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84" tabRatio="820" activeTab="4"/>
  </bookViews>
  <sheets>
    <sheet name="Menú" sheetId="1" r:id="rId1"/>
    <sheet name="Lista de indicadores" sheetId="2" r:id="rId2"/>
    <sheet name="Introducción de datos" sheetId="3" r:id="rId3"/>
    <sheet name="Información de la subvención" sheetId="4" r:id="rId4"/>
    <sheet name="Financiamiento" sheetId="5" r:id="rId5"/>
    <sheet name="Gestión" sheetId="6" r:id="rId6"/>
    <sheet name="Programatico" sheetId="7" r:id="rId7"/>
    <sheet name="Recomendaciones" sheetId="8" r:id="rId8"/>
    <sheet name="Acciones" sheetId="9" r:id="rId9"/>
    <sheet name="Setup" sheetId="10" state="hidden" r:id="rId10"/>
  </sheets>
  <externalReferences>
    <externalReference r:id="rId13"/>
  </externalReferences>
  <definedNames>
    <definedName name="_xlfn_COMPOUNDVALUE">NA()</definedName>
    <definedName name="_xlfn_CUBEKPIMEMBER">NA()</definedName>
    <definedName name="_xlfn_CUBEMEMBER">NA()</definedName>
    <definedName name="_xlfn_CUBERANKEDMEMBER">NA()</definedName>
    <definedName name="_xlfn_CUBESET">NA()</definedName>
    <definedName name="_xlfn_CUBEVALUE">NA()</definedName>
    <definedName name="Afganistán" localSheetId="0">Countries</definedName>
    <definedName name="Afganistán">Countries</definedName>
    <definedName name="_xlnm.Print_Area" localSheetId="8">'Acciones'!$A$1:$L$43</definedName>
    <definedName name="_xlnm.Print_Area" localSheetId="4">'Financiamiento'!$A$2:$L$31</definedName>
    <definedName name="_xlnm.Print_Area" localSheetId="5">'Gestión'!$A$1:$L$31</definedName>
    <definedName name="_xlnm.Print_Area" localSheetId="3">'Información de la subvención'!$A$1:$K$15</definedName>
    <definedName name="_xlnm.Print_Area" localSheetId="2">'Introducción de datos'!$A$1:$Q$159</definedName>
    <definedName name="_xlnm.Print_Area" localSheetId="6">'Programatico'!$A$1:$Q$23</definedName>
    <definedName name="Ciudades">'Setup'!$J$9:$J$48</definedName>
    <definedName name="Component">'Setup'!$B$9:$B$14</definedName>
    <definedName name="Countries" localSheetId="0">'[1]Setup'!$J$9:$J$48</definedName>
    <definedName name="Countries">'Setup'!$J$9:$J$48</definedName>
    <definedName name="Currency">'Setup'!$C$9:$C$11</definedName>
    <definedName name="LFA">'Setup'!$H$9:$H$22</definedName>
    <definedName name="Medicaments">'Setup'!$I$9:$I$30</definedName>
    <definedName name="PERIOD">'Setup'!$F$9:$F$21</definedName>
    <definedName name="Phase">'Setup'!$E$9:$E$13</definedName>
    <definedName name="PrintA">'Acciones'!$A$2:$L$34</definedName>
    <definedName name="PrintDataF">'Introducción de datos'!$B$25:$J$76</definedName>
    <definedName name="PrintDataM">'Introducción de datos'!$B$78:$H$126</definedName>
    <definedName name="PrintF">'Financiamiento'!$A$2:$K$31</definedName>
    <definedName name="PrintGD">'Información de la subvención'!$A$2:$J$13</definedName>
    <definedName name="PrintM" localSheetId="8">'Acciones'!$A$2:$L$6</definedName>
    <definedName name="PrintM">'Gestión'!$A$2:$L$33</definedName>
    <definedName name="PrintP">'Programatico'!$A$2:$P$23</definedName>
    <definedName name="PrintR">'Recomendaciones'!$A$2:$N$41</definedName>
    <definedName name="Rating">'Setup'!$G$9:$G$14</definedName>
    <definedName name="Round">'Setup'!$D$9:$D$21</definedName>
  </definedNames>
  <calcPr fullCalcOnLoad="1"/>
</workbook>
</file>

<file path=xl/comments3.xml><?xml version="1.0" encoding="utf-8"?>
<comments xmlns="http://schemas.openxmlformats.org/spreadsheetml/2006/main">
  <authors>
    <author/>
  </authors>
  <commentList>
    <comment ref="B83" authorId="0">
      <text>
        <r>
          <rPr>
            <b/>
            <sz val="8"/>
            <color indexed="32"/>
            <rFont val="Tahoma"/>
            <family val="2"/>
          </rPr>
          <t xml:space="preserve">Si los datos no están disponibles, no introduzca ceros; deje las celdas de la tabla en blanco. </t>
        </r>
      </text>
    </comment>
    <comment ref="B84" authorId="0">
      <text>
        <r>
          <rPr>
            <b/>
            <sz val="8"/>
            <color indexed="32"/>
            <rFont val="Tahoma"/>
            <family val="2"/>
          </rPr>
          <t>Si los datos no están disponibles, no introduzca ceros; deje las celdas de esta tabla en blanco.</t>
        </r>
      </text>
    </comment>
  </commentList>
</comments>
</file>

<file path=xl/sharedStrings.xml><?xml version="1.0" encoding="utf-8"?>
<sst xmlns="http://schemas.openxmlformats.org/spreadsheetml/2006/main" count="509" uniqueCount="368">
  <si>
    <t>Indicadores Financieros</t>
  </si>
  <si>
    <t>Nombre:</t>
  </si>
  <si>
    <t>Definición</t>
  </si>
  <si>
    <t>Mediciones</t>
  </si>
  <si>
    <t>Fuentes de información</t>
  </si>
  <si>
    <r>
      <t xml:space="preserve">Presupuesto acumulado: </t>
    </r>
    <r>
      <rPr>
        <sz val="11"/>
        <color indexed="8"/>
        <rFont val="Arial"/>
        <family val="2"/>
      </rPr>
      <t xml:space="preserve">Importe del presupuesto de la subvención desde el periodo uno (trimestral, cuatrimestral o semestral) de la fase actual, hasta el periodo de referencia del cuadro de mando inclusive.
</t>
    </r>
    <r>
      <rPr>
        <b/>
        <sz val="11"/>
        <color indexed="8"/>
        <rFont val="Arial"/>
        <family val="2"/>
      </rPr>
      <t xml:space="preserve">Desembolsos acumulados realizados por el Fondo Mundial: </t>
    </r>
    <r>
      <rPr>
        <sz val="11"/>
        <color indexed="8"/>
        <rFont val="Arial"/>
        <family val="2"/>
      </rPr>
      <t>Suma de todos los fondos transferidos por el Fondo Mundial al RP o abonados directamente a los proveedores (p. ej. medicamentos, equipo, mosquiteras); hasta el periodo de referencia del cuadro de mando inclusive.</t>
    </r>
  </si>
  <si>
    <t>Moneda de la subvención ($ o euro) Acumulado – Cifras referidas al presupuesto y los desembolsos para todos los periodos de la fase hasta el periodo de referencia del cuadro de mando inclusive</t>
  </si>
  <si>
    <t>Información bancaria o contable del RP; notificación de desembolso del Fondo Mundial; informe de progreso actualizado/solicitud de desembolso; sitio web del Fondo Mundial</t>
  </si>
  <si>
    <r>
      <t>Presupuesto acumulado por objetivo:</t>
    </r>
    <r>
      <rPr>
        <sz val="11"/>
        <color indexed="8"/>
        <rFont val="Arial"/>
        <family val="2"/>
      </rPr>
      <t xml:space="preserve"> Suma del presupuesto de la subvención por Objetivo, desde el periodo uno de la fase actual hasta el periodo de referencia del cuadro de mando inclusive. 
</t>
    </r>
    <r>
      <rPr>
        <b/>
        <sz val="11"/>
        <color indexed="8"/>
        <rFont val="Arial"/>
        <family val="2"/>
      </rPr>
      <t>Gasto acumulado por objetivo:</t>
    </r>
    <r>
      <rPr>
        <sz val="11"/>
        <color indexed="8"/>
        <rFont val="Arial"/>
        <family val="2"/>
      </rPr>
      <t xml:space="preserve"> Suma de las cantidades gastadas por objetivo directamente por el RP más las cantidades transferidas por el RP a todos los subreceptores desde el principio de la fase hasta el periodo de referencia del cuadro de mando inclusive, por objetivo</t>
    </r>
  </si>
  <si>
    <t>• Acumulado – Cifras referidas al presupuesto, los desembolsos o el gasto para todos los periodos de la fase hasta el periodo de referencia del cuadro de mando inclusive.</t>
  </si>
  <si>
    <r>
      <t>Desembolso realizado por el Fondo Mundial: Antes de este periodo de referencia:</t>
    </r>
    <r>
      <rPr>
        <sz val="11"/>
        <color indexed="8"/>
        <rFont val="Arial"/>
        <family val="2"/>
      </rPr>
      <t xml:space="preserve"> Suma de las cantidades transferidas por el Fondo Mundial al RP o abonadas directamente a los proveedores (p. ej. medicamentos, equipo, mosquiteras), hasta, </t>
    </r>
    <r>
      <rPr>
        <b/>
        <i/>
        <sz val="11"/>
        <color indexed="8"/>
        <rFont val="Arial"/>
        <family val="2"/>
      </rPr>
      <t>aunque sin incluirlo,</t>
    </r>
    <r>
      <rPr>
        <sz val="11"/>
        <color indexed="8"/>
        <rFont val="Arial"/>
        <family val="2"/>
      </rPr>
      <t xml:space="preserve"> el periodo de referencia del cuadro de mando. </t>
    </r>
    <r>
      <rPr>
        <b/>
        <sz val="11"/>
        <color indexed="8"/>
        <rFont val="Arial"/>
        <family val="2"/>
      </rPr>
      <t>Desembolso realizado por el Fondo Mundial: Periodo de referencia:</t>
    </r>
    <r>
      <rPr>
        <sz val="11"/>
        <color indexed="8"/>
        <rFont val="Arial"/>
        <family val="2"/>
      </rPr>
      <t xml:space="preserve"> Suma de las cantidades transferidas por el Fondo Mundial al RP o abonadas directamente a los proveedores (p. ej. medicamentos, equipo, mosquiteras), durante el periodo de referencia del cuadro de mando. 
</t>
    </r>
    <r>
      <rPr>
        <b/>
        <sz val="11"/>
        <color indexed="8"/>
        <rFont val="Arial"/>
        <family val="2"/>
      </rPr>
      <t>Desembolsos y gastos del RP:</t>
    </r>
    <r>
      <rPr>
        <sz val="11"/>
        <color indexed="8"/>
        <rFont val="Arial"/>
        <family val="2"/>
      </rPr>
      <t xml:space="preserve"> </t>
    </r>
    <r>
      <rPr>
        <b/>
        <sz val="11"/>
        <color indexed="8"/>
        <rFont val="Arial"/>
        <family val="2"/>
      </rPr>
      <t>Antes de este periodo de referencia:</t>
    </r>
    <r>
      <rPr>
        <sz val="11"/>
        <color indexed="8"/>
        <rFont val="Arial"/>
        <family val="2"/>
      </rPr>
      <t xml:space="preserve"> Total de fondos registrados como gastados por el RP y/o desembolsados a los subreceptores hasta, </t>
    </r>
    <r>
      <rPr>
        <b/>
        <i/>
        <sz val="11"/>
        <color indexed="8"/>
        <rFont val="Arial"/>
        <family val="2"/>
      </rPr>
      <t xml:space="preserve">aunque sin incluirlo, </t>
    </r>
    <r>
      <rPr>
        <sz val="11"/>
        <color indexed="8"/>
        <rFont val="Arial"/>
        <family val="2"/>
      </rPr>
      <t>el periodo de referencia del cuadro de mando.</t>
    </r>
    <r>
      <rPr>
        <b/>
        <sz val="11"/>
        <color indexed="8"/>
        <rFont val="Arial"/>
        <family val="2"/>
      </rPr>
      <t xml:space="preserve"> Desembolsos y gastos del RP: Periodo de referencia:</t>
    </r>
    <r>
      <rPr>
        <sz val="11"/>
        <color indexed="8"/>
        <rFont val="Arial"/>
        <family val="2"/>
      </rPr>
      <t xml:space="preserve"> Total de fondos registrados como gastados por el RP y/o desembolsados a los subreceptores durante el periodo de referencia del cuadro de mando.
</t>
    </r>
    <r>
      <rPr>
        <b/>
        <sz val="11"/>
        <color indexed="8"/>
        <rFont val="Arial"/>
        <family val="2"/>
      </rPr>
      <t xml:space="preserve">Desembolsos a los subreceptores: Antes de este periodo de referencia: </t>
    </r>
    <r>
      <rPr>
        <sz val="11"/>
        <color indexed="8"/>
        <rFont val="Arial"/>
        <family val="2"/>
      </rPr>
      <t xml:space="preserve">El importe total transferido por el RP a los subreceptores, hasta, </t>
    </r>
    <r>
      <rPr>
        <b/>
        <i/>
        <sz val="11"/>
        <color indexed="8"/>
        <rFont val="Arial"/>
        <family val="2"/>
      </rPr>
      <t>aunque sin incluirlo,</t>
    </r>
    <r>
      <rPr>
        <sz val="11"/>
        <color indexed="8"/>
        <rFont val="Arial"/>
        <family val="2"/>
      </rPr>
      <t xml:space="preserve"> el periodo de referencia del cuadro de mando. </t>
    </r>
    <r>
      <rPr>
        <b/>
        <sz val="11"/>
        <color indexed="8"/>
        <rFont val="Arial"/>
        <family val="2"/>
      </rPr>
      <t xml:space="preserve">Desembolsos a los subreceptores: Periodo de referencia: </t>
    </r>
    <r>
      <rPr>
        <sz val="11"/>
        <color indexed="8"/>
        <rFont val="Arial"/>
        <family val="2"/>
      </rPr>
      <t xml:space="preserve">El importe total transferido por el RP a los subreceptores en el periodo de referencia del cuadro de mando.
</t>
    </r>
    <r>
      <rPr>
        <b/>
        <sz val="11"/>
        <color indexed="8"/>
        <rFont val="Arial"/>
        <family val="2"/>
      </rPr>
      <t xml:space="preserve">Gastos de los subreceptores: Antes de este periodo de referencia: </t>
    </r>
    <r>
      <rPr>
        <sz val="11"/>
        <color indexed="8"/>
        <rFont val="Arial"/>
        <family val="2"/>
      </rPr>
      <t xml:space="preserve">El importe de todos los gastos registrados por los subreceptores, hasta, </t>
    </r>
    <r>
      <rPr>
        <b/>
        <i/>
        <sz val="11"/>
        <color indexed="8"/>
        <rFont val="Arial"/>
        <family val="2"/>
      </rPr>
      <t>aunque sin incluirlo,</t>
    </r>
    <r>
      <rPr>
        <sz val="11"/>
        <color indexed="8"/>
        <rFont val="Arial"/>
        <family val="2"/>
      </rPr>
      <t xml:space="preserve"> el periodo de referencia del cuadro de mando. </t>
    </r>
    <r>
      <rPr>
        <b/>
        <sz val="11"/>
        <color indexed="8"/>
        <rFont val="Arial"/>
        <family val="2"/>
      </rPr>
      <t>Gastos de los subreceptores: Periodo de referencia:</t>
    </r>
    <r>
      <rPr>
        <sz val="11"/>
        <color indexed="8"/>
        <rFont val="Arial"/>
        <family val="2"/>
      </rPr>
      <t xml:space="preserve"> El importe de todos los gastos registrados por los subreceptores durante el periodo de referencia del cuadro de mando.</t>
    </r>
  </si>
  <si>
    <r>
      <t xml:space="preserve">Moneda de la subvención ($ o euro)
• Periodo de referencia – Cifras referidas al presupuesto, los desembolsos o el gasto para el periodo de referencia al que alude el cuadro de mando.
• Antes del periodo de referencia - Cifras referidas a todo el presupuesto, los desembolsos o el gasto para todos los periodos antes, </t>
    </r>
    <r>
      <rPr>
        <b/>
        <i/>
        <sz val="11"/>
        <color indexed="8"/>
        <rFont val="Arial"/>
        <family val="2"/>
      </rPr>
      <t>aunque sin incluirlo,</t>
    </r>
    <r>
      <rPr>
        <sz val="11"/>
        <color indexed="8"/>
        <rFont val="Arial"/>
        <family val="2"/>
      </rPr>
      <t xml:space="preserve"> del periodo actual.</t>
    </r>
  </si>
  <si>
    <t>Informe de progreso actualizado/solicitud de desembolso; datos del RP: informes de los subreceptores al RP</t>
  </si>
  <si>
    <r>
      <t xml:space="preserve">Días tardados en enviar el informe de progreso actualizado y solicitud de desembolso al ALF – </t>
    </r>
    <r>
      <rPr>
        <sz val="11"/>
        <color indexed="8"/>
        <rFont val="Arial"/>
        <family val="2"/>
      </rPr>
      <t xml:space="preserve">Este indicador mide el número de días naturales que el RP ha tardado en enviar un informe de progreso actualizado y solicitud de desembolso final al ALF desde el final del periodo. Un informe de progreso actualizado y solicitud de desembolso final cuando el ALF no necesita más aclaraciones del RP.
El valor esperado es de 45 días a partir del final del periodo, según se establece en el acuerdo de subvención.
El valor real es el número de días naturales desde la fecha de finalización del periodo hasta la fecha en la que el RP ha enviado al ALF el informe de progreso actualizado y solicitud de desembolso final.
</t>
    </r>
    <r>
      <rPr>
        <b/>
        <sz val="11"/>
        <color indexed="8"/>
        <rFont val="Arial"/>
        <family val="2"/>
      </rPr>
      <t xml:space="preserve">Días que el desembolso ha tardado en llegar al RP – </t>
    </r>
    <r>
      <rPr>
        <sz val="11"/>
        <color indexed="8"/>
        <rFont val="Arial"/>
        <family val="2"/>
      </rPr>
      <t xml:space="preserve">Este indicador mide el número de días naturales que el Fondo Mundial ha tardado en enviar el último desembolso a la cuenta del RP tras la recepción del informe de progreso actualizado y solicitud de desembolso final aceptable por parte del ALF. 
El número esperado es de 45 días. 
El número real es el número de días desde la fecha de transmisión del RP al ALF del informe de progreso actualizado y solicitud de desembolso final aceptable hasta la fecha en la que el desembolso ha sido recibido por el RP en su banco.
</t>
    </r>
    <r>
      <rPr>
        <b/>
        <sz val="11"/>
        <color indexed="8"/>
        <rFont val="Arial"/>
        <family val="2"/>
      </rPr>
      <t xml:space="preserve">Días que el desembolso ha tardado en llegar a los subreceptores – </t>
    </r>
    <r>
      <rPr>
        <sz val="11"/>
        <color indexed="8"/>
        <rFont val="Arial"/>
        <family val="2"/>
      </rPr>
      <t>Este indicador mide la media de días en la que los desembolsos se han realizado a todos los subreceptores.
Los días esperados para este indicador se establecerán en el país por el RP y los subreceptores, preferiblemente en el Manual de Operaciones de la Subvención. 
Los días reales son la media de días desde que el RP recibió los fondos procedentes del Fondo Mundial hasta la fecha en la que los recibieron todos los subreceptores. Los distintos subreceptores pudieron recibir los fondos en fechas distintas, por lo que este indicador es la media de todos los subreceptores en relación al último desembolso.</t>
    </r>
  </si>
  <si>
    <r>
      <t xml:space="preserve">Número de días naturales; se refiere sólo al periodo de referencia para el que se recibió el último desembolso y </t>
    </r>
    <r>
      <rPr>
        <b/>
        <sz val="11"/>
        <color indexed="8"/>
        <rFont val="Arial"/>
        <family val="2"/>
      </rPr>
      <t>no es acumulado</t>
    </r>
  </si>
  <si>
    <t>Correos electrónicos y registros del RP, ALF y el Fondo Mundial; documentos de notificación bancaria o acuse de recibo por parte del RP al Fondo Mundial; informes de los subreceptores al RP según los registros bancarios</t>
  </si>
  <si>
    <t>Indicadores de gestión</t>
  </si>
  <si>
    <t>Fuente de información</t>
  </si>
  <si>
    <r>
      <t xml:space="preserve">Número de condiciones precedentes y acciones con fecha límite, cumplidas o incumplidas. 
</t>
    </r>
    <r>
      <rPr>
        <sz val="11"/>
        <color indexed="8"/>
        <rFont val="Arial"/>
        <family val="2"/>
      </rPr>
      <t>Cumplidas: Se refieren al número de las condiciones precedentes y acciones con fecha límite que se han llevado a cabo dentro el período establecido. 
No cumplidas: Se refiere al número de las condiciones precedentes y acciones con fecha límite incumplidas, diferenciando las que cuya fecha aún no ha pasado de su fecha límite con aquellas para los que el plazo ya se han pasado del tiempo establecido.</t>
    </r>
  </si>
  <si>
    <t>Número, acumulado hasta el periodo de referencia del cuadro de mando. El número de condiciones precedentes y actuaciones enmarcadas dentro de un calendario cumplidas más condiciones precedentes y actuaciones enmarcadas dentro de un calendario incumplidas debe ser igual al número total establecido por el Fondo Mundial en la subvención</t>
  </si>
  <si>
    <t>Registros del RP; informes de desempeño de la subvención;</t>
  </si>
  <si>
    <r>
      <t>Número de puestos directivos planificados de la subvención del RP actualmente cubiertos o vacantes.</t>
    </r>
    <r>
      <rPr>
        <sz val="11"/>
        <color indexed="8"/>
        <rFont val="Arial"/>
        <family val="2"/>
      </rPr>
      <t xml:space="preserve"> Puestos directos de tiempo completo que están en el organigrama (o planificados de otra forma) y que son directamente responsables de garantizar la ejecución de la subvención en el RP y dirigir a los subreceptores (si es necesario). Incluye las nuevas contrataciones, el personal actual asignado a la gestión de la subvención, así como cualquier otro personal trasladado temporalmente de otras divisiones y organizaciones asociadas.</t>
    </r>
  </si>
  <si>
    <t>Número, en el actual periodo de referencia</t>
  </si>
  <si>
    <t>Registros del RP</t>
  </si>
  <si>
    <r>
      <t xml:space="preserve">
</t>
    </r>
    <r>
      <rPr>
        <b/>
        <sz val="11"/>
        <color indexed="8"/>
        <rFont val="Arial"/>
        <family val="2"/>
      </rPr>
      <t xml:space="preserve">Identificados: </t>
    </r>
    <r>
      <rPr>
        <sz val="11"/>
        <color indexed="8"/>
        <rFont val="Arial"/>
        <family val="2"/>
      </rPr>
      <t xml:space="preserve">Número total de subreceptores potenciales identificados por el RP para la fase. </t>
    </r>
    <r>
      <rPr>
        <b/>
        <sz val="11"/>
        <color indexed="8"/>
        <rFont val="Arial"/>
        <family val="2"/>
      </rPr>
      <t xml:space="preserve">Evaluados: </t>
    </r>
    <r>
      <rPr>
        <sz val="11"/>
        <color indexed="8"/>
        <rFont val="Arial"/>
        <family val="2"/>
      </rPr>
      <t xml:space="preserve">Número total de subreceptores potenciales evaluados por el RP para determinar si cumplen los requisitos para actuar como subreceptores de la subvención. </t>
    </r>
    <r>
      <rPr>
        <b/>
        <sz val="11"/>
        <color indexed="8"/>
        <rFont val="Arial"/>
        <family val="2"/>
      </rPr>
      <t>Aprobados:</t>
    </r>
    <r>
      <rPr>
        <sz val="11"/>
        <color indexed="8"/>
        <rFont val="Arial"/>
        <family val="2"/>
      </rPr>
      <t xml:space="preserve"> Número total de subreceptores que han sido aprobados</t>
    </r>
    <r>
      <rPr>
        <b/>
        <sz val="11"/>
        <color indexed="8"/>
        <rFont val="Arial"/>
        <family val="2"/>
      </rPr>
      <t xml:space="preserve">. Firmados: </t>
    </r>
    <r>
      <rPr>
        <sz val="11"/>
        <color indexed="8"/>
        <rFont val="Arial"/>
        <family val="2"/>
      </rPr>
      <t xml:space="preserve">Número total de subreceptores que han firmado acuerdos o contratos con el RP en relación a la subvención. </t>
    </r>
    <r>
      <rPr>
        <b/>
        <sz val="11"/>
        <color indexed="8"/>
        <rFont val="Arial"/>
        <family val="2"/>
      </rPr>
      <t xml:space="preserve">Que reciben financiación: </t>
    </r>
    <r>
      <rPr>
        <sz val="11"/>
        <color indexed="8"/>
        <rFont val="Arial"/>
        <family val="2"/>
      </rPr>
      <t xml:space="preserve">Número total de subreceptores que están recibiendo fondos y/o provisiones del RP.
Los números de subreceptores identificados, evaluados, firmados y que reciben fondos son acumulados para la fase, con las siguientes excepciones:  
Si un subreceptor no necesita una nueva aprobación en la Fase II, se tiene en cuenta la aprobación de la Fase I. 
Si un subreceptor ha firmado en la fase anterior, pero </t>
    </r>
    <r>
      <rPr>
        <b/>
        <sz val="11"/>
        <color indexed="8"/>
        <rFont val="Arial"/>
        <family val="2"/>
      </rPr>
      <t>no</t>
    </r>
    <r>
      <rPr>
        <sz val="11"/>
        <color indexed="8"/>
        <rFont val="Arial"/>
        <family val="2"/>
      </rPr>
      <t xml:space="preserve"> está trabajando en la fase actual, dicho subreceptor ya no se tiene en cuenta en Identificados, evaluados, aprobados.</t>
    </r>
  </si>
  <si>
    <t>Número, acumulado hasta el periodo de referencia. Un subreceptor es una institución o programa con un plan de trabajo, un presupuesto y unas metas de cumplimiento propios.</t>
  </si>
  <si>
    <t>Registros del RP; subacuerdos / memorandos de entendimiento; registros del MCP</t>
  </si>
  <si>
    <t xml:space="preserve">El número total de informes periódicos con información (del programa) financiera, de gestión y de rendimiento actualizada recibida por el RP de parte de los subreceptores y por los subreceptores de parte de los sub subreceptores en la fecha esperada. Un informe “completo” es aquel que contiene toda la información que el RP exige para el informe de progreso actualizado y solicitud de desembolso.
La fecha esperada sería establecida por el RP en los subacuerdos. </t>
  </si>
  <si>
    <r>
      <t xml:space="preserve">Número de informes recibidos. La cifra refleja sólo el periodo de referencia; no es </t>
    </r>
    <r>
      <rPr>
        <b/>
        <i/>
        <sz val="11"/>
        <color indexed="8"/>
        <rFont val="Arial"/>
        <family val="2"/>
      </rPr>
      <t>acumulada.</t>
    </r>
  </si>
  <si>
    <t>Registros del RP y el subreceptor</t>
  </si>
  <si>
    <r>
      <t xml:space="preserve">Este indicador mide el presupuesto aprobado para la fase actual de la subvención para la compra de productos y equipos sanitarios, productos farmacéuticos y medicinas (categorías 4 y 5 en los nuevos Informes Financieros Mejorados) y las cantidades acumuladas de las obligaciones financieras y gastos hasta el periodo de referencia del cuadro de mando. 
Presupuesto </t>
    </r>
    <r>
      <rPr>
        <b/>
        <sz val="11"/>
        <color indexed="8"/>
        <rFont val="Arial"/>
        <family val="2"/>
      </rPr>
      <t xml:space="preserve">aprobado: </t>
    </r>
    <r>
      <rPr>
        <sz val="11"/>
        <color indexed="8"/>
        <rFont val="Arial"/>
        <family val="2"/>
      </rPr>
      <t xml:space="preserve">Presupuesto total aprobado para las compras (categorías 4 y 5) </t>
    </r>
    <r>
      <rPr>
        <b/>
        <i/>
        <sz val="11"/>
        <color indexed="8"/>
        <rFont val="Arial"/>
        <family val="2"/>
      </rPr>
      <t>para la fase completa</t>
    </r>
    <r>
      <rPr>
        <i/>
        <sz val="11"/>
        <color indexed="8"/>
        <rFont val="Arial"/>
        <family val="2"/>
      </rPr>
      <t xml:space="preserve"> </t>
    </r>
    <r>
      <rPr>
        <sz val="11"/>
        <color indexed="8"/>
        <rFont val="Arial"/>
        <family val="2"/>
      </rPr>
      <t xml:space="preserve">de la subvención. No incluye las sumas para honorarios, gastos de gestión, gastos operativos, etc.
</t>
    </r>
    <r>
      <rPr>
        <b/>
        <sz val="11"/>
        <color indexed="8"/>
        <rFont val="Arial"/>
        <family val="2"/>
      </rPr>
      <t>Obligaciones acumuladas:</t>
    </r>
    <r>
      <rPr>
        <sz val="11"/>
        <color indexed="8"/>
        <rFont val="Arial"/>
        <family val="2"/>
      </rPr>
      <t xml:space="preserve"> Total de todos los pedidos realizados y sumas de dinero comprometidas para estas compras por parte del RP </t>
    </r>
    <r>
      <rPr>
        <b/>
        <i/>
        <sz val="11"/>
        <color indexed="8"/>
        <rFont val="Arial"/>
        <family val="2"/>
      </rPr>
      <t xml:space="preserve">hasta </t>
    </r>
    <r>
      <rPr>
        <sz val="11"/>
        <color indexed="8"/>
        <rFont val="Arial"/>
        <family val="2"/>
      </rPr>
      <t xml:space="preserve">el periodo de referencia del cuadro de mando inclusive. Lo ideal es que, al final de la fase, el presupuesto iguale a las obligaciones.
</t>
    </r>
    <r>
      <rPr>
        <b/>
        <sz val="11"/>
        <color indexed="8"/>
        <rFont val="Arial"/>
        <family val="2"/>
      </rPr>
      <t>Gasto acumulado:</t>
    </r>
    <r>
      <rPr>
        <sz val="11"/>
        <color indexed="8"/>
        <rFont val="Arial"/>
        <family val="2"/>
      </rPr>
      <t xml:space="preserve"> Total del gasto real en las categorías 4 y 5 </t>
    </r>
    <r>
      <rPr>
        <b/>
        <i/>
        <sz val="11"/>
        <color indexed="8"/>
        <rFont val="Arial"/>
        <family val="2"/>
      </rPr>
      <t>hasta</t>
    </r>
    <r>
      <rPr>
        <sz val="11"/>
        <color indexed="8"/>
        <rFont val="Arial"/>
        <family val="2"/>
      </rPr>
      <t xml:space="preserve"> el periodo de referencia del cuadro de mando inclusive (tanto si ha sido pagado por el RP como si ha sido autorizado a ser abonado por otra entidad, como el Fondo Mundial u otro).</t>
    </r>
  </si>
  <si>
    <t>Moneda de la subvención ($ o euro)</t>
  </si>
  <si>
    <t>Presupuesto aprobado del acuerdo de subvención (para las categorías 4 y 5 de los informes financieros mejorados de la fase actual); y datos financieros del RP (para gastos) y/o unidades de gestión de adquisición y suministro (para pedidos realizados y fondos comprometidos u obligados).</t>
  </si>
  <si>
    <r>
      <t xml:space="preserve">Nota: </t>
    </r>
    <r>
      <rPr>
        <sz val="11"/>
        <color indexed="8"/>
        <rFont val="Arial"/>
        <family val="2"/>
      </rPr>
      <t xml:space="preserve">La categoría 6 de los Informes Financieros Mejorados no será considerada como parte del presupuesto de productos farmacéuticos. La categoría 6 tiene diversos gastos que resultan difíciles de separar o cuantificar, tales como gastos de depósito, costos de distribución (especialmente cuando la distribución es realizada por los Ministerios de Sanidad) y otros relacionados con los costos operativos de la gestión de adquisición y suministro. </t>
    </r>
  </si>
  <si>
    <t xml:space="preserve">Este indicador es un reflejo de la diferencia entre el nivel de existencias actuales (o del último mes) de un producto específico (combinaciones en dosis fija de medicamentos, mosquitero, equipos de diagnóstico, etc.) de una dosis determinada, expresada en necesidades mensuales (número de meses de tratamiento disponible) para todos los pacientes del programa y las existencias de seguridad o de regulación (también expresado en meses) según se establece en el programa de la enfermedad, el sistema de almacenamiento o el programa de medicamentos esenciales, para el determinado producto o dosis.  
La tabla mostrará la diferencia de los meses en colores:
• ROJO: cuando la diferencia es negativa o 0 y muestra que los meses de las existencias actuales son inferiores o iguales a los que han sido establecidos como meses de existencias de seguridad
• AMARILLO: cuando disponemos de más que el nivel de existencias de seguridad (&gt;0), pero menos de 3 meses (+3).
• VERDE: cuando la diferencia es entre 3 y 18 meses.
• VIOLETA: Cuando la diferencia muestra que el nivel sobre las existencias de seguridad es mayor o igual a 18 meses, lo que indica un posible problema de excedentes de existencias.
Para ver una descripción completa de la forma de cálculo de este indicador, consulte el Manual de Usuario.
</t>
  </si>
  <si>
    <t>Número de meses</t>
  </si>
  <si>
    <t>Registros del RP: datos de almacenamiento.</t>
  </si>
  <si>
    <t>Indicadores del programa (del Marco de Referencia)</t>
  </si>
  <si>
    <t>Indicador</t>
  </si>
  <si>
    <t>Definición (del Plan de Monitoreo y Evaluación, junio de 2007)</t>
  </si>
  <si>
    <t xml:space="preserve">Los indicadores deben ser seleccionados del Marco de Referencia por los RP y los miembros del MCP o del Comité Técnico del MCP </t>
  </si>
  <si>
    <t>Marco de referencia</t>
  </si>
  <si>
    <t>Información de la subvención</t>
  </si>
  <si>
    <t>País:</t>
  </si>
  <si>
    <t>El Salvador</t>
  </si>
  <si>
    <t>Título de la subvención:</t>
  </si>
  <si>
    <t>Financiamiento al PENM TB 2016 - 2020</t>
  </si>
  <si>
    <t>Subvención nº:</t>
  </si>
  <si>
    <t>SLV-T-MOH (880)</t>
  </si>
  <si>
    <t>Componente:</t>
  </si>
  <si>
    <t>TB</t>
  </si>
  <si>
    <t>Financiación total:</t>
  </si>
  <si>
    <t>Receptor Principal:</t>
  </si>
  <si>
    <t xml:space="preserve">Ministerio de Salud </t>
  </si>
  <si>
    <t>Fecha de inicio (dd/mm/aa):</t>
  </si>
  <si>
    <t>Agente Local del Fondo:</t>
  </si>
  <si>
    <t>Grupo Jacobs</t>
  </si>
  <si>
    <t>Ultima calificación:</t>
  </si>
  <si>
    <t>A2</t>
  </si>
  <si>
    <t>Gerente de Cartera del Fondo:</t>
  </si>
  <si>
    <t>Serena Buccini</t>
  </si>
  <si>
    <t>Periodo de referencia del que se informa</t>
  </si>
  <si>
    <t>Periodo:</t>
  </si>
  <si>
    <t>P1</t>
  </si>
  <si>
    <t>Desde:</t>
  </si>
  <si>
    <t>Hasta:</t>
  </si>
  <si>
    <t>31 de dic 2016</t>
  </si>
  <si>
    <t>Fecha de introducción de la información:</t>
  </si>
  <si>
    <t>2 de mayo de 17</t>
  </si>
  <si>
    <t>Elaborado por:</t>
  </si>
  <si>
    <t>UCP/UFE/MINSAL.</t>
  </si>
  <si>
    <t>Información sobre los indicadores</t>
  </si>
  <si>
    <t>Introduzca los datos según el código de colores de las celdas</t>
  </si>
  <si>
    <t xml:space="preserve">Información financiera: </t>
  </si>
  <si>
    <t xml:space="preserve">Información de gestión: </t>
  </si>
  <si>
    <t xml:space="preserve">Información de programa: </t>
  </si>
  <si>
    <t xml:space="preserve">     Introduzca los datos financieros en todas las celdas naranjas como ésta.</t>
  </si>
  <si>
    <t>Moneda de la subvención</t>
  </si>
  <si>
    <t>$</t>
  </si>
  <si>
    <t>F1: Presupuesto y desembolsos del Fondo Mundial</t>
  </si>
  <si>
    <t>Desembolsos</t>
  </si>
  <si>
    <t>Periodo de referencia</t>
  </si>
  <si>
    <t>P2</t>
  </si>
  <si>
    <t>P3</t>
  </si>
  <si>
    <t>P4</t>
  </si>
  <si>
    <t>P5</t>
  </si>
  <si>
    <t>P6</t>
  </si>
  <si>
    <t>P7</t>
  </si>
  <si>
    <t>P8</t>
  </si>
  <si>
    <t>P9</t>
  </si>
  <si>
    <t>P10</t>
  </si>
  <si>
    <t>P11</t>
  </si>
  <si>
    <t>P12</t>
  </si>
  <si>
    <t>Presupuesto acumulado</t>
  </si>
  <si>
    <t>Desembolsos  acumulados</t>
  </si>
  <si>
    <t>F2: Presupuesto y gastos reales por estrategias de la subvención anual</t>
  </si>
  <si>
    <t>Estrategias de la Subvención</t>
  </si>
  <si>
    <t>1: Detección precoz de casos de tuberculosis</t>
  </si>
  <si>
    <t>2: Tratamiento de casos TB de todas las formas</t>
  </si>
  <si>
    <t>3: Detección de casos TB/MDR</t>
  </si>
  <si>
    <t>4: Tratamiento de casos TB/MDR</t>
  </si>
  <si>
    <t>5: Disminución de la mortalidad por TB/VIH</t>
  </si>
  <si>
    <t>6: Atención integral a grupos de más alto riesgo</t>
  </si>
  <si>
    <t>7: Fortalecimiento al Sistema de Salud</t>
  </si>
  <si>
    <t>Monitoreo y Evaluación</t>
  </si>
  <si>
    <t>Planificación, Coordinación y Gerencia</t>
  </si>
  <si>
    <t>Total</t>
  </si>
  <si>
    <t>* Informe de avance semestral de gastos y el presupuesto es anual</t>
  </si>
  <si>
    <t>F3: Desembolsos y gastos</t>
  </si>
  <si>
    <t>Anterior al periodo de referencia</t>
  </si>
  <si>
    <t>Periodo de referencia actual</t>
  </si>
  <si>
    <t>Desembolsado por el FM al RP</t>
  </si>
  <si>
    <t>Gasto* + Desembolso agentes*</t>
  </si>
  <si>
    <t xml:space="preserve">Compromisos al 30 de junio MINSAL </t>
  </si>
  <si>
    <t>Saldo en caja</t>
  </si>
  <si>
    <t>F3a: Detalles Desembolsos y gastos</t>
  </si>
  <si>
    <t>Desembolsado a los Agentes de compra PNUD</t>
  </si>
  <si>
    <t>Desembolsado a los Agentes de compra PLAN</t>
  </si>
  <si>
    <t>Desembolsado a los Agentes de compra OPS</t>
  </si>
  <si>
    <t>Gasto de RP MINSAL</t>
  </si>
  <si>
    <t>Gastos de los Agentes de Compra PNUD</t>
  </si>
  <si>
    <t xml:space="preserve">Gastos de los Agentes de Compra  PLAN </t>
  </si>
  <si>
    <t>Gastos de los Agentes de Compra OPS</t>
  </si>
  <si>
    <t>F4: Último ciclo de información y desembolso del RP</t>
  </si>
  <si>
    <t>Último desembolso de fondos: Número de días calendario</t>
  </si>
  <si>
    <t>(Días) esperados</t>
  </si>
  <si>
    <t>(Días) reales</t>
  </si>
  <si>
    <t>Días tardados en presentar el informe de progreso actualizado y solicitud de desembolso al ALF</t>
  </si>
  <si>
    <t>Días que el desembolso ha tardado en llegar al RP</t>
  </si>
  <si>
    <t>Días que el desembolso ha tardado en llegar a los agentes de compra</t>
  </si>
  <si>
    <t>Información de gestión:</t>
  </si>
  <si>
    <t xml:space="preserve">     Introduzca los datos de gestión en todas las celdas azules.</t>
  </si>
  <si>
    <t>M1: Estado de las condiciones precedentes y acciones con fecha límite</t>
  </si>
  <si>
    <t>Para el periodo</t>
  </si>
  <si>
    <t>Cumplidas</t>
  </si>
  <si>
    <t>No cumplidas, aunque dentro de plazo</t>
  </si>
  <si>
    <t>No cumplidas y con el plazo vencido</t>
  </si>
  <si>
    <t>Condiciones precedentes</t>
  </si>
  <si>
    <t>Acciones con fecha límite</t>
  </si>
  <si>
    <t>M2: Estado de los principales puestos directivos del RP</t>
  </si>
  <si>
    <t>Planificados</t>
  </si>
  <si>
    <t>Cubiertos</t>
  </si>
  <si>
    <t>Vacantes</t>
  </si>
  <si>
    <t>Unidad de gestión de proyecto</t>
  </si>
  <si>
    <t>M3: Acuerdos contractuales</t>
  </si>
  <si>
    <t>Identificados</t>
  </si>
  <si>
    <t>Evaluados</t>
  </si>
  <si>
    <t>Aprobados</t>
  </si>
  <si>
    <t>Firmados</t>
  </si>
  <si>
    <t>Que reciben financiación</t>
  </si>
  <si>
    <t>Subreceptores</t>
  </si>
  <si>
    <t>M4: Número de informes completos recibidos a tiempo</t>
  </si>
  <si>
    <t>Esperados</t>
  </si>
  <si>
    <t>Recibidos</t>
  </si>
  <si>
    <t>Pendientes</t>
  </si>
  <si>
    <t>Sub SR al SR</t>
  </si>
  <si>
    <t>Personal Técnico al RP</t>
  </si>
  <si>
    <t>M5: Presupuesto y compra de productos y equipo sanitario, medicamentos y productos farmacéuticos</t>
  </si>
  <si>
    <t>Presupuesto aprobado*</t>
  </si>
  <si>
    <t>Obligaciones</t>
  </si>
  <si>
    <t>Gastos</t>
  </si>
  <si>
    <t>Presupuesto aprobado acumulado*</t>
  </si>
  <si>
    <t>Obligaciones acumuladas</t>
  </si>
  <si>
    <t>Gastos acumulados</t>
  </si>
  <si>
    <t>* Incluye sólo los montos de las categorías 4 y 5 (Productos y equipamientos sanitarios y Medicamentos y productos farmacéuticos) de los  Informes Financieros Mejorados</t>
  </si>
  <si>
    <t>M6: Diferencia entre existencias actuales y existencias de seguridad</t>
  </si>
  <si>
    <t>Componente</t>
  </si>
  <si>
    <t>Productos</t>
  </si>
  <si>
    <t>(1)
Número de pastillas por paciente/día
(Revisión de las normas de tratamiento del país)</t>
  </si>
  <si>
    <t>(2 = 1 x 30)
Tratamiento mensual 
(Pastillas por paciente cada 30 días)</t>
  </si>
  <si>
    <t>(3)
Número total de pacientes en tratamiento</t>
  </si>
  <si>
    <t>(4 = 2 x 3)
Número total de pastillas que se necesitan para todos los pacientes durante un mes</t>
  </si>
  <si>
    <t>(5)
Existencias actuales en el almacén central (que no caducarán en los próximos 3 meses)</t>
  </si>
  <si>
    <t>(6 = 5 / 4)
Nivel de existencias expresado en meses de tratamiento para todos los pacientes actuales</t>
  </si>
  <si>
    <t xml:space="preserve">(7)
Nivel de existencias de seguridad
(expresado en meses y diferenciado por países) </t>
  </si>
  <si>
    <t>(8 = 6 - 7)
Diferencia entre existencias actuales y existencias de seguridad</t>
  </si>
  <si>
    <t>PASER</t>
  </si>
  <si>
    <t>Cicloserina 250mg</t>
  </si>
  <si>
    <t>Kanamicina 1gr</t>
  </si>
  <si>
    <t>Etionamida 250mg</t>
  </si>
  <si>
    <t>Levofloxacina</t>
  </si>
  <si>
    <t>Producto 1</t>
  </si>
  <si>
    <t>Información de programa:</t>
  </si>
  <si>
    <t xml:space="preserve">     Introduzca los datos de desempeño en todas las celdas amarillas.</t>
  </si>
  <si>
    <t>Indicadores de programa (Marco de Referencia)</t>
  </si>
  <si>
    <t>Código</t>
  </si>
  <si>
    <t>¿Directamente vinculados?</t>
  </si>
  <si>
    <t>3 PRIMEROS</t>
  </si>
  <si>
    <t>DOTS-1a: Número de casos notificados de todas las formas de tuberculosis (confirmados bacteriológicamente y con diagnóstico clínico, casos nuevos y recaídas)</t>
  </si>
  <si>
    <t>Yes</t>
  </si>
  <si>
    <t>Meta</t>
  </si>
  <si>
    <t>Logro</t>
  </si>
  <si>
    <t xml:space="preserve">DOTS-2b: Porcentaje de casos de tuberculosis confirmados bacteriológicamente que se han tratado con éxito (curados y con tratamiento completado) entre los casos de tuberculosis </t>
  </si>
  <si>
    <t xml:space="preserve">MDR TB-other1: Número y porcentaje de pacientes sospechosos de tuberculosis resistente a los fármacos (RR-TB y / o MDR-TB) que se sometieron a pruebas de sensibilidad </t>
  </si>
  <si>
    <t>MDR TB-other2: Número y porcentaje de casos de TB resistentes a los medicamentos (TB-RR y / o MDR-TB) confirmados durante el último año calendario que están en tratamiento de segunda línea</t>
  </si>
  <si>
    <t>La tabla se actualiza de forma automática. No debe introducirse aquí ningún dato o información.</t>
  </si>
  <si>
    <t>Fecha de inicio:</t>
  </si>
  <si>
    <t>Financiación total</t>
  </si>
  <si>
    <t>Convocatoria:</t>
  </si>
  <si>
    <t>Fase:</t>
  </si>
  <si>
    <t>Receptor principal:</t>
  </si>
  <si>
    <t>Periodo de referencia:</t>
  </si>
  <si>
    <t>desde:</t>
  </si>
  <si>
    <t>hasta:</t>
  </si>
  <si>
    <t>Última calificación:</t>
  </si>
  <si>
    <t>Fecha de elaboración del informe:</t>
  </si>
  <si>
    <t>Indicadores financieros</t>
  </si>
  <si>
    <t>Comentarios:</t>
  </si>
  <si>
    <t>Periodo Actual</t>
  </si>
  <si>
    <t>Periodo Anterior</t>
  </si>
  <si>
    <t xml:space="preserve">Comentarios: </t>
  </si>
  <si>
    <t>La diferencia entre el presupuesto y los gastos se debe a que existen compromisos con proveedores que seran pagados durante el año 2017.</t>
  </si>
  <si>
    <t xml:space="preserve">Se ha cumplido con los informes presentados de forma oportuna, asi como el FM a enviado los desembolsos de forma anticipado. </t>
  </si>
  <si>
    <t>Último desembolso de fondos: Días calendario</t>
  </si>
  <si>
    <t>Condiciones precedentes cumplidas</t>
  </si>
  <si>
    <t>Meta cumplida</t>
  </si>
  <si>
    <t>No hay sub receptores</t>
  </si>
  <si>
    <t>Adquisición a traves del Fondo Estrategico OPS.</t>
  </si>
  <si>
    <t>Completar comentario en relacion a los productos y existencia</t>
  </si>
  <si>
    <t>Nivel de existencias expresado en meses de tratamiento para todos los pacientes actuales.</t>
  </si>
  <si>
    <t>Meses de existencias de seguridad</t>
  </si>
  <si>
    <t>Diferencia entre existencias actuales y existencias de seguridad</t>
  </si>
  <si>
    <t>máx.</t>
  </si>
  <si>
    <t>Clasificación</t>
  </si>
  <si>
    <t>Indicadores de programa:</t>
  </si>
  <si>
    <t>Comentario:</t>
  </si>
  <si>
    <t>Indicadores</t>
  </si>
  <si>
    <t>Lograda</t>
  </si>
  <si>
    <t>0% - 59%</t>
  </si>
  <si>
    <t>60% - 89%</t>
  </si>
  <si>
    <t>&gt; 90%</t>
  </si>
  <si>
    <t>Comentarios</t>
  </si>
  <si>
    <t>¿Cumplen lo acordado la adquisición y la contratación?</t>
  </si>
  <si>
    <t>Gestión</t>
  </si>
  <si>
    <t>* A la fecha se han reportado 3,030 casos de Tuberculosis de todas las formas, con una tasa de 46.5 por 100,000 habitantes con una población estimada de 6,520,675; superandose la tasa proyectada para el período (2.322 casos de todas las formas (87%) con una población total estimada de 6,412,028 y con una Tasa ajustada para el período de 36 por 100,000 habitantes - datos propuestos por la OPS).
* La razón de la varianza se debe a  la busqueda activa del SR y a las  estrategias de utilización de los métodos de diagnosticos actualizados a población de alto riesgo (Pacientes con Enfermedades Crónicas como Diabetes, Hipertensión, Insuficiencia Renal, entre otros); además de la colaboración de las APP (Centros Penales y Seguridad Social). Solo en centros penales se han registrado 957.  El ISSS ha reportado 641.
* Los datos son representados de todos los casos de Tuberculosis de todas las formas registrados en la PCT - 5 a nivel nacional, las cuales son consolidadas en el Nivel Central. El calculo de las metas para este indicador se ha basado en la hipotesis utilizadas en el PENMTB, este mismo se basa en una simulación realizada por OMS/OPS a partir de las estimaciones de incidencia reportadas por la OMS en el informa Mundial de TB 2014.
Anexo No. 1 y para el desgloce se adjunta el Anexo No. 1.1 por sexo, VIH y rango de edad específico.</t>
  </si>
  <si>
    <t>Comentarios resumidos</t>
  </si>
  <si>
    <t>Recomendaciones</t>
  </si>
  <si>
    <t>* El aumento significativo del Éxito de tratamiento obedece a un mayor seguimiento a través de baciloscopias y cultivo de los casos nuevos lo que permitio egresarlos con la condición de curados al final de su tratamiento. Es de importancia señalar que el éxito de este indicador es debido a que existe un alto compromiso del personal de salud operativo, de SIBASI y de las Regiones del MINSAL, así como del personal del ISSS y Centros Penales, para la administración oportuna del Tratamiento Acortado Estrictamente Supervisado (TAES), además del seguimiento estricto de los tratamientos antifimicos. Existe fuerte compromiso gerencial de las autoridades del MINSAL para continuar priorizando el trabajo en prevenciòn y control de la TB
El cálculo de las metas para este indicador es consistente con las tendencias históricas del país. 
Anexo No. 2: Cohorte general por sexo  y Anexo No. 2.1 y 2.2: cohorte por sexo y rango de edad</t>
  </si>
  <si>
    <t>M1</t>
  </si>
  <si>
    <t>M2</t>
  </si>
  <si>
    <t>* Del total de pacientes sospechosos de TB-RR y TB-MDR que ascienden a 1238, se les realizó PSD a un total de 289 lo que corresponde a un 23.3%. NO omitimos manifestar que la base de datos de sensibilidad aún no está cerrada (se terminará aproximadamente 31 de mayo de 2016), debido a que actualmente todavía se están procesando cepas de pacientes correspondientes al año 2016, el retraso se debe al exceso de carga de trabajo y a los pocos recursos con los que cuenta la Sección de TB en el Laboratorio Nacional de Referencia. Anexo No. 3
* Al contar con un mayor número de aparatos Gene Xpert para realizar un diagnóstico temprano de resistencia a rifampicina, se lograría una mayor cobertura y accesibilidad de la prueba, principalmente en los Centros Penitenciarios. Superando algunas condiciones de este tipo de población (hacinamiento, mala ventilación, bloqueos a los servicios de salud y otros). Se espera que aumente la de diagnóstico de este tipo de casos; por tal razón al realizar de manera oportuna mayor número de pruebas, y que se tamizara a más personas de grupos clave, se esperaría que el número de pacientes TB diagnosticados como con farmacorresistentes aumente. La fuente de dato primaría es el Libro de registro de Farmacorresistencia y la base de datos Gene Xpert</t>
  </si>
  <si>
    <t>Para el año 2016 se tuvo un total de 7 casos de TB-RR y TB-MDR confirmados por laboratorio, pero de los cuales solamente un total de 5 pacientes están bajo tratamiento de segunda línea, haciendo un porcentaje del 71.43%.
Anexo No: 4: Pacientes TB-RR y TB-MDR confirmados y en tratamiento de segunda línea.</t>
  </si>
  <si>
    <t>¿Se están ejecutando los fondos de acuerdo al presupuesto?</t>
  </si>
  <si>
    <t>Financiera</t>
  </si>
  <si>
    <t>F1</t>
  </si>
  <si>
    <t>F2</t>
  </si>
  <si>
    <t>F3</t>
  </si>
  <si>
    <t>F4</t>
  </si>
  <si>
    <t>¿Están las adquisiciones y contrataciones ejecutándose en el tiempo previsto?</t>
  </si>
  <si>
    <t>M3</t>
  </si>
  <si>
    <t>M4</t>
  </si>
  <si>
    <t>M5</t>
  </si>
  <si>
    <t>M6</t>
  </si>
  <si>
    <t>¿Se están alcanzando las metas programáticas?</t>
  </si>
  <si>
    <t>Programa</t>
  </si>
  <si>
    <t>P1 - tendencia</t>
  </si>
  <si>
    <t>P2 - tendencia</t>
  </si>
  <si>
    <t>P3 - tendencia</t>
  </si>
  <si>
    <t>Decisiones y acciones</t>
  </si>
  <si>
    <t>¿Cuál es el estado general de la ejecución de esta subvención?</t>
  </si>
  <si>
    <t>Principales recomendaciones del Comité de Monitoreo Estratégico</t>
  </si>
  <si>
    <t>Decisión del MCP</t>
  </si>
  <si>
    <t>Fecha límite para ejecutarla</t>
  </si>
  <si>
    <t>Persona responsable</t>
  </si>
  <si>
    <t>Acciones programadas / Periodo anterior</t>
  </si>
  <si>
    <t>¿Cuál es el estado general de la ejecución de estas acciones?</t>
  </si>
  <si>
    <t>Acción realizada</t>
  </si>
  <si>
    <t>Periodo de referencia anterior</t>
  </si>
  <si>
    <t>Set-up = List of validation for Grant Detail page</t>
  </si>
  <si>
    <t>Component</t>
  </si>
  <si>
    <t>Currency</t>
  </si>
  <si>
    <t>Round</t>
  </si>
  <si>
    <t>Phase</t>
  </si>
  <si>
    <t>Period</t>
  </si>
  <si>
    <t>Rating</t>
  </si>
  <si>
    <t>LFA</t>
  </si>
  <si>
    <t>Medicaments</t>
  </si>
  <si>
    <t>Countries</t>
  </si>
  <si>
    <t>Seleccionar</t>
  </si>
  <si>
    <t>VIH / SIDA</t>
  </si>
  <si>
    <t>Ronda 1</t>
  </si>
  <si>
    <t>Fase 1</t>
  </si>
  <si>
    <t>A1</t>
  </si>
  <si>
    <t>CA (Crown Agents)</t>
  </si>
  <si>
    <t>Antigua y Barbuda</t>
  </si>
  <si>
    <t>MALARIA</t>
  </si>
  <si>
    <t>€</t>
  </si>
  <si>
    <t>Ronda 2</t>
  </si>
  <si>
    <t>Fase 2</t>
  </si>
  <si>
    <t>DEL (Deloitte)</t>
  </si>
  <si>
    <t>Antillas Holandesas</t>
  </si>
  <si>
    <t>Ronda 3</t>
  </si>
  <si>
    <t>RCC</t>
  </si>
  <si>
    <t>B1</t>
  </si>
  <si>
    <t>DTT (DTT Emerging Markets)</t>
  </si>
  <si>
    <t>Argentina</t>
  </si>
  <si>
    <t>VIHSIDA / TB</t>
  </si>
  <si>
    <t>Ronda 4</t>
  </si>
  <si>
    <t>B2</t>
  </si>
  <si>
    <t>FIN (Finconsult)</t>
  </si>
  <si>
    <t>Aruba</t>
  </si>
  <si>
    <t>FSS</t>
  </si>
  <si>
    <t>Ronda 5</t>
  </si>
  <si>
    <t>C</t>
  </si>
  <si>
    <t>GT (Grant Thornton)</t>
  </si>
  <si>
    <t>Levofloxacina 500mg</t>
  </si>
  <si>
    <t>Bahamas</t>
  </si>
  <si>
    <t>Ronda 6</t>
  </si>
  <si>
    <t>H-C (Hodar-Conseil)</t>
  </si>
  <si>
    <t>NVP</t>
  </si>
  <si>
    <t>Barbados</t>
  </si>
  <si>
    <t>Ronda 7</t>
  </si>
  <si>
    <t>KPMG (KPMG)</t>
  </si>
  <si>
    <t>3TC</t>
  </si>
  <si>
    <t>Belice</t>
  </si>
  <si>
    <t>Ronda 8</t>
  </si>
  <si>
    <t>MSCI (MSCI)</t>
  </si>
  <si>
    <t>D4T</t>
  </si>
  <si>
    <t>Bermudas</t>
  </si>
  <si>
    <t>Ronda 9</t>
  </si>
  <si>
    <t>PwC (PricewaterhouseCoopers)</t>
  </si>
  <si>
    <t>AZT</t>
  </si>
  <si>
    <t>Bolivia</t>
  </si>
  <si>
    <t>Ronda 10</t>
  </si>
  <si>
    <t xml:space="preserve">STI (Swiss Tropical Institute), </t>
  </si>
  <si>
    <t>DDI</t>
  </si>
  <si>
    <t>Brasil</t>
  </si>
  <si>
    <t>UNOPS</t>
  </si>
  <si>
    <t>EFV</t>
  </si>
  <si>
    <t>Cabo Verde</t>
  </si>
  <si>
    <t>AS/LF</t>
  </si>
  <si>
    <t>Chile</t>
  </si>
  <si>
    <t>AS/AQ</t>
  </si>
  <si>
    <t>Colombia</t>
  </si>
  <si>
    <t>AS/MQ</t>
  </si>
  <si>
    <t>Costa Rica</t>
  </si>
  <si>
    <t>Al/Lum</t>
  </si>
  <si>
    <t>Cuba</t>
  </si>
  <si>
    <t>Dominica</t>
  </si>
  <si>
    <t>TB nutri'l supplements</t>
  </si>
  <si>
    <t>Ecuador</t>
  </si>
  <si>
    <t>E-PAP</t>
  </si>
  <si>
    <t>España</t>
  </si>
  <si>
    <t>Producto 2</t>
  </si>
  <si>
    <t>Guadalupe</t>
  </si>
  <si>
    <t>Producto 3</t>
  </si>
  <si>
    <t>Guatemala</t>
  </si>
  <si>
    <t>Guinea</t>
  </si>
  <si>
    <t>Guinea Ecuatorial</t>
  </si>
  <si>
    <t>Guinea-Bissau</t>
  </si>
  <si>
    <t>Guyana</t>
  </si>
  <si>
    <t>Haití</t>
  </si>
  <si>
    <t>Honduras</t>
  </si>
  <si>
    <t>Islas Caimanes</t>
  </si>
  <si>
    <t>Jamaica</t>
  </si>
  <si>
    <t>México</t>
  </si>
  <si>
    <t>Nicaragua</t>
  </si>
  <si>
    <t>Panamá</t>
  </si>
  <si>
    <t>Paraguay</t>
  </si>
  <si>
    <t>Perú</t>
  </si>
  <si>
    <t>Puerto Rico</t>
  </si>
  <si>
    <t>San Vicente, Granadinas</t>
  </si>
  <si>
    <t>Trinidad y Tobago</t>
  </si>
  <si>
    <t>Uruguay</t>
  </si>
  <si>
    <t>Venezuela</t>
  </si>
  <si>
    <t>El  Fondo Mundial desembolso al MINSAL EN el 2016  el 100% .del presupuesto</t>
  </si>
  <si>
    <t>La diferencia entre el desembolso y gasto obedece a compromisos del 2016 que se tienen con los proveedores y que se pagaran en el 2017,. Asi como recalendarizaciones y reprogramaciones de fondos del año 2016 que pasan para ejecucion al año 2017</t>
  </si>
  <si>
    <t>Del 100% desembolsado desembolsado a PNUD :  ha gastado $ 351,337.41 y tiene de compromisos el monto de $ 1,063,531.56 y tiene de recalendarizaciones y reprogramaciones la cantidad de $ 796,082.67  con una economia de  $ 363,419.80. Asi tambien se desembolso y se gasto  $560,436,01.00 en OPS y se pago a Plan Internacional la cantidad de $140,360,31. en el MINSAL se gasto la canidad de $ 366,787,20.</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</si>
</sst>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0_);_([$€]* \(#,##0.00\);_([$€]* \-??_);_(@_)"/>
    <numFmt numFmtId="181" formatCode="_(* #,##0.00_);_(* \(#,##0.00\);_(* \-??_);_(@_)"/>
    <numFmt numFmtId="182" formatCode="_(\$* #,##0.00_);_(\$* \(#,##0.00\);_(\$* \-??_);_(@_)"/>
    <numFmt numFmtId="183" formatCode="d&quot; de &quot;mmm&quot; de &quot;yy"/>
    <numFmt numFmtId="184" formatCode="\Q#,##0_);[Red]&quot;(Q&quot;#,##0\)"/>
    <numFmt numFmtId="185" formatCode="_(* #,##0_);_(* \(#,##0\);_(* \-??_);_(@_)"/>
    <numFmt numFmtId="186" formatCode="_([$$-440A]* #,##0.00_);_([$$-440A]* \(#,##0.00\);_([$$-440A]* \-??_);_(@_)"/>
    <numFmt numFmtId="187" formatCode="#.##0"/>
    <numFmt numFmtId="188" formatCode="_-* #,##0.00\ _€_-;\-* #,##0.00\ _€_-;_-* \-??\ _€_-;_-@_-"/>
    <numFmt numFmtId="189" formatCode="_ [$$-240A]\ * #,##0.00_ ;_ [$$-240A]\ * \-#,##0.00_ ;_ [$$-240A]\ * \-??_ ;_ @_ "/>
    <numFmt numFmtId="190" formatCode="#.##000"/>
    <numFmt numFmtId="191" formatCode="[$$-409]#,##0"/>
    <numFmt numFmtId="192" formatCode="[$$-340A]\ #,##0.00"/>
    <numFmt numFmtId="193" formatCode="000%"/>
    <numFmt numFmtId="194" formatCode="[$$-240A]\ #,##0.00"/>
    <numFmt numFmtId="195" formatCode="000"/>
    <numFmt numFmtId="196" formatCode="[$$-340A]#,##0.00"/>
    <numFmt numFmtId="197" formatCode="#"/>
    <numFmt numFmtId="198" formatCode="0.0"/>
    <numFmt numFmtId="199" formatCode="#.00"/>
    <numFmt numFmtId="200" formatCode="#.##"/>
    <numFmt numFmtId="201" formatCode="0.0%"/>
    <numFmt numFmtId="202" formatCode="dd/mm/yyyy"/>
    <numFmt numFmtId="203" formatCode="[$$-409]#,##0_);\([$$-409]#,##0\)"/>
    <numFmt numFmtId="204" formatCode="d/mmm/yyyy;@"/>
    <numFmt numFmtId="205" formatCode="dd/mm/yy\ hh:mm"/>
    <numFmt numFmtId="206" formatCode="#.0"/>
    <numFmt numFmtId="207" formatCode=";;;"/>
    <numFmt numFmtId="208" formatCode=";;;&quot;Financial Variance in %&quot;"/>
    <numFmt numFmtId="209" formatCode="_([$$-440A]* #,##0.00_);_([$$-440A]* \(#,##0.00\);_([$$-440A]* &quot;-&quot;??_);_(@_)"/>
    <numFmt numFmtId="210" formatCode="_(\$* #,##0.00_);_(\$* \(#,##0.00\);_(\$* &quot;-&quot;??_);_(@_)"/>
  </numFmts>
  <fonts count="149">
    <font>
      <sz val="11"/>
      <color indexed="8"/>
      <name val="Calibri"/>
      <family val="2"/>
    </font>
    <font>
      <sz val="10"/>
      <name val="Arial"/>
      <family val="0"/>
    </font>
    <font>
      <sz val="22"/>
      <color indexed="9"/>
      <name val="Calibri"/>
      <family val="2"/>
    </font>
    <font>
      <sz val="28"/>
      <color indexed="9"/>
      <name val="Calibri"/>
      <family val="2"/>
    </font>
    <font>
      <b/>
      <sz val="14"/>
      <color indexed="8"/>
      <name val="Calibri"/>
      <family val="2"/>
    </font>
    <font>
      <b/>
      <sz val="16"/>
      <color indexed="8"/>
      <name val="Calibri"/>
      <family val="2"/>
    </font>
    <font>
      <sz val="10"/>
      <color indexed="9"/>
      <name val="Arial"/>
      <family val="2"/>
    </font>
    <font>
      <b/>
      <i/>
      <sz val="11"/>
      <color indexed="8"/>
      <name val="Calibri"/>
      <family val="2"/>
    </font>
    <font>
      <sz val="10"/>
      <color indexed="8"/>
      <name val="Arial"/>
      <family val="2"/>
    </font>
    <font>
      <sz val="11"/>
      <color indexed="8"/>
      <name val="Arial"/>
      <family val="2"/>
    </font>
    <font>
      <b/>
      <sz val="18"/>
      <color indexed="8"/>
      <name val="Calibri"/>
      <family val="2"/>
    </font>
    <font>
      <sz val="16"/>
      <color indexed="8"/>
      <name val="Calibri"/>
      <family val="2"/>
    </font>
    <font>
      <b/>
      <sz val="12"/>
      <color indexed="8"/>
      <name val="Arial"/>
      <family val="2"/>
    </font>
    <font>
      <b/>
      <sz val="11"/>
      <color indexed="8"/>
      <name val="Arial"/>
      <family val="2"/>
    </font>
    <font>
      <b/>
      <i/>
      <sz val="11"/>
      <color indexed="8"/>
      <name val="Arial"/>
      <family val="2"/>
    </font>
    <font>
      <sz val="11"/>
      <color indexed="53"/>
      <name val="Calibri"/>
      <family val="2"/>
    </font>
    <font>
      <i/>
      <sz val="11"/>
      <color indexed="8"/>
      <name val="Arial"/>
      <family val="2"/>
    </font>
    <font>
      <sz val="11"/>
      <name val="Arial"/>
      <family val="2"/>
    </font>
    <font>
      <b/>
      <sz val="14"/>
      <color indexed="61"/>
      <name val="Calibri"/>
      <family val="2"/>
    </font>
    <font>
      <b/>
      <sz val="11"/>
      <color indexed="8"/>
      <name val="Calibri"/>
      <family val="2"/>
    </font>
    <font>
      <b/>
      <sz val="12"/>
      <color indexed="8"/>
      <name val="Calibri"/>
      <family val="2"/>
    </font>
    <font>
      <b/>
      <sz val="12"/>
      <name val="Arial"/>
      <family val="2"/>
    </font>
    <font>
      <sz val="10"/>
      <color indexed="8"/>
      <name val="Calibri"/>
      <family val="2"/>
    </font>
    <font>
      <sz val="14"/>
      <color indexed="9"/>
      <name val="Calibri"/>
      <family val="2"/>
    </font>
    <font>
      <sz val="16"/>
      <color indexed="9"/>
      <name val="Calibri"/>
      <family val="2"/>
    </font>
    <font>
      <i/>
      <sz val="11"/>
      <color indexed="8"/>
      <name val="Calibri"/>
      <family val="2"/>
    </font>
    <font>
      <sz val="11"/>
      <color indexed="9"/>
      <name val="Calibri"/>
      <family val="2"/>
    </font>
    <font>
      <i/>
      <sz val="9"/>
      <color indexed="8"/>
      <name val="Calibri"/>
      <family val="2"/>
    </font>
    <font>
      <b/>
      <sz val="14"/>
      <color indexed="60"/>
      <name val="Calibri"/>
      <family val="2"/>
    </font>
    <font>
      <b/>
      <sz val="11"/>
      <color indexed="60"/>
      <name val="Calibri"/>
      <family val="2"/>
    </font>
    <font>
      <sz val="11"/>
      <color indexed="12"/>
      <name val="Calibri"/>
      <family val="2"/>
    </font>
    <font>
      <b/>
      <sz val="10"/>
      <color indexed="8"/>
      <name val="Calibri"/>
      <family val="2"/>
    </font>
    <font>
      <b/>
      <sz val="11"/>
      <color indexed="16"/>
      <name val="Calibri"/>
      <family val="2"/>
    </font>
    <font>
      <sz val="11"/>
      <color indexed="60"/>
      <name val="Calibri"/>
      <family val="2"/>
    </font>
    <font>
      <sz val="11"/>
      <color indexed="16"/>
      <name val="Calibri"/>
      <family val="2"/>
    </font>
    <font>
      <b/>
      <sz val="10"/>
      <color indexed="16"/>
      <name val="Calibri"/>
      <family val="2"/>
    </font>
    <font>
      <sz val="10"/>
      <color indexed="60"/>
      <name val="Calibri"/>
      <family val="2"/>
    </font>
    <font>
      <b/>
      <sz val="10"/>
      <color indexed="60"/>
      <name val="Calibri"/>
      <family val="2"/>
    </font>
    <font>
      <sz val="11"/>
      <name val="Calibri"/>
      <family val="2"/>
    </font>
    <font>
      <sz val="10"/>
      <name val="Calibri"/>
      <family val="2"/>
    </font>
    <font>
      <b/>
      <sz val="14"/>
      <color indexed="40"/>
      <name val="Calibri"/>
      <family val="2"/>
    </font>
    <font>
      <b/>
      <sz val="14"/>
      <color indexed="44"/>
      <name val="Calibri"/>
      <family val="2"/>
    </font>
    <font>
      <sz val="11"/>
      <color indexed="40"/>
      <name val="Calibri"/>
      <family val="2"/>
    </font>
    <font>
      <b/>
      <sz val="11"/>
      <color indexed="53"/>
      <name val="Calibri"/>
      <family val="2"/>
    </font>
    <font>
      <i/>
      <sz val="11"/>
      <name val="Calibri"/>
      <family val="2"/>
    </font>
    <font>
      <b/>
      <sz val="11"/>
      <name val="Calibri"/>
      <family val="2"/>
    </font>
    <font>
      <sz val="8"/>
      <color indexed="8"/>
      <name val="Calibri"/>
      <family val="2"/>
    </font>
    <font>
      <b/>
      <sz val="14"/>
      <color indexed="52"/>
      <name val="Calibri"/>
      <family val="2"/>
    </font>
    <font>
      <b/>
      <sz val="14"/>
      <color indexed="51"/>
      <name val="Calibri"/>
      <family val="2"/>
    </font>
    <font>
      <b/>
      <sz val="10"/>
      <color indexed="53"/>
      <name val="Calibri"/>
      <family val="2"/>
    </font>
    <font>
      <b/>
      <sz val="11"/>
      <color indexed="52"/>
      <name val="Calibri"/>
      <family val="2"/>
    </font>
    <font>
      <b/>
      <sz val="10"/>
      <name val="Arial"/>
      <family val="2"/>
    </font>
    <font>
      <sz val="10"/>
      <color indexed="53"/>
      <name val="Arial"/>
      <family val="2"/>
    </font>
    <font>
      <b/>
      <sz val="8"/>
      <color indexed="32"/>
      <name val="Tahoma"/>
      <family val="2"/>
    </font>
    <font>
      <sz val="28"/>
      <name val="Calibri"/>
      <family val="2"/>
    </font>
    <font>
      <sz val="12"/>
      <color indexed="8"/>
      <name val="Calibri"/>
      <family val="2"/>
    </font>
    <font>
      <sz val="11"/>
      <color indexed="9"/>
      <name val="Arial"/>
      <family val="2"/>
    </font>
    <font>
      <sz val="14"/>
      <color indexed="8"/>
      <name val="Calibri"/>
      <family val="2"/>
    </font>
    <font>
      <sz val="12"/>
      <color indexed="9"/>
      <name val="Calibri"/>
      <family val="2"/>
    </font>
    <font>
      <b/>
      <sz val="11"/>
      <color indexed="61"/>
      <name val="Calibri"/>
      <family val="2"/>
    </font>
    <font>
      <sz val="11"/>
      <color indexed="59"/>
      <name val="Calibri"/>
      <family val="2"/>
    </font>
    <font>
      <b/>
      <i/>
      <sz val="14"/>
      <color indexed="12"/>
      <name val="Calibri"/>
      <family val="2"/>
    </font>
    <font>
      <b/>
      <sz val="9"/>
      <color indexed="8"/>
      <name val="Calibri"/>
      <family val="2"/>
    </font>
    <font>
      <b/>
      <sz val="8"/>
      <name val="Calibri"/>
      <family val="2"/>
    </font>
    <font>
      <sz val="9"/>
      <name val="Calibri"/>
      <family val="2"/>
    </font>
    <font>
      <b/>
      <sz val="8"/>
      <color indexed="8"/>
      <name val="Calibri"/>
      <family val="2"/>
    </font>
    <font>
      <sz val="9"/>
      <color indexed="16"/>
      <name val="Calibri"/>
      <family val="2"/>
    </font>
    <font>
      <sz val="7"/>
      <color indexed="16"/>
      <name val="Calibri"/>
      <family val="2"/>
    </font>
    <font>
      <sz val="8"/>
      <name val="Calibri"/>
      <family val="2"/>
    </font>
    <font>
      <sz val="12"/>
      <color indexed="53"/>
      <name val="Calibri"/>
      <family val="2"/>
    </font>
    <font>
      <i/>
      <sz val="8"/>
      <color indexed="8"/>
      <name val="Calibri"/>
      <family val="2"/>
    </font>
    <font>
      <sz val="11"/>
      <color indexed="29"/>
      <name val="Calibri"/>
      <family val="2"/>
    </font>
    <font>
      <b/>
      <sz val="9"/>
      <name val="Calibri"/>
      <family val="2"/>
    </font>
    <font>
      <sz val="9"/>
      <color indexed="8"/>
      <name val="Verdana"/>
      <family val="2"/>
    </font>
    <font>
      <b/>
      <sz val="10"/>
      <color indexed="63"/>
      <name val="Verdana"/>
      <family val="2"/>
    </font>
    <font>
      <b/>
      <sz val="10"/>
      <name val="Verdana"/>
      <family val="2"/>
    </font>
    <font>
      <sz val="8"/>
      <color indexed="8"/>
      <name val="Verdana"/>
      <family val="2"/>
    </font>
    <font>
      <b/>
      <sz val="12"/>
      <color indexed="56"/>
      <name val="Tahoma"/>
      <family val="2"/>
    </font>
    <font>
      <b/>
      <sz val="8"/>
      <name val="Tahoma"/>
      <family val="2"/>
    </font>
    <font>
      <b/>
      <sz val="8"/>
      <color indexed="9"/>
      <name val="Tahoma"/>
      <family val="2"/>
    </font>
    <font>
      <sz val="8"/>
      <name val="Webdings"/>
      <family val="1"/>
    </font>
    <font>
      <sz val="7"/>
      <color indexed="43"/>
      <name val="Verdana"/>
      <family val="2"/>
    </font>
    <font>
      <sz val="14"/>
      <name val="Calibri"/>
      <family val="2"/>
    </font>
    <font>
      <sz val="9"/>
      <color indexed="8"/>
      <name val="Tahoma"/>
      <family val="2"/>
    </font>
    <font>
      <sz val="11"/>
      <color indexed="8"/>
      <name val="Micro Line Charts 1.1"/>
      <family val="2"/>
    </font>
    <font>
      <sz val="7"/>
      <color indexed="23"/>
      <name val="Verdana"/>
      <family val="2"/>
    </font>
    <font>
      <sz val="10"/>
      <name val="Micro Bar Charts 1.1"/>
      <family val="0"/>
    </font>
    <font>
      <sz val="9"/>
      <name val="Tahoma"/>
      <family val="2"/>
    </font>
    <font>
      <sz val="8"/>
      <color indexed="63"/>
      <name val="Micro Bar Charts 1.1"/>
      <family val="0"/>
    </font>
    <font>
      <b/>
      <sz val="8"/>
      <name val="Arial"/>
      <family val="2"/>
    </font>
    <font>
      <b/>
      <sz val="8"/>
      <color indexed="56"/>
      <name val="Tahoma"/>
      <family val="2"/>
    </font>
    <font>
      <b/>
      <sz val="8"/>
      <color indexed="9"/>
      <name val="Calibri"/>
      <family val="2"/>
    </font>
    <font>
      <sz val="8"/>
      <color indexed="9"/>
      <name val="Arial"/>
      <family val="2"/>
    </font>
    <font>
      <sz val="8"/>
      <color indexed="9"/>
      <name val="Tahoma"/>
      <family val="2"/>
    </font>
    <font>
      <b/>
      <sz val="8"/>
      <color indexed="9"/>
      <name val="Verdana"/>
      <family val="2"/>
    </font>
    <font>
      <b/>
      <sz val="10"/>
      <color indexed="8"/>
      <name val="Arial"/>
      <family val="2"/>
    </font>
    <font>
      <b/>
      <sz val="10"/>
      <color indexed="16"/>
      <name val="Arial"/>
      <family val="2"/>
    </font>
    <font>
      <sz val="11"/>
      <color indexed="16"/>
      <name val="Arial Black"/>
      <family val="2"/>
    </font>
    <font>
      <b/>
      <sz val="14"/>
      <color indexed="16"/>
      <name val="Calibri"/>
      <family val="2"/>
    </font>
    <font>
      <sz val="9"/>
      <color indexed="16"/>
      <name val="Verdana"/>
      <family val="2"/>
    </font>
    <font>
      <b/>
      <sz val="10"/>
      <color indexed="16"/>
      <name val="Verdana"/>
      <family val="2"/>
    </font>
    <font>
      <b/>
      <sz val="14"/>
      <color indexed="9"/>
      <name val="Calibri"/>
      <family val="2"/>
    </font>
    <font>
      <sz val="10"/>
      <color indexed="59"/>
      <name val="Calibri"/>
      <family val="2"/>
    </font>
    <font>
      <sz val="6"/>
      <color indexed="8"/>
      <name val="Calibri"/>
      <family val="0"/>
    </font>
    <font>
      <sz val="7"/>
      <color indexed="8"/>
      <name val="Calibri"/>
      <family val="0"/>
    </font>
    <font>
      <sz val="6"/>
      <color indexed="63"/>
      <name val="Calibri"/>
      <family val="0"/>
    </font>
    <font>
      <b/>
      <sz val="10.5"/>
      <color indexed="8"/>
      <name val="Calibri"/>
      <family val="0"/>
    </font>
    <font>
      <sz val="7.1"/>
      <color indexed="8"/>
      <name val="Calibri"/>
      <family val="0"/>
    </font>
    <font>
      <sz val="8"/>
      <color indexed="8"/>
      <name val="Arial"/>
      <family val="0"/>
    </font>
    <font>
      <b/>
      <sz val="9"/>
      <color indexed="8"/>
      <name val="Arial"/>
      <family val="0"/>
    </font>
    <font>
      <b/>
      <sz val="8"/>
      <color indexed="8"/>
      <name val="Arial"/>
      <family val="0"/>
    </font>
    <font>
      <sz val="6.4"/>
      <color indexed="8"/>
      <name val="Arial"/>
      <family val="0"/>
    </font>
    <font>
      <sz val="4.75"/>
      <color indexed="8"/>
      <name val="Arial"/>
      <family val="0"/>
    </font>
    <font>
      <b/>
      <sz val="11"/>
      <color indexed="9"/>
      <name val="Calibri"/>
      <family val="0"/>
    </font>
    <font>
      <sz val="6.75"/>
      <color indexed="8"/>
      <name val="Arial"/>
      <family val="0"/>
    </font>
    <font>
      <sz val="4.25"/>
      <color indexed="8"/>
      <name val="Arial"/>
      <family val="0"/>
    </font>
    <font>
      <sz val="4.9"/>
      <color indexed="8"/>
      <name val="Arial"/>
      <family val="0"/>
    </font>
    <font>
      <b/>
      <sz val="5.5"/>
      <color indexed="8"/>
      <name val="Arial"/>
      <family val="0"/>
    </font>
    <font>
      <sz val="11"/>
      <color indexed="17"/>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12"/>
      <color indexed="8"/>
      <name val="Arial"/>
      <family val="0"/>
    </font>
    <font>
      <sz val="9"/>
      <color indexed="8"/>
      <name val="Calibri"/>
      <family val="0"/>
    </font>
    <font>
      <sz val="5"/>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34"/>
        <bgColor indexed="64"/>
      </patternFill>
    </fill>
    <fill>
      <patternFill patternType="solid">
        <fgColor indexed="15"/>
        <bgColor indexed="64"/>
      </patternFill>
    </fill>
    <fill>
      <patternFill patternType="solid">
        <fgColor indexed="25"/>
        <bgColor indexed="64"/>
      </patternFill>
    </fill>
    <fill>
      <patternFill patternType="solid">
        <fgColor indexed="11"/>
        <bgColor indexed="64"/>
      </patternFill>
    </fill>
    <fill>
      <patternFill patternType="solid">
        <fgColor indexed="42"/>
        <bgColor indexed="64"/>
      </patternFill>
    </fill>
    <fill>
      <patternFill patternType="solid">
        <fgColor indexed="18"/>
        <bgColor indexed="64"/>
      </patternFill>
    </fill>
    <fill>
      <patternFill patternType="solid">
        <fgColor indexed="62"/>
        <bgColor indexed="64"/>
      </patternFill>
    </fill>
    <fill>
      <patternFill patternType="solid">
        <fgColor indexed="57"/>
        <bgColor indexed="64"/>
      </patternFill>
    </fill>
    <fill>
      <patternFill patternType="solid">
        <fgColor indexed="61"/>
        <bgColor indexed="64"/>
      </patternFill>
    </fill>
    <fill>
      <patternFill patternType="solid">
        <fgColor indexed="13"/>
        <bgColor indexed="64"/>
      </patternFill>
    </fill>
  </fills>
  <borders count="1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style="thin">
        <color indexed="32"/>
      </left>
      <right>
        <color indexed="63"/>
      </right>
      <top style="thin">
        <color indexed="32"/>
      </top>
      <bottom style="thin">
        <color indexed="32"/>
      </bottom>
    </border>
    <border>
      <left>
        <color indexed="63"/>
      </left>
      <right>
        <color indexed="63"/>
      </right>
      <top style="thin">
        <color indexed="32"/>
      </top>
      <bottom style="thin">
        <color indexed="32"/>
      </bottom>
    </border>
    <border>
      <left>
        <color indexed="63"/>
      </left>
      <right style="thin">
        <color indexed="32"/>
      </right>
      <top style="thin">
        <color indexed="32"/>
      </top>
      <bottom style="thin">
        <color indexed="32"/>
      </bottom>
    </border>
    <border>
      <left style="thin">
        <color indexed="32"/>
      </left>
      <right style="thin">
        <color indexed="32"/>
      </right>
      <top style="thin">
        <color indexed="32"/>
      </top>
      <bottom style="thin">
        <color indexed="32"/>
      </bottom>
    </border>
    <border>
      <left style="thin">
        <color indexed="32"/>
      </left>
      <right>
        <color indexed="63"/>
      </right>
      <top>
        <color indexed="63"/>
      </top>
      <bottom>
        <color indexed="63"/>
      </bottom>
    </border>
    <border>
      <left>
        <color indexed="63"/>
      </left>
      <right>
        <color indexed="63"/>
      </right>
      <top>
        <color indexed="63"/>
      </top>
      <bottom style="medium">
        <color indexed="60"/>
      </bottom>
    </border>
    <border>
      <left style="medium">
        <color indexed="60"/>
      </left>
      <right style="medium">
        <color indexed="60"/>
      </right>
      <top style="medium">
        <color indexed="60"/>
      </top>
      <bottom style="medium">
        <color indexed="60"/>
      </bottom>
    </border>
    <border>
      <left style="medium">
        <color indexed="16"/>
      </left>
      <right style="thin">
        <color indexed="16"/>
      </right>
      <top style="thin">
        <color indexed="16"/>
      </top>
      <bottom style="thin">
        <color indexed="16"/>
      </bottom>
    </border>
    <border>
      <left style="thin">
        <color indexed="16"/>
      </left>
      <right style="thin">
        <color indexed="16"/>
      </right>
      <top>
        <color indexed="63"/>
      </top>
      <bottom style="thin">
        <color indexed="16"/>
      </bottom>
    </border>
    <border>
      <left style="medium">
        <color indexed="16"/>
      </left>
      <right style="thin">
        <color indexed="16"/>
      </right>
      <top>
        <color indexed="63"/>
      </top>
      <bottom style="thin">
        <color indexed="16"/>
      </bottom>
    </border>
    <border>
      <left style="thin">
        <color indexed="16"/>
      </left>
      <right style="thin">
        <color indexed="16"/>
      </right>
      <top style="thin">
        <color indexed="16"/>
      </top>
      <bottom>
        <color indexed="63"/>
      </bottom>
    </border>
    <border>
      <left style="medium">
        <color indexed="16"/>
      </left>
      <right>
        <color indexed="63"/>
      </right>
      <top style="thin">
        <color indexed="16"/>
      </top>
      <bottom style="thin">
        <color indexed="16"/>
      </bottom>
    </border>
    <border>
      <left style="medium">
        <color indexed="16"/>
      </left>
      <right>
        <color indexed="63"/>
      </right>
      <top style="thin">
        <color indexed="16"/>
      </top>
      <bottom style="medium">
        <color indexed="16"/>
      </bottom>
    </border>
    <border>
      <left style="thin">
        <color indexed="32"/>
      </left>
      <right style="thin">
        <color indexed="32"/>
      </right>
      <top style="thin">
        <color indexed="32"/>
      </top>
      <bottom style="medium">
        <color indexed="16"/>
      </bottom>
    </border>
    <border>
      <left style="medium">
        <color indexed="60"/>
      </left>
      <right style="thin">
        <color indexed="60"/>
      </right>
      <top style="medium">
        <color indexed="60"/>
      </top>
      <bottom style="thin">
        <color indexed="60"/>
      </bottom>
    </border>
    <border>
      <left style="thin">
        <color indexed="60"/>
      </left>
      <right style="thin">
        <color indexed="60"/>
      </right>
      <top style="medium">
        <color indexed="60"/>
      </top>
      <bottom style="thin">
        <color indexed="60"/>
      </bottom>
    </border>
    <border>
      <left style="thin">
        <color indexed="60"/>
      </left>
      <right style="medium">
        <color indexed="60"/>
      </right>
      <top style="medium">
        <color indexed="60"/>
      </top>
      <bottom style="thin">
        <color indexed="60"/>
      </bottom>
    </border>
    <border>
      <left style="medium">
        <color indexed="60"/>
      </left>
      <right style="thin">
        <color indexed="60"/>
      </right>
      <top style="thin">
        <color indexed="60"/>
      </top>
      <bottom style="thin">
        <color indexed="60"/>
      </bottom>
    </border>
    <border>
      <left style="thin">
        <color indexed="60"/>
      </left>
      <right style="thin">
        <color indexed="60"/>
      </right>
      <top style="thin">
        <color indexed="60"/>
      </top>
      <bottom style="thin">
        <color indexed="60"/>
      </bottom>
    </border>
    <border>
      <left style="thin">
        <color indexed="60"/>
      </left>
      <right style="medium">
        <color indexed="60"/>
      </right>
      <top style="thin">
        <color indexed="60"/>
      </top>
      <bottom style="thin">
        <color indexed="60"/>
      </bottom>
    </border>
    <border>
      <left style="medium">
        <color indexed="60"/>
      </left>
      <right style="thin">
        <color indexed="60"/>
      </right>
      <top style="thin">
        <color indexed="60"/>
      </top>
      <bottom style="medium">
        <color indexed="60"/>
      </bottom>
    </border>
    <border>
      <left style="thin">
        <color indexed="60"/>
      </left>
      <right style="medium">
        <color indexed="60"/>
      </right>
      <top style="thin">
        <color indexed="60"/>
      </top>
      <bottom style="medium">
        <color indexed="60"/>
      </bottom>
    </border>
    <border>
      <left style="medium">
        <color indexed="60"/>
      </left>
      <right style="thin">
        <color indexed="60"/>
      </right>
      <top>
        <color indexed="63"/>
      </top>
      <bottom>
        <color indexed="63"/>
      </bottom>
    </border>
    <border>
      <left style="medium">
        <color indexed="60"/>
      </left>
      <right>
        <color indexed="63"/>
      </right>
      <top style="medium">
        <color indexed="60"/>
      </top>
      <bottom style="thin">
        <color indexed="32"/>
      </bottom>
    </border>
    <border>
      <left style="thin">
        <color indexed="60"/>
      </left>
      <right style="thin">
        <color indexed="60"/>
      </right>
      <top style="medium">
        <color indexed="60"/>
      </top>
      <bottom style="thin">
        <color indexed="32"/>
      </bottom>
    </border>
    <border>
      <left>
        <color indexed="63"/>
      </left>
      <right style="medium">
        <color indexed="60"/>
      </right>
      <top style="medium">
        <color indexed="60"/>
      </top>
      <bottom>
        <color indexed="63"/>
      </bottom>
    </border>
    <border>
      <left style="medium">
        <color indexed="60"/>
      </left>
      <right style="thin">
        <color indexed="32"/>
      </right>
      <top style="thin">
        <color indexed="32"/>
      </top>
      <bottom>
        <color indexed="63"/>
      </bottom>
    </border>
    <border>
      <left style="thin">
        <color indexed="58"/>
      </left>
      <right style="thin">
        <color indexed="58"/>
      </right>
      <top style="thin">
        <color indexed="58"/>
      </top>
      <bottom style="thin">
        <color indexed="58"/>
      </bottom>
    </border>
    <border>
      <left style="thin">
        <color indexed="32"/>
      </left>
      <right style="medium">
        <color indexed="60"/>
      </right>
      <top style="thin">
        <color indexed="32"/>
      </top>
      <bottom style="thin">
        <color indexed="32"/>
      </bottom>
    </border>
    <border>
      <left style="medium">
        <color indexed="60"/>
      </left>
      <right style="thin">
        <color indexed="32"/>
      </right>
      <top style="thin">
        <color indexed="53"/>
      </top>
      <bottom style="thin">
        <color indexed="32"/>
      </bottom>
    </border>
    <border>
      <left style="medium">
        <color indexed="60"/>
      </left>
      <right style="thin">
        <color indexed="32"/>
      </right>
      <top style="thin">
        <color indexed="32"/>
      </top>
      <bottom style="thin">
        <color indexed="32"/>
      </bottom>
    </border>
    <border>
      <left>
        <color indexed="63"/>
      </left>
      <right style="medium">
        <color indexed="60"/>
      </right>
      <top style="thin">
        <color indexed="32"/>
      </top>
      <bottom style="thin">
        <color indexed="32"/>
      </bottom>
    </border>
    <border>
      <left style="thin">
        <color indexed="58"/>
      </left>
      <right style="thin">
        <color indexed="58"/>
      </right>
      <top>
        <color indexed="63"/>
      </top>
      <bottom style="thin">
        <color indexed="58"/>
      </bottom>
    </border>
    <border>
      <left style="medium">
        <color indexed="60"/>
      </left>
      <right style="medium">
        <color indexed="60"/>
      </right>
      <top style="medium">
        <color indexed="60"/>
      </top>
      <bottom style="thin">
        <color indexed="32"/>
      </bottom>
    </border>
    <border>
      <left>
        <color indexed="63"/>
      </left>
      <right>
        <color indexed="63"/>
      </right>
      <top style="thin">
        <color indexed="53"/>
      </top>
      <bottom>
        <color indexed="63"/>
      </bottom>
    </border>
    <border>
      <left style="medium">
        <color indexed="16"/>
      </left>
      <right style="thin">
        <color indexed="32"/>
      </right>
      <top style="thin">
        <color indexed="32"/>
      </top>
      <bottom style="thin">
        <color indexed="32"/>
      </bottom>
    </border>
    <border>
      <left style="thin">
        <color indexed="32"/>
      </left>
      <right style="medium">
        <color indexed="16"/>
      </right>
      <top style="thin">
        <color indexed="32"/>
      </top>
      <bottom style="thin">
        <color indexed="32"/>
      </bottom>
    </border>
    <border>
      <left style="medium">
        <color indexed="32"/>
      </left>
      <right style="thin">
        <color indexed="32"/>
      </right>
      <top style="thin">
        <color indexed="32"/>
      </top>
      <bottom style="thin">
        <color indexed="32"/>
      </bottom>
    </border>
    <border>
      <left style="medium">
        <color indexed="16"/>
      </left>
      <right style="thin">
        <color indexed="32"/>
      </right>
      <top style="thin">
        <color indexed="32"/>
      </top>
      <bottom style="medium">
        <color indexed="16"/>
      </bottom>
    </border>
    <border>
      <left style="thin">
        <color indexed="32"/>
      </left>
      <right style="medium">
        <color indexed="16"/>
      </right>
      <top style="thin">
        <color indexed="32"/>
      </top>
      <bottom style="medium">
        <color indexed="16"/>
      </bottom>
    </border>
    <border>
      <left>
        <color indexed="63"/>
      </left>
      <right style="thin">
        <color indexed="32"/>
      </right>
      <top>
        <color indexed="63"/>
      </top>
      <bottom>
        <color indexed="63"/>
      </bottom>
    </border>
    <border>
      <left>
        <color indexed="63"/>
      </left>
      <right>
        <color indexed="63"/>
      </right>
      <top>
        <color indexed="63"/>
      </top>
      <bottom style="medium">
        <color indexed="12"/>
      </bottom>
    </border>
    <border>
      <left style="medium">
        <color indexed="12"/>
      </left>
      <right>
        <color indexed="63"/>
      </right>
      <top style="medium">
        <color indexed="12"/>
      </top>
      <bottom style="medium">
        <color indexed="12"/>
      </bottom>
    </border>
    <border>
      <left style="medium">
        <color indexed="12"/>
      </left>
      <right>
        <color indexed="63"/>
      </right>
      <top>
        <color indexed="63"/>
      </top>
      <bottom>
        <color indexed="63"/>
      </bottom>
    </border>
    <border>
      <left style="thin">
        <color indexed="32"/>
      </left>
      <right style="thin">
        <color indexed="32"/>
      </right>
      <top style="medium">
        <color indexed="48"/>
      </top>
      <bottom style="thin">
        <color indexed="32"/>
      </bottom>
    </border>
    <border>
      <left style="thin">
        <color indexed="32"/>
      </left>
      <right style="medium">
        <color indexed="48"/>
      </right>
      <top style="medium">
        <color indexed="48"/>
      </top>
      <bottom style="thin">
        <color indexed="32"/>
      </bottom>
    </border>
    <border>
      <left style="medium">
        <color indexed="48"/>
      </left>
      <right style="thin">
        <color indexed="32"/>
      </right>
      <top style="thin">
        <color indexed="32"/>
      </top>
      <bottom style="thin">
        <color indexed="32"/>
      </bottom>
    </border>
    <border>
      <left style="thin">
        <color indexed="32"/>
      </left>
      <right style="medium">
        <color indexed="48"/>
      </right>
      <top style="thin">
        <color indexed="32"/>
      </top>
      <bottom style="thin">
        <color indexed="32"/>
      </bottom>
    </border>
    <border>
      <left style="medium">
        <color indexed="48"/>
      </left>
      <right style="thin">
        <color indexed="32"/>
      </right>
      <top style="thin">
        <color indexed="32"/>
      </top>
      <bottom style="medium">
        <color indexed="48"/>
      </bottom>
    </border>
    <border>
      <left style="thin">
        <color indexed="32"/>
      </left>
      <right style="thin">
        <color indexed="32"/>
      </right>
      <top style="thin">
        <color indexed="32"/>
      </top>
      <bottom style="medium">
        <color indexed="48"/>
      </bottom>
    </border>
    <border>
      <left style="thin">
        <color indexed="32"/>
      </left>
      <right style="medium">
        <color indexed="48"/>
      </right>
      <top style="thin">
        <color indexed="32"/>
      </top>
      <bottom style="medium">
        <color indexed="48"/>
      </bottom>
    </border>
    <border>
      <left style="medium">
        <color indexed="48"/>
      </left>
      <right>
        <color indexed="63"/>
      </right>
      <top style="medium">
        <color indexed="48"/>
      </top>
      <bottom>
        <color indexed="63"/>
      </bottom>
    </border>
    <border>
      <left style="thin">
        <color indexed="32"/>
      </left>
      <right style="thin">
        <color indexed="32"/>
      </right>
      <top style="thin">
        <color indexed="32"/>
      </top>
      <bottom>
        <color indexed="63"/>
      </bottom>
    </border>
    <border>
      <left style="medium">
        <color indexed="48"/>
      </left>
      <right style="thin">
        <color indexed="32"/>
      </right>
      <top>
        <color indexed="63"/>
      </top>
      <bottom>
        <color indexed="63"/>
      </bottom>
    </border>
    <border>
      <left style="medium">
        <color indexed="32"/>
      </left>
      <right style="thin">
        <color indexed="32"/>
      </right>
      <top style="medium">
        <color indexed="32"/>
      </top>
      <bottom style="thin">
        <color indexed="32"/>
      </bottom>
    </border>
    <border>
      <left style="thin">
        <color indexed="16"/>
      </left>
      <right style="thin">
        <color indexed="16"/>
      </right>
      <top style="medium">
        <color indexed="32"/>
      </top>
      <bottom style="thin">
        <color indexed="32"/>
      </bottom>
    </border>
    <border>
      <left style="thin">
        <color indexed="16"/>
      </left>
      <right style="medium">
        <color indexed="16"/>
      </right>
      <top style="medium">
        <color indexed="32"/>
      </top>
      <bottom style="thin">
        <color indexed="32"/>
      </bottom>
    </border>
    <border>
      <left style="medium">
        <color indexed="32"/>
      </left>
      <right>
        <color indexed="63"/>
      </right>
      <top>
        <color indexed="63"/>
      </top>
      <bottom style="thin">
        <color indexed="32"/>
      </bottom>
    </border>
    <border>
      <left style="medium">
        <color indexed="32"/>
      </left>
      <right style="thin">
        <color indexed="32"/>
      </right>
      <top>
        <color indexed="63"/>
      </top>
      <bottom style="thin">
        <color indexed="32"/>
      </bottom>
    </border>
    <border>
      <left style="thin">
        <color indexed="32"/>
      </left>
      <right style="thin">
        <color indexed="32"/>
      </right>
      <top style="medium">
        <color indexed="32"/>
      </top>
      <bottom style="thin">
        <color indexed="32"/>
      </bottom>
    </border>
    <border>
      <left style="thin">
        <color indexed="32"/>
      </left>
      <right style="medium">
        <color indexed="32"/>
      </right>
      <top style="medium">
        <color indexed="32"/>
      </top>
      <bottom style="thin">
        <color indexed="32"/>
      </bottom>
    </border>
    <border>
      <left style="thin">
        <color indexed="58"/>
      </left>
      <right style="thin">
        <color indexed="58"/>
      </right>
      <top style="thin">
        <color indexed="58"/>
      </top>
      <bottom>
        <color indexed="63"/>
      </bottom>
    </border>
    <border>
      <left style="thin">
        <color indexed="28"/>
      </left>
      <right style="thin">
        <color indexed="28"/>
      </right>
      <top style="thin">
        <color indexed="28"/>
      </top>
      <bottom style="thin">
        <color indexed="28"/>
      </bottom>
    </border>
    <border>
      <left>
        <color indexed="63"/>
      </left>
      <right style="thin">
        <color indexed="58"/>
      </right>
      <top style="thin">
        <color indexed="58"/>
      </top>
      <bottom>
        <color indexed="63"/>
      </bottom>
    </border>
    <border>
      <left style="thin">
        <color indexed="58"/>
      </left>
      <right style="thin">
        <color indexed="58"/>
      </right>
      <top>
        <color indexed="63"/>
      </top>
      <bottom style="medium">
        <color indexed="58"/>
      </bottom>
    </border>
    <border>
      <left style="thin">
        <color indexed="58"/>
      </left>
      <right style="thin">
        <color indexed="58"/>
      </right>
      <top style="thin">
        <color indexed="58"/>
      </top>
      <bottom style="medium">
        <color indexed="58"/>
      </bottom>
    </border>
    <border>
      <left>
        <color indexed="63"/>
      </left>
      <right>
        <color indexed="63"/>
      </right>
      <top>
        <color indexed="63"/>
      </top>
      <bottom style="medium">
        <color indexed="51"/>
      </bottom>
    </border>
    <border>
      <left style="medium">
        <color indexed="51"/>
      </left>
      <right style="medium">
        <color indexed="51"/>
      </right>
      <top style="medium">
        <color indexed="51"/>
      </top>
      <bottom style="thin">
        <color indexed="32"/>
      </bottom>
    </border>
    <border>
      <left>
        <color indexed="63"/>
      </left>
      <right style="thin">
        <color indexed="32"/>
      </right>
      <top style="medium">
        <color indexed="51"/>
      </top>
      <bottom style="thin">
        <color indexed="32"/>
      </bottom>
    </border>
    <border>
      <left style="thin">
        <color indexed="32"/>
      </left>
      <right style="thin">
        <color indexed="32"/>
      </right>
      <top style="medium">
        <color indexed="51"/>
      </top>
      <bottom style="thin">
        <color indexed="32"/>
      </bottom>
    </border>
    <border>
      <left style="thin">
        <color indexed="16"/>
      </left>
      <right style="thin">
        <color indexed="16"/>
      </right>
      <top style="medium">
        <color indexed="51"/>
      </top>
      <bottom style="thin">
        <color indexed="32"/>
      </bottom>
    </border>
    <border>
      <left style="medium">
        <color indexed="51"/>
      </left>
      <right>
        <color indexed="63"/>
      </right>
      <top>
        <color indexed="63"/>
      </top>
      <bottom style="thin">
        <color indexed="32"/>
      </bottom>
    </border>
    <border>
      <left>
        <color indexed="63"/>
      </left>
      <right>
        <color indexed="63"/>
      </right>
      <top>
        <color indexed="63"/>
      </top>
      <bottom style="thin">
        <color indexed="32"/>
      </bottom>
    </border>
    <border>
      <left style="medium">
        <color indexed="51"/>
      </left>
      <right style="medium">
        <color indexed="51"/>
      </right>
      <top>
        <color indexed="63"/>
      </top>
      <bottom style="thin">
        <color indexed="32"/>
      </bottom>
    </border>
    <border>
      <left>
        <color indexed="63"/>
      </left>
      <right style="thin">
        <color indexed="32"/>
      </right>
      <top>
        <color indexed="63"/>
      </top>
      <bottom style="thin">
        <color indexed="32"/>
      </bottom>
    </border>
    <border>
      <left style="thin">
        <color indexed="32"/>
      </left>
      <right style="thin">
        <color indexed="32"/>
      </right>
      <top>
        <color indexed="63"/>
      </top>
      <bottom style="thin">
        <color indexed="32"/>
      </bottom>
    </border>
    <border>
      <left>
        <color indexed="63"/>
      </left>
      <right style="medium">
        <color indexed="51"/>
      </right>
      <top>
        <color indexed="63"/>
      </top>
      <bottom>
        <color indexed="63"/>
      </bottom>
    </border>
    <border>
      <left style="thin">
        <color indexed="32"/>
      </left>
      <right>
        <color indexed="63"/>
      </right>
      <top>
        <color indexed="63"/>
      </top>
      <bottom style="thin">
        <color indexed="32"/>
      </bottom>
    </border>
    <border>
      <left style="thin">
        <color indexed="32"/>
      </left>
      <right>
        <color indexed="63"/>
      </right>
      <top style="thin">
        <color indexed="32"/>
      </top>
      <bottom style="medium">
        <color indexed="51"/>
      </bottom>
    </border>
    <border>
      <left style="thin">
        <color indexed="58"/>
      </left>
      <right style="thin">
        <color indexed="58"/>
      </right>
      <top style="thin">
        <color indexed="58"/>
      </top>
      <bottom style="medium">
        <color indexed="51"/>
      </bottom>
    </border>
    <border>
      <left>
        <color indexed="63"/>
      </left>
      <right>
        <color indexed="63"/>
      </right>
      <top style="thin">
        <color indexed="30"/>
      </top>
      <bottom style="thin">
        <color indexed="30"/>
      </bottom>
    </border>
    <border>
      <left style="thin">
        <color indexed="32"/>
      </left>
      <right style="medium">
        <color indexed="32"/>
      </right>
      <top style="thin">
        <color indexed="32"/>
      </top>
      <bottom style="medium">
        <color indexed="32"/>
      </bottom>
    </border>
    <border>
      <left style="medium">
        <color indexed="32"/>
      </left>
      <right style="thin">
        <color indexed="32"/>
      </right>
      <top style="thin">
        <color indexed="32"/>
      </top>
      <bottom style="medium">
        <color indexed="32"/>
      </bottom>
    </border>
    <border>
      <left style="thin">
        <color indexed="32"/>
      </left>
      <right>
        <color indexed="63"/>
      </right>
      <top style="medium">
        <color indexed="32"/>
      </top>
      <bottom style="thin">
        <color indexed="32"/>
      </bottom>
    </border>
    <border>
      <left>
        <color indexed="63"/>
      </left>
      <right style="medium">
        <color indexed="32"/>
      </right>
      <top style="medium">
        <color indexed="32"/>
      </top>
      <bottom style="thin">
        <color indexed="32"/>
      </bottom>
    </border>
    <border>
      <left>
        <color indexed="63"/>
      </left>
      <right style="medium">
        <color indexed="32"/>
      </right>
      <top style="thin">
        <color indexed="32"/>
      </top>
      <bottom style="thin">
        <color indexed="32"/>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medium">
        <color indexed="60"/>
      </left>
      <right style="dotted">
        <color indexed="32"/>
      </right>
      <top style="medium">
        <color indexed="60"/>
      </top>
      <bottom style="hair">
        <color indexed="32"/>
      </bottom>
    </border>
    <border>
      <left style="dotted">
        <color indexed="32"/>
      </left>
      <right style="dotted">
        <color indexed="32"/>
      </right>
      <top style="medium">
        <color indexed="52"/>
      </top>
      <bottom style="hair">
        <color indexed="32"/>
      </bottom>
    </border>
    <border>
      <left style="medium">
        <color indexed="60"/>
      </left>
      <right style="dotted">
        <color indexed="32"/>
      </right>
      <top style="hair">
        <color indexed="32"/>
      </top>
      <bottom style="hair">
        <color indexed="32"/>
      </bottom>
    </border>
    <border>
      <left style="dotted">
        <color indexed="32"/>
      </left>
      <right style="dotted">
        <color indexed="32"/>
      </right>
      <top style="hair">
        <color indexed="32"/>
      </top>
      <bottom style="hair">
        <color indexed="32"/>
      </bottom>
    </border>
    <border>
      <left style="medium">
        <color indexed="60"/>
      </left>
      <right style="dotted">
        <color indexed="32"/>
      </right>
      <top style="hair">
        <color indexed="32"/>
      </top>
      <bottom style="medium">
        <color indexed="60"/>
      </bottom>
    </border>
    <border>
      <left style="dotted">
        <color indexed="32"/>
      </left>
      <right style="dotted">
        <color indexed="32"/>
      </right>
      <top style="hair">
        <color indexed="32"/>
      </top>
      <bottom style="medium">
        <color indexed="52"/>
      </bottom>
    </border>
    <border>
      <left style="medium">
        <color indexed="62"/>
      </left>
      <right>
        <color indexed="63"/>
      </right>
      <top style="medium">
        <color indexed="62"/>
      </top>
      <bottom style="hair">
        <color indexed="32"/>
      </bottom>
    </border>
    <border>
      <left style="dotted">
        <color indexed="62"/>
      </left>
      <right style="dotted">
        <color indexed="32"/>
      </right>
      <top style="medium">
        <color indexed="62"/>
      </top>
      <bottom style="hair">
        <color indexed="32"/>
      </bottom>
    </border>
    <border>
      <left style="medium">
        <color indexed="62"/>
      </left>
      <right>
        <color indexed="63"/>
      </right>
      <top style="hair">
        <color indexed="32"/>
      </top>
      <bottom style="hair">
        <color indexed="32"/>
      </bottom>
    </border>
    <border>
      <left style="dotted">
        <color indexed="62"/>
      </left>
      <right style="dotted">
        <color indexed="32"/>
      </right>
      <top style="hair">
        <color indexed="32"/>
      </top>
      <bottom style="hair">
        <color indexed="32"/>
      </bottom>
    </border>
    <border>
      <left style="medium">
        <color indexed="62"/>
      </left>
      <right>
        <color indexed="63"/>
      </right>
      <top style="hair">
        <color indexed="32"/>
      </top>
      <bottom style="medium">
        <color indexed="62"/>
      </bottom>
    </border>
    <border>
      <left style="dotted">
        <color indexed="62"/>
      </left>
      <right style="dotted">
        <color indexed="32"/>
      </right>
      <top style="hair">
        <color indexed="32"/>
      </top>
      <bottom style="medium">
        <color indexed="62"/>
      </bottom>
    </border>
    <border>
      <left style="medium">
        <color indexed="51"/>
      </left>
      <right style="hair">
        <color indexed="32"/>
      </right>
      <top style="medium">
        <color indexed="51"/>
      </top>
      <bottom style="hair">
        <color indexed="32"/>
      </bottom>
    </border>
    <border>
      <left style="hair">
        <color indexed="32"/>
      </left>
      <right style="hair">
        <color indexed="32"/>
      </right>
      <top style="medium">
        <color indexed="51"/>
      </top>
      <bottom style="hair">
        <color indexed="32"/>
      </bottom>
    </border>
    <border>
      <left style="medium">
        <color indexed="51"/>
      </left>
      <right style="hair">
        <color indexed="32"/>
      </right>
      <top style="hair">
        <color indexed="32"/>
      </top>
      <bottom style="hair">
        <color indexed="32"/>
      </bottom>
    </border>
    <border>
      <left style="hair">
        <color indexed="32"/>
      </left>
      <right style="hair">
        <color indexed="32"/>
      </right>
      <top>
        <color indexed="63"/>
      </top>
      <bottom style="hair">
        <color indexed="32"/>
      </bottom>
    </border>
    <border>
      <left style="medium">
        <color indexed="51"/>
      </left>
      <right>
        <color indexed="63"/>
      </right>
      <top>
        <color indexed="63"/>
      </top>
      <bottom style="hair">
        <color indexed="32"/>
      </bottom>
    </border>
    <border>
      <left style="hair">
        <color indexed="32"/>
      </left>
      <right style="hair">
        <color indexed="32"/>
      </right>
      <top>
        <color indexed="63"/>
      </top>
      <bottom>
        <color indexed="63"/>
      </bottom>
    </border>
    <border>
      <left style="hair">
        <color indexed="32"/>
      </left>
      <right style="hair">
        <color indexed="32"/>
      </right>
      <top style="hair">
        <color indexed="32"/>
      </top>
      <bottom style="medium">
        <color indexed="51"/>
      </bottom>
    </border>
    <border>
      <left>
        <color indexed="63"/>
      </left>
      <right>
        <color indexed="63"/>
      </right>
      <top>
        <color indexed="63"/>
      </top>
      <bottom style="medium">
        <color indexed="18"/>
      </bottom>
    </border>
    <border>
      <left style="hair">
        <color indexed="57"/>
      </left>
      <right style="hair">
        <color indexed="57"/>
      </right>
      <top style="medium">
        <color indexed="57"/>
      </top>
      <bottom style="medium">
        <color indexed="57"/>
      </bottom>
    </border>
    <border>
      <left>
        <color indexed="63"/>
      </left>
      <right>
        <color indexed="63"/>
      </right>
      <top style="thin">
        <color indexed="32"/>
      </top>
      <bottom>
        <color indexed="63"/>
      </bottom>
    </border>
    <border>
      <left style="thin">
        <color indexed="32"/>
      </left>
      <right style="thin">
        <color indexed="32"/>
      </right>
      <top>
        <color indexed="63"/>
      </top>
      <bottom>
        <color indexed="63"/>
      </bottom>
    </border>
    <border>
      <left>
        <color indexed="63"/>
      </left>
      <right>
        <color indexed="63"/>
      </right>
      <top style="medium">
        <color indexed="60"/>
      </top>
      <bottom>
        <color indexed="63"/>
      </bottom>
    </border>
    <border>
      <left style="medium">
        <color indexed="16"/>
      </left>
      <right style="medium">
        <color indexed="16"/>
      </right>
      <top style="medium">
        <color indexed="16"/>
      </top>
      <bottom style="thin">
        <color indexed="16"/>
      </bottom>
    </border>
    <border>
      <left style="medium">
        <color indexed="32"/>
      </left>
      <right style="medium">
        <color indexed="32"/>
      </right>
      <top style="medium">
        <color indexed="32"/>
      </top>
      <bottom style="medium">
        <color indexed="32"/>
      </bottom>
    </border>
    <border>
      <left style="medium">
        <color indexed="16"/>
      </left>
      <right style="medium">
        <color indexed="16"/>
      </right>
      <top style="medium">
        <color indexed="16"/>
      </top>
      <bottom style="thin">
        <color indexed="32"/>
      </bottom>
    </border>
    <border>
      <left style="medium">
        <color indexed="48"/>
      </left>
      <right style="thin">
        <color indexed="32"/>
      </right>
      <top style="medium">
        <color indexed="48"/>
      </top>
      <bottom style="thin">
        <color indexed="32"/>
      </bottom>
    </border>
    <border>
      <left style="medium">
        <color indexed="51"/>
      </left>
      <right style="medium">
        <color indexed="51"/>
      </right>
      <top style="thin">
        <color indexed="32"/>
      </top>
      <bottom style="thin">
        <color indexed="32"/>
      </bottom>
    </border>
    <border>
      <left style="medium">
        <color indexed="51"/>
      </left>
      <right style="thin">
        <color indexed="32"/>
      </right>
      <top style="thin">
        <color indexed="32"/>
      </top>
      <bottom style="thin">
        <color indexed="32"/>
      </bottom>
    </border>
    <border>
      <left style="medium">
        <color indexed="51"/>
      </left>
      <right style="medium">
        <color indexed="51"/>
      </right>
      <top style="medium">
        <color indexed="51"/>
      </top>
      <bottom style="medium">
        <color indexed="51"/>
      </bottom>
    </border>
    <border>
      <left style="medium">
        <color indexed="51"/>
      </left>
      <right style="medium">
        <color indexed="51"/>
      </right>
      <top style="thin">
        <color indexed="32"/>
      </top>
      <bottom style="medium">
        <color indexed="51"/>
      </bottom>
    </border>
    <border>
      <left style="medium">
        <color indexed="32"/>
      </left>
      <right style="medium">
        <color indexed="32"/>
      </right>
      <top style="thin">
        <color indexed="32"/>
      </top>
      <bottom style="thin">
        <color indexed="32"/>
      </bottom>
    </border>
    <border>
      <left style="medium">
        <color indexed="32"/>
      </left>
      <right style="medium">
        <color indexed="32"/>
      </right>
      <top style="thin">
        <color indexed="32"/>
      </top>
      <bottom style="medium">
        <color indexed="32"/>
      </bottom>
    </border>
    <border>
      <left style="medium">
        <color indexed="32"/>
      </left>
      <right style="medium">
        <color indexed="32"/>
      </right>
      <top style="medium">
        <color indexed="32"/>
      </top>
      <bottom style="thin">
        <color indexed="32"/>
      </bottom>
    </border>
    <border>
      <left>
        <color indexed="63"/>
      </left>
      <right style="medium">
        <color indexed="60"/>
      </right>
      <top style="hair">
        <color indexed="23"/>
      </top>
      <bottom style="hair">
        <color indexed="23"/>
      </bottom>
    </border>
    <border>
      <left style="medium">
        <color indexed="60"/>
      </left>
      <right style="medium">
        <color indexed="60"/>
      </right>
      <top>
        <color indexed="63"/>
      </top>
      <bottom style="hair">
        <color indexed="32"/>
      </bottom>
    </border>
    <border>
      <left style="medium">
        <color indexed="60"/>
      </left>
      <right style="medium">
        <color indexed="60"/>
      </right>
      <top style="hair">
        <color indexed="32"/>
      </top>
      <bottom style="hair">
        <color indexed="32"/>
      </bottom>
    </border>
    <border>
      <left>
        <color indexed="63"/>
      </left>
      <right style="medium">
        <color indexed="60"/>
      </right>
      <top style="hair">
        <color indexed="23"/>
      </top>
      <bottom style="medium">
        <color indexed="60"/>
      </bottom>
    </border>
    <border>
      <left style="medium">
        <color indexed="60"/>
      </left>
      <right style="medium">
        <color indexed="60"/>
      </right>
      <top>
        <color indexed="63"/>
      </top>
      <bottom style="medium">
        <color indexed="60"/>
      </bottom>
    </border>
    <border>
      <left>
        <color indexed="63"/>
      </left>
      <right style="medium">
        <color indexed="52"/>
      </right>
      <top>
        <color indexed="63"/>
      </top>
      <bottom style="medium">
        <color indexed="52"/>
      </bottom>
    </border>
    <border>
      <left style="medium">
        <color indexed="18"/>
      </left>
      <right style="medium">
        <color indexed="18"/>
      </right>
      <top style="medium">
        <color indexed="18"/>
      </top>
      <bottom>
        <color indexed="63"/>
      </bottom>
    </border>
    <border>
      <left style="medium">
        <color indexed="18"/>
      </left>
      <right>
        <color indexed="63"/>
      </right>
      <top style="medium">
        <color indexed="18"/>
      </top>
      <bottom style="medium">
        <color indexed="18"/>
      </bottom>
    </border>
    <border>
      <left>
        <color indexed="63"/>
      </left>
      <right style="medium">
        <color indexed="62"/>
      </right>
      <top style="medium">
        <color indexed="62"/>
      </top>
      <bottom style="hair">
        <color indexed="23"/>
      </bottom>
    </border>
    <border>
      <left style="medium">
        <color indexed="18"/>
      </left>
      <right style="medium">
        <color indexed="18"/>
      </right>
      <top style="medium">
        <color indexed="18"/>
      </top>
      <bottom style="hair">
        <color indexed="18"/>
      </bottom>
    </border>
    <border>
      <left>
        <color indexed="63"/>
      </left>
      <right style="medium">
        <color indexed="62"/>
      </right>
      <top style="hair">
        <color indexed="23"/>
      </top>
      <bottom style="hair">
        <color indexed="23"/>
      </bottom>
    </border>
    <border>
      <left style="medium">
        <color indexed="18"/>
      </left>
      <right style="medium">
        <color indexed="18"/>
      </right>
      <top style="hair">
        <color indexed="18"/>
      </top>
      <bottom style="hair">
        <color indexed="18"/>
      </bottom>
    </border>
    <border>
      <left>
        <color indexed="63"/>
      </left>
      <right style="medium">
        <color indexed="62"/>
      </right>
      <top style="hair">
        <color indexed="23"/>
      </top>
      <bottom style="medium">
        <color indexed="62"/>
      </bottom>
    </border>
    <border>
      <left style="medium">
        <color indexed="18"/>
      </left>
      <right style="medium">
        <color indexed="18"/>
      </right>
      <top style="hair">
        <color indexed="18"/>
      </top>
      <bottom style="medium">
        <color indexed="18"/>
      </bottom>
    </border>
    <border>
      <left>
        <color indexed="63"/>
      </left>
      <right style="medium">
        <color indexed="52"/>
      </right>
      <top>
        <color indexed="63"/>
      </top>
      <bottom>
        <color indexed="63"/>
      </bottom>
    </border>
    <border>
      <left style="hair">
        <color indexed="32"/>
      </left>
      <right style="medium">
        <color indexed="51"/>
      </right>
      <top style="medium">
        <color indexed="51"/>
      </top>
      <bottom style="hair">
        <color indexed="32"/>
      </bottom>
    </border>
    <border>
      <left style="medium">
        <color indexed="51"/>
      </left>
      <right style="medium">
        <color indexed="51"/>
      </right>
      <top style="medium">
        <color indexed="51"/>
      </top>
      <bottom style="hair">
        <color indexed="51"/>
      </bottom>
    </border>
    <border>
      <left style="hair">
        <color indexed="32"/>
      </left>
      <right style="medium">
        <color indexed="51"/>
      </right>
      <top style="hair">
        <color indexed="32"/>
      </top>
      <bottom style="hair">
        <color indexed="32"/>
      </bottom>
    </border>
    <border>
      <left style="medium">
        <color indexed="51"/>
      </left>
      <right style="medium">
        <color indexed="51"/>
      </right>
      <top style="hair">
        <color indexed="51"/>
      </top>
      <bottom style="hair">
        <color indexed="51"/>
      </bottom>
    </border>
    <border>
      <left style="medium">
        <color indexed="51"/>
      </left>
      <right style="medium">
        <color indexed="51"/>
      </right>
      <top style="hair">
        <color indexed="51"/>
      </top>
      <bottom style="medium">
        <color indexed="51"/>
      </bottom>
    </border>
    <border>
      <left style="medium">
        <color indexed="57"/>
      </left>
      <right style="medium">
        <color indexed="57"/>
      </right>
      <top style="medium">
        <color indexed="57"/>
      </top>
      <bottom style="medium">
        <color indexed="57"/>
      </bottom>
    </border>
    <border>
      <left style="medium">
        <color indexed="57"/>
      </left>
      <right style="hair">
        <color indexed="57"/>
      </right>
      <top style="medium">
        <color indexed="57"/>
      </top>
      <bottom style="medium">
        <color indexed="57"/>
      </bottom>
    </border>
    <border>
      <left style="hair">
        <color indexed="57"/>
      </left>
      <right style="medium">
        <color indexed="57"/>
      </right>
      <top style="medium">
        <color indexed="57"/>
      </top>
      <bottom style="medium">
        <color indexed="57"/>
      </bottom>
    </border>
    <border>
      <left style="thin">
        <color indexed="32"/>
      </left>
      <right>
        <color indexed="63"/>
      </right>
      <top style="medium">
        <color indexed="57"/>
      </top>
      <bottom>
        <color indexed="63"/>
      </bottom>
    </border>
    <border>
      <left style="medium">
        <color indexed="32"/>
      </left>
      <right style="hair">
        <color indexed="32"/>
      </right>
      <top style="medium">
        <color indexed="57"/>
      </top>
      <bottom style="hair">
        <color indexed="32"/>
      </bottom>
    </border>
    <border>
      <left style="hair">
        <color indexed="32"/>
      </left>
      <right style="hair">
        <color indexed="32"/>
      </right>
      <top style="medium">
        <color indexed="57"/>
      </top>
      <bottom style="hair">
        <color indexed="32"/>
      </bottom>
    </border>
    <border>
      <left>
        <color indexed="63"/>
      </left>
      <right style="medium">
        <color indexed="32"/>
      </right>
      <top style="hair">
        <color indexed="32"/>
      </top>
      <bottom style="hair">
        <color indexed="32"/>
      </bottom>
    </border>
    <border>
      <left style="medium">
        <color indexed="32"/>
      </left>
      <right style="hair">
        <color indexed="32"/>
      </right>
      <top style="hair">
        <color indexed="32"/>
      </top>
      <bottom style="hair">
        <color indexed="32"/>
      </bottom>
    </border>
    <border>
      <left style="hair">
        <color indexed="32"/>
      </left>
      <right style="hair">
        <color indexed="32"/>
      </right>
      <top style="hair">
        <color indexed="32"/>
      </top>
      <bottom style="hair">
        <color indexed="32"/>
      </bottom>
    </border>
    <border>
      <left style="hair">
        <color indexed="32"/>
      </left>
      <right style="medium">
        <color indexed="32"/>
      </right>
      <top style="medium">
        <color indexed="57"/>
      </top>
      <bottom style="hair">
        <color indexed="32"/>
      </bottom>
    </border>
    <border>
      <left style="hair">
        <color indexed="32"/>
      </left>
      <right style="medium">
        <color indexed="32"/>
      </right>
      <top style="hair">
        <color indexed="32"/>
      </top>
      <bottom style="hair">
        <color indexed="32"/>
      </bottom>
    </border>
    <border>
      <left>
        <color indexed="63"/>
      </left>
      <right style="medium">
        <color indexed="32"/>
      </right>
      <top style="hair">
        <color indexed="32"/>
      </top>
      <bottom style="medium">
        <color indexed="32"/>
      </bottom>
    </border>
    <border>
      <left style="medium">
        <color indexed="32"/>
      </left>
      <right style="hair">
        <color indexed="32"/>
      </right>
      <top style="hair">
        <color indexed="32"/>
      </top>
      <bottom style="medium">
        <color indexed="32"/>
      </bottom>
    </border>
    <border>
      <left style="hair">
        <color indexed="32"/>
      </left>
      <right style="hair">
        <color indexed="32"/>
      </right>
      <top style="hair">
        <color indexed="32"/>
      </top>
      <bottom style="medium">
        <color indexed="32"/>
      </bottom>
    </border>
    <border>
      <left style="hair">
        <color indexed="32"/>
      </left>
      <right style="medium">
        <color indexed="32"/>
      </right>
      <top style="hair">
        <color indexed="32"/>
      </top>
      <bottom style="medium">
        <color indexed="32"/>
      </bottom>
    </border>
    <border>
      <left style="medium">
        <color indexed="32"/>
      </left>
      <right style="medium">
        <color indexed="32"/>
      </right>
      <top style="medium">
        <color indexed="57"/>
      </top>
      <bottom style="hair">
        <color indexed="32"/>
      </bottom>
    </border>
    <border>
      <left style="medium">
        <color indexed="32"/>
      </left>
      <right style="hair">
        <color indexed="32"/>
      </right>
      <top>
        <color indexed="63"/>
      </top>
      <bottom style="hair">
        <color indexed="32"/>
      </bottom>
    </border>
    <border>
      <left style="hair">
        <color indexed="32"/>
      </left>
      <right style="medium">
        <color indexed="32"/>
      </right>
      <top>
        <color indexed="63"/>
      </top>
      <bottom style="hair">
        <color indexed="32"/>
      </bottom>
    </border>
    <border>
      <left style="medium">
        <color indexed="32"/>
      </left>
      <right style="medium">
        <color indexed="32"/>
      </right>
      <top style="hair">
        <color indexed="32"/>
      </top>
      <bottom style="hair">
        <color indexed="32"/>
      </bottom>
    </border>
    <border>
      <left style="medium">
        <color indexed="32"/>
      </left>
      <right style="medium">
        <color indexed="32"/>
      </right>
      <top style="hair">
        <color indexed="32"/>
      </top>
      <bottom style="medium">
        <color indexed="32"/>
      </bottom>
    </border>
  </borders>
  <cellStyleXfs count="9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2" fillId="2" borderId="0" applyNumberFormat="0" applyBorder="0" applyAlignment="0" applyProtection="0"/>
    <xf numFmtId="0" fontId="132" fillId="3" borderId="0" applyNumberFormat="0" applyBorder="0" applyAlignment="0" applyProtection="0"/>
    <xf numFmtId="0" fontId="132" fillId="4" borderId="0" applyNumberFormat="0" applyBorder="0" applyAlignment="0" applyProtection="0"/>
    <xf numFmtId="0" fontId="132" fillId="5" borderId="0" applyNumberFormat="0" applyBorder="0" applyAlignment="0" applyProtection="0"/>
    <xf numFmtId="0" fontId="132" fillId="6" borderId="0" applyNumberFormat="0" applyBorder="0" applyAlignment="0" applyProtection="0"/>
    <xf numFmtId="0" fontId="132" fillId="7" borderId="0" applyNumberFormat="0" applyBorder="0" applyAlignment="0" applyProtection="0"/>
    <xf numFmtId="0" fontId="132" fillId="8" borderId="0" applyNumberFormat="0" applyBorder="0" applyAlignment="0" applyProtection="0"/>
    <xf numFmtId="0" fontId="132" fillId="9" borderId="0" applyNumberFormat="0" applyBorder="0" applyAlignment="0" applyProtection="0"/>
    <xf numFmtId="0" fontId="132" fillId="10" borderId="0" applyNumberFormat="0" applyBorder="0" applyAlignment="0" applyProtection="0"/>
    <xf numFmtId="0" fontId="132" fillId="11" borderId="0" applyNumberFormat="0" applyBorder="0" applyAlignment="0" applyProtection="0"/>
    <xf numFmtId="0" fontId="132" fillId="12" borderId="0" applyNumberFormat="0" applyBorder="0" applyAlignment="0" applyProtection="0"/>
    <xf numFmtId="0" fontId="132" fillId="13" borderId="0" applyNumberFormat="0" applyBorder="0" applyAlignment="0" applyProtection="0"/>
    <xf numFmtId="0" fontId="133" fillId="14" borderId="0" applyNumberFormat="0" applyBorder="0" applyAlignment="0" applyProtection="0"/>
    <xf numFmtId="0" fontId="133" fillId="15" borderId="0" applyNumberFormat="0" applyBorder="0" applyAlignment="0" applyProtection="0"/>
    <xf numFmtId="0" fontId="133" fillId="16" borderId="0" applyNumberFormat="0" applyBorder="0" applyAlignment="0" applyProtection="0"/>
    <xf numFmtId="0" fontId="133" fillId="17" borderId="0" applyNumberFormat="0" applyBorder="0" applyAlignment="0" applyProtection="0"/>
    <xf numFmtId="0" fontId="133" fillId="18" borderId="0" applyNumberFormat="0" applyBorder="0" applyAlignment="0" applyProtection="0"/>
    <xf numFmtId="0" fontId="133" fillId="19" borderId="0" applyNumberFormat="0" applyBorder="0" applyAlignment="0" applyProtection="0"/>
    <xf numFmtId="0" fontId="134" fillId="20" borderId="0" applyNumberFormat="0" applyBorder="0" applyAlignment="0" applyProtection="0"/>
    <xf numFmtId="0" fontId="135" fillId="21" borderId="1" applyNumberFormat="0" applyAlignment="0" applyProtection="0"/>
    <xf numFmtId="0" fontId="136" fillId="22" borderId="2" applyNumberFormat="0" applyAlignment="0" applyProtection="0"/>
    <xf numFmtId="0" fontId="137" fillId="0" borderId="3" applyNumberFormat="0" applyFill="0" applyAlignment="0" applyProtection="0"/>
    <xf numFmtId="0" fontId="138" fillId="0" borderId="4" applyNumberFormat="0" applyFill="0" applyAlignment="0" applyProtection="0"/>
    <xf numFmtId="0" fontId="139" fillId="0" borderId="0" applyNumberFormat="0" applyFill="0" applyBorder="0" applyAlignment="0" applyProtection="0"/>
    <xf numFmtId="0" fontId="133" fillId="23" borderId="0" applyNumberFormat="0" applyBorder="0" applyAlignment="0" applyProtection="0"/>
    <xf numFmtId="0" fontId="133" fillId="24" borderId="0" applyNumberFormat="0" applyBorder="0" applyAlignment="0" applyProtection="0"/>
    <xf numFmtId="0" fontId="133" fillId="25" borderId="0" applyNumberFormat="0" applyBorder="0" applyAlignment="0" applyProtection="0"/>
    <xf numFmtId="0" fontId="133" fillId="26" borderId="0" applyNumberFormat="0" applyBorder="0" applyAlignment="0" applyProtection="0"/>
    <xf numFmtId="0" fontId="133" fillId="27" borderId="0" applyNumberFormat="0" applyBorder="0" applyAlignment="0" applyProtection="0"/>
    <xf numFmtId="0" fontId="133" fillId="28" borderId="0" applyNumberFormat="0" applyBorder="0" applyAlignment="0" applyProtection="0"/>
    <xf numFmtId="0" fontId="140" fillId="29" borderId="1" applyNumberFormat="0" applyAlignment="0" applyProtection="0"/>
    <xf numFmtId="180" fontId="0" fillId="0" borderId="0" applyFill="0" applyBorder="0" applyAlignment="0" applyProtection="0"/>
    <xf numFmtId="0" fontId="141" fillId="30" borderId="0" applyNumberFormat="0" applyBorder="0" applyAlignment="0" applyProtection="0"/>
    <xf numFmtId="181" fontId="0" fillId="0" borderId="0" applyFill="0" applyBorder="0" applyAlignment="0" applyProtection="0"/>
    <xf numFmtId="177" fontId="1" fillId="0" borderId="0" applyFill="0" applyBorder="0" applyAlignment="0" applyProtection="0"/>
    <xf numFmtId="181" fontId="1" fillId="0" borderId="0" applyFill="0" applyBorder="0" applyAlignment="0" applyProtection="0"/>
    <xf numFmtId="182" fontId="1" fillId="0" borderId="0" applyFill="0" applyBorder="0" applyAlignment="0" applyProtection="0"/>
    <xf numFmtId="176" fontId="1" fillId="0" borderId="0" applyFill="0" applyBorder="0" applyAlignment="0" applyProtection="0"/>
    <xf numFmtId="0" fontId="142" fillId="31" borderId="0" applyNumberFormat="0" applyBorder="0" applyAlignment="0" applyProtection="0"/>
    <xf numFmtId="181"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181" fontId="0" fillId="0" borderId="0">
      <alignment/>
      <protection/>
    </xf>
    <xf numFmtId="0" fontId="1" fillId="0" borderId="0">
      <alignment/>
      <protection/>
    </xf>
    <xf numFmtId="0" fontId="0" fillId="32" borderId="5" applyNumberFormat="0" applyFont="0" applyAlignment="0" applyProtection="0"/>
    <xf numFmtId="9"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0" fontId="143" fillId="21" borderId="6" applyNumberFormat="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6" fillId="0" borderId="0" applyNumberFormat="0" applyFill="0" applyBorder="0" applyAlignment="0" applyProtection="0"/>
    <xf numFmtId="0" fontId="147" fillId="0" borderId="7" applyNumberFormat="0" applyFill="0" applyAlignment="0" applyProtection="0"/>
    <xf numFmtId="0" fontId="139" fillId="0" borderId="8" applyNumberFormat="0" applyFill="0" applyAlignment="0" applyProtection="0"/>
    <xf numFmtId="0" fontId="0" fillId="0" borderId="9" applyNumberFormat="0" applyFill="0" applyAlignment="0" applyProtection="0"/>
    <xf numFmtId="0" fontId="0" fillId="0" borderId="9" applyNumberFormat="0" applyFill="0" applyAlignment="0" applyProtection="0"/>
    <xf numFmtId="0" fontId="0" fillId="0" borderId="9" applyNumberFormat="0" applyFill="0" applyAlignment="0" applyProtection="0"/>
    <xf numFmtId="0" fontId="0" fillId="0" borderId="9" applyNumberFormat="0" applyFill="0" applyAlignment="0" applyProtection="0"/>
    <xf numFmtId="0" fontId="0" fillId="0" borderId="9" applyNumberFormat="0" applyFill="0" applyAlignment="0" applyProtection="0"/>
    <xf numFmtId="0" fontId="0" fillId="0" borderId="9" applyNumberFormat="0" applyFill="0" applyAlignment="0" applyProtection="0"/>
    <xf numFmtId="0" fontId="0" fillId="0" borderId="9" applyNumberFormat="0" applyFill="0" applyAlignment="0" applyProtection="0"/>
    <xf numFmtId="0" fontId="0" fillId="0" borderId="9" applyNumberFormat="0" applyFill="0" applyAlignment="0" applyProtection="0"/>
    <xf numFmtId="0" fontId="0" fillId="0" borderId="9" applyNumberFormat="0" applyFill="0" applyAlignment="0" applyProtection="0"/>
    <xf numFmtId="0" fontId="148" fillId="0" borderId="10" applyNumberFormat="0" applyFill="0" applyAlignment="0" applyProtection="0"/>
  </cellStyleXfs>
  <cellXfs count="677">
    <xf numFmtId="0" fontId="0" fillId="0" borderId="0" xfId="0" applyAlignment="1">
      <alignment/>
    </xf>
    <xf numFmtId="181" fontId="3" fillId="0" borderId="0" xfId="63" applyFont="1" applyFill="1" applyAlignment="1">
      <alignment vertical="center"/>
      <protection/>
    </xf>
    <xf numFmtId="0" fontId="5" fillId="0" borderId="0" xfId="0" applyFont="1" applyAlignment="1">
      <alignment/>
    </xf>
    <xf numFmtId="181" fontId="5" fillId="0" borderId="0" xfId="0" applyNumberFormat="1" applyFont="1" applyAlignment="1">
      <alignment/>
    </xf>
    <xf numFmtId="181" fontId="5" fillId="0" borderId="0" xfId="0" applyNumberFormat="1" applyFont="1" applyAlignment="1">
      <alignment/>
    </xf>
    <xf numFmtId="0" fontId="0" fillId="0" borderId="0" xfId="0" applyFill="1" applyAlignment="1">
      <alignment/>
    </xf>
    <xf numFmtId="0" fontId="0" fillId="0" borderId="0" xfId="0" applyAlignment="1" applyProtection="1">
      <alignment/>
      <protection/>
    </xf>
    <xf numFmtId="181" fontId="2" fillId="0" borderId="0" xfId="62" applyFont="1" applyFill="1" applyAlignment="1" applyProtection="1">
      <alignment horizontal="center" vertical="center"/>
      <protection/>
    </xf>
    <xf numFmtId="181" fontId="3" fillId="0" borderId="0" xfId="62" applyFont="1" applyFill="1" applyAlignment="1" applyProtection="1">
      <alignment vertical="center"/>
      <protection/>
    </xf>
    <xf numFmtId="0" fontId="15" fillId="0" borderId="0" xfId="0" applyFont="1" applyAlignment="1">
      <alignment/>
    </xf>
    <xf numFmtId="0" fontId="0" fillId="0" borderId="0" xfId="0" applyBorder="1" applyAlignment="1">
      <alignment/>
    </xf>
    <xf numFmtId="0" fontId="15" fillId="0" borderId="0" xfId="0" applyFont="1" applyBorder="1" applyAlignment="1">
      <alignment/>
    </xf>
    <xf numFmtId="0" fontId="0" fillId="0" borderId="0" xfId="0" applyBorder="1" applyAlignment="1">
      <alignment horizontal="center"/>
    </xf>
    <xf numFmtId="0" fontId="18" fillId="0" borderId="0" xfId="0" applyFont="1" applyFill="1" applyAlignment="1">
      <alignment/>
    </xf>
    <xf numFmtId="0" fontId="0" fillId="0" borderId="0" xfId="0" applyFont="1" applyAlignment="1">
      <alignment/>
    </xf>
    <xf numFmtId="0" fontId="9" fillId="33" borderId="11" xfId="0" applyFont="1" applyFill="1" applyBorder="1" applyAlignment="1">
      <alignment horizontal="justify" vertical="center" wrapText="1"/>
    </xf>
    <xf numFmtId="0" fontId="13" fillId="33" borderId="12" xfId="0" applyFont="1" applyFill="1" applyBorder="1" applyAlignment="1">
      <alignment horizontal="justify" vertical="center" wrapText="1"/>
    </xf>
    <xf numFmtId="0" fontId="13" fillId="33" borderId="13" xfId="0" applyFont="1" applyFill="1" applyBorder="1" applyAlignment="1">
      <alignment horizontal="justify" vertical="center" wrapText="1"/>
    </xf>
    <xf numFmtId="0" fontId="9" fillId="33" borderId="11" xfId="0" applyFont="1" applyFill="1" applyBorder="1" applyAlignment="1">
      <alignment horizontal="left" vertical="center" wrapText="1"/>
    </xf>
    <xf numFmtId="0" fontId="9" fillId="33" borderId="12" xfId="0" applyFont="1" applyFill="1" applyBorder="1" applyAlignment="1">
      <alignment horizontal="left" vertical="center" wrapText="1"/>
    </xf>
    <xf numFmtId="0" fontId="9" fillId="33" borderId="13" xfId="0" applyFont="1" applyFill="1" applyBorder="1" applyAlignment="1">
      <alignment horizontal="left" vertical="center" wrapText="1"/>
    </xf>
    <xf numFmtId="0" fontId="9" fillId="0" borderId="11" xfId="0" applyFont="1" applyBorder="1" applyAlignment="1" applyProtection="1">
      <alignment horizontal="left" vertical="center" wrapText="1"/>
      <protection locked="0"/>
    </xf>
    <xf numFmtId="0" fontId="9" fillId="0" borderId="12" xfId="0" applyFont="1" applyBorder="1" applyAlignment="1" applyProtection="1">
      <alignment horizontal="left" vertical="center" wrapText="1"/>
      <protection locked="0"/>
    </xf>
    <xf numFmtId="0" fontId="9" fillId="0" borderId="13" xfId="0" applyFont="1" applyBorder="1" applyAlignment="1" applyProtection="1">
      <alignment horizontal="left" vertical="center" wrapText="1"/>
      <protection locked="0"/>
    </xf>
    <xf numFmtId="0" fontId="9" fillId="0" borderId="11" xfId="0" applyFont="1" applyBorder="1" applyAlignment="1" applyProtection="1">
      <alignment horizontal="justify" vertical="center" wrapText="1"/>
      <protection locked="0"/>
    </xf>
    <xf numFmtId="0" fontId="13" fillId="0" borderId="12" xfId="0" applyFont="1" applyBorder="1" applyAlignment="1" applyProtection="1">
      <alignment horizontal="justify" vertical="center" wrapText="1"/>
      <protection locked="0"/>
    </xf>
    <xf numFmtId="0" fontId="13" fillId="0" borderId="13" xfId="0" applyFont="1" applyBorder="1" applyAlignment="1" applyProtection="1">
      <alignment horizontal="justify" vertical="center" wrapText="1"/>
      <protection locked="0"/>
    </xf>
    <xf numFmtId="0" fontId="12" fillId="0" borderId="11" xfId="0" applyFont="1" applyBorder="1" applyAlignment="1">
      <alignment vertical="center" wrapText="1"/>
    </xf>
    <xf numFmtId="0" fontId="12" fillId="0" borderId="12" xfId="0" applyFont="1" applyBorder="1" applyAlignment="1">
      <alignment vertical="center" wrapText="1"/>
    </xf>
    <xf numFmtId="0" fontId="9" fillId="0" borderId="12" xfId="0" applyFont="1" applyBorder="1" applyAlignment="1">
      <alignment horizontal="justify" vertical="center" wrapText="1"/>
    </xf>
    <xf numFmtId="0" fontId="13" fillId="0" borderId="12" xfId="0" applyFont="1" applyBorder="1" applyAlignment="1">
      <alignment horizontal="justify" vertical="center" wrapText="1"/>
    </xf>
    <xf numFmtId="0" fontId="9" fillId="0" borderId="13" xfId="0" applyFont="1" applyBorder="1" applyAlignment="1">
      <alignment horizontal="justify" vertical="center" wrapText="1"/>
    </xf>
    <xf numFmtId="0" fontId="9" fillId="0" borderId="11" xfId="0" applyFont="1" applyBorder="1" applyAlignment="1">
      <alignment horizontal="justify" vertical="center" wrapText="1"/>
    </xf>
    <xf numFmtId="181" fontId="24" fillId="0" borderId="0" xfId="54" applyFont="1" applyFill="1" applyAlignment="1" applyProtection="1">
      <alignment vertical="center"/>
      <protection/>
    </xf>
    <xf numFmtId="181" fontId="25" fillId="0" borderId="0" xfId="0" applyNumberFormat="1" applyFont="1" applyAlignment="1" applyProtection="1">
      <alignment horizontal="right"/>
      <protection/>
    </xf>
    <xf numFmtId="181" fontId="0" fillId="0" borderId="14" xfId="0" applyNumberFormat="1" applyFont="1" applyBorder="1" applyAlignment="1" applyProtection="1">
      <alignment horizontal="center"/>
      <protection locked="0"/>
    </xf>
    <xf numFmtId="181" fontId="25" fillId="0" borderId="0" xfId="0" applyNumberFormat="1" applyFont="1" applyBorder="1" applyAlignment="1" applyProtection="1">
      <alignment horizontal="right"/>
      <protection/>
    </xf>
    <xf numFmtId="0" fontId="25" fillId="0" borderId="0" xfId="0" applyFont="1" applyAlignment="1" applyProtection="1">
      <alignment horizontal="right"/>
      <protection/>
    </xf>
    <xf numFmtId="0" fontId="25" fillId="0" borderId="0" xfId="0" applyFont="1" applyAlignment="1" applyProtection="1">
      <alignment/>
      <protection/>
    </xf>
    <xf numFmtId="49" fontId="25" fillId="0" borderId="0" xfId="0" applyNumberFormat="1" applyFont="1" applyAlignment="1" applyProtection="1">
      <alignment horizontal="right"/>
      <protection/>
    </xf>
    <xf numFmtId="0" fontId="25" fillId="0" borderId="0" xfId="0" applyFont="1" applyBorder="1" applyAlignment="1" applyProtection="1">
      <alignment/>
      <protection/>
    </xf>
    <xf numFmtId="183" fontId="0" fillId="0" borderId="0" xfId="0" applyNumberFormat="1" applyAlignment="1" applyProtection="1">
      <alignment/>
      <protection/>
    </xf>
    <xf numFmtId="183" fontId="0" fillId="0" borderId="14" xfId="88" applyNumberFormat="1" applyFont="1" applyFill="1" applyBorder="1" applyAlignment="1" applyProtection="1">
      <alignment horizontal="center"/>
      <protection locked="0"/>
    </xf>
    <xf numFmtId="181" fontId="25" fillId="0" borderId="15" xfId="0" applyNumberFormat="1" applyFont="1" applyBorder="1" applyAlignment="1" applyProtection="1">
      <alignment horizontal="right"/>
      <protection/>
    </xf>
    <xf numFmtId="0" fontId="0" fillId="0" borderId="0" xfId="0" applyBorder="1" applyAlignment="1" applyProtection="1">
      <alignment/>
      <protection/>
    </xf>
    <xf numFmtId="181" fontId="25" fillId="0" borderId="0" xfId="0" applyNumberFormat="1" applyFont="1" applyAlignment="1" applyProtection="1">
      <alignment/>
      <protection/>
    </xf>
    <xf numFmtId="0" fontId="0" fillId="0" borderId="0" xfId="0" applyAlignment="1" applyProtection="1">
      <alignment/>
      <protection/>
    </xf>
    <xf numFmtId="0" fontId="0" fillId="34" borderId="14" xfId="0" applyFill="1" applyBorder="1" applyAlignment="1" applyProtection="1">
      <alignment/>
      <protection/>
    </xf>
    <xf numFmtId="0" fontId="0" fillId="35" borderId="14" xfId="0" applyFill="1" applyBorder="1" applyAlignment="1" applyProtection="1">
      <alignment/>
      <protection/>
    </xf>
    <xf numFmtId="0" fontId="0" fillId="0" borderId="0" xfId="0" applyFill="1" applyBorder="1" applyAlignment="1">
      <alignment/>
    </xf>
    <xf numFmtId="181" fontId="28" fillId="0" borderId="16" xfId="94" applyNumberFormat="1" applyFont="1" applyFill="1" applyBorder="1" applyAlignment="1" applyProtection="1">
      <alignment/>
      <protection/>
    </xf>
    <xf numFmtId="181" fontId="0" fillId="0" borderId="16" xfId="94" applyNumberFormat="1" applyFill="1" applyBorder="1" applyAlignment="1" applyProtection="1">
      <alignment vertical="center"/>
      <protection/>
    </xf>
    <xf numFmtId="181" fontId="29" fillId="0" borderId="16" xfId="94" applyNumberFormat="1" applyFont="1" applyFill="1" applyBorder="1" applyAlignment="1" applyProtection="1">
      <alignment horizontal="left" vertical="center"/>
      <protection/>
    </xf>
    <xf numFmtId="181" fontId="0" fillId="34" borderId="17" xfId="94" applyNumberFormat="1" applyFill="1" applyBorder="1" applyAlignment="1" applyProtection="1">
      <alignment vertical="center"/>
      <protection/>
    </xf>
    <xf numFmtId="181" fontId="30" fillId="0" borderId="0" xfId="94" applyNumberFormat="1" applyFont="1" applyFill="1" applyBorder="1" applyAlignment="1" applyProtection="1">
      <alignment vertical="center"/>
      <protection locked="0"/>
    </xf>
    <xf numFmtId="181" fontId="7" fillId="0" borderId="14" xfId="0" applyNumberFormat="1" applyFont="1" applyBorder="1" applyAlignment="1" applyProtection="1">
      <alignment horizontal="center"/>
      <protection locked="0"/>
    </xf>
    <xf numFmtId="181" fontId="0" fillId="0" borderId="0" xfId="94" applyNumberFormat="1" applyFill="1" applyBorder="1" applyAlignment="1" applyProtection="1">
      <alignment vertical="center"/>
      <protection/>
    </xf>
    <xf numFmtId="181" fontId="0" fillId="0" borderId="0" xfId="94" applyNumberFormat="1" applyFont="1" applyFill="1" applyBorder="1" applyAlignment="1" applyProtection="1">
      <alignment vertical="center"/>
      <protection/>
    </xf>
    <xf numFmtId="181" fontId="0" fillId="0" borderId="0" xfId="94" applyNumberFormat="1" applyFill="1" applyBorder="1" applyAlignment="1" applyProtection="1">
      <alignment vertical="center"/>
      <protection locked="0"/>
    </xf>
    <xf numFmtId="181" fontId="28" fillId="0" borderId="0" xfId="94" applyNumberFormat="1" applyFont="1" applyFill="1" applyBorder="1" applyAlignment="1" applyProtection="1">
      <alignment/>
      <protection/>
    </xf>
    <xf numFmtId="184" fontId="26" fillId="36" borderId="0" xfId="0" applyNumberFormat="1" applyFont="1" applyFill="1" applyAlignment="1">
      <alignment/>
    </xf>
    <xf numFmtId="185" fontId="26" fillId="36" borderId="0" xfId="0" applyNumberFormat="1" applyFont="1" applyFill="1" applyAlignment="1">
      <alignment/>
    </xf>
    <xf numFmtId="0" fontId="26" fillId="36" borderId="0" xfId="0" applyFont="1" applyFill="1" applyAlignment="1">
      <alignment/>
    </xf>
    <xf numFmtId="181" fontId="31" fillId="0" borderId="18" xfId="0" applyNumberFormat="1" applyFont="1" applyBorder="1" applyAlignment="1" applyProtection="1">
      <alignment horizontal="left"/>
      <protection/>
    </xf>
    <xf numFmtId="184" fontId="31" fillId="37" borderId="19" xfId="0" applyNumberFormat="1" applyFont="1" applyFill="1" applyBorder="1" applyAlignment="1" applyProtection="1">
      <alignment horizontal="center"/>
      <protection locked="0"/>
    </xf>
    <xf numFmtId="183" fontId="22" fillId="0" borderId="20" xfId="0" applyNumberFormat="1" applyFont="1" applyBorder="1" applyAlignment="1" applyProtection="1">
      <alignment horizontal="left"/>
      <protection/>
    </xf>
    <xf numFmtId="186" fontId="22" fillId="34" borderId="21" xfId="0" applyNumberFormat="1" applyFont="1" applyFill="1" applyBorder="1" applyAlignment="1" applyProtection="1">
      <alignment/>
      <protection locked="0"/>
    </xf>
    <xf numFmtId="187" fontId="22" fillId="34" borderId="19" xfId="0" applyNumberFormat="1" applyFont="1" applyFill="1" applyBorder="1" applyAlignment="1" applyProtection="1">
      <alignment/>
      <protection locked="0"/>
    </xf>
    <xf numFmtId="0" fontId="22" fillId="0" borderId="18" xfId="0" applyFont="1" applyBorder="1" applyAlignment="1" applyProtection="1">
      <alignment horizontal="left"/>
      <protection/>
    </xf>
    <xf numFmtId="187" fontId="22" fillId="34" borderId="21" xfId="0" applyNumberFormat="1" applyFont="1" applyFill="1" applyBorder="1" applyAlignment="1" applyProtection="1">
      <alignment/>
      <protection locked="0"/>
    </xf>
    <xf numFmtId="183" fontId="22" fillId="0" borderId="22" xfId="0" applyNumberFormat="1" applyFont="1" applyBorder="1" applyAlignment="1" applyProtection="1">
      <alignment horizontal="left"/>
      <protection/>
    </xf>
    <xf numFmtId="187" fontId="22" fillId="0" borderId="14" xfId="0" applyNumberFormat="1" applyFont="1" applyFill="1" applyBorder="1" applyAlignment="1" applyProtection="1">
      <alignment/>
      <protection/>
    </xf>
    <xf numFmtId="188" fontId="22" fillId="0" borderId="14" xfId="0" applyNumberFormat="1" applyFont="1" applyFill="1" applyBorder="1" applyAlignment="1" applyProtection="1">
      <alignment/>
      <protection/>
    </xf>
    <xf numFmtId="183" fontId="22" fillId="0" borderId="23" xfId="0" applyNumberFormat="1" applyFont="1" applyBorder="1" applyAlignment="1" applyProtection="1">
      <alignment horizontal="left"/>
      <protection/>
    </xf>
    <xf numFmtId="187" fontId="22" fillId="0" borderId="24" xfId="0" applyNumberFormat="1" applyFont="1" applyFill="1" applyBorder="1" applyAlignment="1" applyProtection="1">
      <alignment/>
      <protection/>
    </xf>
    <xf numFmtId="9" fontId="26" fillId="0" borderId="0" xfId="73" applyFont="1" applyFill="1" applyBorder="1" applyAlignment="1" applyProtection="1">
      <alignment/>
      <protection/>
    </xf>
    <xf numFmtId="184" fontId="26" fillId="36" borderId="0" xfId="0" applyNumberFormat="1" applyFont="1" applyFill="1" applyAlignment="1" applyProtection="1">
      <alignment/>
      <protection/>
    </xf>
    <xf numFmtId="49" fontId="0" fillId="0" borderId="0" xfId="0" applyNumberFormat="1" applyAlignment="1" applyProtection="1">
      <alignment/>
      <protection/>
    </xf>
    <xf numFmtId="185" fontId="0" fillId="0" borderId="0" xfId="0" applyNumberFormat="1" applyAlignment="1" applyProtection="1">
      <alignment/>
      <protection/>
    </xf>
    <xf numFmtId="184" fontId="31" fillId="0" borderId="0" xfId="0" applyNumberFormat="1" applyFont="1" applyFill="1" applyBorder="1" applyAlignment="1">
      <alignment horizontal="center"/>
    </xf>
    <xf numFmtId="181" fontId="22" fillId="0" borderId="0" xfId="0" applyNumberFormat="1" applyFont="1" applyFill="1" applyBorder="1" applyAlignment="1">
      <alignment/>
    </xf>
    <xf numFmtId="181" fontId="32" fillId="0" borderId="25" xfId="0" applyNumberFormat="1" applyFont="1" applyFill="1" applyBorder="1" applyAlignment="1" applyProtection="1">
      <alignment vertical="center" wrapText="1"/>
      <protection/>
    </xf>
    <xf numFmtId="0" fontId="32" fillId="0" borderId="26" xfId="0" applyNumberFormat="1" applyFont="1" applyFill="1" applyBorder="1" applyAlignment="1" applyProtection="1">
      <alignment horizontal="center" vertical="center" wrapText="1"/>
      <protection/>
    </xf>
    <xf numFmtId="0" fontId="32" fillId="0" borderId="27" xfId="0" applyNumberFormat="1" applyFont="1" applyFill="1" applyBorder="1" applyAlignment="1" applyProtection="1">
      <alignment horizontal="center" vertical="center" wrapText="1"/>
      <protection/>
    </xf>
    <xf numFmtId="0" fontId="25" fillId="0" borderId="0" xfId="0" applyFont="1" applyFill="1" applyBorder="1" applyAlignment="1" applyProtection="1">
      <alignment horizontal="center"/>
      <protection/>
    </xf>
    <xf numFmtId="0" fontId="33" fillId="0" borderId="0" xfId="0" applyFont="1" applyFill="1" applyBorder="1" applyAlignment="1" applyProtection="1">
      <alignment horizontal="center" vertical="center"/>
      <protection/>
    </xf>
    <xf numFmtId="0" fontId="34" fillId="0" borderId="0" xfId="0" applyFont="1" applyFill="1" applyBorder="1" applyAlignment="1" applyProtection="1">
      <alignment horizontal="center"/>
      <protection/>
    </xf>
    <xf numFmtId="0" fontId="34" fillId="0" borderId="0" xfId="0" applyFont="1" applyFill="1" applyBorder="1" applyAlignment="1">
      <alignment horizontal="center"/>
    </xf>
    <xf numFmtId="181" fontId="34" fillId="0" borderId="28" xfId="0" applyNumberFormat="1" applyFont="1" applyFill="1" applyBorder="1" applyAlignment="1" applyProtection="1">
      <alignment wrapText="1"/>
      <protection locked="0"/>
    </xf>
    <xf numFmtId="186" fontId="0" fillId="34" borderId="29" xfId="48" applyNumberFormat="1" applyFont="1" applyFill="1" applyBorder="1" applyAlignment="1" applyProtection="1">
      <alignment/>
      <protection locked="0"/>
    </xf>
    <xf numFmtId="189" fontId="0" fillId="34" borderId="30" xfId="48" applyNumberFormat="1" applyFont="1" applyFill="1" applyBorder="1" applyAlignment="1" applyProtection="1">
      <alignment/>
      <protection locked="0"/>
    </xf>
    <xf numFmtId="183" fontId="25" fillId="0" borderId="0" xfId="0" applyNumberFormat="1" applyFont="1" applyFill="1" applyBorder="1" applyAlignment="1" applyProtection="1">
      <alignment horizontal="center"/>
      <protection/>
    </xf>
    <xf numFmtId="190" fontId="0" fillId="0" borderId="0" xfId="0" applyNumberFormat="1" applyFill="1" applyBorder="1" applyAlignment="1" applyProtection="1">
      <alignment/>
      <protection locked="0"/>
    </xf>
    <xf numFmtId="190" fontId="0" fillId="0" borderId="0" xfId="0" applyNumberFormat="1" applyAlignment="1" applyProtection="1">
      <alignment/>
      <protection/>
    </xf>
    <xf numFmtId="0" fontId="0" fillId="0" borderId="0" xfId="0" applyFill="1" applyBorder="1" applyAlignment="1" applyProtection="1">
      <alignment horizontal="center"/>
      <protection/>
    </xf>
    <xf numFmtId="0" fontId="0" fillId="0" borderId="0" xfId="0" applyFill="1" applyBorder="1" applyAlignment="1">
      <alignment horizontal="center"/>
    </xf>
    <xf numFmtId="0" fontId="0" fillId="0" borderId="0" xfId="0" applyFill="1" applyBorder="1" applyAlignment="1" applyProtection="1">
      <alignment/>
      <protection/>
    </xf>
    <xf numFmtId="181" fontId="34" fillId="0" borderId="28" xfId="0" applyNumberFormat="1" applyFont="1" applyFill="1" applyBorder="1" applyAlignment="1" applyProtection="1">
      <alignment/>
      <protection locked="0"/>
    </xf>
    <xf numFmtId="0" fontId="0" fillId="0" borderId="0" xfId="0" applyNumberFormat="1" applyFill="1" applyBorder="1" applyAlignment="1" applyProtection="1">
      <alignment/>
      <protection locked="0"/>
    </xf>
    <xf numFmtId="191" fontId="0" fillId="0" borderId="0" xfId="0" applyNumberFormat="1" applyFill="1" applyBorder="1" applyAlignment="1" applyProtection="1">
      <alignment/>
      <protection locked="0"/>
    </xf>
    <xf numFmtId="0" fontId="0" fillId="0" borderId="0" xfId="0" applyFill="1" applyBorder="1" applyAlignment="1" applyProtection="1">
      <alignment/>
      <protection locked="0"/>
    </xf>
    <xf numFmtId="186" fontId="0" fillId="34" borderId="30" xfId="48" applyNumberFormat="1" applyFont="1" applyFill="1" applyBorder="1" applyAlignment="1" applyProtection="1">
      <alignment/>
      <protection locked="0"/>
    </xf>
    <xf numFmtId="187" fontId="0" fillId="0" borderId="0" xfId="0" applyNumberFormat="1" applyFill="1" applyBorder="1" applyAlignment="1" applyProtection="1">
      <alignment/>
      <protection locked="0"/>
    </xf>
    <xf numFmtId="49" fontId="34" fillId="0" borderId="28" xfId="0" applyNumberFormat="1" applyFont="1" applyFill="1" applyBorder="1" applyAlignment="1" applyProtection="1">
      <alignment/>
      <protection locked="0"/>
    </xf>
    <xf numFmtId="0" fontId="34" fillId="0" borderId="28" xfId="0" applyFont="1" applyFill="1" applyBorder="1" applyAlignment="1" applyProtection="1">
      <alignment wrapText="1"/>
      <protection locked="0"/>
    </xf>
    <xf numFmtId="182" fontId="1" fillId="34" borderId="29" xfId="51" applyFill="1" applyBorder="1" applyAlignment="1" applyProtection="1">
      <alignment/>
      <protection locked="0"/>
    </xf>
    <xf numFmtId="182" fontId="1" fillId="34" borderId="30" xfId="51" applyFill="1" applyBorder="1" applyAlignment="1" applyProtection="1">
      <alignment/>
      <protection locked="0"/>
    </xf>
    <xf numFmtId="181" fontId="0" fillId="0" borderId="31" xfId="0" applyNumberFormat="1" applyFont="1" applyBorder="1" applyAlignment="1" applyProtection="1">
      <alignment/>
      <protection/>
    </xf>
    <xf numFmtId="192" fontId="0" fillId="0" borderId="32" xfId="0" applyNumberFormat="1" applyBorder="1" applyAlignment="1" applyProtection="1">
      <alignment/>
      <protection/>
    </xf>
    <xf numFmtId="193" fontId="0" fillId="0" borderId="0" xfId="0" applyNumberFormat="1" applyFill="1" applyAlignment="1" applyProtection="1">
      <alignment/>
      <protection/>
    </xf>
    <xf numFmtId="187" fontId="0" fillId="0" borderId="0" xfId="0" applyNumberFormat="1" applyAlignment="1" applyProtection="1">
      <alignment/>
      <protection/>
    </xf>
    <xf numFmtId="187" fontId="26" fillId="36" borderId="0" xfId="0" applyNumberFormat="1" applyFont="1" applyFill="1" applyAlignment="1" applyProtection="1">
      <alignment/>
      <protection/>
    </xf>
    <xf numFmtId="49" fontId="34" fillId="0" borderId="33" xfId="0" applyNumberFormat="1" applyFont="1" applyFill="1" applyBorder="1" applyAlignment="1" applyProtection="1">
      <alignment/>
      <protection locked="0"/>
    </xf>
    <xf numFmtId="187" fontId="33" fillId="0" borderId="0" xfId="0" applyNumberFormat="1" applyFont="1" applyAlignment="1" applyProtection="1">
      <alignment horizontal="right"/>
      <protection/>
    </xf>
    <xf numFmtId="0" fontId="32" fillId="0" borderId="34" xfId="0" applyFont="1" applyBorder="1" applyAlignment="1" applyProtection="1">
      <alignment vertical="distributed" wrapText="1"/>
      <protection/>
    </xf>
    <xf numFmtId="181" fontId="35" fillId="0" borderId="35" xfId="0" applyNumberFormat="1" applyFont="1" applyFill="1" applyBorder="1" applyAlignment="1" applyProtection="1">
      <alignment horizontal="center" vertical="center" wrapText="1"/>
      <protection/>
    </xf>
    <xf numFmtId="183" fontId="35" fillId="0" borderId="36" xfId="0" applyNumberFormat="1" applyFont="1" applyFill="1" applyBorder="1" applyAlignment="1" applyProtection="1">
      <alignment horizontal="center" vertical="center" wrapText="1"/>
      <protection/>
    </xf>
    <xf numFmtId="0" fontId="36" fillId="0" borderId="0" xfId="0" applyFont="1" applyFill="1" applyBorder="1" applyAlignment="1" applyProtection="1">
      <alignment horizontal="center" vertical="center"/>
      <protection/>
    </xf>
    <xf numFmtId="183" fontId="37" fillId="0" borderId="0" xfId="0" applyNumberFormat="1" applyFont="1" applyFill="1" applyBorder="1" applyAlignment="1" applyProtection="1">
      <alignment horizontal="center" vertical="center" wrapText="1"/>
      <protection/>
    </xf>
    <xf numFmtId="183" fontId="37" fillId="0" borderId="0" xfId="0" applyNumberFormat="1" applyFont="1" applyFill="1" applyBorder="1" applyAlignment="1" applyProtection="1">
      <alignment horizontal="center" vertical="center" wrapText="1"/>
      <protection locked="0"/>
    </xf>
    <xf numFmtId="181" fontId="33" fillId="0" borderId="37" xfId="0" applyNumberFormat="1" applyFont="1" applyBorder="1" applyAlignment="1" applyProtection="1">
      <alignment/>
      <protection/>
    </xf>
    <xf numFmtId="188" fontId="38" fillId="34" borderId="38" xfId="48" applyNumberFormat="1" applyFont="1" applyFill="1" applyBorder="1" applyAlignment="1" applyProtection="1">
      <alignment/>
      <protection locked="0"/>
    </xf>
    <xf numFmtId="192" fontId="38" fillId="34" borderId="38" xfId="48" applyNumberFormat="1" applyFont="1" applyFill="1" applyBorder="1" applyAlignment="1" applyProtection="1">
      <alignment/>
      <protection locked="0"/>
    </xf>
    <xf numFmtId="194" fontId="33" fillId="0" borderId="39" xfId="48" applyNumberFormat="1" applyFont="1" applyFill="1" applyBorder="1" applyAlignment="1" applyProtection="1">
      <alignment/>
      <protection/>
    </xf>
    <xf numFmtId="0" fontId="33" fillId="0" borderId="0" xfId="0" applyFont="1" applyFill="1" applyBorder="1" applyAlignment="1" applyProtection="1">
      <alignment horizontal="center"/>
      <protection/>
    </xf>
    <xf numFmtId="0" fontId="33" fillId="0" borderId="0" xfId="0" applyFont="1" applyFill="1" applyBorder="1" applyAlignment="1" applyProtection="1">
      <alignment/>
      <protection locked="0"/>
    </xf>
    <xf numFmtId="185" fontId="26" fillId="0" borderId="0" xfId="0" applyNumberFormat="1" applyFont="1" applyFill="1" applyBorder="1" applyAlignment="1" applyProtection="1">
      <alignment/>
      <protection/>
    </xf>
    <xf numFmtId="185" fontId="33" fillId="0" borderId="0" xfId="48" applyNumberFormat="1" applyFont="1" applyFill="1" applyBorder="1" applyAlignment="1" applyProtection="1">
      <alignment/>
      <protection locked="0"/>
    </xf>
    <xf numFmtId="193" fontId="33" fillId="0" borderId="0" xfId="73" applyNumberFormat="1" applyFont="1" applyFill="1" applyBorder="1" applyAlignment="1" applyProtection="1">
      <alignment horizontal="center"/>
      <protection/>
    </xf>
    <xf numFmtId="181" fontId="33" fillId="0" borderId="40" xfId="0" applyNumberFormat="1" applyFont="1" applyBorder="1" applyAlignment="1" applyProtection="1">
      <alignment/>
      <protection/>
    </xf>
    <xf numFmtId="183" fontId="33" fillId="0" borderId="0" xfId="0" applyNumberFormat="1" applyFont="1" applyFill="1" applyBorder="1" applyAlignment="1" applyProtection="1">
      <alignment horizontal="center"/>
      <protection/>
    </xf>
    <xf numFmtId="193" fontId="33" fillId="0" borderId="0" xfId="73" applyNumberFormat="1" applyFont="1" applyFill="1" applyBorder="1" applyAlignment="1" applyProtection="1">
      <alignment horizontal="center"/>
      <protection locked="0"/>
    </xf>
    <xf numFmtId="181" fontId="33" fillId="36" borderId="41" xfId="0" applyNumberFormat="1" applyFont="1" applyFill="1" applyBorder="1" applyAlignment="1" applyProtection="1">
      <alignment wrapText="1"/>
      <protection/>
    </xf>
    <xf numFmtId="194" fontId="33" fillId="0" borderId="42" xfId="48" applyNumberFormat="1" applyFont="1" applyFill="1" applyBorder="1" applyAlignment="1" applyProtection="1">
      <alignment/>
      <protection/>
    </xf>
    <xf numFmtId="192" fontId="38" fillId="34" borderId="43" xfId="48" applyNumberFormat="1" applyFont="1" applyFill="1" applyBorder="1" applyAlignment="1" applyProtection="1">
      <alignment/>
      <protection locked="0"/>
    </xf>
    <xf numFmtId="0" fontId="34" fillId="0" borderId="17" xfId="0" applyFont="1" applyBorder="1" applyAlignment="1" applyProtection="1">
      <alignment vertical="distributed" wrapText="1"/>
      <protection/>
    </xf>
    <xf numFmtId="189" fontId="38" fillId="34" borderId="38" xfId="48" applyNumberFormat="1" applyFont="1" applyFill="1" applyBorder="1" applyAlignment="1" applyProtection="1">
      <alignment/>
      <protection locked="0"/>
    </xf>
    <xf numFmtId="0" fontId="39" fillId="0" borderId="0" xfId="0" applyFont="1" applyFill="1" applyBorder="1" applyAlignment="1" applyProtection="1">
      <alignment horizontal="left"/>
      <protection locked="0"/>
    </xf>
    <xf numFmtId="0" fontId="33" fillId="0" borderId="0" xfId="0" applyFont="1" applyFill="1" applyBorder="1" applyAlignment="1" applyProtection="1">
      <alignment/>
      <protection/>
    </xf>
    <xf numFmtId="0" fontId="34" fillId="0" borderId="44" xfId="0" applyFont="1" applyBorder="1" applyAlignment="1" applyProtection="1">
      <alignment vertical="distributed" wrapText="1"/>
      <protection/>
    </xf>
    <xf numFmtId="181" fontId="33" fillId="0" borderId="45" xfId="0" applyNumberFormat="1" applyFont="1" applyBorder="1" applyAlignment="1" applyProtection="1">
      <alignment/>
      <protection/>
    </xf>
    <xf numFmtId="187" fontId="38" fillId="0" borderId="0" xfId="48" applyNumberFormat="1" applyFont="1" applyFill="1" applyBorder="1" applyAlignment="1" applyProtection="1">
      <alignment/>
      <protection locked="0"/>
    </xf>
    <xf numFmtId="187" fontId="33" fillId="0" borderId="0" xfId="48" applyNumberFormat="1" applyFont="1" applyFill="1" applyBorder="1" applyAlignment="1" applyProtection="1">
      <alignment/>
      <protection/>
    </xf>
    <xf numFmtId="181" fontId="33" fillId="0" borderId="0" xfId="0" applyNumberFormat="1" applyFont="1" applyBorder="1" applyAlignment="1" applyProtection="1">
      <alignment/>
      <protection/>
    </xf>
    <xf numFmtId="195" fontId="0" fillId="0" borderId="0" xfId="0" applyNumberFormat="1" applyAlignment="1" applyProtection="1">
      <alignment/>
      <protection/>
    </xf>
    <xf numFmtId="196" fontId="0" fillId="0" borderId="0" xfId="0" applyNumberFormat="1" applyAlignment="1" applyProtection="1">
      <alignment/>
      <protection/>
    </xf>
    <xf numFmtId="183" fontId="34" fillId="0" borderId="46" xfId="0" applyNumberFormat="1" applyFont="1" applyFill="1" applyBorder="1" applyAlignment="1" applyProtection="1">
      <alignment/>
      <protection/>
    </xf>
    <xf numFmtId="181" fontId="34" fillId="0" borderId="14" xfId="0" applyNumberFormat="1" applyFont="1" applyFill="1" applyBorder="1" applyAlignment="1" applyProtection="1">
      <alignment horizontal="center"/>
      <protection/>
    </xf>
    <xf numFmtId="181" fontId="34" fillId="0" borderId="47" xfId="0" applyNumberFormat="1" applyFont="1" applyFill="1" applyBorder="1" applyAlignment="1" applyProtection="1">
      <alignment horizontal="center"/>
      <protection/>
    </xf>
    <xf numFmtId="181" fontId="34" fillId="0" borderId="46" xfId="0" applyNumberFormat="1" applyFont="1" applyFill="1" applyBorder="1" applyAlignment="1" applyProtection="1">
      <alignment/>
      <protection/>
    </xf>
    <xf numFmtId="1" fontId="0" fillId="34" borderId="14" xfId="0" applyNumberFormat="1" applyFill="1" applyBorder="1" applyAlignment="1" applyProtection="1">
      <alignment horizontal="center"/>
      <protection locked="0"/>
    </xf>
    <xf numFmtId="1" fontId="0" fillId="34" borderId="47" xfId="0" applyNumberFormat="1" applyFill="1" applyBorder="1" applyAlignment="1" applyProtection="1">
      <alignment horizontal="center"/>
      <protection locked="0"/>
    </xf>
    <xf numFmtId="181" fontId="34" fillId="0" borderId="48" xfId="0" applyNumberFormat="1" applyFont="1" applyFill="1" applyBorder="1" applyAlignment="1" applyProtection="1">
      <alignment/>
      <protection/>
    </xf>
    <xf numFmtId="181" fontId="34" fillId="0" borderId="49" xfId="0" applyNumberFormat="1" applyFont="1" applyFill="1" applyBorder="1" applyAlignment="1" applyProtection="1">
      <alignment/>
      <protection/>
    </xf>
    <xf numFmtId="1" fontId="0" fillId="34" borderId="24" xfId="0" applyNumberFormat="1" applyFont="1" applyFill="1" applyBorder="1" applyAlignment="1" applyProtection="1">
      <alignment horizontal="center"/>
      <protection locked="0"/>
    </xf>
    <xf numFmtId="1" fontId="0" fillId="34" borderId="50" xfId="0" applyNumberFormat="1" applyFont="1" applyFill="1" applyBorder="1" applyAlignment="1" applyProtection="1">
      <alignment horizontal="center"/>
      <protection locked="0"/>
    </xf>
    <xf numFmtId="181" fontId="34" fillId="0" borderId="51" xfId="0" applyNumberFormat="1" applyFont="1" applyFill="1" applyBorder="1" applyAlignment="1" applyProtection="1">
      <alignment/>
      <protection/>
    </xf>
    <xf numFmtId="0" fontId="0" fillId="0" borderId="52" xfId="0" applyBorder="1" applyAlignment="1" applyProtection="1">
      <alignment/>
      <protection/>
    </xf>
    <xf numFmtId="181" fontId="40" fillId="0" borderId="52" xfId="94" applyNumberFormat="1" applyFont="1" applyFill="1" applyBorder="1" applyAlignment="1" applyProtection="1">
      <alignment/>
      <protection/>
    </xf>
    <xf numFmtId="181" fontId="30" fillId="0" borderId="52" xfId="94" applyNumberFormat="1" applyFont="1" applyFill="1" applyBorder="1" applyAlignment="1" applyProtection="1">
      <alignment vertical="center"/>
      <protection/>
    </xf>
    <xf numFmtId="181" fontId="41" fillId="0" borderId="52" xfId="94" applyNumberFormat="1" applyFont="1" applyFill="1" applyBorder="1" applyAlignment="1" applyProtection="1">
      <alignment vertical="center"/>
      <protection/>
    </xf>
    <xf numFmtId="181" fontId="30" fillId="0" borderId="52" xfId="94" applyNumberFormat="1" applyFont="1" applyFill="1" applyBorder="1" applyAlignment="1" applyProtection="1">
      <alignment horizontal="center" vertical="center"/>
      <protection/>
    </xf>
    <xf numFmtId="181" fontId="30" fillId="35" borderId="53" xfId="94" applyNumberFormat="1" applyFont="1" applyFill="1" applyBorder="1" applyAlignment="1" applyProtection="1">
      <alignment horizontal="center" vertical="center"/>
      <protection/>
    </xf>
    <xf numFmtId="181" fontId="30" fillId="0" borderId="54" xfId="94" applyNumberFormat="1" applyFont="1" applyFill="1" applyBorder="1" applyAlignment="1" applyProtection="1">
      <alignment vertical="center"/>
      <protection/>
    </xf>
    <xf numFmtId="181" fontId="30" fillId="0" borderId="0" xfId="94" applyNumberFormat="1" applyFont="1" applyFill="1" applyBorder="1" applyAlignment="1" applyProtection="1">
      <alignment horizontal="center" vertical="center"/>
      <protection locked="0"/>
    </xf>
    <xf numFmtId="181" fontId="40" fillId="0" borderId="0" xfId="94" applyNumberFormat="1" applyFont="1" applyFill="1" applyBorder="1" applyAlignment="1" applyProtection="1">
      <alignment/>
      <protection/>
    </xf>
    <xf numFmtId="181" fontId="30" fillId="0" borderId="0" xfId="94" applyNumberFormat="1" applyFont="1" applyFill="1" applyBorder="1" applyAlignment="1" applyProtection="1">
      <alignment vertical="center"/>
      <protection/>
    </xf>
    <xf numFmtId="181" fontId="42" fillId="0" borderId="0" xfId="94" applyNumberFormat="1" applyFont="1" applyFill="1" applyBorder="1" applyAlignment="1" applyProtection="1">
      <alignment vertical="center"/>
      <protection/>
    </xf>
    <xf numFmtId="0" fontId="0" fillId="0" borderId="0" xfId="0" applyBorder="1" applyAlignment="1" applyProtection="1">
      <alignment/>
      <protection/>
    </xf>
    <xf numFmtId="0" fontId="19" fillId="0" borderId="0" xfId="0" applyFont="1" applyBorder="1" applyAlignment="1" applyProtection="1">
      <alignment horizontal="center"/>
      <protection/>
    </xf>
    <xf numFmtId="181" fontId="19" fillId="0" borderId="55" xfId="0" applyNumberFormat="1" applyFont="1" applyBorder="1" applyAlignment="1" applyProtection="1">
      <alignment horizontal="center"/>
      <protection/>
    </xf>
    <xf numFmtId="181" fontId="19" fillId="0" borderId="55" xfId="0" applyNumberFormat="1" applyFont="1" applyBorder="1" applyAlignment="1" applyProtection="1">
      <alignment horizontal="center" wrapText="1"/>
      <protection/>
    </xf>
    <xf numFmtId="181" fontId="19" fillId="0" borderId="56" xfId="0" applyNumberFormat="1" applyFont="1" applyBorder="1" applyAlignment="1" applyProtection="1">
      <alignment horizontal="center"/>
      <protection/>
    </xf>
    <xf numFmtId="0" fontId="30" fillId="0" borderId="0" xfId="0" applyFont="1" applyFill="1" applyBorder="1" applyAlignment="1" applyProtection="1">
      <alignment horizontal="center" vertical="center"/>
      <protection/>
    </xf>
    <xf numFmtId="181" fontId="0" fillId="0" borderId="57" xfId="0" applyNumberFormat="1" applyFont="1" applyBorder="1" applyAlignment="1" applyProtection="1">
      <alignment horizontal="left"/>
      <protection/>
    </xf>
    <xf numFmtId="1" fontId="19" fillId="35" borderId="14" xfId="0" applyNumberFormat="1" applyFont="1" applyFill="1" applyBorder="1" applyAlignment="1" applyProtection="1">
      <alignment horizontal="center"/>
      <protection locked="0"/>
    </xf>
    <xf numFmtId="1" fontId="38" fillId="35" borderId="14" xfId="0" applyNumberFormat="1" applyFont="1" applyFill="1" applyBorder="1" applyAlignment="1" applyProtection="1">
      <alignment horizontal="center"/>
      <protection locked="0"/>
    </xf>
    <xf numFmtId="1" fontId="38" fillId="36" borderId="58" xfId="0" applyNumberFormat="1" applyFont="1" applyFill="1" applyBorder="1" applyAlignment="1" applyProtection="1">
      <alignment horizontal="center"/>
      <protection/>
    </xf>
    <xf numFmtId="0" fontId="0" fillId="0" borderId="0" xfId="0" applyFill="1" applyBorder="1" applyAlignment="1" applyProtection="1">
      <alignment horizontal="left" vertical="top"/>
      <protection locked="0"/>
    </xf>
    <xf numFmtId="181" fontId="0" fillId="0" borderId="59" xfId="0" applyNumberFormat="1" applyFont="1" applyBorder="1" applyAlignment="1" applyProtection="1">
      <alignment horizontal="left"/>
      <protection/>
    </xf>
    <xf numFmtId="1" fontId="43" fillId="35" borderId="60" xfId="0" applyNumberFormat="1" applyFont="1" applyFill="1" applyBorder="1" applyAlignment="1" applyProtection="1">
      <alignment horizontal="center"/>
      <protection locked="0"/>
    </xf>
    <xf numFmtId="1" fontId="38" fillId="35" borderId="60" xfId="0" applyNumberFormat="1" applyFont="1" applyFill="1" applyBorder="1" applyAlignment="1" applyProtection="1">
      <alignment horizontal="center"/>
      <protection locked="0"/>
    </xf>
    <xf numFmtId="1" fontId="38" fillId="36" borderId="61" xfId="0" applyNumberFormat="1" applyFont="1" applyFill="1" applyBorder="1" applyAlignment="1" applyProtection="1">
      <alignment horizontal="center"/>
      <protection/>
    </xf>
    <xf numFmtId="0" fontId="0" fillId="0" borderId="62" xfId="0" applyBorder="1" applyAlignment="1" applyProtection="1">
      <alignment/>
      <protection/>
    </xf>
    <xf numFmtId="181" fontId="0" fillId="0" borderId="55" xfId="0" applyNumberFormat="1" applyFont="1" applyBorder="1" applyAlignment="1" applyProtection="1">
      <alignment horizontal="center"/>
      <protection/>
    </xf>
    <xf numFmtId="181" fontId="0" fillId="0" borderId="56" xfId="0" applyNumberFormat="1" applyFont="1" applyBorder="1" applyAlignment="1" applyProtection="1">
      <alignment horizontal="center"/>
      <protection/>
    </xf>
    <xf numFmtId="0" fontId="19" fillId="35" borderId="60" xfId="0" applyNumberFormat="1" applyFont="1" applyFill="1" applyBorder="1" applyAlignment="1" applyProtection="1">
      <alignment horizontal="center"/>
      <protection locked="0"/>
    </xf>
    <xf numFmtId="0" fontId="0" fillId="0" borderId="61" xfId="0" applyNumberFormat="1" applyFill="1" applyBorder="1" applyAlignment="1" applyProtection="1">
      <alignment horizontal="center"/>
      <protection/>
    </xf>
    <xf numFmtId="0" fontId="25" fillId="0" borderId="0" xfId="0" applyFont="1" applyFill="1" applyBorder="1" applyAlignment="1" applyProtection="1">
      <alignment horizontal="right"/>
      <protection/>
    </xf>
    <xf numFmtId="183" fontId="0" fillId="0" borderId="0" xfId="0" applyNumberFormat="1" applyFont="1" applyFill="1" applyBorder="1" applyAlignment="1" applyProtection="1">
      <alignment horizontal="left"/>
      <protection/>
    </xf>
    <xf numFmtId="0" fontId="19" fillId="0" borderId="0" xfId="0" applyFont="1" applyBorder="1" applyAlignment="1" applyProtection="1">
      <alignment/>
      <protection/>
    </xf>
    <xf numFmtId="181" fontId="0" fillId="0" borderId="56" xfId="0" applyNumberFormat="1" applyFont="1" applyBorder="1" applyAlignment="1" applyProtection="1">
      <alignment horizontal="center" wrapText="1"/>
      <protection/>
    </xf>
    <xf numFmtId="0" fontId="44" fillId="0" borderId="0" xfId="0" applyFont="1" applyFill="1" applyBorder="1" applyAlignment="1" applyProtection="1">
      <alignment horizontal="center" wrapText="1"/>
      <protection/>
    </xf>
    <xf numFmtId="0" fontId="0" fillId="35" borderId="60" xfId="0" applyNumberFormat="1" applyFont="1" applyFill="1" applyBorder="1" applyAlignment="1" applyProtection="1">
      <alignment horizontal="center"/>
      <protection locked="0"/>
    </xf>
    <xf numFmtId="0" fontId="0" fillId="35" borderId="61" xfId="0" applyNumberFormat="1" applyFont="1" applyFill="1" applyBorder="1" applyAlignment="1" applyProtection="1">
      <alignment horizontal="center"/>
      <protection locked="0"/>
    </xf>
    <xf numFmtId="183" fontId="0" fillId="0" borderId="0" xfId="0" applyNumberFormat="1" applyFill="1" applyBorder="1" applyAlignment="1" applyProtection="1">
      <alignment horizontal="center"/>
      <protection locked="0"/>
    </xf>
    <xf numFmtId="0" fontId="19" fillId="0" borderId="0" xfId="0" applyFont="1" applyFill="1" applyBorder="1" applyAlignment="1" applyProtection="1">
      <alignment/>
      <protection/>
    </xf>
    <xf numFmtId="181" fontId="31" fillId="0" borderId="55" xfId="0" applyNumberFormat="1" applyFont="1" applyBorder="1" applyAlignment="1" applyProtection="1">
      <alignment horizontal="center"/>
      <protection/>
    </xf>
    <xf numFmtId="181" fontId="31" fillId="0" borderId="56" xfId="0" applyNumberFormat="1" applyFont="1" applyBorder="1" applyAlignment="1" applyProtection="1">
      <alignment horizontal="center"/>
      <protection/>
    </xf>
    <xf numFmtId="1" fontId="0" fillId="35" borderId="14" xfId="0" applyNumberFormat="1" applyFill="1" applyBorder="1" applyAlignment="1" applyProtection="1">
      <alignment horizontal="center"/>
      <protection locked="0"/>
    </xf>
    <xf numFmtId="1" fontId="0" fillId="0" borderId="58" xfId="0" applyNumberFormat="1" applyFill="1" applyBorder="1" applyAlignment="1" applyProtection="1">
      <alignment horizontal="center"/>
      <protection/>
    </xf>
    <xf numFmtId="1" fontId="19" fillId="35" borderId="63" xfId="0" applyNumberFormat="1" applyFont="1" applyFill="1" applyBorder="1" applyAlignment="1" applyProtection="1">
      <alignment horizontal="center"/>
      <protection locked="0"/>
    </xf>
    <xf numFmtId="1" fontId="0" fillId="35" borderId="63" xfId="0" applyNumberFormat="1" applyFill="1" applyBorder="1" applyAlignment="1" applyProtection="1">
      <alignment horizontal="center"/>
      <protection locked="0"/>
    </xf>
    <xf numFmtId="181" fontId="45" fillId="0" borderId="64" xfId="0" applyNumberFormat="1" applyFont="1" applyFill="1" applyBorder="1" applyAlignment="1" applyProtection="1">
      <alignment horizontal="left"/>
      <protection/>
    </xf>
    <xf numFmtId="0" fontId="0" fillId="0" borderId="65" xfId="0" applyBorder="1" applyAlignment="1" applyProtection="1">
      <alignment/>
      <protection/>
    </xf>
    <xf numFmtId="184" fontId="31" fillId="37" borderId="66" xfId="0" applyNumberFormat="1" applyFont="1" applyFill="1" applyBorder="1" applyAlignment="1" applyProtection="1">
      <alignment horizontal="center"/>
      <protection locked="0"/>
    </xf>
    <xf numFmtId="184" fontId="31" fillId="37" borderId="67" xfId="0" applyNumberFormat="1" applyFont="1" applyFill="1" applyBorder="1" applyAlignment="1" applyProtection="1">
      <alignment horizontal="center"/>
      <protection locked="0"/>
    </xf>
    <xf numFmtId="184" fontId="0" fillId="0" borderId="68" xfId="0" applyNumberFormat="1" applyFont="1" applyFill="1" applyBorder="1" applyAlignment="1" applyProtection="1">
      <alignment horizontal="left"/>
      <protection/>
    </xf>
    <xf numFmtId="186" fontId="0" fillId="35" borderId="38" xfId="0" applyNumberFormat="1" applyFill="1" applyBorder="1" applyAlignment="1" applyProtection="1">
      <alignment horizontal="right" wrapText="1"/>
      <protection/>
    </xf>
    <xf numFmtId="187" fontId="0" fillId="35" borderId="38" xfId="0" applyNumberFormat="1" applyFill="1" applyBorder="1" applyAlignment="1" applyProtection="1">
      <alignment horizontal="right" wrapText="1"/>
      <protection/>
    </xf>
    <xf numFmtId="187" fontId="0" fillId="35" borderId="14" xfId="0" applyNumberFormat="1" applyFill="1" applyBorder="1" applyAlignment="1" applyProtection="1">
      <alignment horizontal="right" wrapText="1"/>
      <protection locked="0"/>
    </xf>
    <xf numFmtId="184" fontId="0" fillId="0" borderId="69" xfId="0" applyNumberFormat="1" applyFont="1" applyBorder="1" applyAlignment="1" applyProtection="1">
      <alignment horizontal="left"/>
      <protection/>
    </xf>
    <xf numFmtId="186" fontId="0" fillId="0" borderId="38" xfId="0" applyNumberFormat="1" applyBorder="1" applyAlignment="1" applyProtection="1">
      <alignment horizontal="right" wrapText="1"/>
      <protection/>
    </xf>
    <xf numFmtId="187" fontId="0" fillId="0" borderId="38" xfId="0" applyNumberFormat="1" applyBorder="1" applyAlignment="1" applyProtection="1">
      <alignment horizontal="right" wrapText="1"/>
      <protection/>
    </xf>
    <xf numFmtId="187" fontId="0" fillId="0" borderId="14" xfId="0" applyNumberFormat="1" applyBorder="1" applyAlignment="1" applyProtection="1">
      <alignment horizontal="right" wrapText="1"/>
      <protection/>
    </xf>
    <xf numFmtId="184" fontId="0" fillId="0" borderId="48" xfId="0" applyNumberFormat="1" applyFont="1" applyBorder="1" applyAlignment="1" applyProtection="1">
      <alignment horizontal="left" wrapText="1"/>
      <protection/>
    </xf>
    <xf numFmtId="186" fontId="0" fillId="0" borderId="38" xfId="48" applyNumberFormat="1" applyFont="1" applyFill="1" applyBorder="1" applyAlignment="1" applyProtection="1">
      <alignment horizontal="right"/>
      <protection/>
    </xf>
    <xf numFmtId="0" fontId="0" fillId="0" borderId="0" xfId="0" applyFill="1" applyBorder="1" applyAlignment="1" applyProtection="1">
      <alignment horizontal="center" wrapText="1"/>
      <protection/>
    </xf>
    <xf numFmtId="181" fontId="0" fillId="0" borderId="0" xfId="48" applyFont="1" applyFill="1" applyBorder="1" applyAlignment="1" applyProtection="1">
      <alignment/>
      <protection/>
    </xf>
    <xf numFmtId="181" fontId="0" fillId="0" borderId="0" xfId="0" applyNumberFormat="1" applyFill="1" applyBorder="1" applyAlignment="1" applyProtection="1">
      <alignment/>
      <protection/>
    </xf>
    <xf numFmtId="184" fontId="0" fillId="0" borderId="0" xfId="0" applyNumberFormat="1" applyFont="1" applyBorder="1" applyAlignment="1" applyProtection="1">
      <alignment/>
      <protection/>
    </xf>
    <xf numFmtId="181" fontId="0" fillId="0" borderId="65" xfId="0" applyNumberFormat="1" applyFont="1" applyFill="1" applyBorder="1" applyAlignment="1" applyProtection="1">
      <alignment horizontal="left"/>
      <protection/>
    </xf>
    <xf numFmtId="181" fontId="46" fillId="0" borderId="70" xfId="0" applyNumberFormat="1" applyFont="1" applyFill="1" applyBorder="1" applyAlignment="1" applyProtection="1">
      <alignment horizontal="center" wrapText="1"/>
      <protection/>
    </xf>
    <xf numFmtId="181" fontId="46" fillId="0" borderId="70" xfId="0" applyNumberFormat="1" applyFont="1" applyBorder="1" applyAlignment="1">
      <alignment horizontal="center" wrapText="1"/>
    </xf>
    <xf numFmtId="181" fontId="46" fillId="0" borderId="71" xfId="0" applyNumberFormat="1" applyFont="1" applyFill="1" applyBorder="1" applyAlignment="1" applyProtection="1">
      <alignment horizontal="center" wrapText="1"/>
      <protection/>
    </xf>
    <xf numFmtId="181" fontId="0" fillId="35" borderId="14" xfId="0" applyNumberFormat="1" applyFont="1" applyFill="1" applyBorder="1" applyAlignment="1" applyProtection="1">
      <alignment/>
      <protection locked="0"/>
    </xf>
    <xf numFmtId="0" fontId="0" fillId="35" borderId="38" xfId="0" applyNumberFormat="1" applyFill="1" applyBorder="1" applyAlignment="1" applyProtection="1">
      <alignment horizontal="center" vertical="center"/>
      <protection/>
    </xf>
    <xf numFmtId="0" fontId="0" fillId="0" borderId="14" xfId="0" applyNumberFormat="1" applyFill="1" applyBorder="1" applyAlignment="1" applyProtection="1">
      <alignment horizontal="center" vertical="center"/>
      <protection/>
    </xf>
    <xf numFmtId="197" fontId="0" fillId="35" borderId="38" xfId="0" applyNumberFormat="1" applyFill="1" applyBorder="1" applyAlignment="1" applyProtection="1">
      <alignment horizontal="center" vertical="center"/>
      <protection/>
    </xf>
    <xf numFmtId="1" fontId="0" fillId="0" borderId="14" xfId="0" applyNumberFormat="1" applyFill="1" applyBorder="1" applyAlignment="1" applyProtection="1">
      <alignment horizontal="center" vertical="center"/>
      <protection/>
    </xf>
    <xf numFmtId="187" fontId="0" fillId="35" borderId="38" xfId="0" applyNumberFormat="1" applyFill="1" applyBorder="1" applyAlignment="1" applyProtection="1">
      <alignment horizontal="center" vertical="center"/>
      <protection/>
    </xf>
    <xf numFmtId="198" fontId="0" fillId="0" borderId="14" xfId="0" applyNumberFormat="1" applyFill="1" applyBorder="1" applyAlignment="1" applyProtection="1">
      <alignment horizontal="center" vertical="center"/>
      <protection/>
    </xf>
    <xf numFmtId="49" fontId="0" fillId="35" borderId="63" xfId="0" applyNumberFormat="1" applyFont="1" applyFill="1" applyBorder="1" applyAlignment="1" applyProtection="1">
      <alignment horizontal="left"/>
      <protection locked="0"/>
    </xf>
    <xf numFmtId="0" fontId="0" fillId="35" borderId="72" xfId="0" applyNumberFormat="1" applyFill="1" applyBorder="1" applyAlignment="1" applyProtection="1">
      <alignment horizontal="center" vertical="center"/>
      <protection/>
    </xf>
    <xf numFmtId="187" fontId="0" fillId="35" borderId="72" xfId="0" applyNumberFormat="1" applyFill="1" applyBorder="1" applyAlignment="1" applyProtection="1">
      <alignment horizontal="center" vertical="center"/>
      <protection/>
    </xf>
    <xf numFmtId="49" fontId="0" fillId="35" borderId="73" xfId="0" applyNumberFormat="1" applyFont="1" applyFill="1" applyBorder="1" applyAlignment="1" applyProtection="1">
      <alignment horizontal="left"/>
      <protection locked="0"/>
    </xf>
    <xf numFmtId="0" fontId="0" fillId="35" borderId="74" xfId="0" applyNumberFormat="1" applyFill="1" applyBorder="1" applyAlignment="1" applyProtection="1">
      <alignment horizontal="center" vertical="center"/>
      <protection/>
    </xf>
    <xf numFmtId="49" fontId="0" fillId="35" borderId="75" xfId="0" applyNumberFormat="1" applyFont="1" applyFill="1" applyBorder="1" applyAlignment="1" applyProtection="1">
      <alignment horizontal="left"/>
      <protection/>
    </xf>
    <xf numFmtId="0" fontId="0" fillId="35" borderId="76" xfId="0" applyNumberFormat="1" applyFill="1" applyBorder="1" applyAlignment="1" applyProtection="1">
      <alignment horizontal="center" vertical="center"/>
      <protection/>
    </xf>
    <xf numFmtId="187" fontId="0" fillId="35" borderId="76" xfId="0" applyNumberFormat="1" applyFill="1" applyBorder="1" applyAlignment="1" applyProtection="1">
      <alignment horizontal="center" vertical="center"/>
      <protection/>
    </xf>
    <xf numFmtId="0" fontId="43" fillId="0" borderId="0" xfId="0" applyFont="1" applyAlignment="1" applyProtection="1">
      <alignment/>
      <protection/>
    </xf>
    <xf numFmtId="0" fontId="0" fillId="0" borderId="0" xfId="0" applyNumberFormat="1" applyFill="1" applyBorder="1" applyAlignment="1" applyProtection="1">
      <alignment/>
      <protection/>
    </xf>
    <xf numFmtId="181" fontId="47" fillId="0" borderId="77" xfId="94" applyNumberFormat="1" applyFont="1" applyFill="1" applyBorder="1" applyAlignment="1" applyProtection="1">
      <alignment/>
      <protection/>
    </xf>
    <xf numFmtId="181" fontId="48" fillId="0" borderId="77" xfId="94" applyNumberFormat="1" applyFont="1" applyFill="1" applyBorder="1" applyAlignment="1" applyProtection="1">
      <alignment/>
      <protection/>
    </xf>
    <xf numFmtId="181" fontId="30" fillId="0" borderId="77" xfId="94" applyNumberFormat="1" applyFont="1" applyFill="1" applyBorder="1" applyAlignment="1" applyProtection="1">
      <alignment vertical="center"/>
      <protection/>
    </xf>
    <xf numFmtId="181" fontId="49" fillId="0" borderId="77" xfId="94" applyNumberFormat="1" applyFont="1" applyFill="1" applyBorder="1" applyAlignment="1" applyProtection="1">
      <alignment vertical="center"/>
      <protection/>
    </xf>
    <xf numFmtId="181" fontId="50" fillId="0" borderId="77" xfId="94" applyNumberFormat="1" applyFont="1" applyFill="1" applyBorder="1" applyAlignment="1" applyProtection="1">
      <alignment vertical="center"/>
      <protection/>
    </xf>
    <xf numFmtId="0" fontId="0" fillId="0" borderId="77" xfId="0" applyFill="1" applyBorder="1" applyAlignment="1" applyProtection="1">
      <alignment/>
      <protection/>
    </xf>
    <xf numFmtId="181" fontId="48" fillId="0" borderId="77" xfId="94" applyNumberFormat="1" applyFont="1" applyFill="1" applyBorder="1" applyAlignment="1" applyProtection="1">
      <alignment vertical="center"/>
      <protection/>
    </xf>
    <xf numFmtId="0" fontId="0" fillId="0" borderId="77" xfId="0" applyBorder="1" applyAlignment="1" applyProtection="1">
      <alignment/>
      <protection/>
    </xf>
    <xf numFmtId="0" fontId="0" fillId="0" borderId="77" xfId="0" applyBorder="1" applyAlignment="1">
      <alignment/>
    </xf>
    <xf numFmtId="181" fontId="51" fillId="0" borderId="78" xfId="0" applyNumberFormat="1" applyFont="1" applyFill="1" applyBorder="1" applyAlignment="1" applyProtection="1">
      <alignment horizontal="center" vertical="center"/>
      <protection/>
    </xf>
    <xf numFmtId="181" fontId="51" fillId="0" borderId="79" xfId="0" applyNumberFormat="1" applyFont="1" applyFill="1" applyBorder="1" applyAlignment="1" applyProtection="1">
      <alignment horizontal="center" vertical="center" wrapText="1"/>
      <protection/>
    </xf>
    <xf numFmtId="0" fontId="1" fillId="0" borderId="80" xfId="0" applyFont="1" applyFill="1" applyBorder="1" applyAlignment="1" applyProtection="1">
      <alignment horizontal="center"/>
      <protection/>
    </xf>
    <xf numFmtId="184" fontId="19" fillId="37" borderId="81" xfId="0" applyNumberFormat="1" applyFont="1" applyFill="1" applyBorder="1" applyAlignment="1" applyProtection="1">
      <alignment horizontal="center"/>
      <protection locked="0"/>
    </xf>
    <xf numFmtId="181" fontId="51" fillId="0" borderId="82" xfId="0" applyNumberFormat="1" applyFont="1" applyFill="1" applyBorder="1" applyAlignment="1" applyProtection="1">
      <alignment horizontal="center" vertical="center"/>
      <protection/>
    </xf>
    <xf numFmtId="0" fontId="51" fillId="0" borderId="83" xfId="0" applyFont="1" applyFill="1" applyBorder="1" applyAlignment="1" applyProtection="1">
      <alignment horizontal="center" vertical="center"/>
      <protection/>
    </xf>
    <xf numFmtId="181" fontId="51" fillId="0" borderId="84" xfId="0" applyNumberFormat="1" applyFont="1" applyFill="1" applyBorder="1" applyAlignment="1" applyProtection="1">
      <alignment horizontal="center" vertical="center"/>
      <protection/>
    </xf>
    <xf numFmtId="181" fontId="51" fillId="0" borderId="85" xfId="0" applyNumberFormat="1" applyFont="1" applyFill="1" applyBorder="1" applyAlignment="1" applyProtection="1">
      <alignment horizontal="center" vertical="center" wrapText="1"/>
      <protection/>
    </xf>
    <xf numFmtId="0" fontId="1" fillId="0" borderId="86" xfId="0" applyFont="1" applyFill="1" applyBorder="1" applyAlignment="1" applyProtection="1">
      <alignment horizontal="center"/>
      <protection/>
    </xf>
    <xf numFmtId="184" fontId="19" fillId="37" borderId="0" xfId="0" applyNumberFormat="1" applyFont="1" applyFill="1" applyBorder="1" applyAlignment="1" applyProtection="1">
      <alignment horizontal="center"/>
      <protection locked="0"/>
    </xf>
    <xf numFmtId="184" fontId="19" fillId="37" borderId="87" xfId="0" applyNumberFormat="1" applyFont="1" applyFill="1" applyBorder="1" applyAlignment="1" applyProtection="1">
      <alignment horizontal="center"/>
      <protection locked="0"/>
    </xf>
    <xf numFmtId="49" fontId="1" fillId="0" borderId="14" xfId="0" applyNumberFormat="1" applyFont="1" applyFill="1" applyBorder="1" applyAlignment="1" applyProtection="1">
      <alignment horizontal="left"/>
      <protection/>
    </xf>
    <xf numFmtId="187" fontId="1" fillId="33" borderId="38" xfId="0" applyNumberFormat="1" applyFont="1" applyFill="1" applyBorder="1" applyAlignment="1" applyProtection="1">
      <alignment horizontal="center" vertical="center" wrapText="1"/>
      <protection/>
    </xf>
    <xf numFmtId="199" fontId="1" fillId="33" borderId="14" xfId="0" applyNumberFormat="1" applyFont="1" applyFill="1" applyBorder="1" applyAlignment="1" applyProtection="1">
      <alignment horizontal="center" vertical="center" wrapText="1"/>
      <protection/>
    </xf>
    <xf numFmtId="198" fontId="1" fillId="33" borderId="38" xfId="0" applyNumberFormat="1" applyFont="1" applyFill="1" applyBorder="1" applyAlignment="1" applyProtection="1">
      <alignment horizontal="center" vertical="center" wrapText="1"/>
      <protection/>
    </xf>
    <xf numFmtId="187" fontId="1" fillId="33" borderId="14" xfId="0" applyNumberFormat="1" applyFont="1" applyFill="1" applyBorder="1" applyAlignment="1" applyProtection="1">
      <alignment horizontal="center" vertical="center" wrapText="1"/>
      <protection/>
    </xf>
    <xf numFmtId="190" fontId="1" fillId="33" borderId="14" xfId="0" applyNumberFormat="1" applyFont="1" applyFill="1" applyBorder="1" applyAlignment="1" applyProtection="1">
      <alignment horizontal="center" vertical="center" wrapText="1"/>
      <protection/>
    </xf>
    <xf numFmtId="187" fontId="1" fillId="33" borderId="14" xfId="0" applyNumberFormat="1" applyFont="1" applyFill="1" applyBorder="1" applyAlignment="1" applyProtection="1">
      <alignment vertical="center"/>
      <protection locked="0"/>
    </xf>
    <xf numFmtId="49" fontId="1" fillId="38" borderId="14" xfId="0" applyNumberFormat="1" applyFont="1" applyFill="1" applyBorder="1" applyAlignment="1" applyProtection="1">
      <alignment horizontal="left"/>
      <protection/>
    </xf>
    <xf numFmtId="9" fontId="0" fillId="33" borderId="38" xfId="73" applyFill="1" applyBorder="1" applyAlignment="1" applyProtection="1">
      <alignment horizontal="center" vertical="center" wrapText="1"/>
      <protection/>
    </xf>
    <xf numFmtId="187" fontId="1" fillId="39" borderId="14" xfId="0" applyNumberFormat="1" applyFont="1" applyFill="1" applyBorder="1" applyAlignment="1" applyProtection="1">
      <alignment vertical="center"/>
      <protection locked="0"/>
    </xf>
    <xf numFmtId="9" fontId="0" fillId="33" borderId="38" xfId="73" applyNumberFormat="1" applyFill="1" applyBorder="1" applyAlignment="1" applyProtection="1">
      <alignment horizontal="center" vertical="center" wrapText="1"/>
      <protection/>
    </xf>
    <xf numFmtId="200" fontId="1" fillId="33" borderId="14" xfId="0" applyNumberFormat="1" applyFont="1" applyFill="1" applyBorder="1" applyAlignment="1" applyProtection="1">
      <alignment horizontal="center" vertical="center" wrapText="1"/>
      <protection/>
    </xf>
    <xf numFmtId="1" fontId="52" fillId="33" borderId="38" xfId="0" applyNumberFormat="1" applyFont="1" applyFill="1" applyBorder="1" applyAlignment="1" applyProtection="1">
      <alignment horizontal="center" vertical="center" wrapText="1"/>
      <protection/>
    </xf>
    <xf numFmtId="187" fontId="1" fillId="39" borderId="14" xfId="0" applyNumberFormat="1" applyFont="1" applyFill="1" applyBorder="1" applyAlignment="1" applyProtection="1">
      <alignment horizontal="right" vertical="center"/>
      <protection locked="0"/>
    </xf>
    <xf numFmtId="1" fontId="1" fillId="33" borderId="38" xfId="0" applyNumberFormat="1" applyFont="1" applyFill="1" applyBorder="1" applyAlignment="1" applyProtection="1">
      <alignment horizontal="center" vertical="center" wrapText="1"/>
      <protection/>
    </xf>
    <xf numFmtId="201" fontId="52" fillId="33" borderId="38" xfId="0" applyNumberFormat="1" applyFont="1" applyFill="1" applyBorder="1" applyAlignment="1" applyProtection="1">
      <alignment horizontal="center" vertical="center" wrapText="1"/>
      <protection/>
    </xf>
    <xf numFmtId="9" fontId="1" fillId="33" borderId="38" xfId="0" applyNumberFormat="1" applyFont="1" applyFill="1" applyBorder="1" applyAlignment="1" applyProtection="1">
      <alignment horizontal="center" vertical="center" wrapText="1"/>
      <protection/>
    </xf>
    <xf numFmtId="49" fontId="0" fillId="0" borderId="0" xfId="0" applyNumberFormat="1" applyFont="1" applyAlignment="1" applyProtection="1">
      <alignment/>
      <protection/>
    </xf>
    <xf numFmtId="49" fontId="51" fillId="0" borderId="78" xfId="0" applyNumberFormat="1" applyFont="1" applyFill="1" applyBorder="1" applyAlignment="1" applyProtection="1">
      <alignment horizontal="center" vertical="center"/>
      <protection/>
    </xf>
    <xf numFmtId="49" fontId="51" fillId="0" borderId="79" xfId="0" applyNumberFormat="1" applyFont="1" applyFill="1" applyBorder="1" applyAlignment="1" applyProtection="1">
      <alignment horizontal="center" vertical="center" wrapText="1"/>
      <protection/>
    </xf>
    <xf numFmtId="49" fontId="1" fillId="36" borderId="88" xfId="0" applyNumberFormat="1" applyFont="1" applyFill="1" applyBorder="1" applyAlignment="1" applyProtection="1">
      <alignment/>
      <protection/>
    </xf>
    <xf numFmtId="187" fontId="1" fillId="0" borderId="38" xfId="0" applyNumberFormat="1" applyFont="1" applyFill="1" applyBorder="1" applyAlignment="1" applyProtection="1">
      <alignment vertical="center"/>
      <protection/>
    </xf>
    <xf numFmtId="187" fontId="1" fillId="0" borderId="14" xfId="0" applyNumberFormat="1" applyFont="1" applyFill="1" applyBorder="1" applyAlignment="1" applyProtection="1">
      <alignment vertical="center"/>
      <protection/>
    </xf>
    <xf numFmtId="49" fontId="1" fillId="36" borderId="11" xfId="0" applyNumberFormat="1" applyFont="1" applyFill="1" applyBorder="1" applyAlignment="1" applyProtection="1">
      <alignment/>
      <protection/>
    </xf>
    <xf numFmtId="49" fontId="1" fillId="38" borderId="14" xfId="0" applyNumberFormat="1" applyFont="1" applyFill="1" applyBorder="1" applyAlignment="1" applyProtection="1">
      <alignment/>
      <protection/>
    </xf>
    <xf numFmtId="187" fontId="1" fillId="40" borderId="38" xfId="0" applyNumberFormat="1" applyFont="1" applyFill="1" applyBorder="1" applyAlignment="1" applyProtection="1">
      <alignment vertical="center"/>
      <protection/>
    </xf>
    <xf numFmtId="187" fontId="1" fillId="38" borderId="14" xfId="0" applyNumberFormat="1" applyFont="1" applyFill="1" applyBorder="1" applyAlignment="1" applyProtection="1">
      <alignment vertical="center"/>
      <protection/>
    </xf>
    <xf numFmtId="49" fontId="1" fillId="36" borderId="89" xfId="0" applyNumberFormat="1" applyFont="1" applyFill="1" applyBorder="1" applyAlignment="1" applyProtection="1">
      <alignment/>
      <protection/>
    </xf>
    <xf numFmtId="187" fontId="1" fillId="0" borderId="90" xfId="0" applyNumberFormat="1" applyFont="1" applyFill="1" applyBorder="1" applyAlignment="1" applyProtection="1">
      <alignment vertical="center"/>
      <protection/>
    </xf>
    <xf numFmtId="181" fontId="54" fillId="0" borderId="0" xfId="54" applyFont="1" applyFill="1" applyAlignment="1" applyProtection="1">
      <alignment vertical="center"/>
      <protection/>
    </xf>
    <xf numFmtId="0" fontId="38" fillId="0" borderId="0" xfId="0" applyFont="1" applyAlignment="1" applyProtection="1">
      <alignment/>
      <protection/>
    </xf>
    <xf numFmtId="181" fontId="55" fillId="0" borderId="0" xfId="66" applyFont="1" applyFill="1" applyAlignment="1" applyProtection="1">
      <alignment horizontal="right" vertical="center"/>
      <protection/>
    </xf>
    <xf numFmtId="0" fontId="26" fillId="0" borderId="0" xfId="0" applyFont="1" applyFill="1" applyBorder="1" applyAlignment="1" applyProtection="1">
      <alignment horizontal="center"/>
      <protection/>
    </xf>
    <xf numFmtId="0" fontId="45" fillId="0" borderId="0" xfId="0" applyFont="1" applyFill="1" applyBorder="1" applyAlignment="1" applyProtection="1">
      <alignment horizontal="left"/>
      <protection/>
    </xf>
    <xf numFmtId="0" fontId="56" fillId="0" borderId="0" xfId="0" applyFont="1" applyFill="1" applyAlignment="1" applyProtection="1">
      <alignment/>
      <protection/>
    </xf>
    <xf numFmtId="0" fontId="26" fillId="0" borderId="0" xfId="0" applyFont="1" applyAlignment="1" applyProtection="1">
      <alignment/>
      <protection/>
    </xf>
    <xf numFmtId="181" fontId="57" fillId="0" borderId="0" xfId="66" applyFont="1" applyFill="1" applyAlignment="1" applyProtection="1">
      <alignment/>
      <protection/>
    </xf>
    <xf numFmtId="181" fontId="57" fillId="0" borderId="0" xfId="66" applyFont="1" applyFill="1" applyAlignment="1" applyProtection="1">
      <alignment horizontal="center"/>
      <protection/>
    </xf>
    <xf numFmtId="181" fontId="57" fillId="0" borderId="0" xfId="66" applyFont="1" applyFill="1" applyAlignment="1" applyProtection="1">
      <alignment horizontal="right"/>
      <protection/>
    </xf>
    <xf numFmtId="181" fontId="57" fillId="0" borderId="0" xfId="66" applyFont="1" applyFill="1" applyBorder="1" applyAlignment="1" applyProtection="1">
      <alignment horizontal="center"/>
      <protection/>
    </xf>
    <xf numFmtId="181" fontId="0" fillId="0" borderId="0" xfId="65" applyProtection="1">
      <alignment/>
      <protection/>
    </xf>
    <xf numFmtId="0" fontId="26" fillId="0" borderId="0" xfId="0" applyFont="1" applyAlignment="1" applyProtection="1">
      <alignment horizontal="left" indent="1"/>
      <protection/>
    </xf>
    <xf numFmtId="0" fontId="6" fillId="0" borderId="0" xfId="0" applyFont="1" applyAlignment="1" applyProtection="1">
      <alignment horizontal="left" indent="1"/>
      <protection/>
    </xf>
    <xf numFmtId="181" fontId="0" fillId="0" borderId="91" xfId="88" applyNumberFormat="1" applyFont="1" applyFill="1" applyBorder="1" applyAlignment="1" applyProtection="1">
      <alignment horizontal="right"/>
      <protection/>
    </xf>
    <xf numFmtId="202" fontId="20" fillId="35" borderId="91" xfId="88" applyNumberFormat="1" applyFont="1" applyFill="1" applyBorder="1" applyAlignment="1" applyProtection="1">
      <alignment horizontal="center" vertical="center"/>
      <protection/>
    </xf>
    <xf numFmtId="181" fontId="55" fillId="0" borderId="91" xfId="88" applyNumberFormat="1" applyFont="1" applyFill="1" applyBorder="1" applyAlignment="1" applyProtection="1">
      <alignment horizontal="right"/>
      <protection/>
    </xf>
    <xf numFmtId="181" fontId="20" fillId="35" borderId="91" xfId="88" applyNumberFormat="1" applyFont="1" applyFill="1" applyBorder="1" applyAlignment="1" applyProtection="1">
      <alignment horizontal="center" vertical="center"/>
      <protection/>
    </xf>
    <xf numFmtId="183" fontId="20" fillId="35" borderId="91" xfId="88" applyNumberFormat="1" applyFont="1" applyFill="1" applyBorder="1" applyAlignment="1" applyProtection="1">
      <alignment horizontal="center" vertical="center"/>
      <protection/>
    </xf>
    <xf numFmtId="181" fontId="26" fillId="0" borderId="0" xfId="65" applyFont="1" applyProtection="1">
      <alignment/>
      <protection/>
    </xf>
    <xf numFmtId="204" fontId="20" fillId="35" borderId="91" xfId="88" applyNumberFormat="1" applyFont="1" applyFill="1" applyBorder="1" applyAlignment="1" applyProtection="1">
      <alignment horizontal="center"/>
      <protection/>
    </xf>
    <xf numFmtId="187" fontId="20" fillId="35" borderId="91" xfId="88" applyNumberFormat="1" applyFont="1" applyFill="1" applyBorder="1" applyAlignment="1" applyProtection="1">
      <alignment horizontal="center"/>
      <protection/>
    </xf>
    <xf numFmtId="181" fontId="20" fillId="35" borderId="91" xfId="88" applyNumberFormat="1" applyFont="1" applyFill="1" applyBorder="1" applyAlignment="1" applyProtection="1">
      <alignment horizontal="center"/>
      <protection/>
    </xf>
    <xf numFmtId="0" fontId="26" fillId="0" borderId="0" xfId="0" applyFont="1" applyFill="1" applyBorder="1" applyAlignment="1" applyProtection="1">
      <alignment/>
      <protection/>
    </xf>
    <xf numFmtId="183" fontId="20" fillId="35" borderId="91" xfId="88" applyNumberFormat="1" applyFont="1" applyFill="1" applyBorder="1" applyAlignment="1" applyProtection="1">
      <alignment horizontal="center"/>
      <protection/>
    </xf>
    <xf numFmtId="0" fontId="59" fillId="0" borderId="0" xfId="0" applyFont="1" applyFill="1" applyBorder="1" applyAlignment="1" applyProtection="1">
      <alignment/>
      <protection/>
    </xf>
    <xf numFmtId="0" fontId="6" fillId="0" borderId="0" xfId="65" applyNumberFormat="1" applyFont="1" applyBorder="1" applyProtection="1">
      <alignment/>
      <protection/>
    </xf>
    <xf numFmtId="181" fontId="60" fillId="0" borderId="0" xfId="65" applyFont="1" applyProtection="1">
      <alignment/>
      <protection/>
    </xf>
    <xf numFmtId="181" fontId="26" fillId="0" borderId="0" xfId="67" applyFont="1" applyProtection="1">
      <alignment/>
      <protection/>
    </xf>
    <xf numFmtId="181" fontId="60" fillId="0" borderId="0" xfId="67" applyFont="1" applyProtection="1">
      <alignment/>
      <protection/>
    </xf>
    <xf numFmtId="181" fontId="3" fillId="0" borderId="0" xfId="54" applyFont="1" applyFill="1" applyAlignment="1">
      <alignment vertical="center"/>
      <protection/>
    </xf>
    <xf numFmtId="181" fontId="22" fillId="0" borderId="0" xfId="0" applyNumberFormat="1" applyFont="1" applyAlignment="1" applyProtection="1">
      <alignment horizontal="right"/>
      <protection/>
    </xf>
    <xf numFmtId="181" fontId="22" fillId="0" borderId="0" xfId="0" applyNumberFormat="1" applyFont="1" applyBorder="1" applyAlignment="1" applyProtection="1">
      <alignment horizontal="right"/>
      <protection/>
    </xf>
    <xf numFmtId="0" fontId="22" fillId="0" borderId="0" xfId="0" applyNumberFormat="1" applyFont="1" applyAlignment="1" applyProtection="1">
      <alignment horizontal="center"/>
      <protection/>
    </xf>
    <xf numFmtId="0" fontId="59" fillId="0" borderId="0" xfId="0" applyFont="1" applyAlignment="1">
      <alignment/>
    </xf>
    <xf numFmtId="183" fontId="22" fillId="0" borderId="0" xfId="0" applyNumberFormat="1" applyFont="1" applyAlignment="1" applyProtection="1">
      <alignment horizontal="center"/>
      <protection/>
    </xf>
    <xf numFmtId="181" fontId="22" fillId="0" borderId="0" xfId="0" applyNumberFormat="1" applyFont="1" applyAlignment="1" applyProtection="1">
      <alignment/>
      <protection/>
    </xf>
    <xf numFmtId="185" fontId="22" fillId="0" borderId="0" xfId="48" applyNumberFormat="1" applyFont="1" applyFill="1" applyBorder="1" applyAlignment="1" applyProtection="1">
      <alignment horizontal="left"/>
      <protection/>
    </xf>
    <xf numFmtId="181" fontId="22" fillId="0" borderId="0" xfId="0" applyNumberFormat="1" applyFont="1" applyBorder="1" applyAlignment="1" applyProtection="1">
      <alignment/>
      <protection/>
    </xf>
    <xf numFmtId="0" fontId="57" fillId="0" borderId="0" xfId="0" applyFont="1" applyBorder="1" applyAlignment="1" applyProtection="1">
      <alignment horizontal="center"/>
      <protection/>
    </xf>
    <xf numFmtId="0" fontId="57" fillId="0" borderId="0" xfId="0" applyFont="1" applyAlignment="1" applyProtection="1">
      <alignment horizontal="center"/>
      <protection/>
    </xf>
    <xf numFmtId="183" fontId="22" fillId="0" borderId="0" xfId="0" applyNumberFormat="1" applyFont="1" applyAlignment="1" applyProtection="1">
      <alignment horizontal="right"/>
      <protection/>
    </xf>
    <xf numFmtId="183" fontId="22" fillId="0" borderId="0" xfId="0" applyNumberFormat="1" applyFont="1" applyAlignment="1" applyProtection="1">
      <alignment horizontal="left"/>
      <protection/>
    </xf>
    <xf numFmtId="181" fontId="62" fillId="0" borderId="0" xfId="0" applyNumberFormat="1" applyFont="1" applyBorder="1" applyAlignment="1" applyProtection="1">
      <alignment/>
      <protection/>
    </xf>
    <xf numFmtId="0" fontId="46" fillId="0" borderId="0" xfId="0" applyFont="1" applyBorder="1" applyAlignment="1" applyProtection="1">
      <alignment/>
      <protection/>
    </xf>
    <xf numFmtId="0" fontId="63" fillId="33" borderId="0" xfId="0" applyNumberFormat="1" applyFont="1" applyFill="1" applyBorder="1" applyAlignment="1" applyProtection="1">
      <alignment horizontal="left" vertical="center"/>
      <protection locked="0"/>
    </xf>
    <xf numFmtId="0" fontId="65" fillId="33" borderId="0" xfId="0" applyNumberFormat="1" applyFont="1" applyFill="1" applyBorder="1" applyAlignment="1" applyProtection="1">
      <alignment horizontal="left" vertical="center"/>
      <protection locked="0"/>
    </xf>
    <xf numFmtId="0" fontId="65" fillId="33" borderId="73" xfId="0" applyNumberFormat="1" applyFont="1" applyFill="1" applyBorder="1" applyAlignment="1" applyProtection="1">
      <alignment horizontal="left" vertical="center"/>
      <protection locked="0"/>
    </xf>
    <xf numFmtId="0" fontId="26" fillId="0" borderId="0" xfId="0" applyFont="1" applyAlignment="1">
      <alignment/>
    </xf>
    <xf numFmtId="181" fontId="65" fillId="0" borderId="0" xfId="0" applyNumberFormat="1" applyFont="1" applyAlignment="1" applyProtection="1">
      <alignment/>
      <protection/>
    </xf>
    <xf numFmtId="0" fontId="0" fillId="0" borderId="0" xfId="0" applyBorder="1" applyAlignment="1">
      <alignment horizontal="left" wrapText="1"/>
    </xf>
    <xf numFmtId="0" fontId="46" fillId="0" borderId="0" xfId="0" applyFont="1" applyFill="1" applyAlignment="1" applyProtection="1">
      <alignment horizontal="left"/>
      <protection locked="0"/>
    </xf>
    <xf numFmtId="0" fontId="46" fillId="0" borderId="0" xfId="0" applyFont="1" applyFill="1" applyBorder="1" applyAlignment="1" applyProtection="1">
      <alignment horizontal="left"/>
      <protection locked="0"/>
    </xf>
    <xf numFmtId="181" fontId="66" fillId="0" borderId="0" xfId="0" applyNumberFormat="1" applyFont="1" applyBorder="1" applyAlignment="1" applyProtection="1">
      <alignment vertical="center" wrapText="1"/>
      <protection/>
    </xf>
    <xf numFmtId="181" fontId="66" fillId="0" borderId="65" xfId="0" applyNumberFormat="1" applyFont="1" applyFill="1" applyBorder="1" applyAlignment="1" applyProtection="1">
      <alignment horizontal="center" wrapText="1"/>
      <protection/>
    </xf>
    <xf numFmtId="181" fontId="66" fillId="0" borderId="71" xfId="0" applyNumberFormat="1" applyFont="1" applyFill="1" applyBorder="1" applyAlignment="1" applyProtection="1">
      <alignment horizontal="center" wrapText="1"/>
      <protection/>
    </xf>
    <xf numFmtId="0" fontId="66" fillId="0" borderId="0" xfId="0" applyFont="1" applyFill="1" applyBorder="1" applyAlignment="1" applyProtection="1">
      <alignment wrapText="1"/>
      <protection/>
    </xf>
    <xf numFmtId="0" fontId="62" fillId="0" borderId="48" xfId="0" applyFont="1" applyFill="1" applyBorder="1" applyAlignment="1" applyProtection="1">
      <alignment horizontal="center"/>
      <protection/>
    </xf>
    <xf numFmtId="1" fontId="31" fillId="34" borderId="92" xfId="0" applyNumberFormat="1" applyFont="1" applyFill="1" applyBorder="1" applyAlignment="1" applyProtection="1">
      <alignment horizontal="center"/>
      <protection/>
    </xf>
    <xf numFmtId="0" fontId="31" fillId="34" borderId="92" xfId="0" applyFont="1" applyFill="1" applyBorder="1" applyAlignment="1" applyProtection="1">
      <alignment horizontal="center"/>
      <protection/>
    </xf>
    <xf numFmtId="0" fontId="62" fillId="0" borderId="93" xfId="0" applyFont="1" applyFill="1" applyBorder="1" applyAlignment="1" applyProtection="1">
      <alignment horizontal="center"/>
      <protection/>
    </xf>
    <xf numFmtId="0" fontId="46" fillId="0" borderId="0" xfId="0" applyFont="1" applyAlignment="1" applyProtection="1">
      <alignment/>
      <protection/>
    </xf>
    <xf numFmtId="181" fontId="0" fillId="0" borderId="0" xfId="0" applyNumberFormat="1" applyAlignment="1">
      <alignment/>
    </xf>
    <xf numFmtId="181" fontId="3" fillId="0" borderId="0" xfId="64" applyFont="1" applyFill="1" applyAlignment="1">
      <alignment vertical="center"/>
      <protection/>
    </xf>
    <xf numFmtId="181" fontId="22" fillId="0" borderId="0" xfId="0" applyNumberFormat="1" applyFont="1" applyAlignment="1">
      <alignment horizontal="right"/>
    </xf>
    <xf numFmtId="181" fontId="22" fillId="0" borderId="0" xfId="0" applyNumberFormat="1" applyFont="1" applyAlignment="1">
      <alignment/>
    </xf>
    <xf numFmtId="181" fontId="65" fillId="0" borderId="0" xfId="0" applyNumberFormat="1" applyFont="1" applyAlignment="1">
      <alignment/>
    </xf>
    <xf numFmtId="0" fontId="46" fillId="0" borderId="0" xfId="0" applyFont="1" applyAlignment="1">
      <alignment/>
    </xf>
    <xf numFmtId="0" fontId="65" fillId="33" borderId="0" xfId="0" applyNumberFormat="1" applyFont="1" applyFill="1" applyAlignment="1" applyProtection="1">
      <alignment horizontal="left" vertical="center"/>
      <protection locked="0"/>
    </xf>
    <xf numFmtId="0" fontId="0" fillId="0" borderId="0" xfId="0" applyBorder="1" applyAlignment="1">
      <alignment horizontal="left"/>
    </xf>
    <xf numFmtId="205" fontId="0" fillId="0" borderId="0" xfId="0" applyNumberFormat="1" applyAlignment="1">
      <alignment/>
    </xf>
    <xf numFmtId="0" fontId="19" fillId="0" borderId="0" xfId="0" applyFont="1" applyBorder="1" applyAlignment="1">
      <alignment horizontal="center"/>
    </xf>
    <xf numFmtId="195" fontId="0" fillId="0" borderId="0" xfId="88" applyNumberFormat="1" applyFill="1" applyBorder="1" applyAlignment="1" applyProtection="1">
      <alignment horizontal="center"/>
      <protection locked="0"/>
    </xf>
    <xf numFmtId="195" fontId="0" fillId="0" borderId="0" xfId="0" applyNumberFormat="1" applyFill="1" applyAlignment="1">
      <alignment/>
    </xf>
    <xf numFmtId="183" fontId="0" fillId="0" borderId="0" xfId="0" applyNumberFormat="1" applyFont="1" applyFill="1" applyBorder="1" applyAlignment="1">
      <alignment horizontal="center"/>
    </xf>
    <xf numFmtId="1" fontId="38" fillId="0" borderId="0" xfId="0" applyNumberFormat="1" applyFont="1" applyFill="1" applyBorder="1" applyAlignment="1">
      <alignment horizontal="center"/>
    </xf>
    <xf numFmtId="1" fontId="45" fillId="36" borderId="0" xfId="0" applyNumberFormat="1" applyFont="1" applyFill="1" applyBorder="1" applyAlignment="1">
      <alignment horizontal="center"/>
    </xf>
    <xf numFmtId="0" fontId="0" fillId="0" borderId="0" xfId="0" applyFont="1" applyBorder="1" applyAlignment="1">
      <alignment/>
    </xf>
    <xf numFmtId="0" fontId="0" fillId="0" borderId="0" xfId="0" applyFont="1" applyFill="1" applyBorder="1" applyAlignment="1">
      <alignment/>
    </xf>
    <xf numFmtId="0" fontId="69" fillId="0" borderId="0" xfId="0" applyFont="1" applyAlignment="1">
      <alignment/>
    </xf>
    <xf numFmtId="0" fontId="22" fillId="0" borderId="0" xfId="0" applyFont="1" applyFill="1" applyBorder="1" applyAlignment="1" applyProtection="1">
      <alignment wrapText="1"/>
      <protection/>
    </xf>
    <xf numFmtId="0" fontId="46" fillId="0" borderId="65" xfId="0" applyFont="1" applyFill="1" applyBorder="1" applyAlignment="1" applyProtection="1">
      <alignment horizontal="center" vertical="center" wrapText="1"/>
      <protection/>
    </xf>
    <xf numFmtId="0" fontId="46" fillId="0" borderId="94" xfId="0" applyFont="1" applyFill="1" applyBorder="1" applyAlignment="1" applyProtection="1">
      <alignment horizontal="center" vertical="center" wrapText="1"/>
      <protection/>
    </xf>
    <xf numFmtId="0" fontId="46" fillId="0" borderId="70" xfId="0" applyFont="1" applyFill="1" applyBorder="1" applyAlignment="1" applyProtection="1">
      <alignment horizontal="center" vertical="center" wrapText="1"/>
      <protection/>
    </xf>
    <xf numFmtId="0" fontId="46" fillId="0" borderId="70" xfId="0" applyNumberFormat="1" applyFont="1" applyFill="1" applyBorder="1" applyAlignment="1" applyProtection="1">
      <alignment horizontal="center" vertical="center" wrapText="1"/>
      <protection/>
    </xf>
    <xf numFmtId="0" fontId="46" fillId="0" borderId="95" xfId="0" applyNumberFormat="1" applyFont="1" applyFill="1" applyBorder="1" applyAlignment="1" applyProtection="1">
      <alignment horizontal="center" vertical="center" wrapText="1"/>
      <protection/>
    </xf>
    <xf numFmtId="0" fontId="46" fillId="0" borderId="93" xfId="0" applyFont="1" applyFill="1" applyBorder="1" applyAlignment="1" applyProtection="1">
      <alignment horizontal="center" vertical="center"/>
      <protection/>
    </xf>
    <xf numFmtId="198" fontId="46" fillId="0" borderId="93" xfId="0" applyNumberFormat="1" applyFont="1" applyFill="1" applyBorder="1" applyAlignment="1" applyProtection="1">
      <alignment horizontal="center" vertical="center"/>
      <protection/>
    </xf>
    <xf numFmtId="198" fontId="26" fillId="41" borderId="96" xfId="0" applyNumberFormat="1" applyFont="1" applyFill="1" applyBorder="1" applyAlignment="1" applyProtection="1">
      <alignment horizontal="center"/>
      <protection/>
    </xf>
    <xf numFmtId="198" fontId="38" fillId="41" borderId="96" xfId="0" applyNumberFormat="1" applyFont="1" applyFill="1" applyBorder="1" applyAlignment="1" applyProtection="1">
      <alignment horizontal="center"/>
      <protection/>
    </xf>
    <xf numFmtId="0" fontId="22" fillId="0" borderId="0" xfId="0" applyFont="1" applyAlignment="1" applyProtection="1">
      <alignment horizontal="center"/>
      <protection/>
    </xf>
    <xf numFmtId="181" fontId="22" fillId="0" borderId="0" xfId="0" applyNumberFormat="1" applyFont="1" applyAlignment="1" applyProtection="1">
      <alignment/>
      <protection/>
    </xf>
    <xf numFmtId="183" fontId="22" fillId="0" borderId="0" xfId="0" applyNumberFormat="1" applyFont="1" applyAlignment="1">
      <alignment/>
    </xf>
    <xf numFmtId="0" fontId="71" fillId="0" borderId="0" xfId="0" applyFont="1" applyAlignment="1">
      <alignment/>
    </xf>
    <xf numFmtId="0" fontId="26" fillId="0" borderId="0" xfId="0" applyNumberFormat="1" applyFont="1" applyAlignment="1">
      <alignment/>
    </xf>
    <xf numFmtId="181" fontId="19" fillId="0" borderId="0" xfId="0" applyNumberFormat="1" applyFont="1" applyAlignment="1" applyProtection="1">
      <alignment horizontal="center"/>
      <protection/>
    </xf>
    <xf numFmtId="181" fontId="0" fillId="0" borderId="0" xfId="0" applyNumberFormat="1" applyAlignment="1" applyProtection="1">
      <alignment horizontal="right"/>
      <protection/>
    </xf>
    <xf numFmtId="183" fontId="31" fillId="0" borderId="0" xfId="0" applyNumberFormat="1" applyFont="1" applyAlignment="1" applyProtection="1">
      <alignment horizontal="center"/>
      <protection/>
    </xf>
    <xf numFmtId="181" fontId="62" fillId="33" borderId="0" xfId="0" applyNumberFormat="1" applyFont="1" applyFill="1" applyAlignment="1" applyProtection="1">
      <alignment horizontal="left" vertical="top"/>
      <protection locked="0"/>
    </xf>
    <xf numFmtId="0" fontId="46" fillId="0" borderId="14" xfId="0" applyFont="1" applyBorder="1" applyAlignment="1" applyProtection="1">
      <alignment horizontal="center" vertical="center" wrapText="1"/>
      <protection/>
    </xf>
    <xf numFmtId="9" fontId="72" fillId="42" borderId="11" xfId="73" applyFont="1" applyFill="1" applyBorder="1" applyAlignment="1" applyProtection="1">
      <alignment horizontal="center" vertical="center" wrapText="1"/>
      <protection/>
    </xf>
    <xf numFmtId="187" fontId="26" fillId="36" borderId="97" xfId="0" applyNumberFormat="1" applyFont="1" applyFill="1" applyBorder="1" applyAlignment="1">
      <alignment horizontal="right"/>
    </xf>
    <xf numFmtId="187" fontId="26" fillId="36" borderId="98" xfId="48" applyNumberFormat="1" applyFont="1" applyFill="1" applyBorder="1" applyAlignment="1" applyProtection="1">
      <alignment/>
      <protection/>
    </xf>
    <xf numFmtId="9" fontId="26" fillId="36" borderId="98" xfId="73" applyFont="1" applyFill="1" applyBorder="1" applyAlignment="1" applyProtection="1">
      <alignment/>
      <protection/>
    </xf>
    <xf numFmtId="187" fontId="26" fillId="36" borderId="98" xfId="0" applyNumberFormat="1" applyFont="1" applyFill="1" applyBorder="1" applyAlignment="1">
      <alignment horizontal="right"/>
    </xf>
    <xf numFmtId="206" fontId="0" fillId="0" borderId="14" xfId="0" applyNumberFormat="1" applyFont="1" applyBorder="1" applyAlignment="1" applyProtection="1">
      <alignment horizontal="center" vertical="center" wrapText="1"/>
      <protection/>
    </xf>
    <xf numFmtId="9" fontId="26" fillId="36" borderId="98" xfId="73" applyNumberFormat="1" applyFont="1" applyFill="1" applyBorder="1" applyAlignment="1" applyProtection="1">
      <alignment/>
      <protection/>
    </xf>
    <xf numFmtId="9" fontId="0" fillId="0" borderId="14" xfId="0" applyNumberFormat="1" applyFont="1" applyBorder="1" applyAlignment="1" applyProtection="1">
      <alignment horizontal="center" vertical="center" wrapText="1"/>
      <protection/>
    </xf>
    <xf numFmtId="0" fontId="26" fillId="36" borderId="97" xfId="0" applyFont="1" applyFill="1" applyBorder="1" applyAlignment="1">
      <alignment/>
    </xf>
    <xf numFmtId="9" fontId="26" fillId="36" borderId="98" xfId="73" applyFont="1" applyFill="1" applyBorder="1" applyAlignment="1" applyProtection="1">
      <alignment horizontal="center"/>
      <protection/>
    </xf>
    <xf numFmtId="187" fontId="26" fillId="0" borderId="0" xfId="0" applyNumberFormat="1" applyFont="1" applyAlignment="1">
      <alignment/>
    </xf>
    <xf numFmtId="187" fontId="26" fillId="36" borderId="98" xfId="0" applyNumberFormat="1" applyFont="1" applyFill="1" applyBorder="1" applyAlignment="1">
      <alignment/>
    </xf>
    <xf numFmtId="181" fontId="26" fillId="0" borderId="0" xfId="0" applyNumberFormat="1" applyFont="1" applyAlignment="1">
      <alignment/>
    </xf>
    <xf numFmtId="0" fontId="73" fillId="0" borderId="0" xfId="0" applyFont="1" applyAlignment="1">
      <alignment/>
    </xf>
    <xf numFmtId="0" fontId="73" fillId="0" borderId="0" xfId="0" applyFont="1" applyAlignment="1">
      <alignment horizontal="right"/>
    </xf>
    <xf numFmtId="0" fontId="73" fillId="0" borderId="0" xfId="0" applyFont="1" applyAlignment="1" applyProtection="1">
      <alignment/>
      <protection/>
    </xf>
    <xf numFmtId="0" fontId="73" fillId="0" borderId="0" xfId="0" applyFont="1" applyAlignment="1" applyProtection="1">
      <alignment horizontal="right"/>
      <protection/>
    </xf>
    <xf numFmtId="181" fontId="23" fillId="0" borderId="0" xfId="64" applyFont="1" applyFill="1" applyAlignment="1">
      <alignment vertical="center"/>
      <protection/>
    </xf>
    <xf numFmtId="0" fontId="73" fillId="0" borderId="0" xfId="0" applyFont="1" applyBorder="1" applyAlignment="1" applyProtection="1">
      <alignment/>
      <protection/>
    </xf>
    <xf numFmtId="0" fontId="74" fillId="0" borderId="0" xfId="0" applyFont="1" applyBorder="1" applyAlignment="1" applyProtection="1">
      <alignment horizontal="left" vertical="center"/>
      <protection/>
    </xf>
    <xf numFmtId="0" fontId="74" fillId="0" borderId="0" xfId="0" applyFont="1" applyBorder="1" applyAlignment="1" applyProtection="1">
      <alignment horizontal="left"/>
      <protection/>
    </xf>
    <xf numFmtId="207" fontId="74" fillId="0" borderId="0" xfId="0" applyNumberFormat="1" applyFont="1" applyBorder="1" applyAlignment="1" applyProtection="1">
      <alignment horizontal="left"/>
      <protection/>
    </xf>
    <xf numFmtId="0" fontId="73" fillId="0" borderId="0" xfId="0" applyFont="1" applyBorder="1" applyAlignment="1">
      <alignment/>
    </xf>
    <xf numFmtId="0" fontId="76" fillId="0" borderId="0" xfId="0" applyFont="1" applyAlignment="1" applyProtection="1">
      <alignment/>
      <protection/>
    </xf>
    <xf numFmtId="0" fontId="79" fillId="0" borderId="0" xfId="0" applyFont="1" applyFill="1" applyBorder="1" applyAlignment="1" applyProtection="1">
      <alignment horizontal="right"/>
      <protection/>
    </xf>
    <xf numFmtId="0" fontId="76" fillId="0" borderId="0" xfId="0" applyFont="1" applyAlignment="1">
      <alignment/>
    </xf>
    <xf numFmtId="0" fontId="51" fillId="0" borderId="99" xfId="0" applyFont="1" applyFill="1" applyBorder="1" applyAlignment="1" applyProtection="1">
      <alignment horizontal="center" vertical="center" wrapText="1"/>
      <protection/>
    </xf>
    <xf numFmtId="0" fontId="80" fillId="0" borderId="100" xfId="0" applyNumberFormat="1" applyFont="1" applyFill="1" applyBorder="1" applyAlignment="1" applyProtection="1">
      <alignment horizontal="right"/>
      <protection/>
    </xf>
    <xf numFmtId="9" fontId="81" fillId="0" borderId="0" xfId="0" applyNumberFormat="1" applyFont="1" applyFill="1" applyBorder="1" applyAlignment="1" applyProtection="1">
      <alignment/>
      <protection/>
    </xf>
    <xf numFmtId="0" fontId="51" fillId="0" borderId="101" xfId="0" applyFont="1" applyFill="1" applyBorder="1" applyAlignment="1" applyProtection="1">
      <alignment horizontal="center"/>
      <protection/>
    </xf>
    <xf numFmtId="0" fontId="80" fillId="0" borderId="102" xfId="0" applyNumberFormat="1" applyFont="1" applyFill="1" applyBorder="1" applyAlignment="1" applyProtection="1">
      <alignment horizontal="right"/>
      <protection/>
    </xf>
    <xf numFmtId="0" fontId="51" fillId="0" borderId="103" xfId="0" applyFont="1" applyFill="1" applyBorder="1" applyAlignment="1" applyProtection="1">
      <alignment horizontal="center"/>
      <protection/>
    </xf>
    <xf numFmtId="0" fontId="80" fillId="0" borderId="104" xfId="0" applyNumberFormat="1" applyFont="1" applyFill="1" applyBorder="1" applyAlignment="1" applyProtection="1">
      <alignment horizontal="right"/>
      <protection/>
    </xf>
    <xf numFmtId="0" fontId="82" fillId="0" borderId="0" xfId="0" applyFont="1" applyFill="1" applyBorder="1" applyAlignment="1" applyProtection="1">
      <alignment horizontal="center"/>
      <protection/>
    </xf>
    <xf numFmtId="0" fontId="80" fillId="0" borderId="0" xfId="0" applyNumberFormat="1" applyFont="1" applyFill="1" applyBorder="1" applyAlignment="1" applyProtection="1">
      <alignment horizontal="right"/>
      <protection/>
    </xf>
    <xf numFmtId="0" fontId="9" fillId="0" borderId="0" xfId="0" applyFont="1" applyFill="1" applyBorder="1" applyAlignment="1" applyProtection="1">
      <alignment horizontal="center" vertical="center"/>
      <protection/>
    </xf>
    <xf numFmtId="9" fontId="81" fillId="0" borderId="0" xfId="0" applyNumberFormat="1" applyFont="1" applyFill="1" applyBorder="1" applyAlignment="1" applyProtection="1">
      <alignment horizontal="center"/>
      <protection/>
    </xf>
    <xf numFmtId="0" fontId="76" fillId="0" borderId="0" xfId="0" applyFont="1" applyFill="1" applyAlignment="1">
      <alignment/>
    </xf>
    <xf numFmtId="208" fontId="83" fillId="36" borderId="0" xfId="0" applyNumberFormat="1" applyFont="1" applyFill="1" applyBorder="1" applyAlignment="1" applyProtection="1">
      <alignment vertical="center"/>
      <protection/>
    </xf>
    <xf numFmtId="0" fontId="80" fillId="36" borderId="0" xfId="0" applyNumberFormat="1" applyFont="1" applyFill="1" applyBorder="1" applyAlignment="1" applyProtection="1">
      <alignment horizontal="right"/>
      <protection/>
    </xf>
    <xf numFmtId="0" fontId="9" fillId="36" borderId="0" xfId="0" applyFont="1" applyFill="1" applyBorder="1" applyAlignment="1" applyProtection="1">
      <alignment horizontal="center" vertical="center"/>
      <protection/>
    </xf>
    <xf numFmtId="0" fontId="84" fillId="36" borderId="0" xfId="0" applyFont="1" applyFill="1" applyBorder="1" applyAlignment="1" applyProtection="1">
      <alignment horizontal="center" vertical="center"/>
      <protection/>
    </xf>
    <xf numFmtId="198" fontId="83" fillId="36" borderId="0" xfId="73" applyNumberFormat="1" applyFont="1" applyFill="1" applyBorder="1" applyAlignment="1" applyProtection="1">
      <alignment horizontal="right"/>
      <protection/>
    </xf>
    <xf numFmtId="9" fontId="85" fillId="36" borderId="0" xfId="0" applyNumberFormat="1" applyFont="1" applyFill="1" applyBorder="1" applyAlignment="1" applyProtection="1">
      <alignment/>
      <protection/>
    </xf>
    <xf numFmtId="0" fontId="86" fillId="36" borderId="0" xfId="0" applyFont="1" applyFill="1" applyBorder="1" applyAlignment="1" applyProtection="1">
      <alignment horizontal="center" vertical="center"/>
      <protection/>
    </xf>
    <xf numFmtId="9" fontId="85" fillId="36" borderId="0" xfId="0" applyNumberFormat="1" applyFont="1" applyFill="1" applyBorder="1" applyAlignment="1" applyProtection="1">
      <alignment horizontal="left"/>
      <protection/>
    </xf>
    <xf numFmtId="0" fontId="46" fillId="0" borderId="0" xfId="0" applyFont="1" applyBorder="1" applyAlignment="1" applyProtection="1">
      <alignment horizontal="center" vertical="center"/>
      <protection/>
    </xf>
    <xf numFmtId="0" fontId="83" fillId="36" borderId="0" xfId="0" applyFont="1" applyFill="1" applyBorder="1" applyAlignment="1" applyProtection="1">
      <alignment horizontal="left" vertical="center"/>
      <protection/>
    </xf>
    <xf numFmtId="187" fontId="87" fillId="0" borderId="0" xfId="0" applyNumberFormat="1" applyFont="1" applyFill="1" applyBorder="1" applyAlignment="1" applyProtection="1">
      <alignment horizontal="right" vertical="center"/>
      <protection/>
    </xf>
    <xf numFmtId="0" fontId="88" fillId="36" borderId="0" xfId="0" applyFont="1" applyFill="1" applyBorder="1" applyAlignment="1" applyProtection="1">
      <alignment horizontal="left" vertical="center"/>
      <protection/>
    </xf>
    <xf numFmtId="0" fontId="51" fillId="0" borderId="105" xfId="0" applyNumberFormat="1" applyFont="1" applyFill="1" applyBorder="1" applyAlignment="1" applyProtection="1">
      <alignment horizontal="center"/>
      <protection/>
    </xf>
    <xf numFmtId="0" fontId="80" fillId="0" borderId="106" xfId="0" applyNumberFormat="1" applyFont="1" applyFill="1" applyBorder="1" applyAlignment="1" applyProtection="1">
      <alignment horizontal="right"/>
      <protection/>
    </xf>
    <xf numFmtId="9" fontId="85" fillId="0" borderId="0" xfId="0" applyNumberFormat="1" applyFont="1" applyFill="1" applyBorder="1" applyAlignment="1" applyProtection="1">
      <alignment/>
      <protection/>
    </xf>
    <xf numFmtId="0" fontId="51" fillId="0" borderId="107" xfId="0" applyNumberFormat="1" applyFont="1" applyFill="1" applyBorder="1" applyAlignment="1" applyProtection="1">
      <alignment horizontal="center"/>
      <protection/>
    </xf>
    <xf numFmtId="0" fontId="80" fillId="0" borderId="108" xfId="0" applyNumberFormat="1" applyFont="1" applyFill="1" applyBorder="1" applyAlignment="1" applyProtection="1">
      <alignment horizontal="right"/>
      <protection/>
    </xf>
    <xf numFmtId="0" fontId="73" fillId="0" borderId="0" xfId="0" applyNumberFormat="1" applyFont="1" applyBorder="1" applyAlignment="1">
      <alignment/>
    </xf>
    <xf numFmtId="0" fontId="51" fillId="0" borderId="107" xfId="0" applyNumberFormat="1" applyFont="1" applyFill="1" applyBorder="1" applyAlignment="1" applyProtection="1">
      <alignment horizontal="center" vertical="center"/>
      <protection/>
    </xf>
    <xf numFmtId="0" fontId="51" fillId="0" borderId="109" xfId="0" applyNumberFormat="1" applyFont="1" applyFill="1" applyBorder="1" applyAlignment="1" applyProtection="1">
      <alignment horizontal="center" vertical="center"/>
      <protection/>
    </xf>
    <xf numFmtId="0" fontId="80" fillId="0" borderId="110" xfId="0" applyNumberFormat="1" applyFont="1" applyFill="1" applyBorder="1" applyAlignment="1" applyProtection="1">
      <alignment horizontal="right"/>
      <protection/>
    </xf>
    <xf numFmtId="0" fontId="90" fillId="0" borderId="0" xfId="0" applyFont="1" applyFill="1" applyBorder="1" applyAlignment="1" applyProtection="1">
      <alignment/>
      <protection/>
    </xf>
    <xf numFmtId="0" fontId="91" fillId="0" borderId="0" xfId="0" applyFont="1" applyFill="1" applyBorder="1" applyAlignment="1" applyProtection="1">
      <alignment/>
      <protection/>
    </xf>
    <xf numFmtId="0" fontId="92" fillId="0" borderId="0" xfId="0" applyFont="1" applyFill="1" applyBorder="1" applyAlignment="1" applyProtection="1">
      <alignment horizontal="center" vertical="center"/>
      <protection/>
    </xf>
    <xf numFmtId="0" fontId="93" fillId="0" borderId="0" xfId="0" applyFont="1" applyFill="1" applyBorder="1" applyAlignment="1" applyProtection="1">
      <alignment horizontal="center" vertical="center"/>
      <protection/>
    </xf>
    <xf numFmtId="0" fontId="93" fillId="0" borderId="0" xfId="0" applyFont="1" applyFill="1" applyBorder="1" applyAlignment="1" applyProtection="1">
      <alignment horizontal="right" vertical="center" indent="1"/>
      <protection/>
    </xf>
    <xf numFmtId="0" fontId="94" fillId="0" borderId="0" xfId="0" applyFont="1" applyFill="1" applyBorder="1" applyAlignment="1" applyProtection="1">
      <alignment horizontal="center"/>
      <protection/>
    </xf>
    <xf numFmtId="0" fontId="95" fillId="0" borderId="111" xfId="0" applyNumberFormat="1" applyFont="1" applyFill="1" applyBorder="1" applyAlignment="1" applyProtection="1">
      <alignment horizontal="center" vertical="center"/>
      <protection/>
    </xf>
    <xf numFmtId="0" fontId="46" fillId="0" borderId="112" xfId="0" applyNumberFormat="1" applyFont="1" applyFill="1" applyBorder="1" applyAlignment="1" applyProtection="1">
      <alignment vertical="center"/>
      <protection/>
    </xf>
    <xf numFmtId="0" fontId="95" fillId="0" borderId="113" xfId="0" applyNumberFormat="1" applyFont="1" applyFill="1" applyBorder="1" applyAlignment="1" applyProtection="1">
      <alignment horizontal="center" vertical="center"/>
      <protection/>
    </xf>
    <xf numFmtId="0" fontId="46" fillId="0" borderId="114" xfId="0" applyNumberFormat="1" applyFont="1" applyFill="1" applyBorder="1" applyAlignment="1" applyProtection="1">
      <alignment vertical="center"/>
      <protection/>
    </xf>
    <xf numFmtId="0" fontId="95" fillId="0" borderId="115" xfId="0" applyNumberFormat="1" applyFont="1" applyFill="1" applyBorder="1" applyAlignment="1" applyProtection="1">
      <alignment horizontal="center" vertical="center"/>
      <protection/>
    </xf>
    <xf numFmtId="0" fontId="46" fillId="0" borderId="116" xfId="0" applyNumberFormat="1" applyFont="1" applyFill="1" applyBorder="1" applyAlignment="1" applyProtection="1">
      <alignment vertical="center"/>
      <protection/>
    </xf>
    <xf numFmtId="0" fontId="46" fillId="0" borderId="117" xfId="0" applyNumberFormat="1" applyFont="1" applyFill="1" applyBorder="1" applyAlignment="1" applyProtection="1">
      <alignment vertical="center"/>
      <protection/>
    </xf>
    <xf numFmtId="183" fontId="0" fillId="0" borderId="0" xfId="0" applyNumberFormat="1" applyAlignment="1">
      <alignment/>
    </xf>
    <xf numFmtId="0" fontId="4" fillId="0" borderId="0" xfId="0" applyFont="1" applyAlignment="1">
      <alignment horizontal="center"/>
    </xf>
    <xf numFmtId="0" fontId="75" fillId="37" borderId="118" xfId="0" applyNumberFormat="1" applyFont="1" applyFill="1" applyBorder="1" applyAlignment="1">
      <alignment vertical="center"/>
    </xf>
    <xf numFmtId="0" fontId="75" fillId="37" borderId="118" xfId="0" applyFont="1" applyFill="1" applyBorder="1" applyAlignment="1">
      <alignment vertical="center"/>
    </xf>
    <xf numFmtId="0" fontId="19" fillId="0" borderId="0" xfId="0" applyFont="1" applyAlignment="1">
      <alignment/>
    </xf>
    <xf numFmtId="0" fontId="34" fillId="0" borderId="0" xfId="0" applyFont="1" applyAlignment="1">
      <alignment/>
    </xf>
    <xf numFmtId="0" fontId="96" fillId="0" borderId="0" xfId="71" applyNumberFormat="1" applyFont="1" applyFill="1" applyBorder="1" applyAlignment="1">
      <alignment horizontal="center" vertical="center" wrapText="1"/>
      <protection/>
    </xf>
    <xf numFmtId="0" fontId="96" fillId="43" borderId="119" xfId="71" applyNumberFormat="1" applyFont="1" applyFill="1" applyBorder="1" applyAlignment="1">
      <alignment horizontal="center" vertical="center" wrapText="1"/>
      <protection/>
    </xf>
    <xf numFmtId="0" fontId="98" fillId="0" borderId="0" xfId="0" applyNumberFormat="1" applyFont="1" applyAlignment="1">
      <alignment/>
    </xf>
    <xf numFmtId="0" fontId="98" fillId="0" borderId="0" xfId="0" applyFont="1" applyAlignment="1">
      <alignment/>
    </xf>
    <xf numFmtId="0" fontId="98" fillId="0" borderId="0" xfId="0" applyFont="1" applyAlignment="1">
      <alignment horizontal="center"/>
    </xf>
    <xf numFmtId="0" fontId="99" fillId="0" borderId="0" xfId="0" applyFont="1" applyBorder="1" applyAlignment="1">
      <alignment/>
    </xf>
    <xf numFmtId="0" fontId="100" fillId="37" borderId="118" xfId="0" applyFont="1" applyFill="1" applyBorder="1" applyAlignment="1">
      <alignment vertical="center"/>
    </xf>
    <xf numFmtId="0" fontId="32" fillId="0" borderId="0" xfId="0" applyFont="1" applyAlignment="1">
      <alignment/>
    </xf>
    <xf numFmtId="0" fontId="101" fillId="37" borderId="14" xfId="0" applyFont="1" applyFill="1" applyBorder="1" applyAlignment="1" applyProtection="1">
      <alignment horizontal="center"/>
      <protection/>
    </xf>
    <xf numFmtId="0" fontId="101" fillId="37" borderId="14" xfId="0" applyFont="1" applyFill="1" applyBorder="1" applyAlignment="1">
      <alignment horizontal="center"/>
    </xf>
    <xf numFmtId="0" fontId="0" fillId="0" borderId="14" xfId="0" applyNumberFormat="1" applyFont="1" applyBorder="1" applyAlignment="1">
      <alignment/>
    </xf>
    <xf numFmtId="0" fontId="0" fillId="0" borderId="14" xfId="0" applyNumberFormat="1" applyFont="1" applyBorder="1" applyAlignment="1">
      <alignment horizontal="center"/>
    </xf>
    <xf numFmtId="0" fontId="60" fillId="0" borderId="14" xfId="0" applyFont="1" applyFill="1" applyBorder="1" applyAlignment="1" applyProtection="1">
      <alignment horizontal="center"/>
      <protection/>
    </xf>
    <xf numFmtId="0" fontId="60" fillId="0" borderId="14" xfId="0" applyFont="1" applyBorder="1" applyAlignment="1" applyProtection="1">
      <alignment horizontal="center"/>
      <protection/>
    </xf>
    <xf numFmtId="0" fontId="102" fillId="0" borderId="14" xfId="0" applyFont="1" applyBorder="1" applyAlignment="1" applyProtection="1">
      <alignment horizontal="left" indent="1"/>
      <protection/>
    </xf>
    <xf numFmtId="0" fontId="0" fillId="0" borderId="14" xfId="0" applyFont="1" applyBorder="1" applyAlignment="1">
      <alignment horizontal="center"/>
    </xf>
    <xf numFmtId="0" fontId="60" fillId="0" borderId="0" xfId="0" applyFont="1" applyFill="1" applyBorder="1" applyAlignment="1" applyProtection="1">
      <alignment/>
      <protection/>
    </xf>
    <xf numFmtId="0" fontId="60" fillId="0" borderId="14" xfId="0" applyFont="1" applyFill="1" applyBorder="1" applyAlignment="1" applyProtection="1">
      <alignment/>
      <protection/>
    </xf>
    <xf numFmtId="181" fontId="60" fillId="0" borderId="14" xfId="67" applyFont="1" applyBorder="1" applyProtection="1">
      <alignment/>
      <protection/>
    </xf>
    <xf numFmtId="0" fontId="0" fillId="0" borderId="14" xfId="0" applyFont="1" applyBorder="1" applyAlignment="1">
      <alignment/>
    </xf>
    <xf numFmtId="0" fontId="0" fillId="0" borderId="14" xfId="0" applyBorder="1" applyAlignment="1">
      <alignment/>
    </xf>
    <xf numFmtId="10" fontId="0" fillId="0" borderId="0" xfId="0" applyNumberFormat="1" applyAlignment="1" applyProtection="1">
      <alignment/>
      <protection/>
    </xf>
    <xf numFmtId="181" fontId="2" fillId="44" borderId="0" xfId="63" applyFont="1" applyFill="1" applyBorder="1" applyAlignment="1">
      <alignment horizontal="center" vertical="center"/>
      <protection/>
    </xf>
    <xf numFmtId="181" fontId="4" fillId="0" borderId="0" xfId="0" applyNumberFormat="1" applyFont="1" applyBorder="1" applyAlignment="1">
      <alignment horizontal="center"/>
    </xf>
    <xf numFmtId="181" fontId="2" fillId="45" borderId="0" xfId="62" applyFont="1" applyFill="1" applyBorder="1" applyAlignment="1" applyProtection="1">
      <alignment horizontal="center" vertical="center"/>
      <protection/>
    </xf>
    <xf numFmtId="0" fontId="10" fillId="0" borderId="0" xfId="0" applyNumberFormat="1" applyFont="1" applyBorder="1" applyAlignment="1">
      <alignment horizontal="center"/>
    </xf>
    <xf numFmtId="0" fontId="11" fillId="34" borderId="14" xfId="0" applyNumberFormat="1" applyFont="1" applyFill="1" applyBorder="1" applyAlignment="1">
      <alignment horizontal="center"/>
    </xf>
    <xf numFmtId="181" fontId="12" fillId="0" borderId="14" xfId="0" applyNumberFormat="1" applyFont="1" applyBorder="1" applyAlignment="1">
      <alignment horizontal="justify" vertical="center" wrapText="1"/>
    </xf>
    <xf numFmtId="9" fontId="13" fillId="0" borderId="14" xfId="73" applyFont="1" applyFill="1" applyBorder="1" applyAlignment="1" applyProtection="1">
      <alignment horizontal="justify" vertical="center" wrapText="1"/>
      <protection/>
    </xf>
    <xf numFmtId="9" fontId="9" fillId="0" borderId="14" xfId="0" applyNumberFormat="1" applyFont="1" applyBorder="1" applyAlignment="1">
      <alignment horizontal="left" vertical="center" wrapText="1"/>
    </xf>
    <xf numFmtId="0" fontId="13" fillId="0" borderId="14" xfId="0" applyFont="1" applyBorder="1" applyAlignment="1">
      <alignment horizontal="justify" vertical="center" wrapText="1"/>
    </xf>
    <xf numFmtId="0" fontId="9" fillId="0" borderId="14" xfId="0" applyNumberFormat="1" applyFont="1" applyBorder="1" applyAlignment="1">
      <alignment horizontal="left" vertical="center" wrapText="1"/>
    </xf>
    <xf numFmtId="181" fontId="12" fillId="0" borderId="14" xfId="0" applyNumberFormat="1" applyFont="1" applyBorder="1" applyAlignment="1">
      <alignment horizontal="left" vertical="center" wrapText="1"/>
    </xf>
    <xf numFmtId="0" fontId="9" fillId="0" borderId="14" xfId="0" applyFont="1" applyBorder="1" applyAlignment="1">
      <alignment horizontal="left" vertical="center" wrapText="1"/>
    </xf>
    <xf numFmtId="0" fontId="0" fillId="0" borderId="120" xfId="0" applyBorder="1" applyAlignment="1">
      <alignment horizontal="center"/>
    </xf>
    <xf numFmtId="0" fontId="0" fillId="0" borderId="120" xfId="0" applyBorder="1" applyAlignment="1">
      <alignment horizontal="center" wrapText="1"/>
    </xf>
    <xf numFmtId="0" fontId="0" fillId="0" borderId="0" xfId="0" applyBorder="1" applyAlignment="1">
      <alignment horizontal="center"/>
    </xf>
    <xf numFmtId="0" fontId="0" fillId="0" borderId="0" xfId="0" applyBorder="1" applyAlignment="1">
      <alignment horizontal="center" wrapText="1"/>
    </xf>
    <xf numFmtId="0" fontId="11" fillId="35" borderId="14" xfId="0" applyNumberFormat="1" applyFont="1" applyFill="1" applyBorder="1" applyAlignment="1">
      <alignment horizontal="center"/>
    </xf>
    <xf numFmtId="0" fontId="9" fillId="0" borderId="14" xfId="0" applyFont="1" applyBorder="1" applyAlignment="1">
      <alignment horizontal="justify" vertical="center" wrapText="1"/>
    </xf>
    <xf numFmtId="0" fontId="9" fillId="0" borderId="14" xfId="0" applyNumberFormat="1" applyFont="1" applyBorder="1" applyAlignment="1">
      <alignment horizontal="justify" vertical="center" wrapText="1"/>
    </xf>
    <xf numFmtId="0" fontId="9" fillId="0" borderId="63" xfId="0" applyFont="1" applyBorder="1" applyAlignment="1">
      <alignment horizontal="justify" wrapText="1"/>
    </xf>
    <xf numFmtId="0" fontId="13" fillId="0" borderId="86" xfId="0" applyFont="1" applyBorder="1" applyAlignment="1">
      <alignment horizontal="justify" vertical="center" wrapText="1"/>
    </xf>
    <xf numFmtId="0" fontId="17" fillId="0" borderId="86" xfId="0" applyNumberFormat="1" applyFont="1" applyBorder="1" applyAlignment="1">
      <alignment horizontal="justify" vertical="center" wrapText="1"/>
    </xf>
    <xf numFmtId="0" fontId="17" fillId="0" borderId="14" xfId="0" applyNumberFormat="1" applyFont="1" applyBorder="1" applyAlignment="1">
      <alignment horizontal="left" vertical="center" wrapText="1"/>
    </xf>
    <xf numFmtId="0" fontId="17" fillId="0" borderId="14" xfId="0" applyNumberFormat="1" applyFont="1" applyBorder="1" applyAlignment="1">
      <alignment horizontal="justify" vertical="center" wrapText="1"/>
    </xf>
    <xf numFmtId="0" fontId="19" fillId="33" borderId="14" xfId="0" applyNumberFormat="1" applyFont="1" applyFill="1" applyBorder="1" applyAlignment="1">
      <alignment horizontal="center" vertical="center" wrapText="1"/>
    </xf>
    <xf numFmtId="0" fontId="20" fillId="33" borderId="14" xfId="0" applyNumberFormat="1" applyFont="1" applyFill="1" applyBorder="1" applyAlignment="1">
      <alignment horizontal="center" vertical="center"/>
    </xf>
    <xf numFmtId="0" fontId="13" fillId="0" borderId="14" xfId="0" applyFont="1" applyBorder="1" applyAlignment="1" applyProtection="1">
      <alignment vertical="center" wrapText="1"/>
      <protection locked="0"/>
    </xf>
    <xf numFmtId="0" fontId="9" fillId="0" borderId="14" xfId="0" applyFont="1" applyBorder="1" applyAlignment="1" applyProtection="1">
      <alignment horizontal="justify" vertical="center" wrapText="1"/>
      <protection locked="0"/>
    </xf>
    <xf numFmtId="0" fontId="9" fillId="0" borderId="14" xfId="0" applyFont="1" applyBorder="1" applyAlignment="1" applyProtection="1">
      <alignment horizontal="left" vertical="center" wrapText="1"/>
      <protection locked="0"/>
    </xf>
    <xf numFmtId="0" fontId="13" fillId="33" borderId="14" xfId="0" applyFont="1" applyFill="1" applyBorder="1" applyAlignment="1">
      <alignment vertical="center" wrapText="1"/>
    </xf>
    <xf numFmtId="0" fontId="13" fillId="36" borderId="14" xfId="0" applyFont="1" applyFill="1" applyBorder="1" applyAlignment="1" applyProtection="1">
      <alignment vertical="center" wrapText="1"/>
      <protection locked="0"/>
    </xf>
    <xf numFmtId="0" fontId="21" fillId="36" borderId="14" xfId="0" applyFont="1" applyFill="1" applyBorder="1" applyAlignment="1" applyProtection="1">
      <alignment vertical="center" wrapText="1"/>
      <protection locked="0"/>
    </xf>
    <xf numFmtId="0" fontId="9" fillId="0" borderId="14" xfId="0" applyNumberFormat="1" applyFont="1" applyBorder="1" applyAlignment="1" applyProtection="1">
      <alignment horizontal="left" vertical="center" wrapText="1"/>
      <protection locked="0"/>
    </xf>
    <xf numFmtId="0" fontId="20" fillId="0" borderId="14" xfId="0" applyNumberFormat="1" applyFont="1" applyBorder="1" applyAlignment="1">
      <alignment horizontal="center" vertical="center" wrapText="1"/>
    </xf>
    <xf numFmtId="0" fontId="0" fillId="0" borderId="14" xfId="0" applyNumberFormat="1" applyFont="1" applyBorder="1" applyAlignment="1">
      <alignment horizontal="center" vertical="center" wrapText="1"/>
    </xf>
    <xf numFmtId="0" fontId="12" fillId="0" borderId="14" xfId="0" applyFont="1" applyBorder="1" applyAlignment="1" applyProtection="1">
      <alignment vertical="center" wrapText="1"/>
      <protection locked="0"/>
    </xf>
    <xf numFmtId="181" fontId="23" fillId="45" borderId="0" xfId="54" applyFont="1" applyFill="1" applyBorder="1" applyAlignment="1" applyProtection="1">
      <alignment horizontal="center" vertical="center"/>
      <protection/>
    </xf>
    <xf numFmtId="181" fontId="0" fillId="0" borderId="14" xfId="0" applyNumberFormat="1" applyFont="1" applyBorder="1" applyAlignment="1" applyProtection="1">
      <alignment horizontal="center"/>
      <protection locked="0"/>
    </xf>
    <xf numFmtId="181" fontId="25" fillId="0" borderId="0" xfId="0" applyNumberFormat="1" applyFont="1" applyBorder="1" applyAlignment="1" applyProtection="1">
      <alignment horizontal="right"/>
      <protection/>
    </xf>
    <xf numFmtId="49" fontId="0" fillId="0" borderId="38" xfId="0" applyNumberFormat="1" applyFont="1" applyBorder="1" applyAlignment="1" applyProtection="1">
      <alignment horizontal="center" wrapText="1"/>
      <protection locked="0"/>
    </xf>
    <xf numFmtId="49" fontId="0" fillId="0" borderId="14" xfId="0" applyNumberFormat="1" applyFont="1" applyBorder="1" applyAlignment="1" applyProtection="1">
      <alignment horizontal="center"/>
      <protection locked="0"/>
    </xf>
    <xf numFmtId="182" fontId="0" fillId="0" borderId="38" xfId="0" applyNumberFormat="1" applyBorder="1" applyAlignment="1" applyProtection="1">
      <alignment horizontal="center"/>
      <protection locked="0"/>
    </xf>
    <xf numFmtId="183" fontId="0" fillId="0" borderId="14" xfId="88" applyNumberFormat="1" applyFont="1" applyFill="1" applyBorder="1" applyAlignment="1" applyProtection="1">
      <alignment horizontal="center"/>
      <protection locked="0"/>
    </xf>
    <xf numFmtId="181" fontId="25" fillId="0" borderId="121" xfId="0" applyNumberFormat="1" applyFont="1" applyBorder="1" applyAlignment="1" applyProtection="1">
      <alignment horizontal="right"/>
      <protection/>
    </xf>
    <xf numFmtId="181" fontId="26" fillId="46" borderId="14" xfId="88" applyNumberFormat="1" applyFont="1" applyFill="1" applyBorder="1" applyAlignment="1" applyProtection="1">
      <alignment horizontal="center"/>
      <protection locked="0"/>
    </xf>
    <xf numFmtId="181" fontId="25" fillId="0" borderId="15" xfId="0" applyNumberFormat="1" applyFont="1" applyBorder="1" applyAlignment="1" applyProtection="1">
      <alignment horizontal="right"/>
      <protection/>
    </xf>
    <xf numFmtId="49" fontId="0" fillId="0" borderId="38" xfId="0" applyNumberFormat="1" applyFont="1" applyBorder="1" applyAlignment="1" applyProtection="1">
      <alignment horizontal="center"/>
      <protection locked="0"/>
    </xf>
    <xf numFmtId="181" fontId="27" fillId="0" borderId="121" xfId="0" applyNumberFormat="1" applyFont="1" applyBorder="1" applyAlignment="1" applyProtection="1">
      <alignment horizontal="right"/>
      <protection/>
    </xf>
    <xf numFmtId="181" fontId="25" fillId="0" borderId="51" xfId="0" applyNumberFormat="1" applyFont="1" applyBorder="1" applyAlignment="1" applyProtection="1">
      <alignment horizontal="right"/>
      <protection/>
    </xf>
    <xf numFmtId="49" fontId="19" fillId="0" borderId="14" xfId="0" applyNumberFormat="1" applyFont="1" applyBorder="1" applyAlignment="1" applyProtection="1">
      <alignment horizontal="center"/>
      <protection locked="0"/>
    </xf>
    <xf numFmtId="0" fontId="0" fillId="33" borderId="14" xfId="0" applyFill="1" applyBorder="1" applyAlignment="1" applyProtection="1">
      <alignment horizontal="center"/>
      <protection/>
    </xf>
    <xf numFmtId="181" fontId="7" fillId="0" borderId="122" xfId="0" applyNumberFormat="1" applyFont="1" applyBorder="1" applyAlignment="1" applyProtection="1">
      <alignment horizontal="right"/>
      <protection/>
    </xf>
    <xf numFmtId="181" fontId="19" fillId="0" borderId="123" xfId="0" applyNumberFormat="1" applyFont="1" applyBorder="1" applyAlignment="1" applyProtection="1">
      <alignment horizontal="center"/>
      <protection/>
    </xf>
    <xf numFmtId="0" fontId="0" fillId="47" borderId="124" xfId="0" applyFill="1" applyBorder="1" applyAlignment="1" applyProtection="1">
      <alignment horizontal="center"/>
      <protection/>
    </xf>
    <xf numFmtId="181" fontId="34" fillId="0" borderId="125" xfId="0" applyNumberFormat="1" applyFont="1" applyBorder="1" applyAlignment="1" applyProtection="1">
      <alignment horizontal="center" wrapText="1"/>
      <protection/>
    </xf>
    <xf numFmtId="0" fontId="0" fillId="0" borderId="126" xfId="0" applyBorder="1" applyAlignment="1" applyProtection="1">
      <alignment horizontal="center"/>
      <protection/>
    </xf>
    <xf numFmtId="181" fontId="0" fillId="0" borderId="57" xfId="0" applyNumberFormat="1" applyFont="1" applyBorder="1" applyAlignment="1" applyProtection="1">
      <alignment horizontal="left"/>
      <protection/>
    </xf>
    <xf numFmtId="181" fontId="0" fillId="0" borderId="59" xfId="0" applyNumberFormat="1" applyFont="1" applyBorder="1" applyAlignment="1" applyProtection="1">
      <alignment horizontal="left"/>
      <protection/>
    </xf>
    <xf numFmtId="181" fontId="0" fillId="0" borderId="93" xfId="0" applyNumberFormat="1" applyFont="1" applyFill="1" applyBorder="1" applyAlignment="1" applyProtection="1">
      <alignment horizontal="left" vertical="center"/>
      <protection locked="0"/>
    </xf>
    <xf numFmtId="181" fontId="51" fillId="0" borderId="78" xfId="0" applyNumberFormat="1" applyFont="1" applyFill="1" applyBorder="1" applyAlignment="1" applyProtection="1">
      <alignment horizontal="center" vertical="center"/>
      <protection/>
    </xf>
    <xf numFmtId="184" fontId="0" fillId="37" borderId="87" xfId="0" applyNumberFormat="1" applyFont="1" applyFill="1" applyBorder="1" applyAlignment="1" applyProtection="1">
      <alignment horizontal="center" vertical="center" textRotation="90"/>
      <protection/>
    </xf>
    <xf numFmtId="49" fontId="1" fillId="39" borderId="127" xfId="0" applyNumberFormat="1" applyFont="1" applyFill="1" applyBorder="1" applyAlignment="1" applyProtection="1">
      <alignment horizontal="left" vertical="center" wrapText="1"/>
      <protection/>
    </xf>
    <xf numFmtId="0" fontId="1" fillId="33" borderId="127" xfId="0" applyNumberFormat="1" applyFont="1" applyFill="1" applyBorder="1" applyAlignment="1" applyProtection="1">
      <alignment horizontal="center" vertical="center" wrapText="1"/>
      <protection/>
    </xf>
    <xf numFmtId="0" fontId="1" fillId="33" borderId="127" xfId="0" applyNumberFormat="1" applyFont="1" applyFill="1" applyBorder="1" applyAlignment="1" applyProtection="1">
      <alignment horizontal="left" vertical="center" wrapText="1"/>
      <protection/>
    </xf>
    <xf numFmtId="49" fontId="1" fillId="33" borderId="128" xfId="0" applyNumberFormat="1" applyFont="1" applyFill="1" applyBorder="1" applyAlignment="1" applyProtection="1">
      <alignment horizontal="center" vertical="center" wrapText="1"/>
      <protection/>
    </xf>
    <xf numFmtId="49" fontId="1" fillId="33" borderId="127" xfId="0" applyNumberFormat="1" applyFont="1" applyFill="1" applyBorder="1" applyAlignment="1" applyProtection="1">
      <alignment horizontal="left" vertical="center" wrapText="1"/>
      <protection/>
    </xf>
    <xf numFmtId="0" fontId="1" fillId="0" borderId="129" xfId="0" applyFont="1" applyFill="1" applyBorder="1" applyAlignment="1" applyProtection="1">
      <alignment horizontal="left" vertical="center" wrapText="1"/>
      <protection/>
    </xf>
    <xf numFmtId="0" fontId="1" fillId="0" borderId="127" xfId="0" applyFont="1" applyFill="1" applyBorder="1" applyAlignment="1" applyProtection="1">
      <alignment horizontal="center" vertical="center" wrapText="1"/>
      <protection/>
    </xf>
    <xf numFmtId="0" fontId="1" fillId="0" borderId="128" xfId="0" applyFont="1" applyFill="1" applyBorder="1" applyAlignment="1" applyProtection="1">
      <alignment horizontal="center" vertical="center" wrapText="1"/>
      <protection/>
    </xf>
    <xf numFmtId="0" fontId="1" fillId="0" borderId="130" xfId="0" applyFont="1" applyFill="1" applyBorder="1" applyAlignment="1" applyProtection="1">
      <alignment horizontal="left" vertical="center" wrapText="1"/>
      <protection/>
    </xf>
    <xf numFmtId="0" fontId="1" fillId="38" borderId="129" xfId="0" applyFont="1" applyFill="1" applyBorder="1" applyAlignment="1" applyProtection="1">
      <alignment horizontal="left" vertical="center" wrapText="1"/>
      <protection/>
    </xf>
    <xf numFmtId="0" fontId="1" fillId="38" borderId="127" xfId="0" applyFont="1" applyFill="1" applyBorder="1" applyAlignment="1" applyProtection="1">
      <alignment horizontal="center" vertical="center" wrapText="1"/>
      <protection/>
    </xf>
    <xf numFmtId="0" fontId="1" fillId="38" borderId="128" xfId="0" applyFont="1" applyFill="1" applyBorder="1" applyAlignment="1" applyProtection="1">
      <alignment horizontal="center" vertical="center" wrapText="1"/>
      <protection/>
    </xf>
    <xf numFmtId="181" fontId="2" fillId="45" borderId="0" xfId="54" applyFont="1" applyFill="1" applyBorder="1" applyAlignment="1" applyProtection="1">
      <alignment horizontal="center" vertical="center"/>
      <protection/>
    </xf>
    <xf numFmtId="181" fontId="4" fillId="35" borderId="0" xfId="66" applyFont="1" applyFill="1" applyBorder="1" applyAlignment="1" applyProtection="1">
      <alignment horizontal="center" vertical="center" wrapText="1"/>
      <protection/>
    </xf>
    <xf numFmtId="181" fontId="55" fillId="0" borderId="0" xfId="66" applyFont="1" applyFill="1" applyBorder="1" applyAlignment="1" applyProtection="1">
      <alignment horizontal="right" vertical="center"/>
      <protection/>
    </xf>
    <xf numFmtId="181" fontId="20" fillId="35" borderId="0" xfId="66" applyFont="1" applyFill="1" applyBorder="1" applyAlignment="1" applyProtection="1">
      <alignment horizontal="center" vertical="center" wrapText="1"/>
      <protection/>
    </xf>
    <xf numFmtId="181" fontId="0" fillId="0" borderId="91" xfId="88" applyNumberFormat="1" applyFont="1" applyFill="1" applyBorder="1" applyAlignment="1" applyProtection="1">
      <alignment horizontal="right"/>
      <protection/>
    </xf>
    <xf numFmtId="203" fontId="20" fillId="35" borderId="91" xfId="88" applyNumberFormat="1" applyFont="1" applyFill="1" applyBorder="1" applyAlignment="1" applyProtection="1">
      <alignment horizontal="center" vertical="center"/>
      <protection/>
    </xf>
    <xf numFmtId="181" fontId="20" fillId="35" borderId="91" xfId="88" applyNumberFormat="1" applyFont="1" applyFill="1" applyBorder="1" applyAlignment="1" applyProtection="1">
      <alignment horizontal="center"/>
      <protection/>
    </xf>
    <xf numFmtId="183" fontId="20" fillId="35" borderId="91" xfId="88" applyNumberFormat="1" applyFont="1" applyFill="1" applyBorder="1" applyAlignment="1" applyProtection="1">
      <alignment horizontal="center"/>
      <protection/>
    </xf>
    <xf numFmtId="181" fontId="58" fillId="44" borderId="91" xfId="88" applyNumberFormat="1" applyFont="1" applyFill="1" applyBorder="1" applyAlignment="1" applyProtection="1">
      <alignment horizontal="center"/>
      <protection/>
    </xf>
    <xf numFmtId="181" fontId="22" fillId="0" borderId="0" xfId="0" applyNumberFormat="1" applyFont="1" applyBorder="1" applyAlignment="1" applyProtection="1">
      <alignment horizontal="left"/>
      <protection/>
    </xf>
    <xf numFmtId="181" fontId="19" fillId="0" borderId="0" xfId="0" applyNumberFormat="1" applyFont="1" applyBorder="1" applyAlignment="1" applyProtection="1">
      <alignment horizontal="center"/>
      <protection/>
    </xf>
    <xf numFmtId="181" fontId="22" fillId="0" borderId="0" xfId="0" applyNumberFormat="1" applyFont="1" applyBorder="1" applyAlignment="1" applyProtection="1">
      <alignment horizontal="right"/>
      <protection/>
    </xf>
    <xf numFmtId="181" fontId="26" fillId="44" borderId="0" xfId="88" applyNumberFormat="1" applyFont="1" applyFill="1" applyBorder="1" applyAlignment="1" applyProtection="1">
      <alignment horizontal="center"/>
      <protection/>
    </xf>
    <xf numFmtId="181" fontId="19" fillId="0" borderId="0" xfId="0" applyNumberFormat="1" applyFont="1" applyBorder="1" applyAlignment="1" applyProtection="1">
      <alignment horizontal="center" wrapText="1"/>
      <protection/>
    </xf>
    <xf numFmtId="0" fontId="61" fillId="0" borderId="0" xfId="0" applyFont="1" applyBorder="1" applyAlignment="1" applyProtection="1">
      <alignment horizontal="center"/>
      <protection/>
    </xf>
    <xf numFmtId="0" fontId="64" fillId="33" borderId="38" xfId="0" applyFont="1" applyFill="1" applyBorder="1" applyAlignment="1" applyProtection="1">
      <alignment horizontal="left" vertical="center" wrapText="1"/>
      <protection locked="0"/>
    </xf>
    <xf numFmtId="0" fontId="64" fillId="33" borderId="15" xfId="0" applyFont="1" applyFill="1" applyBorder="1" applyAlignment="1" applyProtection="1">
      <alignment horizontal="center" vertical="center" wrapText="1"/>
      <protection locked="0"/>
    </xf>
    <xf numFmtId="0" fontId="64" fillId="33" borderId="0" xfId="0" applyFont="1" applyFill="1" applyBorder="1" applyAlignment="1" applyProtection="1">
      <alignment horizontal="left" vertical="center" wrapText="1"/>
      <protection locked="0"/>
    </xf>
    <xf numFmtId="0" fontId="67" fillId="0" borderId="131" xfId="0" applyFont="1" applyFill="1" applyBorder="1" applyAlignment="1" applyProtection="1">
      <alignment horizontal="left" wrapText="1"/>
      <protection/>
    </xf>
    <xf numFmtId="0" fontId="67" fillId="0" borderId="132" xfId="0" applyFont="1" applyFill="1" applyBorder="1" applyAlignment="1" applyProtection="1">
      <alignment horizontal="left" wrapText="1"/>
      <protection/>
    </xf>
    <xf numFmtId="181" fontId="66" fillId="0" borderId="124" xfId="0" applyNumberFormat="1" applyFont="1" applyBorder="1" applyAlignment="1" applyProtection="1">
      <alignment horizontal="center" vertical="center" wrapText="1"/>
      <protection/>
    </xf>
    <xf numFmtId="0" fontId="0" fillId="0" borderId="133" xfId="0" applyBorder="1" applyAlignment="1" applyProtection="1">
      <alignment horizontal="center"/>
      <protection/>
    </xf>
    <xf numFmtId="181" fontId="23" fillId="45" borderId="0" xfId="64" applyFont="1" applyFill="1" applyBorder="1" applyAlignment="1">
      <alignment horizontal="center" vertical="center"/>
      <protection/>
    </xf>
    <xf numFmtId="181" fontId="22" fillId="0" borderId="0" xfId="0" applyNumberFormat="1" applyFont="1" applyBorder="1" applyAlignment="1">
      <alignment horizontal="left"/>
    </xf>
    <xf numFmtId="181" fontId="19" fillId="0" borderId="0" xfId="0" applyNumberFormat="1" applyFont="1" applyBorder="1" applyAlignment="1">
      <alignment horizontal="center"/>
    </xf>
    <xf numFmtId="181" fontId="22" fillId="0" borderId="0" xfId="0" applyNumberFormat="1" applyFont="1" applyBorder="1" applyAlignment="1">
      <alignment horizontal="right"/>
    </xf>
    <xf numFmtId="0" fontId="61" fillId="0" borderId="0" xfId="0" applyFont="1" applyBorder="1" applyAlignment="1">
      <alignment horizontal="center"/>
    </xf>
    <xf numFmtId="0" fontId="46" fillId="33" borderId="38" xfId="0" applyFont="1" applyFill="1" applyBorder="1" applyAlignment="1" applyProtection="1">
      <alignment horizontal="left" wrapText="1"/>
      <protection locked="0"/>
    </xf>
    <xf numFmtId="0" fontId="46" fillId="33" borderId="14" xfId="0" applyFont="1" applyFill="1" applyBorder="1" applyAlignment="1" applyProtection="1">
      <alignment horizontal="left" wrapText="1"/>
      <protection locked="0"/>
    </xf>
    <xf numFmtId="0" fontId="19" fillId="0" borderId="0" xfId="0" applyFont="1" applyBorder="1" applyAlignment="1">
      <alignment horizontal="center"/>
    </xf>
    <xf numFmtId="0" fontId="46" fillId="0" borderId="132" xfId="0" applyFont="1" applyFill="1" applyBorder="1" applyAlignment="1" applyProtection="1">
      <alignment horizontal="center" vertical="center"/>
      <protection/>
    </xf>
    <xf numFmtId="0" fontId="70" fillId="0" borderId="0" xfId="0" applyFont="1" applyBorder="1" applyAlignment="1">
      <alignment horizontal="left" wrapText="1"/>
    </xf>
    <xf numFmtId="0" fontId="68" fillId="33" borderId="14" xfId="0" applyFont="1" applyFill="1" applyBorder="1" applyAlignment="1" applyProtection="1">
      <alignment horizontal="left" vertical="center" wrapText="1"/>
      <protection locked="0"/>
    </xf>
    <xf numFmtId="0" fontId="46" fillId="33" borderId="14" xfId="0" applyFont="1" applyFill="1" applyBorder="1" applyAlignment="1" applyProtection="1">
      <alignment horizontal="left" vertical="center" wrapText="1"/>
      <protection locked="0"/>
    </xf>
    <xf numFmtId="181" fontId="23" fillId="45" borderId="0" xfId="64" applyFont="1" applyFill="1" applyBorder="1" applyAlignment="1" applyProtection="1">
      <alignment horizontal="center" vertical="center"/>
      <protection/>
    </xf>
    <xf numFmtId="181" fontId="26" fillId="44" borderId="0" xfId="89" applyNumberFormat="1" applyFont="1" applyFill="1" applyBorder="1" applyAlignment="1" applyProtection="1">
      <alignment horizontal="center"/>
      <protection/>
    </xf>
    <xf numFmtId="181" fontId="61" fillId="0" borderId="0" xfId="0" applyNumberFormat="1" applyFont="1" applyBorder="1" applyAlignment="1" applyProtection="1">
      <alignment horizontal="center"/>
      <protection/>
    </xf>
    <xf numFmtId="0" fontId="46" fillId="0" borderId="120" xfId="0" applyFont="1" applyBorder="1" applyAlignment="1" applyProtection="1">
      <alignment horizontal="left" vertical="center" wrapText="1"/>
      <protection/>
    </xf>
    <xf numFmtId="0" fontId="4" fillId="0" borderId="83" xfId="0" applyFont="1" applyBorder="1" applyAlignment="1" applyProtection="1">
      <alignment horizontal="center"/>
      <protection/>
    </xf>
    <xf numFmtId="0" fontId="46" fillId="0" borderId="14" xfId="0" applyFont="1" applyBorder="1" applyAlignment="1" applyProtection="1">
      <alignment horizontal="center" vertical="center" wrapText="1"/>
      <protection/>
    </xf>
    <xf numFmtId="9" fontId="62" fillId="47" borderId="14" xfId="73" applyFont="1" applyFill="1" applyBorder="1" applyAlignment="1" applyProtection="1">
      <alignment horizontal="center" vertical="center" wrapText="1"/>
      <protection/>
    </xf>
    <xf numFmtId="9" fontId="62" fillId="48" borderId="14" xfId="73" applyFont="1" applyFill="1" applyBorder="1" applyAlignment="1" applyProtection="1">
      <alignment horizontal="center" vertical="center" wrapText="1"/>
      <protection/>
    </xf>
    <xf numFmtId="0" fontId="46" fillId="0" borderId="73" xfId="0" applyFont="1" applyBorder="1" applyAlignment="1" applyProtection="1">
      <alignment horizontal="center" vertical="center"/>
      <protection/>
    </xf>
    <xf numFmtId="0" fontId="38" fillId="0" borderId="14" xfId="0" applyFont="1" applyBorder="1" applyAlignment="1" applyProtection="1">
      <alignment vertical="center" wrapText="1"/>
      <protection/>
    </xf>
    <xf numFmtId="9" fontId="22" fillId="0" borderId="11" xfId="73" applyFont="1" applyFill="1" applyBorder="1" applyAlignment="1" applyProtection="1">
      <alignment horizontal="center" vertical="center" wrapText="1"/>
      <protection/>
    </xf>
    <xf numFmtId="9" fontId="0" fillId="33" borderId="73" xfId="73" applyFont="1" applyFill="1" applyBorder="1" applyAlignment="1" applyProtection="1">
      <alignment horizontal="left" vertical="top" wrapText="1"/>
      <protection locked="0"/>
    </xf>
    <xf numFmtId="0" fontId="0" fillId="0" borderId="14" xfId="0" applyFont="1" applyBorder="1" applyAlignment="1" applyProtection="1">
      <alignment vertical="center" wrapText="1"/>
      <protection/>
    </xf>
    <xf numFmtId="9" fontId="38" fillId="33" borderId="73" xfId="73" applyFont="1" applyFill="1" applyBorder="1" applyAlignment="1" applyProtection="1">
      <alignment horizontal="left" vertical="center" wrapText="1"/>
      <protection locked="0"/>
    </xf>
    <xf numFmtId="49" fontId="38" fillId="0" borderId="14" xfId="0" applyNumberFormat="1" applyFont="1" applyBorder="1" applyAlignment="1" applyProtection="1">
      <alignment vertical="center" wrapText="1"/>
      <protection/>
    </xf>
    <xf numFmtId="9" fontId="0" fillId="33" borderId="73" xfId="73" applyFont="1" applyFill="1" applyBorder="1" applyAlignment="1" applyProtection="1">
      <alignment horizontal="left" vertical="center" wrapText="1"/>
      <protection locked="0"/>
    </xf>
    <xf numFmtId="181" fontId="4" fillId="0" borderId="0" xfId="0" applyNumberFormat="1" applyFont="1" applyBorder="1" applyAlignment="1" applyProtection="1">
      <alignment horizontal="center"/>
      <protection/>
    </xf>
    <xf numFmtId="187" fontId="61" fillId="0" borderId="0" xfId="0" applyNumberFormat="1" applyFont="1" applyBorder="1" applyAlignment="1" applyProtection="1">
      <alignment horizontal="center"/>
      <protection/>
    </xf>
    <xf numFmtId="187" fontId="75" fillId="37" borderId="118" xfId="0" applyNumberFormat="1" applyFont="1" applyFill="1" applyBorder="1" applyAlignment="1" applyProtection="1">
      <alignment horizontal="center" vertical="center"/>
      <protection/>
    </xf>
    <xf numFmtId="187" fontId="77" fillId="0" borderId="0" xfId="0" applyNumberFormat="1" applyFont="1" applyFill="1" applyBorder="1" applyAlignment="1" applyProtection="1">
      <alignment horizontal="center"/>
      <protection/>
    </xf>
    <xf numFmtId="187" fontId="78" fillId="34" borderId="17" xfId="0" applyNumberFormat="1" applyFont="1" applyFill="1" applyBorder="1" applyAlignment="1" applyProtection="1">
      <alignment horizontal="center" vertical="center"/>
      <protection/>
    </xf>
    <xf numFmtId="0" fontId="8" fillId="0" borderId="134" xfId="0" applyNumberFormat="1" applyFont="1" applyFill="1" applyBorder="1" applyAlignment="1" applyProtection="1">
      <alignment horizontal="left" vertical="top" wrapText="1"/>
      <protection/>
    </xf>
    <xf numFmtId="49" fontId="1" fillId="34" borderId="135" xfId="0" applyNumberFormat="1" applyFont="1" applyFill="1" applyBorder="1" applyAlignment="1" applyProtection="1">
      <alignment horizontal="center" vertical="center"/>
      <protection locked="0"/>
    </xf>
    <xf numFmtId="49" fontId="1" fillId="34" borderId="136" xfId="0" applyNumberFormat="1" applyFont="1" applyFill="1" applyBorder="1" applyAlignment="1" applyProtection="1">
      <alignment horizontal="center" vertical="center" wrapText="1"/>
      <protection locked="0"/>
    </xf>
    <xf numFmtId="49" fontId="1" fillId="34" borderId="136" xfId="0" applyNumberFormat="1" applyFont="1" applyFill="1" applyBorder="1" applyAlignment="1" applyProtection="1">
      <alignment horizontal="center" vertical="center"/>
      <protection locked="0"/>
    </xf>
    <xf numFmtId="0" fontId="8" fillId="0" borderId="137" xfId="0" applyNumberFormat="1" applyFont="1" applyFill="1" applyBorder="1" applyAlignment="1" applyProtection="1">
      <alignment horizontal="left" vertical="top" wrapText="1"/>
      <protection/>
    </xf>
    <xf numFmtId="49" fontId="1" fillId="34" borderId="138" xfId="0" applyNumberFormat="1" applyFont="1" applyFill="1" applyBorder="1" applyAlignment="1" applyProtection="1">
      <alignment horizontal="center" vertical="center"/>
      <protection locked="0"/>
    </xf>
    <xf numFmtId="187" fontId="77" fillId="0" borderId="139" xfId="0" applyNumberFormat="1" applyFont="1" applyFill="1" applyBorder="1" applyAlignment="1" applyProtection="1">
      <alignment horizontal="center"/>
      <protection/>
    </xf>
    <xf numFmtId="187" fontId="89" fillId="35" borderId="140" xfId="0" applyNumberFormat="1" applyFont="1" applyFill="1" applyBorder="1" applyAlignment="1" applyProtection="1">
      <alignment horizontal="center" vertical="center"/>
      <protection/>
    </xf>
    <xf numFmtId="187" fontId="89" fillId="35" borderId="141" xfId="0" applyNumberFormat="1" applyFont="1" applyFill="1" applyBorder="1" applyAlignment="1" applyProtection="1">
      <alignment horizontal="center" vertical="center"/>
      <protection/>
    </xf>
    <xf numFmtId="0" fontId="8" fillId="0" borderId="142" xfId="0" applyNumberFormat="1" applyFont="1" applyFill="1" applyBorder="1" applyAlignment="1" applyProtection="1">
      <alignment horizontal="left" vertical="top" wrapText="1"/>
      <protection/>
    </xf>
    <xf numFmtId="0" fontId="1" fillId="35" borderId="143" xfId="0" applyFont="1" applyFill="1" applyBorder="1" applyAlignment="1" applyProtection="1">
      <alignment horizontal="center" vertical="top" wrapText="1"/>
      <protection locked="0"/>
    </xf>
    <xf numFmtId="0" fontId="8" fillId="0" borderId="144" xfId="0" applyNumberFormat="1" applyFont="1" applyFill="1" applyBorder="1" applyAlignment="1" applyProtection="1">
      <alignment horizontal="left" vertical="top" wrapText="1"/>
      <protection/>
    </xf>
    <xf numFmtId="0" fontId="1" fillId="35" borderId="145" xfId="0" applyFont="1" applyFill="1" applyBorder="1" applyAlignment="1" applyProtection="1">
      <alignment horizontal="center" vertical="top" wrapText="1"/>
      <protection locked="0"/>
    </xf>
    <xf numFmtId="0" fontId="8" fillId="0" borderId="146" xfId="0" applyNumberFormat="1" applyFont="1" applyFill="1" applyBorder="1" applyAlignment="1" applyProtection="1">
      <alignment horizontal="left" vertical="top" wrapText="1"/>
      <protection/>
    </xf>
    <xf numFmtId="0" fontId="1" fillId="35" borderId="147" xfId="0" applyFont="1" applyFill="1" applyBorder="1" applyAlignment="1" applyProtection="1">
      <alignment horizontal="center" vertical="top" wrapText="1"/>
      <protection locked="0"/>
    </xf>
    <xf numFmtId="187" fontId="77" fillId="0" borderId="148" xfId="0" applyNumberFormat="1" applyFont="1" applyFill="1" applyBorder="1" applyAlignment="1" applyProtection="1">
      <alignment horizontal="center"/>
      <protection/>
    </xf>
    <xf numFmtId="187" fontId="78" fillId="33" borderId="129" xfId="0" applyNumberFormat="1" applyFont="1" applyFill="1" applyBorder="1" applyAlignment="1" applyProtection="1">
      <alignment horizontal="center" vertical="center"/>
      <protection/>
    </xf>
    <xf numFmtId="0" fontId="8" fillId="0" borderId="149" xfId="0" applyNumberFormat="1" applyFont="1" applyFill="1" applyBorder="1" applyAlignment="1" applyProtection="1">
      <alignment horizontal="left" vertical="center" wrapText="1"/>
      <protection/>
    </xf>
    <xf numFmtId="0" fontId="1" fillId="33" borderId="150" xfId="0" applyFont="1" applyFill="1" applyBorder="1" applyAlignment="1" applyProtection="1">
      <alignment horizontal="center" vertical="top" wrapText="1"/>
      <protection locked="0"/>
    </xf>
    <xf numFmtId="0" fontId="1" fillId="0" borderId="151" xfId="73" applyNumberFormat="1" applyFont="1" applyFill="1" applyBorder="1" applyAlignment="1" applyProtection="1">
      <alignment horizontal="left" vertical="center" wrapText="1"/>
      <protection/>
    </xf>
    <xf numFmtId="0" fontId="1" fillId="33" borderId="152" xfId="0" applyFont="1" applyFill="1" applyBorder="1" applyAlignment="1" applyProtection="1">
      <alignment horizontal="center" vertical="top" wrapText="1"/>
      <protection locked="0"/>
    </xf>
    <xf numFmtId="9" fontId="1" fillId="0" borderId="151" xfId="73" applyNumberFormat="1" applyFont="1" applyFill="1" applyBorder="1" applyAlignment="1" applyProtection="1">
      <alignment horizontal="left" vertical="center" wrapText="1"/>
      <protection/>
    </xf>
    <xf numFmtId="0" fontId="1" fillId="33" borderId="153" xfId="0" applyFont="1" applyFill="1" applyBorder="1" applyAlignment="1" applyProtection="1">
      <alignment horizontal="center" vertical="top" wrapText="1"/>
      <protection locked="0"/>
    </xf>
    <xf numFmtId="181" fontId="26" fillId="44" borderId="0" xfId="90" applyNumberFormat="1" applyFont="1" applyFill="1" applyBorder="1" applyAlignment="1" applyProtection="1">
      <alignment horizontal="center"/>
      <protection locked="0"/>
    </xf>
    <xf numFmtId="0" fontId="0" fillId="33" borderId="14" xfId="0" applyFill="1" applyBorder="1" applyAlignment="1" applyProtection="1">
      <alignment horizontal="center"/>
      <protection locked="0"/>
    </xf>
    <xf numFmtId="0" fontId="96" fillId="43" borderId="154" xfId="71" applyNumberFormat="1" applyFont="1" applyFill="1" applyBorder="1" applyAlignment="1">
      <alignment horizontal="center" vertical="center" wrapText="1"/>
      <protection/>
    </xf>
    <xf numFmtId="0" fontId="96" fillId="43" borderId="155" xfId="71" applyNumberFormat="1" applyFont="1" applyFill="1" applyBorder="1" applyAlignment="1">
      <alignment horizontal="center" vertical="center" wrapText="1"/>
      <protection/>
    </xf>
    <xf numFmtId="0" fontId="96" fillId="43" borderId="156" xfId="71" applyNumberFormat="1" applyFont="1" applyFill="1" applyBorder="1" applyAlignment="1">
      <alignment horizontal="center" vertical="center" wrapText="1"/>
      <protection/>
    </xf>
    <xf numFmtId="0" fontId="97" fillId="43" borderId="14" xfId="0" applyNumberFormat="1" applyFont="1" applyFill="1" applyBorder="1" applyAlignment="1">
      <alignment horizontal="center" vertical="center" textRotation="90"/>
    </xf>
    <xf numFmtId="0" fontId="33" fillId="0" borderId="157" xfId="0" applyFont="1" applyBorder="1" applyAlignment="1" applyProtection="1">
      <alignment horizontal="left" wrapText="1"/>
      <protection/>
    </xf>
    <xf numFmtId="0" fontId="34" fillId="0" borderId="158" xfId="0" applyFont="1" applyFill="1" applyBorder="1" applyAlignment="1" applyProtection="1">
      <alignment horizontal="left" wrapText="1"/>
      <protection locked="0"/>
    </xf>
    <xf numFmtId="0" fontId="34" fillId="0" borderId="159" xfId="0" applyFont="1" applyFill="1" applyBorder="1" applyAlignment="1" applyProtection="1">
      <alignment horizontal="left" wrapText="1"/>
      <protection locked="0"/>
    </xf>
    <xf numFmtId="0" fontId="34" fillId="0" borderId="160" xfId="0" applyFont="1" applyFill="1" applyBorder="1" applyAlignment="1" applyProtection="1">
      <alignment horizontal="left" vertical="center" wrapText="1"/>
      <protection locked="0"/>
    </xf>
    <xf numFmtId="0" fontId="34" fillId="0" borderId="161" xfId="0" applyFont="1" applyFill="1" applyBorder="1" applyAlignment="1" applyProtection="1">
      <alignment horizontal="left" vertical="top" wrapText="1"/>
      <protection locked="0"/>
    </xf>
    <xf numFmtId="0" fontId="34" fillId="0" borderId="162" xfId="0" applyFont="1" applyFill="1" applyBorder="1" applyAlignment="1" applyProtection="1">
      <alignment horizontal="left"/>
      <protection locked="0"/>
    </xf>
    <xf numFmtId="0" fontId="34" fillId="0" borderId="161" xfId="0" applyFont="1" applyFill="1" applyBorder="1" applyAlignment="1" applyProtection="1">
      <alignment horizontal="left"/>
      <protection locked="0"/>
    </xf>
    <xf numFmtId="0" fontId="34" fillId="0" borderId="163" xfId="0" applyFont="1" applyFill="1" applyBorder="1" applyAlignment="1" applyProtection="1">
      <alignment horizontal="left" wrapText="1"/>
      <protection locked="0"/>
    </xf>
    <xf numFmtId="0" fontId="34" fillId="0" borderId="161" xfId="0" applyFont="1" applyFill="1" applyBorder="1" applyAlignment="1" applyProtection="1">
      <alignment horizontal="left" wrapText="1"/>
      <protection locked="0"/>
    </xf>
    <xf numFmtId="0" fontId="34" fillId="0" borderId="162" xfId="0" applyFont="1" applyFill="1" applyBorder="1" applyAlignment="1" applyProtection="1">
      <alignment horizontal="left" wrapText="1"/>
      <protection locked="0"/>
    </xf>
    <xf numFmtId="0" fontId="34" fillId="0" borderId="164" xfId="0" applyFont="1" applyFill="1" applyBorder="1" applyAlignment="1" applyProtection="1">
      <alignment horizontal="left"/>
      <protection locked="0"/>
    </xf>
    <xf numFmtId="0" fontId="34" fillId="0" borderId="165" xfId="0" applyFont="1" applyFill="1" applyBorder="1" applyAlignment="1" applyProtection="1">
      <alignment horizontal="left" vertical="center" wrapText="1"/>
      <protection locked="0"/>
    </xf>
    <xf numFmtId="0" fontId="34" fillId="0" borderId="166" xfId="0" applyFont="1" applyFill="1" applyBorder="1" applyAlignment="1" applyProtection="1">
      <alignment horizontal="left"/>
      <protection locked="0"/>
    </xf>
    <xf numFmtId="0" fontId="34" fillId="0" borderId="167" xfId="0" applyFont="1" applyFill="1" applyBorder="1" applyAlignment="1" applyProtection="1">
      <alignment horizontal="left"/>
      <protection locked="0"/>
    </xf>
    <xf numFmtId="0" fontId="34" fillId="0" borderId="168" xfId="0" applyFont="1" applyFill="1" applyBorder="1" applyAlignment="1" applyProtection="1">
      <alignment horizontal="left"/>
      <protection locked="0"/>
    </xf>
    <xf numFmtId="0" fontId="34" fillId="0" borderId="169" xfId="0" applyFont="1" applyFill="1" applyBorder="1" applyAlignment="1" applyProtection="1">
      <alignment horizontal="left" vertical="top" wrapText="1"/>
      <protection locked="0"/>
    </xf>
    <xf numFmtId="0" fontId="34" fillId="0" borderId="170" xfId="0" applyFont="1" applyBorder="1" applyAlignment="1" applyProtection="1">
      <alignment horizontal="left"/>
      <protection locked="0"/>
    </xf>
    <xf numFmtId="0" fontId="34" fillId="0" borderId="114" xfId="0" applyFont="1" applyBorder="1" applyAlignment="1" applyProtection="1">
      <alignment horizontal="left"/>
      <protection locked="0"/>
    </xf>
    <xf numFmtId="0" fontId="34" fillId="0" borderId="171" xfId="0" applyFont="1" applyBorder="1" applyAlignment="1" applyProtection="1">
      <alignment horizontal="left"/>
      <protection locked="0"/>
    </xf>
    <xf numFmtId="0" fontId="34" fillId="0" borderId="172" xfId="0" applyFont="1" applyFill="1" applyBorder="1" applyAlignment="1" applyProtection="1">
      <alignment horizontal="left"/>
      <protection locked="0"/>
    </xf>
    <xf numFmtId="0" fontId="34" fillId="0" borderId="161" xfId="0" applyFont="1" applyBorder="1" applyAlignment="1" applyProtection="1">
      <alignment horizontal="left"/>
      <protection locked="0"/>
    </xf>
    <xf numFmtId="0" fontId="34" fillId="0" borderId="162" xfId="0" applyFont="1" applyBorder="1" applyAlignment="1" applyProtection="1">
      <alignment horizontal="left"/>
      <protection locked="0"/>
    </xf>
    <xf numFmtId="0" fontId="34" fillId="0" borderId="164" xfId="0" applyFont="1" applyBorder="1" applyAlignment="1" applyProtection="1">
      <alignment horizontal="left"/>
      <protection locked="0"/>
    </xf>
    <xf numFmtId="0" fontId="34" fillId="0" borderId="173" xfId="0" applyFont="1" applyFill="1" applyBorder="1" applyAlignment="1" applyProtection="1">
      <alignment horizontal="left"/>
      <protection locked="0"/>
    </xf>
    <xf numFmtId="0" fontId="34" fillId="0" borderId="166" xfId="0" applyFont="1" applyBorder="1" applyAlignment="1" applyProtection="1">
      <alignment horizontal="left"/>
      <protection locked="0"/>
    </xf>
    <xf numFmtId="0" fontId="34" fillId="0" borderId="167" xfId="0" applyFont="1" applyBorder="1" applyAlignment="1" applyProtection="1">
      <alignment horizontal="left"/>
      <protection locked="0"/>
    </xf>
    <xf numFmtId="0" fontId="34" fillId="0" borderId="168" xfId="0" applyFont="1" applyBorder="1" applyAlignment="1" applyProtection="1">
      <alignment horizontal="left"/>
      <protection locked="0"/>
    </xf>
    <xf numFmtId="181" fontId="2" fillId="45" borderId="0" xfId="54" applyFont="1" applyFill="1" applyBorder="1" applyAlignment="1">
      <alignment horizontal="center" vertical="center"/>
      <protection/>
    </xf>
    <xf numFmtId="0" fontId="4" fillId="0" borderId="0" xfId="0" applyFont="1" applyBorder="1" applyAlignment="1">
      <alignment horizontal="center"/>
    </xf>
  </cellXfs>
  <cellStyles count="8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Incorrecto" xfId="47"/>
    <cellStyle name="Comma" xfId="48"/>
    <cellStyle name="Comma [0]" xfId="49"/>
    <cellStyle name="Millares 2" xfId="50"/>
    <cellStyle name="Currency" xfId="51"/>
    <cellStyle name="Currency [0]" xfId="52"/>
    <cellStyle name="Neutral" xfId="53"/>
    <cellStyle name="Normal 2" xfId="54"/>
    <cellStyle name="Normal 2 2" xfId="55"/>
    <cellStyle name="Normal 2 3" xfId="56"/>
    <cellStyle name="Normal 2 4" xfId="57"/>
    <cellStyle name="Normal 2 5" xfId="58"/>
    <cellStyle name="Normal 2 6" xfId="59"/>
    <cellStyle name="Normal 2 7" xfId="60"/>
    <cellStyle name="Normal 2 8" xfId="61"/>
    <cellStyle name="Normal 2_Dashboard ver 2.2 ES" xfId="62"/>
    <cellStyle name="Normal 2_Ficticia HIV Dashboard_ES - Set Up and Maintenance Guide" xfId="63"/>
    <cellStyle name="Normal 2_Prototipo" xfId="64"/>
    <cellStyle name="Normal 3" xfId="65"/>
    <cellStyle name="Normal 4" xfId="66"/>
    <cellStyle name="Normal 5" xfId="67"/>
    <cellStyle name="Normal 6" xfId="68"/>
    <cellStyle name="Normal 7" xfId="69"/>
    <cellStyle name="Normal 8" xfId="70"/>
    <cellStyle name="Normal_TZ_R3HIV_Phase_2_21_August_08" xfId="71"/>
    <cellStyle name="Notas" xfId="72"/>
    <cellStyle name="Percent" xfId="73"/>
    <cellStyle name="Porcentual 2" xfId="74"/>
    <cellStyle name="Porcentual 3" xfId="75"/>
    <cellStyle name="Porcentual 4" xfId="76"/>
    <cellStyle name="Porcentual 5" xfId="77"/>
    <cellStyle name="Porcentual 6" xfId="78"/>
    <cellStyle name="Porcentual 7" xfId="79"/>
    <cellStyle name="Porcentual 8" xfId="80"/>
    <cellStyle name="Salida" xfId="81"/>
    <cellStyle name="Texto de advertencia" xfId="82"/>
    <cellStyle name="Texto explicativo" xfId="83"/>
    <cellStyle name="Título" xfId="84"/>
    <cellStyle name="Título 2" xfId="85"/>
    <cellStyle name="Título 3" xfId="86"/>
    <cellStyle name="Título 3 2" xfId="87"/>
    <cellStyle name="Título 3 3" xfId="88"/>
    <cellStyle name="Título 3 3_Prototipo" xfId="89"/>
    <cellStyle name="Título 3 3_PrototipoRep1" xfId="90"/>
    <cellStyle name="Título 3 4" xfId="91"/>
    <cellStyle name="Título 3 5" xfId="92"/>
    <cellStyle name="Título 3 6" xfId="93"/>
    <cellStyle name="Título 3 7" xfId="94"/>
    <cellStyle name="Título 3 8" xfId="95"/>
    <cellStyle name="Total" xfId="96"/>
  </cellStyles>
  <dxfs count="50">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19"/>
          <bgColor indexed="29"/>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19"/>
          <bgColor indexed="29"/>
        </patternFill>
      </fill>
    </dxf>
    <dxf>
      <font>
        <b/>
        <i val="0"/>
        <sz val="11"/>
        <color indexed="8"/>
      </font>
      <fill>
        <patternFill patternType="solid">
          <fgColor indexed="49"/>
          <bgColor indexed="11"/>
        </patternFill>
      </fill>
    </dxf>
    <dxf>
      <font>
        <b/>
        <i val="0"/>
        <sz val="11"/>
        <color indexed="8"/>
      </font>
      <fill>
        <patternFill patternType="solid">
          <fgColor indexed="51"/>
          <bgColor indexed="13"/>
        </patternFill>
      </fill>
    </dxf>
    <dxf>
      <font>
        <b/>
        <i val="0"/>
        <sz val="11"/>
        <color indexed="9"/>
      </font>
      <fill>
        <patternFill patternType="solid">
          <fgColor indexed="29"/>
          <bgColor indexed="61"/>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19"/>
          <bgColor indexed="29"/>
        </patternFill>
      </fill>
    </dxf>
    <dxf>
      <font>
        <b/>
        <i val="0"/>
        <sz val="11"/>
        <color indexed="8"/>
      </font>
      <fill>
        <patternFill patternType="solid">
          <fgColor indexed="51"/>
          <bgColor indexed="13"/>
        </patternFill>
      </fill>
    </dxf>
    <dxf>
      <font>
        <b/>
        <i val="0"/>
        <sz val="11"/>
        <color indexed="8"/>
      </font>
      <fill>
        <patternFill patternType="solid">
          <fgColor indexed="49"/>
          <bgColor indexed="11"/>
        </patternFill>
      </fill>
    </dxf>
    <dxf>
      <font>
        <b/>
        <i val="0"/>
        <sz val="11"/>
        <color indexed="8"/>
      </font>
      <fill>
        <patternFill patternType="solid">
          <fgColor indexed="29"/>
          <bgColor indexed="61"/>
        </patternFill>
      </fill>
    </dxf>
    <dxf>
      <font>
        <b/>
        <i val="0"/>
        <sz val="11"/>
        <color indexed="8"/>
      </font>
      <fill>
        <patternFill patternType="solid">
          <fgColor indexed="51"/>
          <bgColor indexed="13"/>
        </patternFill>
      </fill>
    </dxf>
    <dxf>
      <font>
        <b/>
        <i val="0"/>
        <sz val="11"/>
        <color indexed="8"/>
      </font>
      <fill>
        <patternFill patternType="solid">
          <fgColor indexed="49"/>
          <bgColor indexed="11"/>
        </patternFill>
      </fill>
    </dxf>
    <dxf>
      <font>
        <b/>
        <i val="0"/>
        <sz val="11"/>
        <color indexed="8"/>
      </font>
      <fill>
        <patternFill patternType="solid">
          <fgColor indexed="29"/>
          <bgColor indexed="61"/>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19"/>
          <bgColor indexed="29"/>
        </patternFill>
      </fill>
    </dxf>
    <dxf>
      <font>
        <b val="0"/>
        <sz val="11"/>
        <color indexed="9"/>
      </font>
      <fill>
        <patternFill patternType="solid">
          <fgColor indexed="19"/>
          <bgColor indexed="29"/>
        </patternFill>
      </fill>
    </dxf>
    <dxf>
      <font>
        <b val="0"/>
        <sz val="11"/>
        <color indexed="8"/>
      </font>
      <fill>
        <patternFill patternType="solid">
          <fgColor indexed="51"/>
          <bgColor indexed="13"/>
        </patternFill>
      </fill>
    </dxf>
    <dxf>
      <font>
        <b val="0"/>
        <sz val="11"/>
        <color indexed="8"/>
      </font>
      <fill>
        <patternFill patternType="solid">
          <fgColor indexed="49"/>
          <bgColor indexed="11"/>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19"/>
          <bgColor indexed="29"/>
        </patternFill>
      </fill>
    </dxf>
    <dxf>
      <font>
        <b val="0"/>
        <sz val="11"/>
        <color indexed="8"/>
      </font>
      <fill>
        <patternFill patternType="solid">
          <fgColor indexed="26"/>
          <bgColor indexed="9"/>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19"/>
          <bgColor indexed="29"/>
        </patternFill>
      </fill>
    </dxf>
    <dxf>
      <font>
        <b val="0"/>
        <sz val="11"/>
        <color indexed="8"/>
      </font>
      <fill>
        <patternFill patternType="solid">
          <fgColor indexed="49"/>
          <bgColor indexed="11"/>
        </patternFill>
      </fill>
    </dxf>
    <dxf>
      <font>
        <b val="0"/>
        <sz val="11"/>
        <color indexed="9"/>
      </font>
      <fill>
        <patternFill patternType="solid">
          <fgColor indexed="32"/>
          <bgColor indexed="8"/>
        </patternFill>
      </fill>
    </dxf>
    <dxf>
      <font>
        <b val="0"/>
        <sz val="11"/>
        <color indexed="8"/>
      </font>
      <fill>
        <patternFill patternType="solid">
          <fgColor indexed="34"/>
          <bgColor indexed="43"/>
        </patternFill>
      </fill>
    </dxf>
    <dxf>
      <font>
        <b val="0"/>
        <sz val="11"/>
        <color indexed="8"/>
      </font>
      <fill>
        <patternFill patternType="solid">
          <fgColor indexed="13"/>
          <bgColor indexed="51"/>
        </patternFill>
      </fill>
    </dxf>
    <dxf>
      <font>
        <b val="0"/>
        <sz val="11"/>
        <color indexed="9"/>
      </font>
      <fill>
        <patternFill patternType="solid">
          <fgColor indexed="29"/>
          <bgColor indexed="61"/>
        </patternFill>
      </fill>
    </dxf>
    <dxf>
      <font>
        <b val="0"/>
        <sz val="11"/>
        <color indexed="9"/>
      </font>
      <fill>
        <patternFill patternType="solid">
          <fgColor indexed="59"/>
          <bgColor indexed="63"/>
        </patternFill>
      </fill>
    </dxf>
    <dxf>
      <font>
        <b val="0"/>
        <sz val="11"/>
        <color rgb="FFFFFFFF"/>
      </font>
      <fill>
        <patternFill patternType="solid">
          <fgColor rgb="FF333300"/>
          <bgColor rgb="FF333333"/>
        </patternFill>
      </fill>
      <border/>
    </dxf>
    <dxf>
      <font>
        <b val="0"/>
        <sz val="11"/>
        <color rgb="FFFFFFFF"/>
      </font>
      <fill>
        <patternFill patternType="solid">
          <fgColor rgb="FFFF7171"/>
          <bgColor rgb="FFFF5050"/>
        </patternFill>
      </fill>
      <border/>
    </dxf>
    <dxf>
      <font>
        <b val="0"/>
        <sz val="11"/>
        <color rgb="FF000000"/>
      </font>
      <fill>
        <patternFill patternType="solid">
          <fgColor rgb="FFFFFF00"/>
          <bgColor rgb="FFFFCC00"/>
        </patternFill>
      </fill>
      <border/>
    </dxf>
    <dxf>
      <font>
        <b val="0"/>
        <sz val="11"/>
        <color rgb="FF000000"/>
      </font>
      <fill>
        <patternFill patternType="solid">
          <fgColor rgb="FFFFF88F"/>
          <bgColor rgb="FFFFFF99"/>
        </patternFill>
      </fill>
      <border/>
    </dxf>
    <dxf>
      <font>
        <b val="0"/>
        <sz val="11"/>
        <color rgb="FFFFFFFF"/>
      </font>
      <fill>
        <patternFill patternType="solid">
          <fgColor rgb="FF131312"/>
          <bgColor rgb="FF000000"/>
        </patternFill>
      </fill>
      <border/>
    </dxf>
    <dxf>
      <font>
        <b val="0"/>
        <sz val="11"/>
        <color rgb="FF000000"/>
      </font>
      <fill>
        <patternFill patternType="solid">
          <fgColor rgb="FF33CC33"/>
          <bgColor rgb="FF00FF00"/>
        </patternFill>
      </fill>
      <border/>
    </dxf>
    <dxf>
      <font>
        <b val="0"/>
        <sz val="11"/>
        <color rgb="FFFFFFFF"/>
      </font>
      <fill>
        <patternFill patternType="solid">
          <fgColor rgb="FFED7D31"/>
          <bgColor rgb="FFFF7171"/>
        </patternFill>
      </fill>
      <border/>
    </dxf>
    <dxf>
      <font>
        <b val="0"/>
        <sz val="11"/>
        <color rgb="FF000000"/>
      </font>
      <fill>
        <patternFill patternType="solid">
          <fgColor rgb="FFFFF8EF"/>
          <bgColor rgb="FFFFFFFF"/>
        </patternFill>
      </fill>
      <border/>
    </dxf>
    <dxf>
      <font>
        <b val="0"/>
        <sz val="11"/>
        <color rgb="FF000000"/>
      </font>
      <fill>
        <patternFill patternType="solid">
          <fgColor rgb="FFFFCC00"/>
          <bgColor rgb="FFFFFF00"/>
        </patternFill>
      </fill>
      <border/>
    </dxf>
    <dxf>
      <font>
        <b/>
        <i val="0"/>
        <sz val="11"/>
        <color rgb="FF000000"/>
      </font>
      <fill>
        <patternFill patternType="solid">
          <fgColor rgb="FFFF7171"/>
          <bgColor rgb="FFFF5050"/>
        </patternFill>
      </fill>
      <border/>
    </dxf>
    <dxf>
      <font>
        <b/>
        <i val="0"/>
        <sz val="11"/>
        <color rgb="FF000000"/>
      </font>
      <fill>
        <patternFill patternType="solid">
          <fgColor rgb="FF33CC33"/>
          <bgColor rgb="FF00FF00"/>
        </patternFill>
      </fill>
      <border/>
    </dxf>
    <dxf>
      <font>
        <b/>
        <i val="0"/>
        <sz val="11"/>
        <color rgb="FF000000"/>
      </font>
      <fill>
        <patternFill patternType="solid">
          <fgColor rgb="FFFFCC00"/>
          <bgColor rgb="FFFFFF00"/>
        </patternFill>
      </fill>
      <border/>
    </dxf>
    <dxf>
      <font>
        <b/>
        <i val="0"/>
        <sz val="11"/>
        <color rgb="FFFFFFFF"/>
      </font>
      <fill>
        <patternFill patternType="solid">
          <fgColor rgb="FFFF7171"/>
          <bgColor rgb="FFFF505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ED7D31"/>
      <rgbColor rgb="00800080"/>
      <rgbColor rgb="000070C0"/>
      <rgbColor rgb="00C0C0C0"/>
      <rgbColor rgb="00808080"/>
      <rgbColor rgb="0093CDDD"/>
      <rgbColor rgb="00993366"/>
      <rgbColor rgb="00FFF8EF"/>
      <rgbColor rgb="00CCFFFF"/>
      <rgbColor rgb="001F1C1B"/>
      <rgbColor rgb="00FF7171"/>
      <rgbColor rgb="000066CC"/>
      <rgbColor rgb="00CCC1DA"/>
      <rgbColor rgb="00131312"/>
      <rgbColor rgb="00FF00FF"/>
      <rgbColor rgb="00FFF88F"/>
      <rgbColor rgb="0000FFFF"/>
      <rgbColor rgb="00800080"/>
      <rgbColor rgb="00800000"/>
      <rgbColor rgb="00008080"/>
      <rgbColor rgb="000000FF"/>
      <rgbColor rgb="0000CCFF"/>
      <rgbColor rgb="00F2F2F2"/>
      <rgbColor rgb="00CCFFCC"/>
      <rgbColor rgb="00FFFF99"/>
      <rgbColor rgb="0099CCFF"/>
      <rgbColor rgb="00D9D9D9"/>
      <rgbColor rgb="00BFBFBF"/>
      <rgbColor rgb="00FFCC99"/>
      <rgbColor rgb="003366FF"/>
      <rgbColor rgb="0033CC33"/>
      <rgbColor rgb="0099CC00"/>
      <rgbColor rgb="00FFCC00"/>
      <rgbColor rgb="00FF9900"/>
      <rgbColor rgb="00FF6600"/>
      <rgbColor rgb="00666699"/>
      <rgbColor rgb="00A6A6A6"/>
      <rgbColor rgb="00003366"/>
      <rgbColor rgb="00339966"/>
      <rgbColor rgb="00003300"/>
      <rgbColor rgb="00333300"/>
      <rgbColor rgb="00993300"/>
      <rgbColor rgb="00FF5050"/>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059"/>
          <c:w val="0.9275"/>
          <c:h val="0.76225"/>
        </c:manualLayout>
      </c:layout>
      <c:barChart>
        <c:barDir val="col"/>
        <c:grouping val="clustered"/>
        <c:varyColors val="0"/>
        <c:ser>
          <c:idx val="0"/>
          <c:order val="0"/>
          <c:spPr>
            <a:solidFill>
              <a:srgbClr val="9933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700" b="0" i="0" u="none" baseline="0">
                      <a:solidFill>
                        <a:srgbClr val="000000"/>
                      </a:solidFill>
                      <a:latin typeface="Calibri"/>
                      <a:ea typeface="Calibri"/>
                      <a:cs typeface="Calibri"/>
                    </a:defRPr>
                  </a:pPr>
                </a:p>
              </c:txPr>
              <c:numFmt formatCode="_(\$* #,##0.00_);_(\$* \(#,##0.00\);_(\$* &quot;-&quot;??_);_(@_)" sourceLinked="0"/>
              <c:showLegendKey val="0"/>
              <c:showVal val="1"/>
              <c:showBubbleSize val="0"/>
              <c:showCatName val="0"/>
              <c:showSerName val="0"/>
              <c:showPercent val="0"/>
            </c:dLbl>
            <c:numFmt formatCode="_(\$* #,##0.00_);_(\$* \(#,##0.00\);_(\$* &quot;-&quot;??_);_(@_)" sourceLinked="0"/>
            <c:txPr>
              <a:bodyPr vert="horz" rot="0" anchor="ctr"/>
              <a:lstStyle/>
              <a:p>
                <a:pPr algn="ctr">
                  <a:defRPr lang="en-US" cap="none" sz="700" b="0" i="0" u="none" baseline="0">
                    <a:solidFill>
                      <a:srgbClr val="000000"/>
                    </a:solidFill>
                    <a:latin typeface="Calibri"/>
                    <a:ea typeface="Calibri"/>
                    <a:cs typeface="Calibri"/>
                  </a:defRPr>
                </a:pPr>
              </a:p>
            </c:txPr>
            <c:showLegendKey val="0"/>
            <c:showVal val="1"/>
            <c:showBubbleSize val="0"/>
            <c:showCatName val="0"/>
            <c:showSerName val="0"/>
            <c:showPercent val="0"/>
          </c:dLbls>
          <c:val>
            <c:numRef>
              <c:f>'Introducción de datos'!$C$33:$N$33</c:f>
              <c:numCache>
                <c:ptCount val="12"/>
                <c:pt idx="0">
                  <c:v>4383064.10911</c:v>
                </c:pt>
                <c:pt idx="1">
                  <c:v>0</c:v>
                </c:pt>
                <c:pt idx="2">
                  <c:v>0</c:v>
                </c:pt>
                <c:pt idx="3">
                  <c:v>0</c:v>
                </c:pt>
                <c:pt idx="4">
                  <c:v>0</c:v>
                </c:pt>
                <c:pt idx="5">
                  <c:v>0</c:v>
                </c:pt>
                <c:pt idx="6">
                  <c:v>0</c:v>
                </c:pt>
                <c:pt idx="7">
                  <c:v>0</c:v>
                </c:pt>
                <c:pt idx="8">
                  <c:v>0</c:v>
                </c:pt>
                <c:pt idx="9">
                  <c:v>0</c:v>
                </c:pt>
                <c:pt idx="10">
                  <c:v>0</c:v>
                </c:pt>
                <c:pt idx="11">
                  <c:v>0</c:v>
                </c:pt>
              </c:numCache>
            </c:numRef>
          </c:val>
        </c:ser>
        <c:ser>
          <c:idx val="1"/>
          <c:order val="1"/>
          <c:spPr>
            <a:solidFill>
              <a:srgbClr val="0070C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700" b="0" i="0" u="none" baseline="0">
                      <a:solidFill>
                        <a:srgbClr val="000000"/>
                      </a:solidFill>
                      <a:latin typeface="Calibri"/>
                      <a:ea typeface="Calibri"/>
                      <a:cs typeface="Calibri"/>
                    </a:defRPr>
                  </a:pPr>
                </a:p>
              </c:txPr>
              <c:numFmt formatCode="_([$$-440A]* #,##0.00_);_([$$-440A]* \(#,##0.00\);_([$$-440A]* &quot;-&quot;??_);_(@_)" sourceLinked="0"/>
              <c:showLegendKey val="0"/>
              <c:showVal val="1"/>
              <c:showBubbleSize val="0"/>
              <c:showCatName val="0"/>
              <c:showSerName val="0"/>
              <c:showPercent val="0"/>
            </c:dLbl>
            <c:numFmt formatCode="_([$$-440A]* #,##0.00_);_([$$-440A]* \(#,##0.00\);_([$$-440A]* &quot;-&quot;??_);_(@_)" sourceLinked="0"/>
            <c:txPr>
              <a:bodyPr vert="horz" rot="0" anchor="ctr"/>
              <a:lstStyle/>
              <a:p>
                <a:pPr algn="ctr">
                  <a:defRPr lang="en-US" cap="none" sz="700" b="0" i="0" u="none" baseline="0">
                    <a:solidFill>
                      <a:srgbClr val="000000"/>
                    </a:solidFill>
                    <a:latin typeface="Calibri"/>
                    <a:ea typeface="Calibri"/>
                    <a:cs typeface="Calibri"/>
                  </a:defRPr>
                </a:pPr>
              </a:p>
            </c:txPr>
            <c:showLegendKey val="0"/>
            <c:showVal val="1"/>
            <c:showBubbleSize val="0"/>
            <c:showCatName val="0"/>
            <c:showSerName val="0"/>
            <c:showPercent val="0"/>
          </c:dLbls>
          <c:val>
            <c:numRef>
              <c:f>'Introducción de datos'!$C$34:$N$34</c:f>
              <c:numCache>
                <c:ptCount val="12"/>
                <c:pt idx="0">
                  <c:v>4383064.11</c:v>
                </c:pt>
                <c:pt idx="1">
                  <c:v>0</c:v>
                </c:pt>
                <c:pt idx="2">
                  <c:v>0</c:v>
                </c:pt>
                <c:pt idx="3">
                  <c:v>0</c:v>
                </c:pt>
                <c:pt idx="4">
                  <c:v>0</c:v>
                </c:pt>
                <c:pt idx="5">
                  <c:v>0</c:v>
                </c:pt>
                <c:pt idx="6">
                  <c:v>0</c:v>
                </c:pt>
                <c:pt idx="7">
                  <c:v>0</c:v>
                </c:pt>
                <c:pt idx="8">
                  <c:v>0</c:v>
                </c:pt>
                <c:pt idx="9">
                  <c:v>0</c:v>
                </c:pt>
                <c:pt idx="10">
                  <c:v>0</c:v>
                </c:pt>
                <c:pt idx="11">
                  <c:v>0</c:v>
                </c:pt>
              </c:numCache>
            </c:numRef>
          </c:val>
        </c:ser>
        <c:gapWidth val="70"/>
        <c:axId val="46582039"/>
        <c:axId val="16585168"/>
      </c:barChart>
      <c:catAx>
        <c:axId val="46582039"/>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700" b="0" i="0" u="none" baseline="0">
                <a:solidFill>
                  <a:srgbClr val="000000"/>
                </a:solidFill>
                <a:latin typeface="Calibri"/>
                <a:ea typeface="Calibri"/>
                <a:cs typeface="Calibri"/>
              </a:defRPr>
            </a:pPr>
          </a:p>
        </c:txPr>
        <c:crossAx val="16585168"/>
        <c:crossesAt val="0"/>
        <c:auto val="1"/>
        <c:lblOffset val="100"/>
        <c:tickLblSkip val="1"/>
        <c:noMultiLvlLbl val="0"/>
      </c:catAx>
      <c:valAx>
        <c:axId val="16585168"/>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Calibri"/>
                <a:ea typeface="Calibri"/>
                <a:cs typeface="Calibri"/>
              </a:defRPr>
            </a:pPr>
          </a:p>
        </c:txPr>
        <c:crossAx val="46582039"/>
        <c:crossesAt val="1"/>
        <c:crossBetween val="between"/>
        <c:dispUnits/>
      </c:valAx>
      <c:spPr>
        <a:solidFill>
          <a:srgbClr val="FFFFFF"/>
        </a:solidFill>
        <a:ln w="3175">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375"/>
          <c:y val="0.103"/>
          <c:w val="0.8425"/>
          <c:h val="0.7975"/>
        </c:manualLayout>
      </c:layout>
      <c:barChart>
        <c:barDir val="col"/>
        <c:grouping val="clustered"/>
        <c:varyColors val="0"/>
        <c:ser>
          <c:idx val="0"/>
          <c:order val="0"/>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'Introducción de datos'!$H$131:$Q$131</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datos'!$H$135:$Q$135</c:f>
              <c:numCache>
                <c:ptCount val="10"/>
                <c:pt idx="0">
                  <c:v>0.9</c:v>
                </c:pt>
              </c:numCache>
            </c:numRef>
          </c:val>
        </c:ser>
        <c:ser>
          <c:idx val="1"/>
          <c:order val="1"/>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'Introducción de datos'!$H$131:$Q$131</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datos'!$H$136:$Q$136</c:f>
              <c:numCache>
                <c:ptCount val="10"/>
                <c:pt idx="0">
                  <c:v>0.94</c:v>
                </c:pt>
              </c:numCache>
            </c:numRef>
          </c:val>
        </c:ser>
        <c:axId val="4927137"/>
        <c:axId val="44344234"/>
      </c:barChart>
      <c:catAx>
        <c:axId val="4927137"/>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44344234"/>
        <c:crossesAt val="0"/>
        <c:auto val="1"/>
        <c:lblOffset val="100"/>
        <c:tickLblSkip val="1"/>
        <c:noMultiLvlLbl val="0"/>
      </c:catAx>
      <c:valAx>
        <c:axId val="44344234"/>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475" b="0" i="0" u="none" baseline="0">
                <a:solidFill>
                  <a:srgbClr val="000000"/>
                </a:solidFill>
              </a:defRPr>
            </a:pPr>
          </a:p>
        </c:txPr>
        <c:crossAx val="4927137"/>
        <c:crossesAt val="1"/>
        <c:crossBetween val="between"/>
        <c:dispUnits/>
      </c:valAx>
      <c:spPr>
        <a:noFill/>
        <a:ln>
          <a:noFill/>
        </a:ln>
      </c:spPr>
    </c:plotArea>
    <c:legend>
      <c:legendPos val="r"/>
      <c:layout>
        <c:manualLayout>
          <c:xMode val="edge"/>
          <c:yMode val="edge"/>
          <c:x val="0.88975"/>
          <c:y val="0.3955"/>
          <c:w val="0.08825"/>
          <c:h val="0.169"/>
        </c:manualLayout>
      </c:layout>
      <c:overlay val="0"/>
      <c:spPr>
        <a:solidFill>
          <a:srgbClr val="FFFFFF"/>
        </a:solidFill>
        <a:ln w="3175">
          <a:noFill/>
        </a:ln>
      </c:spPr>
      <c:txPr>
        <a:bodyPr vert="horz" rot="0"/>
        <a:lstStyle/>
        <a:p>
          <a:pPr>
            <a:defRPr lang="en-US" cap="none" sz="475"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
          <c:y val="0.1005"/>
          <c:w val="0.9"/>
          <c:h val="0.822"/>
        </c:manualLayout>
      </c:layout>
      <c:barChart>
        <c:barDir val="col"/>
        <c:grouping val="clustered"/>
        <c:varyColors val="0"/>
        <c:ser>
          <c:idx val="0"/>
          <c:order val="0"/>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datos'!$H$131:$Q$131</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datos'!$H$137:$Q$137</c:f>
              <c:numCache>
                <c:ptCount val="10"/>
                <c:pt idx="0">
                  <c:v>0.7</c:v>
                </c:pt>
              </c:numCache>
            </c:numRef>
          </c:val>
        </c:ser>
        <c:ser>
          <c:idx val="1"/>
          <c:order val="1"/>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'Introducción de datos'!$H$131:$Q$131</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datos'!$H$138:$Q$138</c:f>
              <c:numCache>
                <c:ptCount val="10"/>
                <c:pt idx="0">
                  <c:v>0.233</c:v>
                </c:pt>
              </c:numCache>
            </c:numRef>
          </c:val>
        </c:ser>
        <c:axId val="63553787"/>
        <c:axId val="35113172"/>
      </c:barChart>
      <c:catAx>
        <c:axId val="63553787"/>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35113172"/>
        <c:crossesAt val="0"/>
        <c:auto val="1"/>
        <c:lblOffset val="100"/>
        <c:tickLblSkip val="1"/>
        <c:noMultiLvlLbl val="0"/>
      </c:catAx>
      <c:valAx>
        <c:axId val="35113172"/>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475" b="0" i="0" u="none" baseline="0">
                <a:solidFill>
                  <a:srgbClr val="000000"/>
                </a:solidFill>
              </a:defRPr>
            </a:pPr>
          </a:p>
        </c:txPr>
        <c:crossAx val="63553787"/>
        <c:crossesAt val="1"/>
        <c:crossBetween val="between"/>
        <c:dispUnits/>
      </c:valAx>
      <c:spPr>
        <a:noFill/>
        <a:ln>
          <a:noFill/>
        </a:ln>
      </c:spPr>
    </c:plotArea>
    <c:legend>
      <c:legendPos val="r"/>
      <c:layout>
        <c:manualLayout>
          <c:xMode val="edge"/>
          <c:yMode val="edge"/>
          <c:x val="0.215"/>
          <c:y val="0.84775"/>
          <c:w val="0.328"/>
          <c:h val="0.12175"/>
        </c:manualLayout>
      </c:layout>
      <c:overlay val="0"/>
      <c:spPr>
        <a:solidFill>
          <a:srgbClr val="FFFFFF"/>
        </a:solidFill>
        <a:ln w="3175">
          <a:noFill/>
        </a:ln>
      </c:spPr>
      <c:txPr>
        <a:bodyPr vert="horz" rot="0"/>
        <a:lstStyle/>
        <a:p>
          <a:pPr>
            <a:defRPr lang="en-US" cap="none" sz="475"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5"/>
          <c:y val="0.1185"/>
          <c:w val="0.91375"/>
          <c:h val="0.819"/>
        </c:manualLayout>
      </c:layout>
      <c:barChart>
        <c:barDir val="col"/>
        <c:grouping val="clustered"/>
        <c:varyColors val="0"/>
        <c:ser>
          <c:idx val="0"/>
          <c:order val="0"/>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'Introducción de datos'!$H$131:$Q$131</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datos'!$H$133:$Q$133</c:f>
              <c:numCache>
                <c:ptCount val="10"/>
                <c:pt idx="0">
                  <c:v>2322</c:v>
                </c:pt>
              </c:numCache>
            </c:numRef>
          </c:val>
        </c:ser>
        <c:ser>
          <c:idx val="1"/>
          <c:order val="1"/>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'Introducción de datos'!$H$131:$Q$131</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datos'!$H$134:$Q$134</c:f>
              <c:numCache>
                <c:ptCount val="10"/>
                <c:pt idx="0">
                  <c:v>3030</c:v>
                </c:pt>
              </c:numCache>
            </c:numRef>
          </c:val>
        </c:ser>
        <c:axId val="47583093"/>
        <c:axId val="25594654"/>
      </c:barChart>
      <c:catAx>
        <c:axId val="47583093"/>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25594654"/>
        <c:crossesAt val="0"/>
        <c:auto val="1"/>
        <c:lblOffset val="100"/>
        <c:tickLblSkip val="1"/>
        <c:noMultiLvlLbl val="0"/>
      </c:catAx>
      <c:valAx>
        <c:axId val="25594654"/>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475" b="0" i="0" u="none" baseline="0">
                <a:solidFill>
                  <a:srgbClr val="000000"/>
                </a:solidFill>
              </a:defRPr>
            </a:pPr>
          </a:p>
        </c:txPr>
        <c:crossAx val="47583093"/>
        <c:crossesAt val="1"/>
        <c:crossBetween val="between"/>
        <c:dispUnits/>
      </c:valAx>
      <c:spPr>
        <a:noFill/>
        <a:ln>
          <a:noFill/>
        </a:ln>
      </c:spPr>
    </c:plotArea>
    <c:legend>
      <c:legendPos val="r"/>
      <c:layout>
        <c:manualLayout>
          <c:xMode val="edge"/>
          <c:yMode val="edge"/>
          <c:x val="0.88275"/>
          <c:y val="0.38375"/>
          <c:w val="0.0895"/>
          <c:h val="0.192"/>
        </c:manualLayout>
      </c:layout>
      <c:overlay val="0"/>
      <c:spPr>
        <a:solidFill>
          <a:srgbClr val="FFFFFF"/>
        </a:solidFill>
        <a:ln w="3175">
          <a:noFill/>
        </a:ln>
      </c:spPr>
      <c:txPr>
        <a:bodyPr vert="horz" rot="0"/>
        <a:lstStyle/>
        <a:p>
          <a:pPr>
            <a:defRPr lang="en-US" cap="none" sz="475"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425"/>
          <c:y val="0"/>
          <c:w val="0.8685"/>
          <c:h val="1"/>
        </c:manualLayout>
      </c:layout>
      <c:barChart>
        <c:barDir val="col"/>
        <c:grouping val="clustered"/>
        <c:varyColors val="0"/>
        <c:ser>
          <c:idx val="0"/>
          <c:order val="0"/>
          <c:spPr>
            <a:solidFill>
              <a:srgbClr val="93CDD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'Introducción de datos'!$B$54:$B$57</c:f>
              <c:strCache>
                <c:ptCount val="4"/>
                <c:pt idx="0">
                  <c:v>Desembolsado por el FM al RP</c:v>
                </c:pt>
                <c:pt idx="1">
                  <c:v>Gasto* + Desembolso agentes*</c:v>
                </c:pt>
                <c:pt idx="2">
                  <c:v>Compromisos al 30 de junio MINSAL </c:v>
                </c:pt>
                <c:pt idx="3">
                  <c:v>Saldo en caja</c:v>
                </c:pt>
              </c:strCache>
            </c:strRef>
          </c:cat>
          <c:val>
            <c:numRef>
              <c:f>'Introducción de datos'!$D$54:$D$57</c:f>
              <c:numCache>
                <c:ptCount val="4"/>
                <c:pt idx="0">
                  <c:v>4383064.11</c:v>
                </c:pt>
                <c:pt idx="1">
                  <c:v>3642154.97</c:v>
                </c:pt>
                <c:pt idx="2">
                  <c:v>108584.79</c:v>
                </c:pt>
                <c:pt idx="3">
                  <c:v>632324.35</c:v>
                </c:pt>
              </c:numCache>
            </c:numRef>
          </c:val>
        </c:ser>
        <c:axId val="15048785"/>
        <c:axId val="1221338"/>
      </c:barChart>
      <c:catAx>
        <c:axId val="15048785"/>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700" b="0" i="0" u="none" baseline="0">
                <a:solidFill>
                  <a:srgbClr val="000000"/>
                </a:solidFill>
                <a:latin typeface="Calibri"/>
                <a:ea typeface="Calibri"/>
                <a:cs typeface="Calibri"/>
              </a:defRPr>
            </a:pPr>
          </a:p>
        </c:txPr>
        <c:crossAx val="1221338"/>
        <c:crossesAt val="0"/>
        <c:auto val="1"/>
        <c:lblOffset val="100"/>
        <c:tickLblSkip val="1"/>
        <c:noMultiLvlLbl val="0"/>
      </c:catAx>
      <c:valAx>
        <c:axId val="1221338"/>
        <c:scaling>
          <c:orientation val="minMax"/>
        </c:scaling>
        <c:axPos val="l"/>
        <c:majorGridlines>
          <c:spPr>
            <a:ln w="3175">
              <a:solidFill>
                <a:srgbClr val="808080"/>
              </a:solidFill>
            </a:ln>
          </c:spPr>
        </c:majorGridlines>
        <c:delete val="0"/>
        <c:numFmt formatCode="[$$-340A]\ #,##0.00" sourceLinked="0"/>
        <c:majorTickMark val="out"/>
        <c:minorTickMark val="none"/>
        <c:tickLblPos val="nextTo"/>
        <c:spPr>
          <a:ln w="3175">
            <a:solidFill>
              <a:srgbClr val="808080"/>
            </a:solidFill>
          </a:ln>
        </c:spPr>
        <c:txPr>
          <a:bodyPr vert="horz" rot="0"/>
          <a:lstStyle/>
          <a:p>
            <a:pPr>
              <a:defRPr lang="en-US" cap="none" sz="700" b="0" i="0" u="none" baseline="0">
                <a:solidFill>
                  <a:srgbClr val="000000"/>
                </a:solidFill>
                <a:latin typeface="Calibri"/>
                <a:ea typeface="Calibri"/>
                <a:cs typeface="Calibri"/>
              </a:defRPr>
            </a:pPr>
          </a:p>
        </c:txPr>
        <c:crossAx val="15048785"/>
        <c:crossesAt val="1"/>
        <c:crossBetween val="between"/>
        <c:dispUnits/>
      </c:valAx>
      <c:spPr>
        <a:solidFill>
          <a:srgbClr val="FFFFFF"/>
        </a:solidFill>
        <a:ln w="3175">
          <a:no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575"/>
          <c:y val="0.09975"/>
          <c:w val="0.83225"/>
          <c:h val="0.8655"/>
        </c:manualLayout>
      </c:layout>
      <c:barChart>
        <c:barDir val="col"/>
        <c:grouping val="clustered"/>
        <c:varyColors val="0"/>
        <c:ser>
          <c:idx val="0"/>
          <c:order val="0"/>
          <c:tx>
            <c:strRef>
              <c:f>Financiamiento!$C$32</c:f>
              <c:strCache>
                <c:ptCount val="1"/>
                <c:pt idx="0">
                  <c:v>Presupuesto acumulado</c:v>
                </c:pt>
              </c:strCache>
            </c:strRef>
          </c:tx>
          <c:spPr>
            <a:solidFill>
              <a:srgbClr val="9933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500" b="0" i="0" u="none" baseline="0">
                      <a:solidFill>
                        <a:srgbClr val="000000"/>
                      </a:solidFill>
                      <a:latin typeface="Calibri"/>
                      <a:ea typeface="Calibri"/>
                      <a:cs typeface="Calibri"/>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500" b="0" i="0" u="none" baseline="0">
                      <a:solidFill>
                        <a:srgbClr val="000000"/>
                      </a:solidFill>
                      <a:latin typeface="Calibri"/>
                      <a:ea typeface="Calibri"/>
                      <a:cs typeface="Calibri"/>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500" b="0" i="0" u="none" baseline="0">
                      <a:solidFill>
                        <a:srgbClr val="000000"/>
                      </a:solidFill>
                      <a:latin typeface="Calibri"/>
                      <a:ea typeface="Calibri"/>
                      <a:cs typeface="Calibri"/>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500" b="0" i="0" u="none" baseline="0">
                      <a:solidFill>
                        <a:srgbClr val="000000"/>
                      </a:solidFill>
                      <a:latin typeface="Calibri"/>
                      <a:ea typeface="Calibri"/>
                      <a:cs typeface="Calibri"/>
                    </a:defRPr>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500" b="0" i="0" u="none" baseline="0">
                      <a:solidFill>
                        <a:srgbClr val="000000"/>
                      </a:solidFill>
                      <a:latin typeface="Calibri"/>
                      <a:ea typeface="Calibri"/>
                      <a:cs typeface="Calibri"/>
                    </a:defRPr>
                  </a:pPr>
                </a:p>
              </c:txPr>
              <c:numFmt formatCode="General" sourceLinked="1"/>
              <c:spPr>
                <a:solidFill>
                  <a:srgbClr val="FFFFFF"/>
                </a:soli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500" b="0" i="0" u="none" baseline="0">
                      <a:solidFill>
                        <a:srgbClr val="000000"/>
                      </a:solidFill>
                      <a:latin typeface="Calibri"/>
                      <a:ea typeface="Calibri"/>
                      <a:cs typeface="Calibri"/>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showLegendKey val="0"/>
            <c:showVal val="1"/>
            <c:showBubbleSize val="0"/>
            <c:showCatName val="0"/>
            <c:showSerName val="0"/>
            <c:showPercent val="0"/>
          </c:dLbls>
          <c:cat>
            <c:strRef>
              <c:f>'Introducción de datos'!$B$39:$B$44</c:f>
              <c:strCache>
                <c:ptCount val="6"/>
                <c:pt idx="0">
                  <c:v>1: Detección precoz de casos de tuberculosis</c:v>
                </c:pt>
                <c:pt idx="1">
                  <c:v>2: Tratamiento de casos TB de todas las formas</c:v>
                </c:pt>
                <c:pt idx="2">
                  <c:v>3: Detección de casos TB/MDR</c:v>
                </c:pt>
                <c:pt idx="3">
                  <c:v>4: Tratamiento de casos TB/MDR</c:v>
                </c:pt>
                <c:pt idx="4">
                  <c:v>5: Disminución de la mortalidad por TB/VIH</c:v>
                </c:pt>
                <c:pt idx="5">
                  <c:v>6: Atención integral a grupos de más alto riesgo</c:v>
                </c:pt>
              </c:strCache>
            </c:strRef>
          </c:cat>
          <c:val>
            <c:numRef>
              <c:f>'Introducción de datos'!$C$39:$C$44</c:f>
              <c:numCache>
                <c:ptCount val="6"/>
                <c:pt idx="0">
                  <c:v>1932217.51</c:v>
                </c:pt>
                <c:pt idx="1">
                  <c:v>235667</c:v>
                </c:pt>
                <c:pt idx="2">
                  <c:v>145000</c:v>
                </c:pt>
                <c:pt idx="3">
                  <c:v>4500</c:v>
                </c:pt>
                <c:pt idx="4">
                  <c:v>25171.7</c:v>
                </c:pt>
                <c:pt idx="5">
                  <c:v>535076</c:v>
                </c:pt>
              </c:numCache>
            </c:numRef>
          </c:val>
        </c:ser>
        <c:ser>
          <c:idx val="1"/>
          <c:order val="1"/>
          <c:tx>
            <c:strRef>
              <c:f>Financiamiento!$C$33</c:f>
              <c:strCache>
                <c:ptCount val="1"/>
                <c:pt idx="0">
                  <c:v>Gastos acumulados</c:v>
                </c:pt>
              </c:strCache>
            </c:strRef>
          </c:tx>
          <c:spPr>
            <a:solidFill>
              <a:srgbClr val="CCC1DA"/>
            </a:solidFill>
            <a:ln w="3175">
              <a:solidFill>
                <a:srgbClr val="8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500" b="0" i="0" u="none" baseline="0">
                      <a:solidFill>
                        <a:srgbClr val="000000"/>
                      </a:solidFill>
                      <a:latin typeface="Calibri"/>
                      <a:ea typeface="Calibri"/>
                      <a:cs typeface="Calibri"/>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500" b="0" i="0" u="none" baseline="0">
                      <a:solidFill>
                        <a:srgbClr val="000000"/>
                      </a:solidFill>
                      <a:latin typeface="Calibri"/>
                      <a:ea typeface="Calibri"/>
                      <a:cs typeface="Calibri"/>
                    </a:defRPr>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500" b="0" i="0" u="none" baseline="0">
                      <a:solidFill>
                        <a:srgbClr val="000000"/>
                      </a:solidFill>
                      <a:latin typeface="Calibri"/>
                      <a:ea typeface="Calibri"/>
                      <a:cs typeface="Calibri"/>
                    </a:defRPr>
                  </a:pPr>
                </a:p>
              </c:txPr>
              <c:numFmt formatCode="General" sourceLinked="1"/>
              <c:spPr>
                <a:solidFill>
                  <a:srgbClr val="FFFFFF"/>
                </a:soli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500" b="0" i="0" u="none" baseline="0">
                      <a:solidFill>
                        <a:srgbClr val="000000"/>
                      </a:solidFill>
                      <a:latin typeface="Calibri"/>
                      <a:ea typeface="Calibri"/>
                      <a:cs typeface="Calibri"/>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showLegendKey val="0"/>
            <c:showVal val="1"/>
            <c:showBubbleSize val="0"/>
            <c:showCatName val="0"/>
            <c:showSerName val="0"/>
            <c:showPercent val="0"/>
          </c:dLbls>
          <c:cat>
            <c:strRef>
              <c:f>'Introducción de datos'!$B$39:$B$44</c:f>
              <c:strCache>
                <c:ptCount val="6"/>
                <c:pt idx="0">
                  <c:v>1: Detección precoz de casos de tuberculosis</c:v>
                </c:pt>
                <c:pt idx="1">
                  <c:v>2: Tratamiento de casos TB de todas las formas</c:v>
                </c:pt>
                <c:pt idx="2">
                  <c:v>3: Detección de casos TB/MDR</c:v>
                </c:pt>
                <c:pt idx="3">
                  <c:v>4: Tratamiento de casos TB/MDR</c:v>
                </c:pt>
                <c:pt idx="4">
                  <c:v>5: Disminución de la mortalidad por TB/VIH</c:v>
                </c:pt>
                <c:pt idx="5">
                  <c:v>6: Atención integral a grupos de más alto riesgo</c:v>
                </c:pt>
              </c:strCache>
            </c:strRef>
          </c:cat>
          <c:val>
            <c:numRef>
              <c:f>'Introducción de datos'!$D$39:$D$44</c:f>
              <c:numCache>
                <c:ptCount val="6"/>
                <c:pt idx="0">
                  <c:v>345254.47</c:v>
                </c:pt>
                <c:pt idx="1">
                  <c:v>105936.67</c:v>
                </c:pt>
                <c:pt idx="2">
                  <c:v>145000</c:v>
                </c:pt>
                <c:pt idx="3">
                  <c:v>0</c:v>
                </c:pt>
                <c:pt idx="4">
                  <c:v>377.1</c:v>
                </c:pt>
                <c:pt idx="5">
                  <c:v>352265.66</c:v>
                </c:pt>
              </c:numCache>
            </c:numRef>
          </c:val>
        </c:ser>
        <c:gapWidth val="100"/>
        <c:axId val="10992043"/>
        <c:axId val="31819524"/>
      </c:barChart>
      <c:catAx>
        <c:axId val="10992043"/>
        <c:scaling>
          <c:orientation val="minMax"/>
        </c:scaling>
        <c:axPos val="b"/>
        <c:delete val="0"/>
        <c:numFmt formatCode="General" sourceLinked="1"/>
        <c:majorTickMark val="out"/>
        <c:minorTickMark val="none"/>
        <c:tickLblPos val="nextTo"/>
        <c:spPr>
          <a:ln w="3175">
            <a:solidFill>
              <a:srgbClr val="000000"/>
            </a:solidFill>
          </a:ln>
        </c:spPr>
        <c:crossAx val="31819524"/>
        <c:crossesAt val="0"/>
        <c:auto val="1"/>
        <c:lblOffset val="100"/>
        <c:tickLblSkip val="1"/>
        <c:noMultiLvlLbl val="0"/>
      </c:catAx>
      <c:valAx>
        <c:axId val="31819524"/>
        <c:scaling>
          <c:orientation val="minMax"/>
        </c:scaling>
        <c:axPos val="l"/>
        <c:majorGridlines>
          <c:spPr>
            <a:ln w="3175">
              <a:solidFill>
                <a:srgbClr val="000000"/>
              </a:solidFill>
            </a:ln>
          </c:spPr>
        </c:majorGridlines>
        <c:delete val="0"/>
        <c:numFmt formatCode="_([$$-440A]* #,##0.00_);_([$$-440A]* \(#,##0.00\);_([$$-440A]* \-??_);_(@_)" sourceLinked="0"/>
        <c:majorTickMark val="out"/>
        <c:minorTickMark val="none"/>
        <c:tickLblPos val="nextTo"/>
        <c:spPr>
          <a:ln w="3175">
            <a:solidFill>
              <a:srgbClr val="000000"/>
            </a:solidFill>
          </a:ln>
        </c:spPr>
        <c:crossAx val="10992043"/>
        <c:crossesAt val="1"/>
        <c:crossBetween val="between"/>
        <c:dispUnits/>
      </c:valAx>
      <c:dTable>
        <c:showHorzBorder val="1"/>
        <c:showVertBorder val="1"/>
        <c:showOutline val="1"/>
        <c:showKeys val="1"/>
        <c:spPr>
          <a:ln w="3175">
            <a:solidFill>
              <a:srgbClr val="808080"/>
            </a:solidFill>
          </a:ln>
        </c:spPr>
      </c:dTable>
      <c:spPr>
        <a:noFill/>
        <a:ln w="12700">
          <a:solidFill>
            <a:srgbClr val="000000"/>
          </a:solidFill>
        </a:ln>
      </c:spPr>
    </c:plotArea>
    <c:plotVisOnly val="1"/>
    <c:dispBlanksAs val="gap"/>
    <c:showDLblsOverMax val="0"/>
  </c:chart>
  <c:spPr>
    <a:noFill/>
    <a:ln>
      <a:noFill/>
    </a:ln>
  </c:spPr>
  <c:txPr>
    <a:bodyPr vert="horz" rot="0"/>
    <a:lstStyle/>
    <a:p>
      <a:pPr>
        <a:defRPr lang="en-US" cap="none" sz="5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565"/>
          <c:w val="0.95325"/>
          <c:h val="0.89225"/>
        </c:manualLayout>
      </c:layout>
      <c:barChart>
        <c:barDir val="col"/>
        <c:grouping val="clustered"/>
        <c:varyColors val="0"/>
        <c:ser>
          <c:idx val="0"/>
          <c:order val="0"/>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700" b="0" i="0" u="none" baseline="0">
                      <a:solidFill>
                        <a:srgbClr val="000000"/>
                      </a:solidFill>
                      <a:latin typeface="Calibri"/>
                      <a:ea typeface="Calibri"/>
                      <a:cs typeface="Calibri"/>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Calibri"/>
                      <a:ea typeface="Calibri"/>
                      <a:cs typeface="Calibri"/>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Calibri"/>
                      <a:ea typeface="Calibri"/>
                      <a:cs typeface="Calibri"/>
                    </a:defRPr>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Calibri"/>
                      <a:ea typeface="Calibri"/>
                      <a:cs typeface="Calibri"/>
                    </a:defRPr>
                  </a:pPr>
                </a:p>
              </c:txPr>
              <c:numFmt formatCode="General" sourceLinked="1"/>
              <c:spPr>
                <a:solidFill>
                  <a:srgbClr val="FFFFFF"/>
                </a:soli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Calibri"/>
                      <a:ea typeface="Calibri"/>
                      <a:cs typeface="Calibri"/>
                    </a:defRPr>
                  </a:pPr>
                </a:p>
              </c:txPr>
              <c:numFmt formatCode="General" sourceLinked="1"/>
              <c:spPr>
                <a:solidFill>
                  <a:srgbClr val="FFFFFF"/>
                </a:solid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Calibri"/>
                      <a:ea typeface="Calibri"/>
                      <a:cs typeface="Calibri"/>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7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'Introducción de datos'!$B$59:$B$65</c:f>
              <c:strCache>
                <c:ptCount val="7"/>
                <c:pt idx="0">
                  <c:v>Desembolsado a los Agentes de compra PNUD</c:v>
                </c:pt>
                <c:pt idx="1">
                  <c:v>Desembolsado a los Agentes de compra PLAN</c:v>
                </c:pt>
                <c:pt idx="2">
                  <c:v>Desembolsado a los Agentes de compra OPS</c:v>
                </c:pt>
                <c:pt idx="3">
                  <c:v>Gasto de RP MINSAL</c:v>
                </c:pt>
                <c:pt idx="4">
                  <c:v>Gastos de los Agentes de Compra PNUD</c:v>
                </c:pt>
                <c:pt idx="5">
                  <c:v>Gastos de los Agentes de Compra  PLAN </c:v>
                </c:pt>
                <c:pt idx="6">
                  <c:v>Gastos de los Agentes de Compra OPS</c:v>
                </c:pt>
              </c:strCache>
            </c:strRef>
          </c:cat>
          <c:val>
            <c:numRef>
              <c:f>'Introducción de datos'!$D$59:$D$65</c:f>
              <c:numCache>
                <c:ptCount val="7"/>
                <c:pt idx="0">
                  <c:v>2574371.44</c:v>
                </c:pt>
                <c:pt idx="1">
                  <c:v>140560.32</c:v>
                </c:pt>
                <c:pt idx="2">
                  <c:v>560436.01</c:v>
                </c:pt>
                <c:pt idx="3">
                  <c:v>366787.2</c:v>
                </c:pt>
                <c:pt idx="4">
                  <c:v>351337.41</c:v>
                </c:pt>
                <c:pt idx="5">
                  <c:v>140560.32</c:v>
                </c:pt>
                <c:pt idx="6">
                  <c:v>560436.01</c:v>
                </c:pt>
              </c:numCache>
            </c:numRef>
          </c:val>
        </c:ser>
        <c:overlap val="-27"/>
        <c:gapWidth val="219"/>
        <c:axId val="17940261"/>
        <c:axId val="27244622"/>
      </c:barChart>
      <c:catAx>
        <c:axId val="17940261"/>
        <c:scaling>
          <c:orientation val="minMax"/>
        </c:scaling>
        <c:axPos val="b"/>
        <c:delete val="0"/>
        <c:numFmt formatCode="General" sourceLinked="1"/>
        <c:majorTickMark val="none"/>
        <c:minorTickMark val="none"/>
        <c:tickLblPos val="nextTo"/>
        <c:spPr>
          <a:ln w="3175">
            <a:solidFill>
              <a:srgbClr val="D9D9D9"/>
            </a:solidFill>
          </a:ln>
        </c:spPr>
        <c:txPr>
          <a:bodyPr vert="horz" rot="0"/>
          <a:lstStyle/>
          <a:p>
            <a:pPr>
              <a:defRPr lang="en-US" cap="none" sz="600" b="0" i="0" u="none" baseline="0">
                <a:solidFill>
                  <a:srgbClr val="333333"/>
                </a:solidFill>
                <a:latin typeface="Calibri"/>
                <a:ea typeface="Calibri"/>
                <a:cs typeface="Calibri"/>
              </a:defRPr>
            </a:pPr>
          </a:p>
        </c:txPr>
        <c:crossAx val="27244622"/>
        <c:crossesAt val="0"/>
        <c:auto val="1"/>
        <c:lblOffset val="100"/>
        <c:tickLblSkip val="2"/>
        <c:noMultiLvlLbl val="0"/>
      </c:catAx>
      <c:valAx>
        <c:axId val="27244622"/>
        <c:scaling>
          <c:orientation val="minMax"/>
        </c:scaling>
        <c:axPos val="l"/>
        <c:majorGridlines>
          <c:spPr>
            <a:ln w="3175">
              <a:solidFill>
                <a:srgbClr val="D9D9D9"/>
              </a:solidFill>
            </a:ln>
          </c:spPr>
        </c:majorGridlines>
        <c:delete val="0"/>
        <c:numFmt formatCode="_ [$$-240A]\ * #,##0.00_ ;_ [$$-240A]\ * \-#,##0.00_ ;_ [$$-240A]\ * \-??_ ;_ @_ " sourceLinked="0"/>
        <c:majorTickMark val="none"/>
        <c:minorTickMark val="none"/>
        <c:tickLblPos val="nextTo"/>
        <c:spPr>
          <a:ln w="3175">
            <a:noFill/>
          </a:ln>
        </c:spPr>
        <c:txPr>
          <a:bodyPr vert="horz" rot="0"/>
          <a:lstStyle/>
          <a:p>
            <a:pPr>
              <a:defRPr lang="en-US" cap="none" sz="600" b="0" i="0" u="none" baseline="0">
                <a:solidFill>
                  <a:srgbClr val="333333"/>
                </a:solidFill>
                <a:latin typeface="Calibri"/>
                <a:ea typeface="Calibri"/>
                <a:cs typeface="Calibri"/>
              </a:defRPr>
            </a:pPr>
          </a:p>
        </c:txPr>
        <c:crossAx val="17940261"/>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600" b="0" i="0" u="none" baseline="0">
                <a:solidFill>
                  <a:srgbClr val="000000"/>
                </a:solidFill>
                <a:latin typeface="Calibri"/>
                <a:ea typeface="Calibri"/>
                <a:cs typeface="Calibri"/>
              </a:defRPr>
            </a:pPr>
          </a:p>
        </c:txPr>
      </c:dTable>
      <c:spPr>
        <a:noFill/>
        <a:ln>
          <a:noFill/>
        </a:ln>
      </c:spPr>
    </c:plotArea>
    <c:plotVisOnly val="1"/>
    <c:dispBlanksAs val="gap"/>
    <c:showDLblsOverMax val="0"/>
  </c:chart>
  <c:spPr>
    <a:solidFill>
      <a:srgbClr val="FFFFFF"/>
    </a:solidFill>
    <a:ln w="3175">
      <a:solidFill>
        <a:srgbClr val="D9D9D9"/>
      </a:solid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25"/>
          <c:y val="0.2345"/>
          <c:w val="0.9505"/>
          <c:h val="0.654"/>
        </c:manualLayout>
      </c:layout>
      <c:barChart>
        <c:barDir val="bar"/>
        <c:grouping val="percentStacked"/>
        <c:varyColors val="0"/>
        <c:ser>
          <c:idx val="0"/>
          <c:order val="0"/>
          <c:tx>
            <c:strRef>
              <c:f>'Introducción de datos'!$D$89</c:f>
              <c:strCache>
                <c:ptCount val="1"/>
                <c:pt idx="0">
                  <c:v>Cubiertos</c:v>
                </c:pt>
              </c:strCache>
            </c:strRef>
          </c:tx>
          <c:spPr>
            <a:solidFill>
              <a:srgbClr val="33CC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00"/>
              </a:solidFill>
              <a:ln w="3175">
                <a:noFill/>
              </a:ln>
            </c:spPr>
          </c:dPt>
          <c:dLbls>
            <c:dLbl>
              <c:idx val="0"/>
              <c:txPr>
                <a:bodyPr vert="horz" rot="0" anchor="ctr"/>
                <a:lstStyle/>
                <a:p>
                  <a:pPr algn="ctr">
                    <a:defRPr lang="en-US" cap="none" sz="110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1" i="0" u="none" baseline="0">
                    <a:solidFill>
                      <a:srgbClr val="000000"/>
                    </a:solidFill>
                    <a:latin typeface="Calibri"/>
                    <a:ea typeface="Calibri"/>
                    <a:cs typeface="Calibri"/>
                  </a:defRPr>
                </a:pPr>
              </a:p>
            </c:txPr>
            <c:showLegendKey val="0"/>
            <c:showVal val="1"/>
            <c:showBubbleSize val="0"/>
            <c:showCatName val="0"/>
            <c:showSerName val="0"/>
            <c:showPercent val="0"/>
          </c:dLbls>
          <c:val>
            <c:numRef>
              <c:f>'Introducción de datos'!$D$90</c:f>
              <c:numCache>
                <c:ptCount val="1"/>
                <c:pt idx="0">
                  <c:v>5</c:v>
                </c:pt>
              </c:numCache>
            </c:numRef>
          </c:val>
        </c:ser>
        <c:ser>
          <c:idx val="1"/>
          <c:order val="1"/>
          <c:tx>
            <c:strRef>
              <c:f>'Introducción de datos'!$E$89</c:f>
              <c:strCache>
                <c:ptCount val="1"/>
                <c:pt idx="0">
                  <c:v>Vacantes</c:v>
                </c:pt>
              </c:strCache>
            </c:strRef>
          </c:tx>
          <c:spPr>
            <a:solidFill>
              <a:srgbClr val="FF5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5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1" i="0" u="none" baseline="0">
                    <a:solidFill>
                      <a:srgbClr val="000000"/>
                    </a:solidFill>
                    <a:latin typeface="Calibri"/>
                    <a:ea typeface="Calibri"/>
                    <a:cs typeface="Calibri"/>
                  </a:defRPr>
                </a:pPr>
              </a:p>
            </c:txPr>
            <c:showLegendKey val="0"/>
            <c:showVal val="1"/>
            <c:showBubbleSize val="0"/>
            <c:showCatName val="0"/>
            <c:showSerName val="0"/>
            <c:showPercent val="0"/>
          </c:dLbls>
          <c:val>
            <c:numRef>
              <c:f>'Introducción de datos'!$E$90</c:f>
              <c:numCache>
                <c:ptCount val="1"/>
                <c:pt idx="0">
                  <c:v>0</c:v>
                </c:pt>
              </c:numCache>
            </c:numRef>
          </c:val>
        </c:ser>
        <c:overlap val="100"/>
        <c:gapWidth val="79"/>
        <c:axId val="43875007"/>
        <c:axId val="59330744"/>
      </c:barChart>
      <c:catAx>
        <c:axId val="43875007"/>
        <c:scaling>
          <c:orientation val="minMax"/>
        </c:scaling>
        <c:axPos val="l"/>
        <c:delete val="1"/>
        <c:majorTickMark val="out"/>
        <c:minorTickMark val="none"/>
        <c:tickLblPos val="nextTo"/>
        <c:crossAx val="59330744"/>
        <c:crossesAt val="0"/>
        <c:auto val="1"/>
        <c:lblOffset val="100"/>
        <c:tickLblSkip val="1"/>
        <c:noMultiLvlLbl val="0"/>
      </c:catAx>
      <c:valAx>
        <c:axId val="59330744"/>
        <c:scaling>
          <c:orientation val="minMax"/>
        </c:scaling>
        <c:axPos val="b"/>
        <c:majorGridlines>
          <c:spPr>
            <a:ln w="3175">
              <a:solidFill>
                <a:srgbClr val="808080"/>
              </a:solidFill>
            </a:ln>
          </c:spPr>
        </c:majorGridlines>
        <c:delete val="0"/>
        <c:numFmt formatCode="0%" sourceLinked="0"/>
        <c:majorTickMark val="out"/>
        <c:minorTickMark val="none"/>
        <c:tickLblPos val="low"/>
        <c:spPr>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crossAx val="43875007"/>
        <c:crosses val="max"/>
        <c:crossBetween val="between"/>
        <c:dispUnits/>
      </c:valAx>
      <c:spPr>
        <a:solidFill>
          <a:srgbClr val="FFFFFF"/>
        </a:solidFill>
        <a:ln w="3175">
          <a:noFill/>
        </a:ln>
      </c:spPr>
    </c:plotArea>
    <c:legend>
      <c:legendPos val="r"/>
      <c:layout>
        <c:manualLayout>
          <c:xMode val="edge"/>
          <c:yMode val="edge"/>
          <c:x val="0.235"/>
          <c:y val="0.66675"/>
          <c:w val="0.42375"/>
          <c:h val="0.183"/>
        </c:manualLayout>
      </c:layout>
      <c:overlay val="0"/>
      <c:spPr>
        <a:noFill/>
        <a:ln w="3175">
          <a:noFill/>
        </a:ln>
      </c:spPr>
      <c:txPr>
        <a:bodyPr vert="horz" rot="0"/>
        <a:lstStyle/>
        <a:p>
          <a:pPr>
            <a:defRPr lang="en-US" cap="none" sz="710" b="0" i="0" u="none" baseline="0">
              <a:solidFill>
                <a:srgbClr val="000000"/>
              </a:solidFill>
              <a:latin typeface="Calibri"/>
              <a:ea typeface="Calibri"/>
              <a:cs typeface="Calibri"/>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75"/>
          <c:y val="0.12375"/>
          <c:w val="0.92625"/>
          <c:h val="0.7075"/>
        </c:manualLayout>
      </c:layout>
      <c:barChart>
        <c:barDir val="col"/>
        <c:grouping val="clustered"/>
        <c:varyColors val="0"/>
        <c:ser>
          <c:idx val="0"/>
          <c:order val="0"/>
          <c:tx>
            <c:strRef>
              <c:f>'Introducción de datos'!$C$94</c:f>
              <c:strCache>
                <c:ptCount val="1"/>
                <c:pt idx="0">
                  <c:v>Identificados</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val>
            <c:numRef>
              <c:f>'Introducción de datos'!$C$95</c:f>
              <c:numCache>
                <c:ptCount val="1"/>
                <c:pt idx="0">
                  <c:v>0</c:v>
                </c:pt>
              </c:numCache>
            </c:numRef>
          </c:val>
        </c:ser>
        <c:ser>
          <c:idx val="1"/>
          <c:order val="1"/>
          <c:tx>
            <c:strRef>
              <c:f>'Introducción de datos'!$D$94</c:f>
              <c:strCache>
                <c:ptCount val="1"/>
                <c:pt idx="0">
                  <c:v>Evaluados</c:v>
                </c:pt>
              </c:strCache>
            </c:strRef>
          </c:tx>
          <c:spPr>
            <a:solidFill>
              <a:srgbClr val="F2F2F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val>
            <c:numRef>
              <c:f>'Introducción de datos'!$D$95</c:f>
              <c:numCache>
                <c:ptCount val="1"/>
                <c:pt idx="0">
                  <c:v>0</c:v>
                </c:pt>
              </c:numCache>
            </c:numRef>
          </c:val>
        </c:ser>
        <c:ser>
          <c:idx val="2"/>
          <c:order val="2"/>
          <c:tx>
            <c:strRef>
              <c:f>'Introducción de datos'!$E$94</c:f>
              <c:strCache>
                <c:ptCount val="1"/>
                <c:pt idx="0">
                  <c:v>Aprobados</c:v>
                </c:pt>
              </c:strCache>
            </c:strRef>
          </c:tx>
          <c:spPr>
            <a:solidFill>
              <a:srgbClr val="D9D9D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val>
            <c:numRef>
              <c:f>'Introducción de datos'!$E$95</c:f>
              <c:numCache>
                <c:ptCount val="1"/>
                <c:pt idx="0">
                  <c:v>0</c:v>
                </c:pt>
              </c:numCache>
            </c:numRef>
          </c:val>
        </c:ser>
        <c:ser>
          <c:idx val="3"/>
          <c:order val="3"/>
          <c:tx>
            <c:strRef>
              <c:f>'Introducción de datos'!$F$94</c:f>
              <c:strCache>
                <c:ptCount val="1"/>
                <c:pt idx="0">
                  <c:v>Firmados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val>
            <c:numRef>
              <c:f>'Introducción de datos'!$F$95</c:f>
              <c:numCache>
                <c:ptCount val="1"/>
                <c:pt idx="0">
                  <c:v>0</c:v>
                </c:pt>
              </c:numCache>
            </c:numRef>
          </c:val>
        </c:ser>
        <c:ser>
          <c:idx val="4"/>
          <c:order val="4"/>
          <c:tx>
            <c:strRef>
              <c:f>'Introducción de datos'!$G$94</c:f>
              <c:strCache>
                <c:ptCount val="1"/>
                <c:pt idx="0">
                  <c:v>Que reciben financiación</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A6A6A6"/>
              </a:solidFill>
              <a:ln w="12700">
                <a:solidFill>
                  <a:srgbClr val="000000"/>
                </a:solidFill>
              </a:ln>
            </c:spPr>
          </c:dPt>
          <c:dLbls>
            <c:dLbl>
              <c:idx val="0"/>
              <c:txPr>
                <a:bodyPr vert="horz" rot="0" anchor="ctr"/>
                <a:lstStyle/>
                <a:p>
                  <a:pPr algn="ctr">
                    <a:defRPr lang="en-US" cap="none" sz="8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val>
            <c:numRef>
              <c:f>'Introducción de datos'!$G$95</c:f>
              <c:numCache>
                <c:ptCount val="1"/>
                <c:pt idx="0">
                  <c:v>0</c:v>
                </c:pt>
              </c:numCache>
            </c:numRef>
          </c:val>
        </c:ser>
        <c:overlap val="-20"/>
        <c:axId val="64214649"/>
        <c:axId val="41060930"/>
      </c:barChart>
      <c:catAx>
        <c:axId val="64214649"/>
        <c:scaling>
          <c:orientation val="minMax"/>
        </c:scaling>
        <c:axPos val="b"/>
        <c:delete val="0"/>
        <c:numFmt formatCode="General" sourceLinked="1"/>
        <c:majorTickMark val="none"/>
        <c:minorTickMark val="none"/>
        <c:tickLblPos val="none"/>
        <c:spPr>
          <a:ln w="3175">
            <a:solidFill>
              <a:srgbClr val="000000"/>
            </a:solidFill>
          </a:ln>
        </c:spPr>
        <c:crossAx val="41060930"/>
        <c:crossesAt val="0"/>
        <c:auto val="0"/>
        <c:lblOffset val="100"/>
        <c:tickLblSkip val="1"/>
        <c:noMultiLvlLbl val="0"/>
      </c:catAx>
      <c:valAx>
        <c:axId val="4106093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4214649"/>
        <c:crossesAt val="1"/>
        <c:crossBetween val="between"/>
        <c:dispUnits/>
      </c:valAx>
      <c:spPr>
        <a:noFill/>
        <a:ln>
          <a:noFill/>
        </a:ln>
      </c:spPr>
    </c:plotArea>
    <c:legend>
      <c:legendPos val="r"/>
      <c:layout>
        <c:manualLayout>
          <c:xMode val="edge"/>
          <c:yMode val="edge"/>
          <c:x val="0.0255"/>
          <c:y val="0.7455"/>
          <c:w val="0.96175"/>
          <c:h val="0.1455"/>
        </c:manualLayout>
      </c:layout>
      <c:overlay val="0"/>
      <c:spPr>
        <a:noFill/>
        <a:ln w="3175">
          <a:noFill/>
        </a:ln>
      </c:spPr>
      <c:txPr>
        <a:bodyPr vert="horz" rot="0"/>
        <a:lstStyle/>
        <a:p>
          <a:pPr>
            <a:defRPr lang="en-US" cap="none" sz="64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35"/>
          <c:y val="0.109"/>
          <c:w val="0.76525"/>
          <c:h val="0.7395"/>
        </c:manualLayout>
      </c:layout>
      <c:barChart>
        <c:barDir val="bar"/>
        <c:grouping val="percentStacked"/>
        <c:varyColors val="0"/>
        <c:ser>
          <c:idx val="0"/>
          <c:order val="0"/>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'Introducción de datos'!$B$83:$B$84</c:f>
              <c:strCache>
                <c:ptCount val="2"/>
                <c:pt idx="0">
                  <c:v>Condiciones precedentes</c:v>
                </c:pt>
                <c:pt idx="1">
                  <c:v>Acciones con fecha límite</c:v>
                </c:pt>
              </c:strCache>
            </c:strRef>
          </c:cat>
          <c:val>
            <c:numRef>
              <c:f>'Introducción de datos'!$D$83:$D$84</c:f>
              <c:numCache>
                <c:ptCount val="2"/>
                <c:pt idx="0">
                  <c:v>3</c:v>
                </c:pt>
              </c:numCache>
            </c:numRef>
          </c:val>
        </c:ser>
        <c:ser>
          <c:idx val="1"/>
          <c:order val="1"/>
          <c:spPr>
            <a:solidFill>
              <a:srgbClr val="FFFF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'Introducción de datos'!$B$83:$B$84</c:f>
              <c:strCache>
                <c:ptCount val="2"/>
                <c:pt idx="0">
                  <c:v>Condiciones precedentes</c:v>
                </c:pt>
                <c:pt idx="1">
                  <c:v>Acciones con fecha límite</c:v>
                </c:pt>
              </c:strCache>
            </c:strRef>
          </c:cat>
          <c:val>
            <c:numRef>
              <c:f>'Introducción de datos'!$E$83:$E$84</c:f>
              <c:numCache>
                <c:ptCount val="2"/>
                <c:pt idx="0">
                  <c:v>2</c:v>
                </c:pt>
              </c:numCache>
            </c:numRef>
          </c:val>
        </c:ser>
        <c:ser>
          <c:idx val="2"/>
          <c:order val="2"/>
          <c:spPr>
            <a:solidFill>
              <a:srgbClr val="FF5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'Introducción de datos'!$B$83:$B$84</c:f>
              <c:strCache>
                <c:ptCount val="2"/>
                <c:pt idx="0">
                  <c:v>Condiciones precedentes</c:v>
                </c:pt>
                <c:pt idx="1">
                  <c:v>Acciones con fecha límite</c:v>
                </c:pt>
              </c:strCache>
            </c:strRef>
          </c:cat>
          <c:val>
            <c:numRef>
              <c:f>'Introducción de datos'!$F$83:$F$84</c:f>
              <c:numCache>
                <c:ptCount val="2"/>
                <c:pt idx="0">
                  <c:v>1</c:v>
                </c:pt>
              </c:numCache>
            </c:numRef>
          </c:val>
        </c:ser>
        <c:overlap val="100"/>
        <c:gapWidth val="70"/>
        <c:axId val="34004051"/>
        <c:axId val="37601004"/>
      </c:barChart>
      <c:catAx>
        <c:axId val="3400405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7601004"/>
        <c:crossesAt val="0"/>
        <c:auto val="1"/>
        <c:lblOffset val="100"/>
        <c:tickLblSkip val="1"/>
        <c:noMultiLvlLbl val="0"/>
      </c:catAx>
      <c:valAx>
        <c:axId val="37601004"/>
        <c:scaling>
          <c:orientation val="minMax"/>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4004051"/>
        <c:crossesAt val="1"/>
        <c:crossBetween val="between"/>
        <c:dispUnits/>
      </c:valAx>
      <c:spPr>
        <a:noFill/>
        <a:ln>
          <a:noFill/>
        </a:ln>
      </c:spPr>
    </c:plotArea>
    <c:legend>
      <c:legendPos val="r"/>
      <c:layout>
        <c:manualLayout>
          <c:xMode val="edge"/>
          <c:yMode val="edge"/>
          <c:x val="0.005"/>
          <c:y val="0.73625"/>
          <c:w val="0.9535"/>
          <c:h val="0.17175"/>
        </c:manualLayout>
      </c:layout>
      <c:overlay val="0"/>
      <c:spPr>
        <a:noFill/>
        <a:ln w="3175">
          <a:noFill/>
        </a:ln>
      </c:spPr>
      <c:txPr>
        <a:bodyPr vert="horz" rot="0"/>
        <a:lstStyle/>
        <a:p>
          <a:pPr>
            <a:defRPr lang="en-US" cap="none" sz="475"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5"/>
          <c:y val="0.153"/>
          <c:w val="0.80025"/>
          <c:h val="0.7065"/>
        </c:manualLayout>
      </c:layout>
      <c:barChart>
        <c:barDir val="bar"/>
        <c:grouping val="percentStacked"/>
        <c:varyColors val="0"/>
        <c:ser>
          <c:idx val="0"/>
          <c:order val="0"/>
          <c:tx>
            <c:strRef>
              <c:f>'Introducción de datos'!$D$99</c:f>
              <c:strCache>
                <c:ptCount val="1"/>
                <c:pt idx="0">
                  <c:v>Recibidos</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1" i="0" u="none" baseline="0">
                    <a:solidFill>
                      <a:srgbClr val="000000"/>
                    </a:solidFill>
                    <a:latin typeface="Calibri"/>
                    <a:ea typeface="Calibri"/>
                    <a:cs typeface="Calibri"/>
                  </a:defRPr>
                </a:pPr>
              </a:p>
            </c:txPr>
            <c:showLegendKey val="0"/>
            <c:showVal val="1"/>
            <c:showBubbleSize val="0"/>
            <c:showCatName val="0"/>
            <c:showSerName val="0"/>
            <c:showPercent val="0"/>
          </c:dLbls>
          <c:cat>
            <c:strRef>
              <c:f>'Introducción de datos'!$B$100:$B$101</c:f>
              <c:strCache>
                <c:ptCount val="2"/>
                <c:pt idx="0">
                  <c:v>Sub SR al SR</c:v>
                </c:pt>
                <c:pt idx="1">
                  <c:v>Personal Técnico al RP</c:v>
                </c:pt>
              </c:strCache>
            </c:strRef>
          </c:cat>
          <c:val>
            <c:numRef>
              <c:f>'Introducción de datos'!$D$100:$D$101</c:f>
              <c:numCache>
                <c:ptCount val="2"/>
              </c:numCache>
            </c:numRef>
          </c:val>
        </c:ser>
        <c:ser>
          <c:idx val="1"/>
          <c:order val="1"/>
          <c:tx>
            <c:strRef>
              <c:f>'Introducción de datos'!$E$99</c:f>
              <c:strCache>
                <c:ptCount val="1"/>
                <c:pt idx="0">
                  <c:v>Pendientes</c:v>
                </c:pt>
              </c:strCache>
            </c:strRef>
          </c:tx>
          <c:spPr>
            <a:solidFill>
              <a:srgbClr val="FF5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10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1100" b="1"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1" i="0" u="none" baseline="0">
                    <a:solidFill>
                      <a:srgbClr val="FFFFFF"/>
                    </a:solidFill>
                    <a:latin typeface="Calibri"/>
                    <a:ea typeface="Calibri"/>
                    <a:cs typeface="Calibri"/>
                  </a:defRPr>
                </a:pPr>
              </a:p>
            </c:txPr>
            <c:showLegendKey val="0"/>
            <c:showVal val="1"/>
            <c:showBubbleSize val="0"/>
            <c:showCatName val="0"/>
            <c:showSerName val="0"/>
            <c:showPercent val="0"/>
          </c:dLbls>
          <c:cat>
            <c:strRef>
              <c:f>'Introducción de datos'!$B$100:$B$101</c:f>
              <c:strCache>
                <c:ptCount val="2"/>
                <c:pt idx="0">
                  <c:v>Sub SR al SR</c:v>
                </c:pt>
                <c:pt idx="1">
                  <c:v>Personal Técnico al RP</c:v>
                </c:pt>
              </c:strCache>
            </c:strRef>
          </c:cat>
          <c:val>
            <c:numRef>
              <c:f>'Introducción de datos'!$E$100:$E$101</c:f>
              <c:numCache>
                <c:ptCount val="2"/>
                <c:pt idx="0">
                  <c:v>0</c:v>
                </c:pt>
                <c:pt idx="1">
                  <c:v>0</c:v>
                </c:pt>
              </c:numCache>
            </c:numRef>
          </c:val>
        </c:ser>
        <c:overlap val="100"/>
        <c:gapWidth val="79"/>
        <c:axId val="2864717"/>
        <c:axId val="25782454"/>
      </c:barChart>
      <c:catAx>
        <c:axId val="2864717"/>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crossAx val="25782454"/>
        <c:crossesAt val="0"/>
        <c:auto val="1"/>
        <c:lblOffset val="100"/>
        <c:tickLblSkip val="1"/>
        <c:noMultiLvlLbl val="0"/>
      </c:catAx>
      <c:valAx>
        <c:axId val="25782454"/>
        <c:scaling>
          <c:orientation val="minMax"/>
        </c:scaling>
        <c:axPos val="b"/>
        <c:majorGridlines>
          <c:spPr>
            <a:ln w="3175">
              <a:solidFill>
                <a:srgbClr val="808080"/>
              </a:solidFill>
            </a:ln>
          </c:spPr>
        </c:majorGridlines>
        <c:delete val="0"/>
        <c:numFmt formatCode="0%" sourceLinked="0"/>
        <c:majorTickMark val="out"/>
        <c:minorTickMark val="none"/>
        <c:tickLblPos val="low"/>
        <c:spPr>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crossAx val="2864717"/>
        <c:crosses val="max"/>
        <c:crossBetween val="between"/>
        <c:dispUnits/>
      </c:valAx>
      <c:spPr>
        <a:solidFill>
          <a:srgbClr val="FFFFFF"/>
        </a:solidFill>
        <a:ln w="3175">
          <a:noFill/>
        </a:ln>
      </c:spPr>
    </c:plotArea>
    <c:legend>
      <c:legendPos val="r"/>
      <c:layout>
        <c:manualLayout>
          <c:xMode val="edge"/>
          <c:yMode val="edge"/>
          <c:x val="0.29425"/>
          <c:y val="0.72525"/>
          <c:w val="0.3005"/>
          <c:h val="0.12625"/>
        </c:manualLayout>
      </c:layout>
      <c:overlay val="0"/>
      <c:spPr>
        <a:noFill/>
        <a:ln w="3175">
          <a:noFill/>
        </a:ln>
      </c:spPr>
      <c:txPr>
        <a:bodyPr vert="horz" rot="0"/>
        <a:lstStyle/>
        <a:p>
          <a:pPr>
            <a:defRPr lang="en-US" cap="none" sz="71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775"/>
          <c:y val="0.11925"/>
          <c:w val="0.8575"/>
          <c:h val="0.656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val>
            <c:numRef>
              <c:f>'Introducción de datos'!$C$109:$N$109</c:f>
              <c:numCache>
                <c:ptCount val="12"/>
                <c:pt idx="0">
                  <c:v>1004206</c:v>
                </c:pt>
                <c:pt idx="1">
                  <c:v>1004206</c:v>
                </c:pt>
                <c:pt idx="2">
                  <c:v>1004206</c:v>
                </c:pt>
                <c:pt idx="3">
                  <c:v>1004206</c:v>
                </c:pt>
                <c:pt idx="9">
                  <c:v>0</c:v>
                </c:pt>
                <c:pt idx="10">
                  <c:v>0</c:v>
                </c:pt>
                <c:pt idx="11">
                  <c:v>0</c:v>
                </c:pt>
              </c:numCache>
            </c:numRef>
          </c:val>
          <c:smooth val="0"/>
        </c:ser>
        <c:ser>
          <c:idx val="1"/>
          <c:order val="1"/>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val>
            <c:numRef>
              <c:f>'Introducción de datos'!$C$110:$N$110</c:f>
              <c:numCache>
                <c:ptCount val="12"/>
                <c:pt idx="0">
                  <c:v>45046.6</c:v>
                </c:pt>
                <c:pt idx="1">
                  <c:v>45046.6</c:v>
                </c:pt>
                <c:pt idx="2">
                  <c:v>45046.6</c:v>
                </c:pt>
                <c:pt idx="3">
                  <c:v>45046.6</c:v>
                </c:pt>
                <c:pt idx="9">
                  <c:v>0</c:v>
                </c:pt>
                <c:pt idx="10">
                  <c:v>0</c:v>
                </c:pt>
                <c:pt idx="11">
                  <c:v>0</c:v>
                </c:pt>
              </c:numCache>
            </c:numRef>
          </c:val>
          <c:smooth val="0"/>
        </c:ser>
        <c:ser>
          <c:idx val="2"/>
          <c:order val="2"/>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CC99"/>
              </a:solidFill>
              <a:ln>
                <a:solidFill>
                  <a:srgbClr val="FFCC99"/>
                </a:solidFill>
              </a:ln>
            </c:spPr>
          </c:marker>
          <c:val>
            <c:numRef>
              <c:f>'Introducción de datos'!$C$111:$N$111</c:f>
              <c:numCache>
                <c:ptCount val="12"/>
                <c:pt idx="0">
                  <c:v>593326</c:v>
                </c:pt>
                <c:pt idx="1">
                  <c:v>593326</c:v>
                </c:pt>
                <c:pt idx="2">
                  <c:v>593326</c:v>
                </c:pt>
                <c:pt idx="3">
                  <c:v>593326</c:v>
                </c:pt>
                <c:pt idx="9">
                  <c:v>0</c:v>
                </c:pt>
                <c:pt idx="10">
                  <c:v>0</c:v>
                </c:pt>
                <c:pt idx="11">
                  <c:v>0</c:v>
                </c:pt>
              </c:numCache>
            </c:numRef>
          </c:val>
          <c:smooth val="0"/>
        </c:ser>
        <c:marker val="1"/>
        <c:axId val="30715495"/>
        <c:axId val="8004000"/>
      </c:lineChart>
      <c:catAx>
        <c:axId val="3071549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675" b="0" i="0" u="none" baseline="0">
                <a:solidFill>
                  <a:srgbClr val="000000"/>
                </a:solidFill>
              </a:defRPr>
            </a:pPr>
          </a:p>
        </c:txPr>
        <c:crossAx val="8004000"/>
        <c:crossesAt val="0"/>
        <c:auto val="1"/>
        <c:lblOffset val="100"/>
        <c:tickLblSkip val="1"/>
        <c:noMultiLvlLbl val="0"/>
      </c:catAx>
      <c:valAx>
        <c:axId val="8004000"/>
        <c:scaling>
          <c:orientation val="minMax"/>
        </c:scaling>
        <c:axPos val="l"/>
        <c:majorGridlines>
          <c:spPr>
            <a:ln w="3175">
              <a:solidFill>
                <a:srgbClr val="000000"/>
              </a:solidFill>
            </a:ln>
          </c:spPr>
        </c:majorGridlines>
        <c:delete val="0"/>
        <c:numFmt formatCode="_([$$-440A]* #,##0.00_);_([$$-440A]* \(#,##0.00\);_([$$-440A]* \-??_);_(@_)" sourceLinked="0"/>
        <c:majorTickMark val="out"/>
        <c:minorTickMark val="none"/>
        <c:tickLblPos val="nextTo"/>
        <c:spPr>
          <a:ln w="3175">
            <a:solidFill>
              <a:srgbClr val="000000"/>
            </a:solidFill>
          </a:ln>
        </c:spPr>
        <c:txPr>
          <a:bodyPr vert="horz" rot="0"/>
          <a:lstStyle/>
          <a:p>
            <a:pPr>
              <a:defRPr lang="en-US" cap="none" sz="425" b="0" i="0" u="none" baseline="0">
                <a:solidFill>
                  <a:srgbClr val="000000"/>
                </a:solidFill>
              </a:defRPr>
            </a:pPr>
          </a:p>
        </c:txPr>
        <c:crossAx val="30715495"/>
        <c:crossesAt val="1"/>
        <c:crossBetween val="midCat"/>
        <c:dispUnits/>
      </c:valAx>
      <c:spPr>
        <a:solidFill>
          <a:srgbClr val="FFFFFF"/>
        </a:solidFill>
        <a:ln w="12700">
          <a:solidFill>
            <a:srgbClr val="808080"/>
          </a:solidFill>
        </a:ln>
      </c:spPr>
    </c:plotArea>
    <c:legend>
      <c:legendPos val="r"/>
      <c:layout>
        <c:manualLayout>
          <c:xMode val="edge"/>
          <c:yMode val="edge"/>
          <c:x val="0.00875"/>
          <c:y val="0.65075"/>
          <c:w val="0.85675"/>
          <c:h val="0.201"/>
        </c:manualLayout>
      </c:layout>
      <c:overlay val="0"/>
      <c:spPr>
        <a:noFill/>
        <a:ln w="3175">
          <a:noFill/>
        </a:ln>
      </c:spPr>
      <c:txPr>
        <a:bodyPr vert="horz" rot="0"/>
        <a:lstStyle/>
        <a:p>
          <a:pPr>
            <a:defRPr lang="en-US" cap="none" sz="49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Financiamiento!A1" /><Relationship Id="rId4" Type="http://schemas.openxmlformats.org/officeDocument/2006/relationships/hyperlink" Target="#Programatico!A1" /><Relationship Id="rId5" Type="http://schemas.openxmlformats.org/officeDocument/2006/relationships/hyperlink" Target="#Gesti&#243;n!A1" /><Relationship Id="rId6" Type="http://schemas.openxmlformats.org/officeDocument/2006/relationships/hyperlink" Target="#Recomendaciones!A1" /><Relationship Id="rId7" Type="http://schemas.openxmlformats.org/officeDocument/2006/relationships/hyperlink" Target="#Acciones!A1" /><Relationship Id="rId8" Type="http://schemas.openxmlformats.org/officeDocument/2006/relationships/hyperlink" Target="#'Informaci&#243;n de la subvenci&#243;n'!A1" /><Relationship Id="rId9" Type="http://schemas.openxmlformats.org/officeDocument/2006/relationships/hyperlink" Target="#'Lista de indicadores'!A1" /><Relationship Id="rId10" Type="http://schemas.openxmlformats.org/officeDocument/2006/relationships/hyperlink" Target="#'Introducci&#243;n de datos'!A1" /><Relationship Id="rId11" Type="http://schemas.openxmlformats.org/officeDocument/2006/relationships/image" Target="../media/image3.png" /><Relationship Id="rId12" Type="http://schemas.openxmlformats.org/officeDocument/2006/relationships/image" Target="../media/image4.png" /><Relationship Id="rId13" Type="http://schemas.openxmlformats.org/officeDocument/2006/relationships/image" Target="../media/image5.png" /></Relationships>
</file>

<file path=xl/drawings/_rels/drawing10.xml.rels><?xml version="1.0" encoding="utf-8" standalone="yes"?><Relationships xmlns="http://schemas.openxmlformats.org/package/2006/relationships"><Relationship Id="rId1"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hyperlink" Target="#Men&#250;!A1" /></Relationships>
</file>

<file path=xl/drawings/_rels/drawing3.xml.rels><?xml version="1.0" encoding="utf-8" standalone="yes"?><Relationships xmlns="http://schemas.openxmlformats.org/package/2006/relationships"><Relationship Id="rId1" Type="http://schemas.openxmlformats.org/officeDocument/2006/relationships/hyperlink" Target="#Men&#250;!A1" /></Relationships>
</file>

<file path=xl/drawings/_rels/drawing4.xml.rels><?xml version="1.0" encoding="utf-8" standalone="yes"?><Relationships xmlns="http://schemas.openxmlformats.org/package/2006/relationships"><Relationship Id="rId1" Type="http://schemas.openxmlformats.org/officeDocument/2006/relationships/hyperlink" Target="http://www.crwflags.com/fotw/flags/country.html#http://www.crwflags.com/fotw/flags/country.html" TargetMode="External" /><Relationship Id="rId2" Type="http://schemas.openxmlformats.org/officeDocument/2006/relationships/hyperlink" Target="#Men&#250;!A1" /><Relationship Id="rId3" Type="http://schemas.openxmlformats.org/officeDocument/2006/relationships/image" Target="../media/image6.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hyperlink" Target="#Men&#250;!A1" /><Relationship Id="rId5"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chart" Target="/xl/charts/chart9.xml" /><Relationship Id="rId6" Type="http://schemas.openxmlformats.org/officeDocument/2006/relationships/hyperlink" Target="#Men&#250;!A1" /></Relationships>
</file>

<file path=xl/drawings/_rels/drawing7.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hyperlink" Target="#Men&#250;!A1" /><Relationship Id="rId4" Type="http://schemas.openxmlformats.org/officeDocument/2006/relationships/chart" Target="/xl/charts/chart12.xml" /></Relationships>
</file>

<file path=xl/drawings/_rels/drawing8.xml.rels><?xml version="1.0" encoding="utf-8" standalone="yes"?><Relationships xmlns="http://schemas.openxmlformats.org/package/2006/relationships"><Relationship Id="rId1" Type="http://schemas.openxmlformats.org/officeDocument/2006/relationships/hyperlink" Target="#Men&#250;!A1" /></Relationships>
</file>

<file path=xl/drawings/_rels/drawing9.xml.rels><?xml version="1.0" encoding="utf-8" standalone="yes"?><Relationships xmlns="http://schemas.openxmlformats.org/package/2006/relationships"><Relationship Id="rId1" Type="http://schemas.openxmlformats.org/officeDocument/2006/relationships/hyperlink" Target="#Men&#250;!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xdr:row>
      <xdr:rowOff>142875</xdr:rowOff>
    </xdr:from>
    <xdr:to>
      <xdr:col>11</xdr:col>
      <xdr:colOff>666750</xdr:colOff>
      <xdr:row>19</xdr:row>
      <xdr:rowOff>104775</xdr:rowOff>
    </xdr:to>
    <xdr:pic>
      <xdr:nvPicPr>
        <xdr:cNvPr id="1" name="Picture 2"/>
        <xdr:cNvPicPr preferRelativeResize="1">
          <a:picLocks noChangeAspect="1"/>
        </xdr:cNvPicPr>
      </xdr:nvPicPr>
      <xdr:blipFill>
        <a:blip r:embed="rId1"/>
        <a:srcRect l="31350" t="36854" r="9529"/>
        <a:stretch>
          <a:fillRect/>
        </a:stretch>
      </xdr:blipFill>
      <xdr:spPr>
        <a:xfrm>
          <a:off x="38100" y="1381125"/>
          <a:ext cx="7667625" cy="2819400"/>
        </a:xfrm>
        <a:prstGeom prst="rect">
          <a:avLst/>
        </a:prstGeom>
        <a:noFill/>
        <a:ln w="9525" cmpd="sng">
          <a:noFill/>
        </a:ln>
      </xdr:spPr>
    </xdr:pic>
    <xdr:clientData/>
  </xdr:twoCellAnchor>
  <xdr:twoCellAnchor>
    <xdr:from>
      <xdr:col>7</xdr:col>
      <xdr:colOff>685800</xdr:colOff>
      <xdr:row>7</xdr:row>
      <xdr:rowOff>47625</xdr:rowOff>
    </xdr:from>
    <xdr:to>
      <xdr:col>11</xdr:col>
      <xdr:colOff>561975</xdr:colOff>
      <xdr:row>18</xdr:row>
      <xdr:rowOff>142875</xdr:rowOff>
    </xdr:to>
    <xdr:pic>
      <xdr:nvPicPr>
        <xdr:cNvPr id="2" name="Picture 824"/>
        <xdr:cNvPicPr preferRelativeResize="1">
          <a:picLocks noChangeAspect="1"/>
        </xdr:cNvPicPr>
      </xdr:nvPicPr>
      <xdr:blipFill>
        <a:blip r:embed="rId2"/>
        <a:stretch>
          <a:fillRect/>
        </a:stretch>
      </xdr:blipFill>
      <xdr:spPr>
        <a:xfrm>
          <a:off x="5334000" y="1857375"/>
          <a:ext cx="2266950" cy="2190750"/>
        </a:xfrm>
        <a:prstGeom prst="rect">
          <a:avLst/>
        </a:prstGeom>
        <a:noFill/>
        <a:ln w="9525" cmpd="sng">
          <a:noFill/>
        </a:ln>
      </xdr:spPr>
    </xdr:pic>
    <xdr:clientData/>
  </xdr:twoCellAnchor>
  <xdr:twoCellAnchor>
    <xdr:from>
      <xdr:col>4</xdr:col>
      <xdr:colOff>257175</xdr:colOff>
      <xdr:row>7</xdr:row>
      <xdr:rowOff>104775</xdr:rowOff>
    </xdr:from>
    <xdr:to>
      <xdr:col>7</xdr:col>
      <xdr:colOff>552450</xdr:colOff>
      <xdr:row>18</xdr:row>
      <xdr:rowOff>57150</xdr:rowOff>
    </xdr:to>
    <xdr:sp>
      <xdr:nvSpPr>
        <xdr:cNvPr id="3" name="AutoShape 27"/>
        <xdr:cNvSpPr>
          <a:spLocks/>
        </xdr:cNvSpPr>
      </xdr:nvSpPr>
      <xdr:spPr>
        <a:xfrm>
          <a:off x="2619375" y="1914525"/>
          <a:ext cx="2581275" cy="2047875"/>
        </a:xfrm>
        <a:prstGeom prst="roundRect">
          <a:avLst/>
        </a:prstGeom>
        <a:gradFill rotWithShape="1">
          <a:gsLst>
            <a:gs pos="0">
              <a:srgbClr val="D48886"/>
            </a:gs>
            <a:gs pos="100000">
              <a:srgbClr val="B24B48"/>
            </a:gs>
          </a:gsLst>
          <a:lin ang="5400000" scaled="1"/>
        </a:gradFill>
        <a:ln w="9360" cmpd="sng">
          <a:solidFill>
            <a:srgbClr val="FEFEFE"/>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285750</xdr:colOff>
      <xdr:row>10</xdr:row>
      <xdr:rowOff>47625</xdr:rowOff>
    </xdr:from>
    <xdr:to>
      <xdr:col>6</xdr:col>
      <xdr:colOff>600075</xdr:colOff>
      <xdr:row>12</xdr:row>
      <xdr:rowOff>38100</xdr:rowOff>
    </xdr:to>
    <xdr:sp>
      <xdr:nvSpPr>
        <xdr:cNvPr id="4" name="AutoShape 26"/>
        <xdr:cNvSpPr>
          <a:spLocks/>
        </xdr:cNvSpPr>
      </xdr:nvSpPr>
      <xdr:spPr>
        <a:xfrm>
          <a:off x="3409950" y="2428875"/>
          <a:ext cx="1076325" cy="371475"/>
        </a:xfrm>
        <a:prstGeom prst="roundRect">
          <a:avLst/>
        </a:prstGeom>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314325</xdr:colOff>
      <xdr:row>10</xdr:row>
      <xdr:rowOff>85725</xdr:rowOff>
    </xdr:from>
    <xdr:to>
      <xdr:col>6</xdr:col>
      <xdr:colOff>590550</xdr:colOff>
      <xdr:row>12</xdr:row>
      <xdr:rowOff>0</xdr:rowOff>
    </xdr:to>
    <xdr:sp>
      <xdr:nvSpPr>
        <xdr:cNvPr id="5" name="AutoShape 27">
          <a:hlinkClick r:id="rId3"/>
        </xdr:cNvPr>
        <xdr:cNvSpPr>
          <a:spLocks/>
        </xdr:cNvSpPr>
      </xdr:nvSpPr>
      <xdr:spPr>
        <a:xfrm>
          <a:off x="3438525" y="2466975"/>
          <a:ext cx="1038225" cy="295275"/>
        </a:xfrm>
        <a:prstGeom prst="roundRect">
          <a:avLst/>
        </a:prstGeom>
        <a:gradFill rotWithShape="1">
          <a:gsLst>
            <a:gs pos="0">
              <a:srgbClr val="C0504D"/>
            </a:gs>
            <a:gs pos="100000">
              <a:srgbClr val="863836"/>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Financieros</a:t>
          </a:r>
        </a:p>
      </xdr:txBody>
    </xdr:sp>
    <xdr:clientData/>
  </xdr:twoCellAnchor>
  <xdr:twoCellAnchor>
    <xdr:from>
      <xdr:col>5</xdr:col>
      <xdr:colOff>314325</xdr:colOff>
      <xdr:row>10</xdr:row>
      <xdr:rowOff>104775</xdr:rowOff>
    </xdr:from>
    <xdr:to>
      <xdr:col>5</xdr:col>
      <xdr:colOff>419100</xdr:colOff>
      <xdr:row>11</xdr:row>
      <xdr:rowOff>57150</xdr:rowOff>
    </xdr:to>
    <xdr:sp>
      <xdr:nvSpPr>
        <xdr:cNvPr id="6" name="Freeform 28"/>
        <xdr:cNvSpPr>
          <a:spLocks/>
        </xdr:cNvSpPr>
      </xdr:nvSpPr>
      <xdr:spPr>
        <a:xfrm>
          <a:off x="3438525" y="2486025"/>
          <a:ext cx="114300" cy="14287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304800</xdr:colOff>
      <xdr:row>15</xdr:row>
      <xdr:rowOff>180975</xdr:rowOff>
    </xdr:from>
    <xdr:to>
      <xdr:col>6</xdr:col>
      <xdr:colOff>609600</xdr:colOff>
      <xdr:row>17</xdr:row>
      <xdr:rowOff>152400</xdr:rowOff>
    </xdr:to>
    <xdr:sp>
      <xdr:nvSpPr>
        <xdr:cNvPr id="7" name="AutoShape 26"/>
        <xdr:cNvSpPr>
          <a:spLocks/>
        </xdr:cNvSpPr>
      </xdr:nvSpPr>
      <xdr:spPr>
        <a:xfrm>
          <a:off x="3429000" y="3514725"/>
          <a:ext cx="1066800" cy="352425"/>
        </a:xfrm>
        <a:prstGeom prst="roundRect">
          <a:avLst/>
        </a:prstGeom>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323850</xdr:colOff>
      <xdr:row>16</xdr:row>
      <xdr:rowOff>38100</xdr:rowOff>
    </xdr:from>
    <xdr:to>
      <xdr:col>6</xdr:col>
      <xdr:colOff>619125</xdr:colOff>
      <xdr:row>17</xdr:row>
      <xdr:rowOff>114300</xdr:rowOff>
    </xdr:to>
    <xdr:sp>
      <xdr:nvSpPr>
        <xdr:cNvPr id="8" name="AutoShape 27">
          <a:hlinkClick r:id="rId4"/>
        </xdr:cNvPr>
        <xdr:cNvSpPr>
          <a:spLocks/>
        </xdr:cNvSpPr>
      </xdr:nvSpPr>
      <xdr:spPr>
        <a:xfrm>
          <a:off x="3448050" y="3562350"/>
          <a:ext cx="1057275" cy="266700"/>
        </a:xfrm>
        <a:prstGeom prst="roundRect">
          <a:avLst/>
        </a:prstGeom>
        <a:gradFill rotWithShape="1">
          <a:gsLst>
            <a:gs pos="0">
              <a:srgbClr val="C0504D"/>
            </a:gs>
            <a:gs pos="100000">
              <a:srgbClr val="863836"/>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Programáticos</a:t>
          </a:r>
        </a:p>
      </xdr:txBody>
    </xdr:sp>
    <xdr:clientData/>
  </xdr:twoCellAnchor>
  <xdr:twoCellAnchor>
    <xdr:from>
      <xdr:col>5</xdr:col>
      <xdr:colOff>352425</xdr:colOff>
      <xdr:row>16</xdr:row>
      <xdr:rowOff>28575</xdr:rowOff>
    </xdr:from>
    <xdr:to>
      <xdr:col>5</xdr:col>
      <xdr:colOff>457200</xdr:colOff>
      <xdr:row>16</xdr:row>
      <xdr:rowOff>190500</xdr:rowOff>
    </xdr:to>
    <xdr:sp>
      <xdr:nvSpPr>
        <xdr:cNvPr id="9" name="Freeform 28"/>
        <xdr:cNvSpPr>
          <a:spLocks/>
        </xdr:cNvSpPr>
      </xdr:nvSpPr>
      <xdr:spPr>
        <a:xfrm>
          <a:off x="3476625" y="3552825"/>
          <a:ext cx="104775" cy="1619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285750</xdr:colOff>
      <xdr:row>13</xdr:row>
      <xdr:rowOff>0</xdr:rowOff>
    </xdr:from>
    <xdr:to>
      <xdr:col>6</xdr:col>
      <xdr:colOff>600075</xdr:colOff>
      <xdr:row>15</xdr:row>
      <xdr:rowOff>0</xdr:rowOff>
    </xdr:to>
    <xdr:sp>
      <xdr:nvSpPr>
        <xdr:cNvPr id="10" name="AutoShape 26"/>
        <xdr:cNvSpPr>
          <a:spLocks/>
        </xdr:cNvSpPr>
      </xdr:nvSpPr>
      <xdr:spPr>
        <a:xfrm>
          <a:off x="3409950" y="2952750"/>
          <a:ext cx="1076325" cy="381000"/>
        </a:xfrm>
        <a:prstGeom prst="roundRect">
          <a:avLst/>
        </a:prstGeom>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314325</xdr:colOff>
      <xdr:row>13</xdr:row>
      <xdr:rowOff>38100</xdr:rowOff>
    </xdr:from>
    <xdr:to>
      <xdr:col>6</xdr:col>
      <xdr:colOff>590550</xdr:colOff>
      <xdr:row>14</xdr:row>
      <xdr:rowOff>161925</xdr:rowOff>
    </xdr:to>
    <xdr:sp>
      <xdr:nvSpPr>
        <xdr:cNvPr id="11" name="AutoShape 27">
          <a:hlinkClick r:id="rId5"/>
        </xdr:cNvPr>
        <xdr:cNvSpPr>
          <a:spLocks/>
        </xdr:cNvSpPr>
      </xdr:nvSpPr>
      <xdr:spPr>
        <a:xfrm>
          <a:off x="3438525" y="2990850"/>
          <a:ext cx="1038225" cy="314325"/>
        </a:xfrm>
        <a:prstGeom prst="roundRect">
          <a:avLst/>
        </a:prstGeom>
        <a:gradFill rotWithShape="1">
          <a:gsLst>
            <a:gs pos="0">
              <a:srgbClr val="C0504D"/>
            </a:gs>
            <a:gs pos="100000">
              <a:srgbClr val="863836"/>
            </a:gs>
          </a:gsLst>
          <a:lin ang="5400000" scaled="1"/>
        </a:gradFill>
        <a:ln w="9360" cmpd="sng">
          <a:solidFill>
            <a:srgbClr val="FEFEFE"/>
          </a:solidFill>
          <a:headEnd type="none"/>
          <a:tailEnd type="none"/>
        </a:ln>
      </xdr:spPr>
      <xdr:txBody>
        <a:bodyPr vertOverflow="clip" wrap="square" lIns="54000" tIns="46800" rIns="18000" bIns="46800" anchor="ctr"/>
        <a:p>
          <a:pPr algn="ctr">
            <a:defRPr/>
          </a:pPr>
          <a:r>
            <a:rPr lang="en-US" cap="none" sz="1000" b="0" i="0" u="none" baseline="0">
              <a:solidFill>
                <a:srgbClr val="FFFFFF"/>
              </a:solidFill>
            </a:rPr>
            <a:t>Gestión</a:t>
          </a:r>
        </a:p>
      </xdr:txBody>
    </xdr:sp>
    <xdr:clientData/>
  </xdr:twoCellAnchor>
  <xdr:twoCellAnchor>
    <xdr:from>
      <xdr:col>5</xdr:col>
      <xdr:colOff>314325</xdr:colOff>
      <xdr:row>13</xdr:row>
      <xdr:rowOff>57150</xdr:rowOff>
    </xdr:from>
    <xdr:to>
      <xdr:col>5</xdr:col>
      <xdr:colOff>428625</xdr:colOff>
      <xdr:row>14</xdr:row>
      <xdr:rowOff>28575</xdr:rowOff>
    </xdr:to>
    <xdr:sp>
      <xdr:nvSpPr>
        <xdr:cNvPr id="12" name="Freeform 28"/>
        <xdr:cNvSpPr>
          <a:spLocks/>
        </xdr:cNvSpPr>
      </xdr:nvSpPr>
      <xdr:spPr>
        <a:xfrm>
          <a:off x="3438525" y="3009900"/>
          <a:ext cx="114300" cy="1619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342900</xdr:colOff>
      <xdr:row>5</xdr:row>
      <xdr:rowOff>0</xdr:rowOff>
    </xdr:from>
    <xdr:to>
      <xdr:col>7</xdr:col>
      <xdr:colOff>390525</xdr:colOff>
      <xdr:row>6</xdr:row>
      <xdr:rowOff>47625</xdr:rowOff>
    </xdr:to>
    <xdr:sp>
      <xdr:nvSpPr>
        <xdr:cNvPr id="13" name="Rectangle 803"/>
        <xdr:cNvSpPr>
          <a:spLocks/>
        </xdr:cNvSpPr>
      </xdr:nvSpPr>
      <xdr:spPr>
        <a:xfrm>
          <a:off x="2705100" y="1428750"/>
          <a:ext cx="2333625" cy="238125"/>
        </a:xfrm>
        <a:prstGeom prst="rect">
          <a:avLst/>
        </a:prstGeom>
        <a:noFill/>
        <a:ln w="9525" cmpd="sng">
          <a:noFill/>
        </a:ln>
      </xdr:spPr>
      <xdr:txBody>
        <a:bodyPr vertOverflow="clip" wrap="square" lIns="27360" tIns="27360" rIns="27360" bIns="0"/>
        <a:p>
          <a:pPr algn="ctr">
            <a:defRPr/>
          </a:pPr>
          <a:r>
            <a:rPr lang="en-US" cap="none" sz="1100" b="1" i="1" u="none" baseline="0">
              <a:solidFill>
                <a:srgbClr val="000000"/>
              </a:solidFill>
              <a:latin typeface="Calibri"/>
              <a:ea typeface="Calibri"/>
              <a:cs typeface="Calibri"/>
            </a:rPr>
            <a:t>Seleccione la opción que desea ver:</a:t>
          </a:r>
        </a:p>
      </xdr:txBody>
    </xdr:sp>
    <xdr:clientData/>
  </xdr:twoCellAnchor>
  <xdr:twoCellAnchor>
    <xdr:from>
      <xdr:col>8</xdr:col>
      <xdr:colOff>304800</xdr:colOff>
      <xdr:row>11</xdr:row>
      <xdr:rowOff>0</xdr:rowOff>
    </xdr:from>
    <xdr:to>
      <xdr:col>11</xdr:col>
      <xdr:colOff>171450</xdr:colOff>
      <xdr:row>13</xdr:row>
      <xdr:rowOff>28575</xdr:rowOff>
    </xdr:to>
    <xdr:sp>
      <xdr:nvSpPr>
        <xdr:cNvPr id="14" name="AutoShape 30"/>
        <xdr:cNvSpPr>
          <a:spLocks/>
        </xdr:cNvSpPr>
      </xdr:nvSpPr>
      <xdr:spPr>
        <a:xfrm>
          <a:off x="5715000" y="2571750"/>
          <a:ext cx="1495425" cy="409575"/>
        </a:xfrm>
        <a:prstGeom prst="roundRect">
          <a:avLst/>
        </a:prstGeom>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371475</xdr:colOff>
      <xdr:row>11</xdr:row>
      <xdr:rowOff>47625</xdr:rowOff>
    </xdr:from>
    <xdr:to>
      <xdr:col>11</xdr:col>
      <xdr:colOff>152400</xdr:colOff>
      <xdr:row>13</xdr:row>
      <xdr:rowOff>0</xdr:rowOff>
    </xdr:to>
    <xdr:sp>
      <xdr:nvSpPr>
        <xdr:cNvPr id="15" name="AutoShape 31">
          <a:hlinkClick r:id="rId6"/>
        </xdr:cNvPr>
        <xdr:cNvSpPr>
          <a:spLocks/>
        </xdr:cNvSpPr>
      </xdr:nvSpPr>
      <xdr:spPr>
        <a:xfrm>
          <a:off x="5781675" y="2619375"/>
          <a:ext cx="1409700" cy="333375"/>
        </a:xfrm>
        <a:prstGeom prst="roundRect">
          <a:avLst/>
        </a:prstGeom>
        <a:solidFill>
          <a:srgbClr val="99FF99"/>
        </a:soli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000000"/>
              </a:solidFill>
            </a:rPr>
            <a:t>Recomendaciones</a:t>
          </a:r>
        </a:p>
      </xdr:txBody>
    </xdr:sp>
    <xdr:clientData/>
  </xdr:twoCellAnchor>
  <xdr:twoCellAnchor>
    <xdr:from>
      <xdr:col>8</xdr:col>
      <xdr:colOff>352425</xdr:colOff>
      <xdr:row>11</xdr:row>
      <xdr:rowOff>57150</xdr:rowOff>
    </xdr:from>
    <xdr:to>
      <xdr:col>8</xdr:col>
      <xdr:colOff>495300</xdr:colOff>
      <xdr:row>12</xdr:row>
      <xdr:rowOff>47625</xdr:rowOff>
    </xdr:to>
    <xdr:sp>
      <xdr:nvSpPr>
        <xdr:cNvPr id="16" name="Freeform 32"/>
        <xdr:cNvSpPr>
          <a:spLocks/>
        </xdr:cNvSpPr>
      </xdr:nvSpPr>
      <xdr:spPr>
        <a:xfrm>
          <a:off x="5762625" y="2628900"/>
          <a:ext cx="142875" cy="18097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238125</xdr:colOff>
      <xdr:row>7</xdr:row>
      <xdr:rowOff>85725</xdr:rowOff>
    </xdr:from>
    <xdr:to>
      <xdr:col>4</xdr:col>
      <xdr:colOff>95250</xdr:colOff>
      <xdr:row>18</xdr:row>
      <xdr:rowOff>114300</xdr:rowOff>
    </xdr:to>
    <xdr:sp>
      <xdr:nvSpPr>
        <xdr:cNvPr id="17" name="AutoShape 31"/>
        <xdr:cNvSpPr>
          <a:spLocks/>
        </xdr:cNvSpPr>
      </xdr:nvSpPr>
      <xdr:spPr>
        <a:xfrm>
          <a:off x="314325" y="1895475"/>
          <a:ext cx="2143125" cy="2124075"/>
        </a:xfrm>
        <a:prstGeom prst="roundRect">
          <a:avLst/>
        </a:prstGeom>
        <a:gradFill rotWithShape="1">
          <a:gsLst>
            <a:gs pos="0">
              <a:srgbClr val="87AFD3"/>
            </a:gs>
            <a:gs pos="100000">
              <a:srgbClr val="4C7BB4"/>
            </a:gs>
          </a:gsLst>
          <a:lin ang="5400000" scaled="1"/>
        </a:gradFill>
        <a:ln w="9360" cmpd="sng">
          <a:solidFill>
            <a:srgbClr val="FEFEFE"/>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342900</xdr:colOff>
      <xdr:row>7</xdr:row>
      <xdr:rowOff>171450</xdr:rowOff>
    </xdr:from>
    <xdr:to>
      <xdr:col>2</xdr:col>
      <xdr:colOff>57150</xdr:colOff>
      <xdr:row>9</xdr:row>
      <xdr:rowOff>104775</xdr:rowOff>
    </xdr:to>
    <xdr:sp>
      <xdr:nvSpPr>
        <xdr:cNvPr id="18" name="Freeform 32"/>
        <xdr:cNvSpPr>
          <a:spLocks/>
        </xdr:cNvSpPr>
      </xdr:nvSpPr>
      <xdr:spPr>
        <a:xfrm>
          <a:off x="419100" y="1981200"/>
          <a:ext cx="476250" cy="3143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295275</xdr:colOff>
      <xdr:row>14</xdr:row>
      <xdr:rowOff>57150</xdr:rowOff>
    </xdr:from>
    <xdr:to>
      <xdr:col>11</xdr:col>
      <xdr:colOff>152400</xdr:colOff>
      <xdr:row>16</xdr:row>
      <xdr:rowOff>76200</xdr:rowOff>
    </xdr:to>
    <xdr:sp>
      <xdr:nvSpPr>
        <xdr:cNvPr id="19" name="AutoShape 30"/>
        <xdr:cNvSpPr>
          <a:spLocks/>
        </xdr:cNvSpPr>
      </xdr:nvSpPr>
      <xdr:spPr>
        <a:xfrm>
          <a:off x="5705475" y="3200400"/>
          <a:ext cx="1485900" cy="400050"/>
        </a:xfrm>
        <a:prstGeom prst="roundRect">
          <a:avLst/>
        </a:prstGeom>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342900</xdr:colOff>
      <xdr:row>14</xdr:row>
      <xdr:rowOff>104775</xdr:rowOff>
    </xdr:from>
    <xdr:to>
      <xdr:col>11</xdr:col>
      <xdr:colOff>104775</xdr:colOff>
      <xdr:row>16</xdr:row>
      <xdr:rowOff>76200</xdr:rowOff>
    </xdr:to>
    <xdr:sp>
      <xdr:nvSpPr>
        <xdr:cNvPr id="20" name="AutoShape 31">
          <a:hlinkClick r:id="rId7"/>
        </xdr:cNvPr>
        <xdr:cNvSpPr>
          <a:spLocks/>
        </xdr:cNvSpPr>
      </xdr:nvSpPr>
      <xdr:spPr>
        <a:xfrm>
          <a:off x="5753100" y="3248025"/>
          <a:ext cx="1390650" cy="352425"/>
        </a:xfrm>
        <a:prstGeom prst="roundRect">
          <a:avLst/>
        </a:prstGeom>
        <a:solidFill>
          <a:srgbClr val="99FF99"/>
        </a:soli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000000"/>
              </a:solidFill>
            </a:rPr>
            <a:t>Acciones</a:t>
          </a:r>
        </a:p>
      </xdr:txBody>
    </xdr:sp>
    <xdr:clientData/>
  </xdr:twoCellAnchor>
  <xdr:twoCellAnchor>
    <xdr:from>
      <xdr:col>8</xdr:col>
      <xdr:colOff>333375</xdr:colOff>
      <xdr:row>14</xdr:row>
      <xdr:rowOff>133350</xdr:rowOff>
    </xdr:from>
    <xdr:to>
      <xdr:col>8</xdr:col>
      <xdr:colOff>476250</xdr:colOff>
      <xdr:row>15</xdr:row>
      <xdr:rowOff>104775</xdr:rowOff>
    </xdr:to>
    <xdr:sp>
      <xdr:nvSpPr>
        <xdr:cNvPr id="21" name="Freeform 32"/>
        <xdr:cNvSpPr>
          <a:spLocks/>
        </xdr:cNvSpPr>
      </xdr:nvSpPr>
      <xdr:spPr>
        <a:xfrm>
          <a:off x="5743575" y="3276600"/>
          <a:ext cx="142875" cy="16192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523875</xdr:colOff>
      <xdr:row>15</xdr:row>
      <xdr:rowOff>142875</xdr:rowOff>
    </xdr:from>
    <xdr:to>
      <xdr:col>3</xdr:col>
      <xdr:colOff>495300</xdr:colOff>
      <xdr:row>18</xdr:row>
      <xdr:rowOff>9525</xdr:rowOff>
    </xdr:to>
    <xdr:sp>
      <xdr:nvSpPr>
        <xdr:cNvPr id="22" name="AutoShape 30"/>
        <xdr:cNvSpPr>
          <a:spLocks/>
        </xdr:cNvSpPr>
      </xdr:nvSpPr>
      <xdr:spPr>
        <a:xfrm>
          <a:off x="600075" y="3476625"/>
          <a:ext cx="1495425" cy="438150"/>
        </a:xfrm>
        <a:prstGeom prst="roundRect">
          <a:avLst/>
        </a:prstGeom>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552450</xdr:colOff>
      <xdr:row>15</xdr:row>
      <xdr:rowOff>180975</xdr:rowOff>
    </xdr:from>
    <xdr:to>
      <xdr:col>3</xdr:col>
      <xdr:colOff>476250</xdr:colOff>
      <xdr:row>17</xdr:row>
      <xdr:rowOff>180975</xdr:rowOff>
    </xdr:to>
    <xdr:sp>
      <xdr:nvSpPr>
        <xdr:cNvPr id="23" name="AutoShape 31">
          <a:hlinkClick r:id="rId8"/>
        </xdr:cNvPr>
        <xdr:cNvSpPr>
          <a:spLocks/>
        </xdr:cNvSpPr>
      </xdr:nvSpPr>
      <xdr:spPr>
        <a:xfrm>
          <a:off x="628650" y="3514725"/>
          <a:ext cx="1447800" cy="381000"/>
        </a:xfrm>
        <a:prstGeom prst="roundRect">
          <a:avLst/>
        </a:prstGeom>
        <a:gradFill rotWithShape="1">
          <a:gsLst>
            <a:gs pos="0">
              <a:srgbClr val="4F81BD"/>
            </a:gs>
            <a:gs pos="100000">
              <a:srgbClr val="375A84"/>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Información de la subvención</a:t>
          </a:r>
        </a:p>
      </xdr:txBody>
    </xdr:sp>
    <xdr:clientData/>
  </xdr:twoCellAnchor>
  <xdr:twoCellAnchor>
    <xdr:from>
      <xdr:col>1</xdr:col>
      <xdr:colOff>571500</xdr:colOff>
      <xdr:row>16</xdr:row>
      <xdr:rowOff>0</xdr:rowOff>
    </xdr:from>
    <xdr:to>
      <xdr:col>1</xdr:col>
      <xdr:colOff>714375</xdr:colOff>
      <xdr:row>16</xdr:row>
      <xdr:rowOff>133350</xdr:rowOff>
    </xdr:to>
    <xdr:sp>
      <xdr:nvSpPr>
        <xdr:cNvPr id="24" name="Freeform 32"/>
        <xdr:cNvSpPr>
          <a:spLocks/>
        </xdr:cNvSpPr>
      </xdr:nvSpPr>
      <xdr:spPr>
        <a:xfrm>
          <a:off x="647700" y="3524250"/>
          <a:ext cx="142875" cy="133350"/>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523875</xdr:colOff>
      <xdr:row>10</xdr:row>
      <xdr:rowOff>28575</xdr:rowOff>
    </xdr:from>
    <xdr:to>
      <xdr:col>3</xdr:col>
      <xdr:colOff>495300</xdr:colOff>
      <xdr:row>12</xdr:row>
      <xdr:rowOff>9525</xdr:rowOff>
    </xdr:to>
    <xdr:sp>
      <xdr:nvSpPr>
        <xdr:cNvPr id="25" name="AutoShape 30"/>
        <xdr:cNvSpPr>
          <a:spLocks/>
        </xdr:cNvSpPr>
      </xdr:nvSpPr>
      <xdr:spPr>
        <a:xfrm>
          <a:off x="600075" y="2409825"/>
          <a:ext cx="1495425" cy="361950"/>
        </a:xfrm>
        <a:prstGeom prst="roundRect">
          <a:avLst/>
        </a:prstGeom>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552450</xdr:colOff>
      <xdr:row>10</xdr:row>
      <xdr:rowOff>57150</xdr:rowOff>
    </xdr:from>
    <xdr:to>
      <xdr:col>3</xdr:col>
      <xdr:colOff>476250</xdr:colOff>
      <xdr:row>11</xdr:row>
      <xdr:rowOff>180975</xdr:rowOff>
    </xdr:to>
    <xdr:sp>
      <xdr:nvSpPr>
        <xdr:cNvPr id="26" name="AutoShape 31">
          <a:hlinkClick r:id="rId9"/>
        </xdr:cNvPr>
        <xdr:cNvSpPr>
          <a:spLocks/>
        </xdr:cNvSpPr>
      </xdr:nvSpPr>
      <xdr:spPr>
        <a:xfrm>
          <a:off x="628650" y="2438400"/>
          <a:ext cx="1447800" cy="314325"/>
        </a:xfrm>
        <a:prstGeom prst="roundRect">
          <a:avLst/>
        </a:prstGeom>
        <a:gradFill rotWithShape="1">
          <a:gsLst>
            <a:gs pos="0">
              <a:srgbClr val="4F81BD"/>
            </a:gs>
            <a:gs pos="100000">
              <a:srgbClr val="375A84"/>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Lista de indicadores</a:t>
          </a:r>
        </a:p>
      </xdr:txBody>
    </xdr:sp>
    <xdr:clientData/>
  </xdr:twoCellAnchor>
  <xdr:twoCellAnchor>
    <xdr:from>
      <xdr:col>1</xdr:col>
      <xdr:colOff>571500</xdr:colOff>
      <xdr:row>10</xdr:row>
      <xdr:rowOff>85725</xdr:rowOff>
    </xdr:from>
    <xdr:to>
      <xdr:col>1</xdr:col>
      <xdr:colOff>723900</xdr:colOff>
      <xdr:row>11</xdr:row>
      <xdr:rowOff>47625</xdr:rowOff>
    </xdr:to>
    <xdr:sp>
      <xdr:nvSpPr>
        <xdr:cNvPr id="27" name="Freeform 32"/>
        <xdr:cNvSpPr>
          <a:spLocks/>
        </xdr:cNvSpPr>
      </xdr:nvSpPr>
      <xdr:spPr>
        <a:xfrm>
          <a:off x="647700" y="2466975"/>
          <a:ext cx="152400" cy="152400"/>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523875</xdr:colOff>
      <xdr:row>13</xdr:row>
      <xdr:rowOff>0</xdr:rowOff>
    </xdr:from>
    <xdr:to>
      <xdr:col>3</xdr:col>
      <xdr:colOff>495300</xdr:colOff>
      <xdr:row>14</xdr:row>
      <xdr:rowOff>171450</xdr:rowOff>
    </xdr:to>
    <xdr:sp>
      <xdr:nvSpPr>
        <xdr:cNvPr id="28" name="AutoShape 30"/>
        <xdr:cNvSpPr>
          <a:spLocks/>
        </xdr:cNvSpPr>
      </xdr:nvSpPr>
      <xdr:spPr>
        <a:xfrm>
          <a:off x="600075" y="2952750"/>
          <a:ext cx="1495425" cy="361950"/>
        </a:xfrm>
        <a:prstGeom prst="roundRect">
          <a:avLst/>
        </a:prstGeom>
        <a:ln w="936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552450</xdr:colOff>
      <xdr:row>13</xdr:row>
      <xdr:rowOff>28575</xdr:rowOff>
    </xdr:from>
    <xdr:to>
      <xdr:col>3</xdr:col>
      <xdr:colOff>476250</xdr:colOff>
      <xdr:row>14</xdr:row>
      <xdr:rowOff>142875</xdr:rowOff>
    </xdr:to>
    <xdr:sp>
      <xdr:nvSpPr>
        <xdr:cNvPr id="29" name="AutoShape 31">
          <a:hlinkClick r:id="rId10"/>
        </xdr:cNvPr>
        <xdr:cNvSpPr>
          <a:spLocks/>
        </xdr:cNvSpPr>
      </xdr:nvSpPr>
      <xdr:spPr>
        <a:xfrm>
          <a:off x="628650" y="2981325"/>
          <a:ext cx="1447800" cy="304800"/>
        </a:xfrm>
        <a:prstGeom prst="roundRect">
          <a:avLst/>
        </a:prstGeom>
        <a:gradFill rotWithShape="1">
          <a:gsLst>
            <a:gs pos="0">
              <a:srgbClr val="4F81BD"/>
            </a:gs>
            <a:gs pos="100000">
              <a:srgbClr val="375A84"/>
            </a:gs>
          </a:gsLst>
          <a:lin ang="5400000" scaled="1"/>
        </a:gradFill>
        <a:ln w="9360" cmpd="sng">
          <a:solidFill>
            <a:srgbClr val="FEFEFE"/>
          </a:solidFill>
          <a:headEnd type="none"/>
          <a:tailEnd type="none"/>
        </a:ln>
      </xdr:spPr>
      <xdr:txBody>
        <a:bodyPr vertOverflow="clip" wrap="square" lIns="27360" tIns="22680" rIns="27360" bIns="22680" anchor="ctr"/>
        <a:p>
          <a:pPr algn="ctr">
            <a:defRPr/>
          </a:pPr>
          <a:r>
            <a:rPr lang="en-US" cap="none" sz="1000" b="0" i="0" u="none" baseline="0">
              <a:solidFill>
                <a:srgbClr val="FFFFFF"/>
              </a:solidFill>
            </a:rPr>
            <a:t>Introducción de datos</a:t>
          </a:r>
        </a:p>
      </xdr:txBody>
    </xdr:sp>
    <xdr:clientData/>
  </xdr:twoCellAnchor>
  <xdr:twoCellAnchor>
    <xdr:from>
      <xdr:col>1</xdr:col>
      <xdr:colOff>571500</xdr:colOff>
      <xdr:row>13</xdr:row>
      <xdr:rowOff>47625</xdr:rowOff>
    </xdr:from>
    <xdr:to>
      <xdr:col>1</xdr:col>
      <xdr:colOff>723900</xdr:colOff>
      <xdr:row>14</xdr:row>
      <xdr:rowOff>9525</xdr:rowOff>
    </xdr:to>
    <xdr:sp>
      <xdr:nvSpPr>
        <xdr:cNvPr id="30" name="Freeform 32"/>
        <xdr:cNvSpPr>
          <a:spLocks/>
        </xdr:cNvSpPr>
      </xdr:nvSpPr>
      <xdr:spPr>
        <a:xfrm>
          <a:off x="647700" y="3000375"/>
          <a:ext cx="152400" cy="152400"/>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257175</xdr:colOff>
      <xdr:row>7</xdr:row>
      <xdr:rowOff>57150</xdr:rowOff>
    </xdr:from>
    <xdr:to>
      <xdr:col>4</xdr:col>
      <xdr:colOff>95250</xdr:colOff>
      <xdr:row>9</xdr:row>
      <xdr:rowOff>133350</xdr:rowOff>
    </xdr:to>
    <xdr:pic>
      <xdr:nvPicPr>
        <xdr:cNvPr id="31" name="Picture 2012"/>
        <xdr:cNvPicPr preferRelativeResize="1">
          <a:picLocks noChangeAspect="1"/>
        </xdr:cNvPicPr>
      </xdr:nvPicPr>
      <xdr:blipFill>
        <a:blip r:embed="rId11"/>
        <a:stretch>
          <a:fillRect/>
        </a:stretch>
      </xdr:blipFill>
      <xdr:spPr>
        <a:xfrm>
          <a:off x="333375" y="1866900"/>
          <a:ext cx="2124075" cy="457200"/>
        </a:xfrm>
        <a:prstGeom prst="rect">
          <a:avLst/>
        </a:prstGeom>
        <a:noFill/>
        <a:ln w="9525" cmpd="sng">
          <a:noFill/>
        </a:ln>
      </xdr:spPr>
    </xdr:pic>
    <xdr:clientData/>
  </xdr:twoCellAnchor>
  <xdr:twoCellAnchor>
    <xdr:from>
      <xdr:col>1</xdr:col>
      <xdr:colOff>314325</xdr:colOff>
      <xdr:row>7</xdr:row>
      <xdr:rowOff>104775</xdr:rowOff>
    </xdr:from>
    <xdr:to>
      <xdr:col>4</xdr:col>
      <xdr:colOff>76200</xdr:colOff>
      <xdr:row>10</xdr:row>
      <xdr:rowOff>0</xdr:rowOff>
    </xdr:to>
    <xdr:sp fLocksText="0">
      <xdr:nvSpPr>
        <xdr:cNvPr id="32" name="Text Box 2013"/>
        <xdr:cNvSpPr txBox="1">
          <a:spLocks noChangeArrowheads="1"/>
        </xdr:cNvSpPr>
      </xdr:nvSpPr>
      <xdr:spPr>
        <a:xfrm>
          <a:off x="390525" y="1914525"/>
          <a:ext cx="2047875" cy="466725"/>
        </a:xfrm>
        <a:prstGeom prst="rect">
          <a:avLst/>
        </a:prstGeom>
        <a:noFill/>
        <a:ln w="9525" cmpd="sng">
          <a:noFill/>
        </a:ln>
      </xdr:spPr>
      <xdr:txBody>
        <a:bodyPr vertOverflow="clip" wrap="square" lIns="27360" tIns="22680" rIns="27360" bIns="0"/>
        <a:p>
          <a:pPr algn="ctr">
            <a:defRPr/>
          </a:pPr>
          <a:r>
            <a:rPr lang="en-US" cap="none" sz="1100" b="0" i="0" u="none" baseline="0">
              <a:solidFill>
                <a:srgbClr val="000000"/>
              </a:solidFill>
            </a:rPr>
            <a:t>Información de la subvención
</a:t>
          </a:r>
        </a:p>
      </xdr:txBody>
    </xdr:sp>
    <xdr:clientData/>
  </xdr:twoCellAnchor>
  <xdr:twoCellAnchor>
    <xdr:from>
      <xdr:col>4</xdr:col>
      <xdr:colOff>238125</xdr:colOff>
      <xdr:row>7</xdr:row>
      <xdr:rowOff>57150</xdr:rowOff>
    </xdr:from>
    <xdr:to>
      <xdr:col>7</xdr:col>
      <xdr:colOff>561975</xdr:colOff>
      <xdr:row>9</xdr:row>
      <xdr:rowOff>133350</xdr:rowOff>
    </xdr:to>
    <xdr:pic>
      <xdr:nvPicPr>
        <xdr:cNvPr id="33" name="Picture 2016"/>
        <xdr:cNvPicPr preferRelativeResize="1">
          <a:picLocks noChangeAspect="1"/>
        </xdr:cNvPicPr>
      </xdr:nvPicPr>
      <xdr:blipFill>
        <a:blip r:embed="rId12"/>
        <a:stretch>
          <a:fillRect/>
        </a:stretch>
      </xdr:blipFill>
      <xdr:spPr>
        <a:xfrm>
          <a:off x="2600325" y="1866900"/>
          <a:ext cx="2609850" cy="457200"/>
        </a:xfrm>
        <a:prstGeom prst="rect">
          <a:avLst/>
        </a:prstGeom>
        <a:noFill/>
        <a:ln w="9525" cmpd="sng">
          <a:noFill/>
        </a:ln>
      </xdr:spPr>
    </xdr:pic>
    <xdr:clientData/>
  </xdr:twoCellAnchor>
  <xdr:twoCellAnchor>
    <xdr:from>
      <xdr:col>4</xdr:col>
      <xdr:colOff>619125</xdr:colOff>
      <xdr:row>7</xdr:row>
      <xdr:rowOff>104775</xdr:rowOff>
    </xdr:from>
    <xdr:to>
      <xdr:col>7</xdr:col>
      <xdr:colOff>285750</xdr:colOff>
      <xdr:row>9</xdr:row>
      <xdr:rowOff>104775</xdr:rowOff>
    </xdr:to>
    <xdr:sp fLocksText="0">
      <xdr:nvSpPr>
        <xdr:cNvPr id="34" name="Text Box 2017"/>
        <xdr:cNvSpPr txBox="1">
          <a:spLocks noChangeArrowheads="1"/>
        </xdr:cNvSpPr>
      </xdr:nvSpPr>
      <xdr:spPr>
        <a:xfrm>
          <a:off x="2981325" y="1914525"/>
          <a:ext cx="1952625" cy="381000"/>
        </a:xfrm>
        <a:prstGeom prst="rect">
          <a:avLst/>
        </a:prstGeom>
        <a:noFill/>
        <a:ln w="9525" cmpd="sng">
          <a:noFill/>
        </a:ln>
      </xdr:spPr>
      <xdr:txBody>
        <a:bodyPr vertOverflow="clip" wrap="square" lIns="20160" tIns="20160" rIns="20160" bIns="20160"/>
        <a:p>
          <a:pPr algn="ctr">
            <a:defRPr/>
          </a:pPr>
          <a:r>
            <a:rPr lang="en-US" cap="none" sz="1200" b="0" i="0" u="none" baseline="0">
              <a:solidFill>
                <a:srgbClr val="000000"/>
              </a:solidFill>
            </a:rPr>
            <a:t>Indicadores
</a:t>
          </a:r>
        </a:p>
      </xdr:txBody>
    </xdr:sp>
    <xdr:clientData/>
  </xdr:twoCellAnchor>
  <xdr:twoCellAnchor>
    <xdr:from>
      <xdr:col>7</xdr:col>
      <xdr:colOff>723900</xdr:colOff>
      <xdr:row>7</xdr:row>
      <xdr:rowOff>76200</xdr:rowOff>
    </xdr:from>
    <xdr:to>
      <xdr:col>11</xdr:col>
      <xdr:colOff>523875</xdr:colOff>
      <xdr:row>9</xdr:row>
      <xdr:rowOff>133350</xdr:rowOff>
    </xdr:to>
    <xdr:pic>
      <xdr:nvPicPr>
        <xdr:cNvPr id="35" name="Picture 2018"/>
        <xdr:cNvPicPr preferRelativeResize="1">
          <a:picLocks noChangeAspect="1"/>
        </xdr:cNvPicPr>
      </xdr:nvPicPr>
      <xdr:blipFill>
        <a:blip r:embed="rId13"/>
        <a:stretch>
          <a:fillRect/>
        </a:stretch>
      </xdr:blipFill>
      <xdr:spPr>
        <a:xfrm>
          <a:off x="5372100" y="1885950"/>
          <a:ext cx="2190750" cy="438150"/>
        </a:xfrm>
        <a:prstGeom prst="rect">
          <a:avLst/>
        </a:prstGeom>
        <a:noFill/>
        <a:ln w="9525" cmpd="sng">
          <a:noFill/>
        </a:ln>
      </xdr:spPr>
    </xdr:pic>
    <xdr:clientData/>
  </xdr:twoCellAnchor>
  <xdr:twoCellAnchor>
    <xdr:from>
      <xdr:col>8</xdr:col>
      <xdr:colOff>76200</xdr:colOff>
      <xdr:row>7</xdr:row>
      <xdr:rowOff>104775</xdr:rowOff>
    </xdr:from>
    <xdr:to>
      <xdr:col>11</xdr:col>
      <xdr:colOff>447675</xdr:colOff>
      <xdr:row>9</xdr:row>
      <xdr:rowOff>104775</xdr:rowOff>
    </xdr:to>
    <xdr:sp fLocksText="0">
      <xdr:nvSpPr>
        <xdr:cNvPr id="36" name="Text Box 2019"/>
        <xdr:cNvSpPr txBox="1">
          <a:spLocks noChangeArrowheads="1"/>
        </xdr:cNvSpPr>
      </xdr:nvSpPr>
      <xdr:spPr>
        <a:xfrm>
          <a:off x="5486400" y="1914525"/>
          <a:ext cx="2000250" cy="381000"/>
        </a:xfrm>
        <a:prstGeom prst="rect">
          <a:avLst/>
        </a:prstGeom>
        <a:noFill/>
        <a:ln w="9525" cmpd="sng">
          <a:noFill/>
        </a:ln>
      </xdr:spPr>
      <xdr:txBody>
        <a:bodyPr vertOverflow="clip" wrap="square" lIns="20160" tIns="20160" rIns="20160" bIns="20160"/>
        <a:p>
          <a:pPr algn="ctr">
            <a:defRPr/>
          </a:pPr>
          <a:r>
            <a:rPr lang="en-US" cap="none" sz="1200" b="0" i="0" u="none" baseline="0">
              <a:solidFill>
                <a:srgbClr val="000000"/>
              </a:solidFill>
            </a:rPr>
            <a:t>Informes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xdr:row>
      <xdr:rowOff>66675</xdr:rowOff>
    </xdr:from>
    <xdr:to>
      <xdr:col>1</xdr:col>
      <xdr:colOff>123825</xdr:colOff>
      <xdr:row>4</xdr:row>
      <xdr:rowOff>76200</xdr:rowOff>
    </xdr:to>
    <xdr:pic>
      <xdr:nvPicPr>
        <xdr:cNvPr id="1" name="Picture 2"/>
        <xdr:cNvPicPr preferRelativeResize="1">
          <a:picLocks noChangeAspect="1"/>
        </xdr:cNvPicPr>
      </xdr:nvPicPr>
      <xdr:blipFill>
        <a:blip r:embed="rId1"/>
        <a:stretch>
          <a:fillRect/>
        </a:stretch>
      </xdr:blipFill>
      <xdr:spPr>
        <a:xfrm>
          <a:off x="142875" y="257175"/>
          <a:ext cx="742950"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1133475</xdr:colOff>
      <xdr:row>0</xdr:row>
      <xdr:rowOff>438150</xdr:rowOff>
    </xdr:to>
    <xdr:sp>
      <xdr:nvSpPr>
        <xdr:cNvPr id="1" name="AutoShape 50">
          <a:hlinkClick r:id="rId1"/>
        </xdr:cNvPr>
        <xdr:cNvSpPr>
          <a:spLocks/>
        </xdr:cNvSpPr>
      </xdr:nvSpPr>
      <xdr:spPr>
        <a:xfrm>
          <a:off x="28575" y="28575"/>
          <a:ext cx="1276350" cy="400050"/>
        </a:xfrm>
        <a:prstGeom prst="leftArrow">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29</xdr:row>
      <xdr:rowOff>285750</xdr:rowOff>
    </xdr:from>
    <xdr:to>
      <xdr:col>6</xdr:col>
      <xdr:colOff>142875</xdr:colOff>
      <xdr:row>39</xdr:row>
      <xdr:rowOff>104775</xdr:rowOff>
    </xdr:to>
    <xdr:sp>
      <xdr:nvSpPr>
        <xdr:cNvPr id="1" name="AutoShape 100"/>
        <xdr:cNvSpPr>
          <a:spLocks/>
        </xdr:cNvSpPr>
      </xdr:nvSpPr>
      <xdr:spPr>
        <a:xfrm flipH="1">
          <a:off x="11944350" y="4419600"/>
          <a:ext cx="0" cy="2276475"/>
        </a:xfrm>
        <a:prstGeom prst="straightConnector1">
          <a:avLst/>
        </a:prstGeom>
        <a:noFill/>
        <a:ln w="9360" cmpd="sng">
          <a:solidFill>
            <a:srgbClr val="000000"/>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161925</xdr:colOff>
      <xdr:row>0</xdr:row>
      <xdr:rowOff>0</xdr:rowOff>
    </xdr:from>
    <xdr:to>
      <xdr:col>1</xdr:col>
      <xdr:colOff>933450</xdr:colOff>
      <xdr:row>0</xdr:row>
      <xdr:rowOff>333375</xdr:rowOff>
    </xdr:to>
    <xdr:sp>
      <xdr:nvSpPr>
        <xdr:cNvPr id="2" name="AutoShape 50">
          <a:hlinkClick r:id="rId1"/>
        </xdr:cNvPr>
        <xdr:cNvSpPr>
          <a:spLocks/>
        </xdr:cNvSpPr>
      </xdr:nvSpPr>
      <xdr:spPr>
        <a:xfrm>
          <a:off x="161925" y="0"/>
          <a:ext cx="942975"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twoCellAnchor>
    <xdr:from>
      <xdr:col>2</xdr:col>
      <xdr:colOff>1209675</xdr:colOff>
      <xdr:row>49</xdr:row>
      <xdr:rowOff>38100</xdr:rowOff>
    </xdr:from>
    <xdr:to>
      <xdr:col>6</xdr:col>
      <xdr:colOff>971550</xdr:colOff>
      <xdr:row>50</xdr:row>
      <xdr:rowOff>47625</xdr:rowOff>
    </xdr:to>
    <xdr:grpSp>
      <xdr:nvGrpSpPr>
        <xdr:cNvPr id="3" name="Group 18"/>
        <xdr:cNvGrpSpPr>
          <a:grpSpLocks/>
        </xdr:cNvGrpSpPr>
      </xdr:nvGrpSpPr>
      <xdr:grpSpPr>
        <a:xfrm>
          <a:off x="7943850" y="8448675"/>
          <a:ext cx="4829175" cy="200025"/>
          <a:chOff x="13233" y="13364"/>
          <a:chExt cx="8041" cy="298"/>
        </a:xfrm>
        <a:solidFill>
          <a:srgbClr val="FFFFFF"/>
        </a:solidFill>
      </xdr:grpSpPr>
      <xdr:sp>
        <xdr:nvSpPr>
          <xdr:cNvPr id="4" name="AutoShape 100"/>
          <xdr:cNvSpPr>
            <a:spLocks/>
          </xdr:cNvSpPr>
        </xdr:nvSpPr>
        <xdr:spPr>
          <a:xfrm>
            <a:off x="13253" y="13643"/>
            <a:ext cx="8017" cy="2"/>
          </a:xfrm>
          <a:prstGeom prst="straightConnector1">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 name="Straight Connector 16"/>
          <xdr:cNvSpPr>
            <a:spLocks/>
          </xdr:cNvSpPr>
        </xdr:nvSpPr>
        <xdr:spPr>
          <a:xfrm flipV="1">
            <a:off x="13233" y="13364"/>
            <a:ext cx="0" cy="274"/>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sp>
        <xdr:nvSpPr>
          <xdr:cNvPr id="6" name="Straight Connector 17"/>
          <xdr:cNvSpPr>
            <a:spLocks/>
          </xdr:cNvSpPr>
        </xdr:nvSpPr>
        <xdr:spPr>
          <a:xfrm flipV="1">
            <a:off x="21274" y="13389"/>
            <a:ext cx="0" cy="274"/>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xdr:row>
      <xdr:rowOff>0</xdr:rowOff>
    </xdr:from>
    <xdr:to>
      <xdr:col>0</xdr:col>
      <xdr:colOff>1171575</xdr:colOff>
      <xdr:row>2</xdr:row>
      <xdr:rowOff>447675</xdr:rowOff>
    </xdr:to>
    <xdr:sp>
      <xdr:nvSpPr>
        <xdr:cNvPr id="1" name="Rectangle 117">
          <a:hlinkClick r:id="rId1"/>
        </xdr:cNvPr>
        <xdr:cNvSpPr>
          <a:spLocks/>
        </xdr:cNvSpPr>
      </xdr:nvSpPr>
      <xdr:spPr>
        <a:xfrm>
          <a:off x="200025" y="590550"/>
          <a:ext cx="971550" cy="447675"/>
        </a:xfrm>
        <a:prstGeom prst="rect">
          <a:avLst/>
        </a:prstGeom>
        <a:solidFill>
          <a:srgbClr val="FFFFFF"/>
        </a:solidFill>
        <a:ln w="9360" cmpd="sng">
          <a:solidFill>
            <a:srgbClr val="000000"/>
          </a:solidFill>
          <a:headEnd type="none"/>
          <a:tailEnd type="none"/>
        </a:ln>
      </xdr:spPr>
      <xdr:txBody>
        <a:bodyPr vertOverflow="clip" wrap="square" lIns="27360" tIns="22680" rIns="0" bIns="0"/>
        <a:p>
          <a:pPr algn="l">
            <a:defRPr/>
          </a:pPr>
          <a:r>
            <a:rPr lang="en-US" cap="none" sz="900" b="0" i="0" u="none" baseline="0">
              <a:solidFill>
                <a:srgbClr val="000000"/>
              </a:solidFill>
              <a:latin typeface="Calibri"/>
              <a:ea typeface="Calibri"/>
              <a:cs typeface="Calibri"/>
            </a:rPr>
            <a:t>http://www.crwflags.com/fotw/flags/country.html</a:t>
          </a:r>
        </a:p>
      </xdr:txBody>
    </xdr:sp>
    <xdr:clientData/>
  </xdr:twoCellAnchor>
  <xdr:twoCellAnchor>
    <xdr:from>
      <xdr:col>0</xdr:col>
      <xdr:colOff>95250</xdr:colOff>
      <xdr:row>0</xdr:row>
      <xdr:rowOff>38100</xdr:rowOff>
    </xdr:from>
    <xdr:to>
      <xdr:col>0</xdr:col>
      <xdr:colOff>1000125</xdr:colOff>
      <xdr:row>1</xdr:row>
      <xdr:rowOff>114300</xdr:rowOff>
    </xdr:to>
    <xdr:sp>
      <xdr:nvSpPr>
        <xdr:cNvPr id="2" name="AutoShape 50">
          <a:hlinkClick r:id="rId2"/>
        </xdr:cNvPr>
        <xdr:cNvSpPr>
          <a:spLocks/>
        </xdr:cNvSpPr>
      </xdr:nvSpPr>
      <xdr:spPr>
        <a:xfrm>
          <a:off x="95250" y="38100"/>
          <a:ext cx="904875" cy="342900"/>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twoCellAnchor>
    <xdr:from>
      <xdr:col>0</xdr:col>
      <xdr:colOff>228600</xdr:colOff>
      <xdr:row>1</xdr:row>
      <xdr:rowOff>276225</xdr:rowOff>
    </xdr:from>
    <xdr:to>
      <xdr:col>0</xdr:col>
      <xdr:colOff>1209675</xdr:colOff>
      <xdr:row>3</xdr:row>
      <xdr:rowOff>47625</xdr:rowOff>
    </xdr:to>
    <xdr:pic>
      <xdr:nvPicPr>
        <xdr:cNvPr id="3" name="Picture 711"/>
        <xdr:cNvPicPr preferRelativeResize="1">
          <a:picLocks noChangeAspect="1"/>
        </xdr:cNvPicPr>
      </xdr:nvPicPr>
      <xdr:blipFill>
        <a:blip r:embed="rId3"/>
        <a:stretch>
          <a:fillRect/>
        </a:stretch>
      </xdr:blipFill>
      <xdr:spPr>
        <a:xfrm>
          <a:off x="228600" y="542925"/>
          <a:ext cx="981075" cy="552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9</xdr:row>
      <xdr:rowOff>85725</xdr:rowOff>
    </xdr:from>
    <xdr:to>
      <xdr:col>6</xdr:col>
      <xdr:colOff>171450</xdr:colOff>
      <xdr:row>21</xdr:row>
      <xdr:rowOff>19050</xdr:rowOff>
    </xdr:to>
    <xdr:graphicFrame>
      <xdr:nvGraphicFramePr>
        <xdr:cNvPr id="1" name="Chart 1"/>
        <xdr:cNvGraphicFramePr/>
      </xdr:nvGraphicFramePr>
      <xdr:xfrm>
        <a:off x="19050" y="3000375"/>
        <a:ext cx="4943475" cy="2228850"/>
      </xdr:xfrm>
      <a:graphic>
        <a:graphicData uri="http://schemas.openxmlformats.org/drawingml/2006/chart">
          <c:chart xmlns:c="http://schemas.openxmlformats.org/drawingml/2006/chart" r:id="rId1"/>
        </a:graphicData>
      </a:graphic>
    </xdr:graphicFrame>
    <xdr:clientData/>
  </xdr:twoCellAnchor>
  <xdr:twoCellAnchor>
    <xdr:from>
      <xdr:col>6</xdr:col>
      <xdr:colOff>123825</xdr:colOff>
      <xdr:row>9</xdr:row>
      <xdr:rowOff>38100</xdr:rowOff>
    </xdr:from>
    <xdr:to>
      <xdr:col>12</xdr:col>
      <xdr:colOff>657225</xdr:colOff>
      <xdr:row>20</xdr:row>
      <xdr:rowOff>47625</xdr:rowOff>
    </xdr:to>
    <xdr:graphicFrame>
      <xdr:nvGraphicFramePr>
        <xdr:cNvPr id="2" name="Chart 2"/>
        <xdr:cNvGraphicFramePr/>
      </xdr:nvGraphicFramePr>
      <xdr:xfrm>
        <a:off x="4914900" y="2952750"/>
        <a:ext cx="5076825" cy="20002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23</xdr:row>
      <xdr:rowOff>19050</xdr:rowOff>
    </xdr:from>
    <xdr:to>
      <xdr:col>6</xdr:col>
      <xdr:colOff>114300</xdr:colOff>
      <xdr:row>30</xdr:row>
      <xdr:rowOff>57150</xdr:rowOff>
    </xdr:to>
    <xdr:graphicFrame>
      <xdr:nvGraphicFramePr>
        <xdr:cNvPr id="3" name="Chart 3"/>
        <xdr:cNvGraphicFramePr/>
      </xdr:nvGraphicFramePr>
      <xdr:xfrm>
        <a:off x="0" y="6115050"/>
        <a:ext cx="4905375" cy="18764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1</xdr:col>
      <xdr:colOff>714375</xdr:colOff>
      <xdr:row>0</xdr:row>
      <xdr:rowOff>333375</xdr:rowOff>
    </xdr:to>
    <xdr:sp>
      <xdr:nvSpPr>
        <xdr:cNvPr id="4" name="AutoShape 50">
          <a:hlinkClick r:id="rId4"/>
        </xdr:cNvPr>
        <xdr:cNvSpPr>
          <a:spLocks/>
        </xdr:cNvSpPr>
      </xdr:nvSpPr>
      <xdr:spPr>
        <a:xfrm>
          <a:off x="0" y="0"/>
          <a:ext cx="942975"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twoCellAnchor>
    <xdr:from>
      <xdr:col>12</xdr:col>
      <xdr:colOff>657225</xdr:colOff>
      <xdr:row>9</xdr:row>
      <xdr:rowOff>123825</xdr:rowOff>
    </xdr:from>
    <xdr:to>
      <xdr:col>19</xdr:col>
      <xdr:colOff>619125</xdr:colOff>
      <xdr:row>22</xdr:row>
      <xdr:rowOff>104775</xdr:rowOff>
    </xdr:to>
    <xdr:graphicFrame>
      <xdr:nvGraphicFramePr>
        <xdr:cNvPr id="5" name="Chart 5"/>
        <xdr:cNvGraphicFramePr/>
      </xdr:nvGraphicFramePr>
      <xdr:xfrm>
        <a:off x="9991725" y="3038475"/>
        <a:ext cx="5295900" cy="2571750"/>
      </xdr:xfrm>
      <a:graphic>
        <a:graphicData uri="http://schemas.openxmlformats.org/drawingml/2006/chart">
          <c:chart xmlns:c="http://schemas.openxmlformats.org/drawingml/2006/chart" r:id="rId5"/>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7</xdr:row>
      <xdr:rowOff>161925</xdr:rowOff>
    </xdr:from>
    <xdr:to>
      <xdr:col>12</xdr:col>
      <xdr:colOff>276225</xdr:colOff>
      <xdr:row>14</xdr:row>
      <xdr:rowOff>152400</xdr:rowOff>
    </xdr:to>
    <xdr:graphicFrame>
      <xdr:nvGraphicFramePr>
        <xdr:cNvPr id="1" name="Chart 1"/>
        <xdr:cNvGraphicFramePr/>
      </xdr:nvGraphicFramePr>
      <xdr:xfrm>
        <a:off x="5724525" y="1885950"/>
        <a:ext cx="5038725" cy="1266825"/>
      </xdr:xfrm>
      <a:graphic>
        <a:graphicData uri="http://schemas.openxmlformats.org/drawingml/2006/chart">
          <c:chart xmlns:c="http://schemas.openxmlformats.org/drawingml/2006/chart" r:id="rId1"/>
        </a:graphicData>
      </a:graphic>
    </xdr:graphicFrame>
    <xdr:clientData/>
  </xdr:twoCellAnchor>
  <xdr:twoCellAnchor>
    <xdr:from>
      <xdr:col>1</xdr:col>
      <xdr:colOff>66675</xdr:colOff>
      <xdr:row>15</xdr:row>
      <xdr:rowOff>371475</xdr:rowOff>
    </xdr:from>
    <xdr:to>
      <xdr:col>6</xdr:col>
      <xdr:colOff>0</xdr:colOff>
      <xdr:row>25</xdr:row>
      <xdr:rowOff>28575</xdr:rowOff>
    </xdr:to>
    <xdr:graphicFrame>
      <xdr:nvGraphicFramePr>
        <xdr:cNvPr id="2" name="Chart 2"/>
        <xdr:cNvGraphicFramePr/>
      </xdr:nvGraphicFramePr>
      <xdr:xfrm>
        <a:off x="295275" y="3724275"/>
        <a:ext cx="4152900" cy="18192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xdr:row>
      <xdr:rowOff>9525</xdr:rowOff>
    </xdr:from>
    <xdr:to>
      <xdr:col>6</xdr:col>
      <xdr:colOff>95250</xdr:colOff>
      <xdr:row>14</xdr:row>
      <xdr:rowOff>247650</xdr:rowOff>
    </xdr:to>
    <xdr:graphicFrame>
      <xdr:nvGraphicFramePr>
        <xdr:cNvPr id="3" name="Chart 3"/>
        <xdr:cNvGraphicFramePr/>
      </xdr:nvGraphicFramePr>
      <xdr:xfrm>
        <a:off x="0" y="1914525"/>
        <a:ext cx="4543425" cy="1333500"/>
      </xdr:xfrm>
      <a:graphic>
        <a:graphicData uri="http://schemas.openxmlformats.org/drawingml/2006/chart">
          <c:chart xmlns:c="http://schemas.openxmlformats.org/drawingml/2006/chart" r:id="rId3"/>
        </a:graphicData>
      </a:graphic>
    </xdr:graphicFrame>
    <xdr:clientData/>
  </xdr:twoCellAnchor>
  <xdr:twoCellAnchor>
    <xdr:from>
      <xdr:col>6</xdr:col>
      <xdr:colOff>1076325</xdr:colOff>
      <xdr:row>16</xdr:row>
      <xdr:rowOff>9525</xdr:rowOff>
    </xdr:from>
    <xdr:to>
      <xdr:col>13</xdr:col>
      <xdr:colOff>228600</xdr:colOff>
      <xdr:row>25</xdr:row>
      <xdr:rowOff>57150</xdr:rowOff>
    </xdr:to>
    <xdr:graphicFrame>
      <xdr:nvGraphicFramePr>
        <xdr:cNvPr id="4" name="Chart 4"/>
        <xdr:cNvGraphicFramePr/>
      </xdr:nvGraphicFramePr>
      <xdr:xfrm>
        <a:off x="5524500" y="3733800"/>
        <a:ext cx="5953125" cy="1838325"/>
      </xdr:xfrm>
      <a:graphic>
        <a:graphicData uri="http://schemas.openxmlformats.org/drawingml/2006/chart">
          <c:chart xmlns:c="http://schemas.openxmlformats.org/drawingml/2006/chart" r:id="rId4"/>
        </a:graphicData>
      </a:graphic>
    </xdr:graphicFrame>
    <xdr:clientData/>
  </xdr:twoCellAnchor>
  <xdr:twoCellAnchor>
    <xdr:from>
      <xdr:col>0</xdr:col>
      <xdr:colOff>219075</xdr:colOff>
      <xdr:row>27</xdr:row>
      <xdr:rowOff>47625</xdr:rowOff>
    </xdr:from>
    <xdr:to>
      <xdr:col>6</xdr:col>
      <xdr:colOff>104775</xdr:colOff>
      <xdr:row>30</xdr:row>
      <xdr:rowOff>266700</xdr:rowOff>
    </xdr:to>
    <xdr:graphicFrame>
      <xdr:nvGraphicFramePr>
        <xdr:cNvPr id="5" name="Chart 5"/>
        <xdr:cNvGraphicFramePr/>
      </xdr:nvGraphicFramePr>
      <xdr:xfrm>
        <a:off x="219075" y="6086475"/>
        <a:ext cx="4333875" cy="154305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0</xdr:row>
      <xdr:rowOff>9525</xdr:rowOff>
    </xdr:from>
    <xdr:to>
      <xdr:col>1</xdr:col>
      <xdr:colOff>695325</xdr:colOff>
      <xdr:row>0</xdr:row>
      <xdr:rowOff>342900</xdr:rowOff>
    </xdr:to>
    <xdr:sp>
      <xdr:nvSpPr>
        <xdr:cNvPr id="6" name="AutoShape 50">
          <a:hlinkClick r:id="rId6"/>
        </xdr:cNvPr>
        <xdr:cNvSpPr>
          <a:spLocks/>
        </xdr:cNvSpPr>
      </xdr:nvSpPr>
      <xdr:spPr>
        <a:xfrm>
          <a:off x="0" y="9525"/>
          <a:ext cx="923925"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419100</xdr:colOff>
      <xdr:row>9</xdr:row>
      <xdr:rowOff>114300</xdr:rowOff>
    </xdr:from>
    <xdr:to>
      <xdr:col>12</xdr:col>
      <xdr:colOff>228600</xdr:colOff>
      <xdr:row>18</xdr:row>
      <xdr:rowOff>19050</xdr:rowOff>
    </xdr:to>
    <xdr:graphicFrame>
      <xdr:nvGraphicFramePr>
        <xdr:cNvPr id="1" name="Chart 1"/>
        <xdr:cNvGraphicFramePr/>
      </xdr:nvGraphicFramePr>
      <xdr:xfrm>
        <a:off x="4505325" y="3200400"/>
        <a:ext cx="4124325" cy="1790700"/>
      </xdr:xfrm>
      <a:graphic>
        <a:graphicData uri="http://schemas.openxmlformats.org/drawingml/2006/chart">
          <c:chart xmlns:c="http://schemas.openxmlformats.org/drawingml/2006/chart" r:id="rId1"/>
        </a:graphicData>
      </a:graphic>
    </xdr:graphicFrame>
    <xdr:clientData/>
  </xdr:twoCellAnchor>
  <xdr:twoCellAnchor>
    <xdr:from>
      <xdr:col>12</xdr:col>
      <xdr:colOff>666750</xdr:colOff>
      <xdr:row>9</xdr:row>
      <xdr:rowOff>114300</xdr:rowOff>
    </xdr:from>
    <xdr:to>
      <xdr:col>18</xdr:col>
      <xdr:colOff>228600</xdr:colOff>
      <xdr:row>18</xdr:row>
      <xdr:rowOff>57150</xdr:rowOff>
    </xdr:to>
    <xdr:graphicFrame>
      <xdr:nvGraphicFramePr>
        <xdr:cNvPr id="2" name="Chart 2"/>
        <xdr:cNvGraphicFramePr/>
      </xdr:nvGraphicFramePr>
      <xdr:xfrm>
        <a:off x="9067800" y="3200400"/>
        <a:ext cx="4219575" cy="18288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0</xdr:row>
      <xdr:rowOff>19050</xdr:rowOff>
    </xdr:from>
    <xdr:to>
      <xdr:col>1</xdr:col>
      <xdr:colOff>942975</xdr:colOff>
      <xdr:row>1</xdr:row>
      <xdr:rowOff>9525</xdr:rowOff>
    </xdr:to>
    <xdr:sp>
      <xdr:nvSpPr>
        <xdr:cNvPr id="3" name="AutoShape 50">
          <a:hlinkClick r:id="rId3"/>
        </xdr:cNvPr>
        <xdr:cNvSpPr>
          <a:spLocks/>
        </xdr:cNvSpPr>
      </xdr:nvSpPr>
      <xdr:spPr>
        <a:xfrm>
          <a:off x="28575" y="19050"/>
          <a:ext cx="942975" cy="323850"/>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twoCellAnchor>
    <xdr:from>
      <xdr:col>1</xdr:col>
      <xdr:colOff>257175</xdr:colOff>
      <xdr:row>9</xdr:row>
      <xdr:rowOff>114300</xdr:rowOff>
    </xdr:from>
    <xdr:to>
      <xdr:col>5</xdr:col>
      <xdr:colOff>266700</xdr:colOff>
      <xdr:row>17</xdr:row>
      <xdr:rowOff>66675</xdr:rowOff>
    </xdr:to>
    <xdr:graphicFrame>
      <xdr:nvGraphicFramePr>
        <xdr:cNvPr id="4" name="Chart 4"/>
        <xdr:cNvGraphicFramePr/>
      </xdr:nvGraphicFramePr>
      <xdr:xfrm>
        <a:off x="285750" y="3200400"/>
        <a:ext cx="4067175" cy="1600200"/>
      </xdr:xfrm>
      <a:graphic>
        <a:graphicData uri="http://schemas.openxmlformats.org/drawingml/2006/chart">
          <c:chart xmlns:c="http://schemas.openxmlformats.org/drawingml/2006/chart" r:id="rId4"/>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47625</xdr:rowOff>
    </xdr:from>
    <xdr:to>
      <xdr:col>1</xdr:col>
      <xdr:colOff>914400</xdr:colOff>
      <xdr:row>0</xdr:row>
      <xdr:rowOff>381000</xdr:rowOff>
    </xdr:to>
    <xdr:sp>
      <xdr:nvSpPr>
        <xdr:cNvPr id="1" name="AutoShape 50">
          <a:hlinkClick r:id="rId1"/>
        </xdr:cNvPr>
        <xdr:cNvSpPr>
          <a:spLocks/>
        </xdr:cNvSpPr>
      </xdr:nvSpPr>
      <xdr:spPr>
        <a:xfrm>
          <a:off x="38100" y="47625"/>
          <a:ext cx="952500" cy="333375"/>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1</xdr:col>
      <xdr:colOff>676275</xdr:colOff>
      <xdr:row>0</xdr:row>
      <xdr:rowOff>352425</xdr:rowOff>
    </xdr:to>
    <xdr:sp>
      <xdr:nvSpPr>
        <xdr:cNvPr id="1" name="AutoShape 50">
          <a:hlinkClick r:id="rId1"/>
        </xdr:cNvPr>
        <xdr:cNvSpPr>
          <a:spLocks/>
        </xdr:cNvSpPr>
      </xdr:nvSpPr>
      <xdr:spPr>
        <a:xfrm>
          <a:off x="38100" y="28575"/>
          <a:ext cx="914400" cy="323850"/>
        </a:xfrm>
        <a:prstGeom prst="leftArrow">
          <a:avLst>
            <a:gd name="adj" fmla="val -21819"/>
          </a:avLst>
        </a:prstGeom>
        <a:solidFill>
          <a:srgbClr val="FFFF99"/>
        </a:solidFill>
        <a:ln w="9360"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Menú</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PORTE%20MENSUALES\REPORTE%20SEMESTRAL\Documents%20and%20Settings\Administrator\My%20Documents\Downloads\Ficticia%20HIV%20Dashboard_ES%20-%20Set%20Up%20and%20Maintenance%20Guid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a de indicadores"/>
      <sheetName val="Introducción de datos"/>
      <sheetName val="Información de la subvención"/>
      <sheetName val="Financiamiento"/>
      <sheetName val="Gestión"/>
      <sheetName val="Programatico"/>
      <sheetName val="Recomendaciones"/>
      <sheetName val="Acciones"/>
      <sheetName val="Setup"/>
    </sheetNames>
    <sheetDataSet>
      <sheetData sheetId="1">
        <row r="6">
          <cell r="B6" t="str">
            <v>Subvención nº:</v>
          </cell>
          <cell r="C6" t="str">
            <v>FIC-910-G01-H</v>
          </cell>
        </row>
      </sheetData>
      <sheetData sheetId="2">
        <row r="3">
          <cell r="B3" t="str">
            <v>Tablero de mando:  Ficticia - VIH / SIDA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tabColor indexed="51"/>
  </sheetPr>
  <dimension ref="B2:O4"/>
  <sheetViews>
    <sheetView showGridLines="0" zoomScale="80" zoomScaleNormal="80" zoomScalePageLayoutView="0" workbookViewId="0" topLeftCell="A3">
      <selection activeCell="A1" sqref="A1"/>
    </sheetView>
  </sheetViews>
  <sheetFormatPr defaultColWidth="11.421875" defaultRowHeight="15"/>
  <cols>
    <col min="1" max="1" width="1.1484375" style="0" customWidth="1"/>
    <col min="2" max="10" width="11.421875" style="0" customWidth="1"/>
    <col min="11" max="11" width="1.57421875" style="0" customWidth="1"/>
  </cols>
  <sheetData>
    <row r="1" ht="25.5" customHeight="1"/>
    <row r="2" spans="2:15" ht="36">
      <c r="B2" s="491" t="str">
        <f>+'[1]Información de la subvención'!B3:J3</f>
        <v>Tablero de mando:  Ficticia - VIH / SIDA</v>
      </c>
      <c r="C2" s="491"/>
      <c r="D2" s="491"/>
      <c r="E2" s="491"/>
      <c r="F2" s="491"/>
      <c r="G2" s="491"/>
      <c r="H2" s="491"/>
      <c r="I2" s="491"/>
      <c r="J2" s="491"/>
      <c r="K2" s="491"/>
      <c r="L2" s="491"/>
      <c r="M2" s="1"/>
      <c r="N2" s="1"/>
      <c r="O2" s="1"/>
    </row>
    <row r="4" spans="2:12" ht="21">
      <c r="B4" s="492" t="str">
        <f>+'Introducción de datos'!G6&amp;"  "&amp;+'Introducción de datos'!G8&amp;",  "&amp;+'Introducción de datos'!I8</f>
        <v>TB  ,  </v>
      </c>
      <c r="C4" s="492"/>
      <c r="D4" s="492"/>
      <c r="E4" s="492"/>
      <c r="F4" s="2"/>
      <c r="G4" s="2"/>
      <c r="H4" s="3" t="str">
        <f>+'[1]Introducción de datos'!B6&amp;" "&amp;+'[1]Introducción de datos'!C6</f>
        <v>Subvención nº: FIC-910-G01-H</v>
      </c>
      <c r="I4" s="3"/>
      <c r="J4" s="4"/>
      <c r="K4" s="2"/>
      <c r="L4" s="2"/>
    </row>
  </sheetData>
  <sheetProtection selectLockedCells="1" selectUnlockedCells="1"/>
  <mergeCells count="2">
    <mergeCell ref="B2:L2"/>
    <mergeCell ref="B4:E4"/>
  </mergeCells>
  <printOptions/>
  <pageMargins left="0.7083333333333334" right="0.7083333333333334" top="0.7479166666666667" bottom="0.7486111111111111" header="0.5118055555555555" footer="0.31527777777777777"/>
  <pageSetup horizontalDpi="300" verticalDpi="300" orientation="landscape" paperSize="9"/>
  <headerFooter alignWithMargins="0">
    <oddFooter>&amp;L&amp;F&amp;C&amp;A&amp;R&amp;D</oddFooter>
  </headerFooter>
  <drawing r:id="rId1"/>
</worksheet>
</file>

<file path=xl/worksheets/sheet10.xml><?xml version="1.0" encoding="utf-8"?>
<worksheet xmlns="http://schemas.openxmlformats.org/spreadsheetml/2006/main" xmlns:r="http://schemas.openxmlformats.org/officeDocument/2006/relationships">
  <dimension ref="B3:O48"/>
  <sheetViews>
    <sheetView showGridLines="0" zoomScale="80" zoomScaleNormal="80" zoomScalePageLayoutView="0" workbookViewId="0" topLeftCell="G6">
      <selection activeCell="H9" sqref="H9"/>
    </sheetView>
  </sheetViews>
  <sheetFormatPr defaultColWidth="11.421875" defaultRowHeight="15"/>
  <cols>
    <col min="1" max="1" width="11.421875" style="0" customWidth="1"/>
    <col min="2" max="2" width="16.140625" style="0" customWidth="1"/>
    <col min="3" max="3" width="14.57421875" style="0" customWidth="1"/>
    <col min="4" max="4" width="15.421875" style="0" customWidth="1"/>
    <col min="5" max="6" width="11.421875" style="0" customWidth="1"/>
    <col min="7" max="7" width="14.421875" style="0" customWidth="1"/>
    <col min="8" max="8" width="35.421875" style="0" customWidth="1"/>
    <col min="9" max="9" width="45.57421875" style="0" customWidth="1"/>
    <col min="10" max="10" width="33.421875" style="0" customWidth="1"/>
    <col min="11" max="12" width="11.421875" style="0" customWidth="1"/>
    <col min="13" max="13" width="28.421875" style="0" customWidth="1"/>
    <col min="14" max="14" width="46.421875" style="0" customWidth="1"/>
  </cols>
  <sheetData>
    <row r="2" ht="25.5" customHeight="1"/>
    <row r="3" spans="2:9" ht="36">
      <c r="B3" s="675" t="str">
        <f>'Información de la subvención'!B3:J3</f>
        <v>Tablero de mando:  El Salvador - TB</v>
      </c>
      <c r="C3" s="675"/>
      <c r="D3" s="675"/>
      <c r="E3" s="675"/>
      <c r="F3" s="675"/>
      <c r="G3" s="675"/>
      <c r="H3" s="675"/>
      <c r="I3" s="321"/>
    </row>
    <row r="6" spans="2:8" ht="18">
      <c r="B6" s="676" t="s">
        <v>268</v>
      </c>
      <c r="C6" s="676"/>
      <c r="D6" s="676"/>
      <c r="E6" s="676"/>
      <c r="F6" s="676"/>
      <c r="G6" s="676"/>
      <c r="H6" s="676"/>
    </row>
    <row r="8" spans="2:15" ht="18">
      <c r="B8" s="477" t="s">
        <v>269</v>
      </c>
      <c r="C8" s="477" t="s">
        <v>270</v>
      </c>
      <c r="D8" s="477" t="s">
        <v>271</v>
      </c>
      <c r="E8" s="477" t="s">
        <v>272</v>
      </c>
      <c r="F8" s="477" t="s">
        <v>273</v>
      </c>
      <c r="G8" s="477" t="s">
        <v>274</v>
      </c>
      <c r="H8" s="477" t="s">
        <v>275</v>
      </c>
      <c r="I8" s="478" t="s">
        <v>276</v>
      </c>
      <c r="J8" s="478" t="s">
        <v>277</v>
      </c>
      <c r="M8" s="10"/>
      <c r="N8" s="10"/>
      <c r="O8" s="10"/>
    </row>
    <row r="9" spans="2:15" ht="14.25">
      <c r="B9" s="479" t="s">
        <v>278</v>
      </c>
      <c r="C9" s="479" t="s">
        <v>278</v>
      </c>
      <c r="D9" s="479" t="s">
        <v>278</v>
      </c>
      <c r="E9" s="479" t="s">
        <v>278</v>
      </c>
      <c r="F9" s="479" t="s">
        <v>278</v>
      </c>
      <c r="G9" s="479" t="s">
        <v>278</v>
      </c>
      <c r="H9" s="479" t="s">
        <v>278</v>
      </c>
      <c r="I9" s="480" t="s">
        <v>278</v>
      </c>
      <c r="J9" s="479" t="s">
        <v>278</v>
      </c>
      <c r="M9" s="10"/>
      <c r="N9" s="10"/>
      <c r="O9" s="10"/>
    </row>
    <row r="10" spans="2:15" ht="14.25">
      <c r="B10" s="481" t="s">
        <v>279</v>
      </c>
      <c r="C10" s="481" t="s">
        <v>78</v>
      </c>
      <c r="D10" s="481" t="s">
        <v>280</v>
      </c>
      <c r="E10" s="481" t="s">
        <v>281</v>
      </c>
      <c r="F10" s="481" t="s">
        <v>63</v>
      </c>
      <c r="G10" s="482" t="s">
        <v>282</v>
      </c>
      <c r="H10" s="483" t="s">
        <v>283</v>
      </c>
      <c r="I10" s="484" t="s">
        <v>176</v>
      </c>
      <c r="J10" s="479" t="s">
        <v>284</v>
      </c>
      <c r="M10" s="10"/>
      <c r="N10" s="10"/>
      <c r="O10" s="10"/>
    </row>
    <row r="11" spans="2:15" ht="14.25">
      <c r="B11" s="481" t="s">
        <v>285</v>
      </c>
      <c r="C11" s="481" t="s">
        <v>286</v>
      </c>
      <c r="D11" s="481" t="s">
        <v>287</v>
      </c>
      <c r="E11" s="481" t="s">
        <v>288</v>
      </c>
      <c r="F11" s="481" t="s">
        <v>82</v>
      </c>
      <c r="G11" s="482" t="s">
        <v>58</v>
      </c>
      <c r="H11" s="483" t="s">
        <v>289</v>
      </c>
      <c r="I11" s="484" t="s">
        <v>177</v>
      </c>
      <c r="J11" s="479" t="s">
        <v>290</v>
      </c>
      <c r="M11" s="10"/>
      <c r="N11" s="10"/>
      <c r="O11" s="10"/>
    </row>
    <row r="12" spans="2:15" ht="14.25">
      <c r="B12" s="481" t="s">
        <v>50</v>
      </c>
      <c r="D12" s="481" t="s">
        <v>291</v>
      </c>
      <c r="E12" s="481" t="s">
        <v>292</v>
      </c>
      <c r="F12" s="481" t="s">
        <v>83</v>
      </c>
      <c r="G12" s="482" t="s">
        <v>293</v>
      </c>
      <c r="H12" s="483" t="s">
        <v>294</v>
      </c>
      <c r="I12" s="484" t="s">
        <v>178</v>
      </c>
      <c r="J12" s="479" t="s">
        <v>295</v>
      </c>
      <c r="M12" s="485"/>
      <c r="N12" s="10"/>
      <c r="O12" s="10"/>
    </row>
    <row r="13" spans="2:15" ht="14.25">
      <c r="B13" s="481" t="s">
        <v>296</v>
      </c>
      <c r="D13" s="481" t="s">
        <v>297</v>
      </c>
      <c r="E13" s="486"/>
      <c r="F13" s="481" t="s">
        <v>84</v>
      </c>
      <c r="G13" s="482" t="s">
        <v>298</v>
      </c>
      <c r="H13" s="483" t="s">
        <v>299</v>
      </c>
      <c r="I13" s="484" t="s">
        <v>179</v>
      </c>
      <c r="J13" s="479" t="s">
        <v>300</v>
      </c>
      <c r="M13" s="485"/>
      <c r="N13" s="10"/>
      <c r="O13" s="10"/>
    </row>
    <row r="14" spans="2:15" ht="14.25">
      <c r="B14" s="481" t="s">
        <v>301</v>
      </c>
      <c r="D14" s="481" t="s">
        <v>302</v>
      </c>
      <c r="F14" s="481" t="s">
        <v>85</v>
      </c>
      <c r="G14" s="482" t="s">
        <v>303</v>
      </c>
      <c r="H14" s="483" t="s">
        <v>304</v>
      </c>
      <c r="I14" s="484" t="s">
        <v>305</v>
      </c>
      <c r="J14" s="479" t="s">
        <v>306</v>
      </c>
      <c r="M14" s="485"/>
      <c r="N14" s="10"/>
      <c r="O14" s="10"/>
    </row>
    <row r="15" spans="4:15" ht="14.25">
      <c r="D15" s="481" t="s">
        <v>307</v>
      </c>
      <c r="F15" s="481" t="s">
        <v>86</v>
      </c>
      <c r="H15" s="483" t="s">
        <v>308</v>
      </c>
      <c r="I15" s="484" t="s">
        <v>309</v>
      </c>
      <c r="J15" s="479" t="s">
        <v>310</v>
      </c>
      <c r="M15" s="485"/>
      <c r="N15" s="10"/>
      <c r="O15" s="10"/>
    </row>
    <row r="16" spans="4:15" ht="14.25">
      <c r="D16" s="481" t="s">
        <v>311</v>
      </c>
      <c r="F16" s="481" t="s">
        <v>87</v>
      </c>
      <c r="H16" s="483" t="s">
        <v>312</v>
      </c>
      <c r="I16" s="484" t="s">
        <v>313</v>
      </c>
      <c r="J16" s="479" t="s">
        <v>314</v>
      </c>
      <c r="M16" s="485"/>
      <c r="N16" s="10"/>
      <c r="O16" s="10"/>
    </row>
    <row r="17" spans="4:15" ht="14.25">
      <c r="D17" s="481" t="s">
        <v>315</v>
      </c>
      <c r="F17" s="481" t="s">
        <v>88</v>
      </c>
      <c r="H17" s="483" t="s">
        <v>316</v>
      </c>
      <c r="I17" s="484" t="s">
        <v>317</v>
      </c>
      <c r="J17" s="479" t="s">
        <v>318</v>
      </c>
      <c r="M17" s="485"/>
      <c r="N17" s="10"/>
      <c r="O17" s="10"/>
    </row>
    <row r="18" spans="4:15" ht="14.25">
      <c r="D18" s="481" t="s">
        <v>319</v>
      </c>
      <c r="F18" s="481" t="s">
        <v>89</v>
      </c>
      <c r="H18" s="483" t="s">
        <v>320</v>
      </c>
      <c r="I18" s="484" t="s">
        <v>321</v>
      </c>
      <c r="J18" s="479" t="s">
        <v>322</v>
      </c>
      <c r="M18" s="485"/>
      <c r="N18" s="10"/>
      <c r="O18" s="10"/>
    </row>
    <row r="19" spans="4:15" ht="14.25">
      <c r="D19" s="481" t="s">
        <v>323</v>
      </c>
      <c r="F19" s="481" t="s">
        <v>90</v>
      </c>
      <c r="H19" s="483" t="s">
        <v>324</v>
      </c>
      <c r="I19" s="484" t="s">
        <v>325</v>
      </c>
      <c r="J19" s="479" t="s">
        <v>326</v>
      </c>
      <c r="M19" s="485"/>
      <c r="N19" s="10"/>
      <c r="O19" s="10"/>
    </row>
    <row r="20" spans="4:15" ht="14.25">
      <c r="D20" s="487"/>
      <c r="F20" s="481" t="s">
        <v>91</v>
      </c>
      <c r="H20" s="483" t="s">
        <v>327</v>
      </c>
      <c r="I20" s="484" t="s">
        <v>328</v>
      </c>
      <c r="J20" s="479" t="s">
        <v>329</v>
      </c>
      <c r="M20" s="10"/>
      <c r="N20" s="10"/>
      <c r="O20" s="10"/>
    </row>
    <row r="21" spans="4:15" ht="14.25">
      <c r="D21" s="488"/>
      <c r="F21" s="481" t="s">
        <v>92</v>
      </c>
      <c r="H21" s="488"/>
      <c r="I21" s="484" t="s">
        <v>330</v>
      </c>
      <c r="J21" s="479" t="s">
        <v>331</v>
      </c>
      <c r="M21" s="10"/>
      <c r="N21" s="10"/>
      <c r="O21" s="10"/>
    </row>
    <row r="22" spans="8:15" ht="14.25">
      <c r="H22" s="488"/>
      <c r="I22" s="484" t="s">
        <v>332</v>
      </c>
      <c r="J22" s="479" t="s">
        <v>333</v>
      </c>
      <c r="M22" s="10"/>
      <c r="N22" s="10"/>
      <c r="O22" s="10"/>
    </row>
    <row r="23" spans="9:15" ht="14.25">
      <c r="I23" s="484" t="s">
        <v>334</v>
      </c>
      <c r="J23" s="479" t="s">
        <v>335</v>
      </c>
      <c r="M23" s="10"/>
      <c r="N23" s="10"/>
      <c r="O23" s="10"/>
    </row>
    <row r="24" spans="9:15" ht="14.25">
      <c r="I24" s="484" t="s">
        <v>336</v>
      </c>
      <c r="J24" s="479" t="s">
        <v>337</v>
      </c>
      <c r="M24" s="10"/>
      <c r="N24" s="10"/>
      <c r="O24" s="10"/>
    </row>
    <row r="25" spans="9:10" ht="14.25">
      <c r="I25" s="489"/>
      <c r="J25" s="479" t="s">
        <v>338</v>
      </c>
    </row>
    <row r="26" spans="9:10" ht="14.25">
      <c r="I26" s="484" t="s">
        <v>339</v>
      </c>
      <c r="J26" s="479" t="s">
        <v>340</v>
      </c>
    </row>
    <row r="27" spans="9:10" ht="14.25">
      <c r="I27" s="484" t="s">
        <v>341</v>
      </c>
      <c r="J27" s="479" t="s">
        <v>44</v>
      </c>
    </row>
    <row r="28" spans="9:10" ht="14.25">
      <c r="I28" s="489" t="s">
        <v>181</v>
      </c>
      <c r="J28" s="479" t="s">
        <v>342</v>
      </c>
    </row>
    <row r="29" spans="9:10" ht="14.25">
      <c r="I29" s="489" t="s">
        <v>343</v>
      </c>
      <c r="J29" s="479" t="s">
        <v>344</v>
      </c>
    </row>
    <row r="30" spans="9:10" ht="14.25">
      <c r="I30" s="489" t="s">
        <v>345</v>
      </c>
      <c r="J30" s="479" t="s">
        <v>346</v>
      </c>
    </row>
    <row r="31" ht="14.25">
      <c r="J31" s="479" t="s">
        <v>347</v>
      </c>
    </row>
    <row r="32" ht="14.25">
      <c r="J32" s="479" t="s">
        <v>348</v>
      </c>
    </row>
    <row r="33" ht="14.25">
      <c r="J33" s="479" t="s">
        <v>349</v>
      </c>
    </row>
    <row r="34" ht="14.25">
      <c r="J34" s="479" t="s">
        <v>350</v>
      </c>
    </row>
    <row r="35" ht="14.25">
      <c r="J35" s="479" t="s">
        <v>351</v>
      </c>
    </row>
    <row r="36" ht="14.25">
      <c r="J36" s="479" t="s">
        <v>352</v>
      </c>
    </row>
    <row r="37" ht="14.25">
      <c r="J37" s="479" t="s">
        <v>353</v>
      </c>
    </row>
    <row r="38" ht="14.25">
      <c r="J38" s="479" t="s">
        <v>354</v>
      </c>
    </row>
    <row r="39" ht="14.25">
      <c r="J39" s="479" t="s">
        <v>355</v>
      </c>
    </row>
    <row r="40" ht="14.25">
      <c r="J40" s="479" t="s">
        <v>356</v>
      </c>
    </row>
    <row r="41" ht="14.25">
      <c r="J41" s="479" t="s">
        <v>357</v>
      </c>
    </row>
    <row r="42" ht="14.25">
      <c r="J42" s="479" t="s">
        <v>358</v>
      </c>
    </row>
    <row r="43" ht="14.25">
      <c r="J43" s="479" t="s">
        <v>359</v>
      </c>
    </row>
    <row r="44" ht="14.25">
      <c r="J44" s="479" t="s">
        <v>360</v>
      </c>
    </row>
    <row r="45" ht="14.25">
      <c r="J45" s="479" t="s">
        <v>361</v>
      </c>
    </row>
    <row r="46" ht="14.25">
      <c r="J46" s="479" t="s">
        <v>362</v>
      </c>
    </row>
    <row r="47" ht="14.25">
      <c r="J47" s="479" t="s">
        <v>363</v>
      </c>
    </row>
    <row r="48" ht="14.25">
      <c r="J48" s="479" t="s">
        <v>364</v>
      </c>
    </row>
  </sheetData>
  <sheetProtection selectLockedCells="1" selectUnlockedCells="1"/>
  <mergeCells count="2">
    <mergeCell ref="B3:H3"/>
    <mergeCell ref="B6:H6"/>
  </mergeCells>
  <dataValidations count="1">
    <dataValidation type="list" allowBlank="1" showErrorMessage="1" sqref="M28">
      <formula1>$J$10:$J$48</formula1>
      <formula2>0</formula2>
    </dataValidation>
  </dataValidations>
  <printOptions/>
  <pageMargins left="0.7" right="0.7" top="0.75" bottom="0.75" header="0.5118055555555555" footer="0.3"/>
  <pageSetup horizontalDpi="300" verticalDpi="300" orientation="landscape"/>
  <headerFooter alignWithMargins="0">
    <oddFooter>&amp;L&amp;8&amp;F: &amp;A</oddFooter>
  </headerFooter>
  <drawing r:id="rId1"/>
</worksheet>
</file>

<file path=xl/worksheets/sheet2.xml><?xml version="1.0" encoding="utf-8"?>
<worksheet xmlns="http://schemas.openxmlformats.org/spreadsheetml/2006/main" xmlns:r="http://schemas.openxmlformats.org/officeDocument/2006/relationships">
  <sheetPr>
    <tabColor indexed="51"/>
  </sheetPr>
  <dimension ref="A1:BH48"/>
  <sheetViews>
    <sheetView showGridLines="0" zoomScale="70" zoomScaleNormal="70" zoomScalePageLayoutView="0" workbookViewId="0" topLeftCell="B1">
      <pane ySplit="2" topLeftCell="A3" activePane="bottomLeft" state="frozen"/>
      <selection pane="topLeft" activeCell="B1" sqref="B1"/>
      <selection pane="bottomLeft" activeCell="B11" sqref="B11"/>
    </sheetView>
  </sheetViews>
  <sheetFormatPr defaultColWidth="11.421875" defaultRowHeight="15"/>
  <cols>
    <col min="1" max="1" width="2.57421875" style="0" customWidth="1"/>
    <col min="2" max="2" width="21.421875" style="0" customWidth="1"/>
    <col min="3" max="3" width="11.421875" style="0" customWidth="1"/>
    <col min="4" max="4" width="11.140625" style="0" customWidth="1"/>
    <col min="5" max="5" width="16.421875" style="0" customWidth="1"/>
    <col min="6" max="6" width="15.57421875" style="0" customWidth="1"/>
    <col min="7" max="7" width="37.421875" style="0" customWidth="1"/>
    <col min="8" max="8" width="17.421875" style="0" customWidth="1"/>
    <col min="9" max="9" width="71.00390625" style="0" customWidth="1"/>
    <col min="10" max="10" width="14.140625" style="0" customWidth="1"/>
    <col min="11" max="11" width="16.00390625" style="0" customWidth="1"/>
    <col min="12" max="12" width="13.140625" style="0" customWidth="1"/>
    <col min="13" max="13" width="49.421875" style="0" customWidth="1"/>
    <col min="14" max="14" width="2.421875" style="5" customWidth="1"/>
    <col min="15" max="15" width="3.00390625" style="5" customWidth="1"/>
    <col min="16" max="16" width="2.421875" style="0" customWidth="1"/>
    <col min="17" max="17" width="16.140625" style="0" customWidth="1"/>
    <col min="18" max="18" width="13.57421875" style="0" customWidth="1"/>
    <col min="19" max="19" width="11.421875" style="0" customWidth="1"/>
    <col min="20" max="20" width="14.8515625" style="0" customWidth="1"/>
    <col min="21" max="21" width="16.00390625" style="0" customWidth="1"/>
    <col min="22" max="22" width="0" style="0" hidden="1" customWidth="1"/>
    <col min="23" max="23" width="15.421875" style="0" customWidth="1"/>
    <col min="24" max="24" width="11.421875" style="0" customWidth="1"/>
    <col min="25" max="25" width="2.421875" style="0" customWidth="1"/>
    <col min="26" max="26" width="1.1484375" style="0" customWidth="1"/>
    <col min="27" max="27" width="3.421875" style="0" customWidth="1"/>
    <col min="28" max="28" width="17.00390625" style="0" customWidth="1"/>
    <col min="29" max="29" width="15.00390625" style="0" customWidth="1"/>
    <col min="30" max="30" width="11.421875" style="0" customWidth="1"/>
    <col min="31" max="31" width="13.421875" style="0" customWidth="1"/>
    <col min="32" max="32" width="16.8515625" style="0" customWidth="1"/>
    <col min="33" max="33" width="11.421875" style="0" customWidth="1"/>
    <col min="34" max="34" width="2.00390625" style="0" customWidth="1"/>
    <col min="35" max="35" width="3.421875" style="0" customWidth="1"/>
    <col min="36" max="36" width="2.421875" style="0" customWidth="1"/>
    <col min="37" max="37" width="40.57421875" style="0" customWidth="1"/>
    <col min="38" max="38" width="15.421875" style="0" customWidth="1"/>
  </cols>
  <sheetData>
    <row r="1" spans="1:13" ht="34.5" customHeight="1">
      <c r="A1" s="6"/>
      <c r="B1" s="6"/>
      <c r="C1" s="6"/>
      <c r="D1" s="6"/>
      <c r="E1" s="6"/>
      <c r="F1" s="6"/>
      <c r="G1" s="6"/>
      <c r="H1" s="6"/>
      <c r="I1" s="6"/>
      <c r="J1" s="6"/>
      <c r="K1" s="6"/>
      <c r="L1" s="6"/>
      <c r="M1" s="6"/>
    </row>
    <row r="2" spans="1:13" ht="36" customHeight="1">
      <c r="A2" s="6"/>
      <c r="B2" s="493" t="str">
        <f>+"Cuadro de mando:  "&amp;"  "&amp;+'Introducción de datos'!C4&amp;" - "&amp;'Introducción de datos'!G6</f>
        <v>Cuadro de mando:    El Salvador - TB</v>
      </c>
      <c r="C2" s="493"/>
      <c r="D2" s="493"/>
      <c r="E2" s="493"/>
      <c r="F2" s="493"/>
      <c r="G2" s="493"/>
      <c r="H2" s="493"/>
      <c r="I2" s="493"/>
      <c r="J2" s="493"/>
      <c r="K2" s="493"/>
      <c r="L2" s="493"/>
      <c r="M2" s="493"/>
    </row>
    <row r="3" spans="1:13" ht="15.75" customHeight="1">
      <c r="A3" s="6"/>
      <c r="B3" s="7"/>
      <c r="C3" s="7"/>
      <c r="D3" s="7"/>
      <c r="E3" s="7"/>
      <c r="F3" s="7"/>
      <c r="G3" s="7"/>
      <c r="H3" s="7"/>
      <c r="I3" s="7"/>
      <c r="J3" s="7"/>
      <c r="K3" s="8"/>
      <c r="L3" s="8"/>
      <c r="M3" s="6"/>
    </row>
    <row r="5" spans="2:15" ht="23.25">
      <c r="B5" s="494" t="s">
        <v>0</v>
      </c>
      <c r="C5" s="494"/>
      <c r="D5" s="494"/>
      <c r="E5" s="494"/>
      <c r="F5" s="494"/>
      <c r="G5" s="494"/>
      <c r="H5" s="494"/>
      <c r="I5" s="494"/>
      <c r="J5" s="494"/>
      <c r="K5" s="494"/>
      <c r="L5" s="494"/>
      <c r="M5" s="494"/>
      <c r="N5" s="494"/>
      <c r="O5" s="494"/>
    </row>
    <row r="7" spans="2:15" ht="21">
      <c r="B7" s="495" t="s">
        <v>1</v>
      </c>
      <c r="C7" s="495"/>
      <c r="D7" s="495"/>
      <c r="E7" s="495" t="s">
        <v>2</v>
      </c>
      <c r="F7" s="495"/>
      <c r="G7" s="495"/>
      <c r="H7" s="495"/>
      <c r="I7" s="495"/>
      <c r="J7" s="495" t="s">
        <v>3</v>
      </c>
      <c r="K7" s="495"/>
      <c r="L7" s="495"/>
      <c r="M7" s="495" t="s">
        <v>4</v>
      </c>
      <c r="N7" s="495"/>
      <c r="O7" s="495"/>
    </row>
    <row r="8" spans="2:15" ht="92.25" customHeight="1">
      <c r="B8" s="496" t="str">
        <f>+'Introducción de datos'!B27</f>
        <v>F1: Presupuesto y desembolsos del Fondo Mundial</v>
      </c>
      <c r="C8" s="496"/>
      <c r="D8" s="496"/>
      <c r="E8" s="497" t="s">
        <v>5</v>
      </c>
      <c r="F8" s="497"/>
      <c r="G8" s="497"/>
      <c r="H8" s="497"/>
      <c r="I8" s="497"/>
      <c r="J8" s="498" t="s">
        <v>6</v>
      </c>
      <c r="K8" s="498"/>
      <c r="L8" s="498"/>
      <c r="M8" s="498" t="s">
        <v>7</v>
      </c>
      <c r="N8" s="498"/>
      <c r="O8" s="498"/>
    </row>
    <row r="9" spans="2:15" ht="117.75" customHeight="1">
      <c r="B9" s="496" t="str">
        <f>+'Introducción de datos'!B36</f>
        <v>F2: Presupuesto y gastos reales por estrategias de la subvención anual</v>
      </c>
      <c r="C9" s="496"/>
      <c r="D9" s="496"/>
      <c r="E9" s="499" t="s">
        <v>8</v>
      </c>
      <c r="F9" s="499"/>
      <c r="G9" s="499"/>
      <c r="H9" s="499"/>
      <c r="I9" s="499"/>
      <c r="J9" s="500" t="s">
        <v>9</v>
      </c>
      <c r="K9" s="500"/>
      <c r="L9" s="500"/>
      <c r="M9" s="500" t="s">
        <v>7</v>
      </c>
      <c r="N9" s="500"/>
      <c r="O9" s="500"/>
    </row>
    <row r="10" spans="2:15" ht="233.25" customHeight="1">
      <c r="B10" s="501" t="str">
        <f>+'Introducción de datos'!B51</f>
        <v>F3: Desembolsos y gastos</v>
      </c>
      <c r="C10" s="501"/>
      <c r="D10" s="501"/>
      <c r="E10" s="499" t="s">
        <v>10</v>
      </c>
      <c r="F10" s="499"/>
      <c r="G10" s="499"/>
      <c r="H10" s="499"/>
      <c r="I10" s="499"/>
      <c r="J10" s="502" t="s">
        <v>11</v>
      </c>
      <c r="K10" s="502"/>
      <c r="L10" s="502"/>
      <c r="M10" s="500" t="s">
        <v>12</v>
      </c>
      <c r="N10" s="500"/>
      <c r="O10" s="500"/>
    </row>
    <row r="11" spans="2:60" ht="279.75" customHeight="1">
      <c r="B11" s="501" t="str">
        <f>+'Introducción de datos'!B69</f>
        <v>F4: Último ciclo de información y desembolso del RP</v>
      </c>
      <c r="C11" s="501"/>
      <c r="D11" s="501"/>
      <c r="E11" s="499" t="s">
        <v>13</v>
      </c>
      <c r="F11" s="499"/>
      <c r="G11" s="499"/>
      <c r="H11" s="499"/>
      <c r="I11" s="499"/>
      <c r="J11" s="502" t="s">
        <v>14</v>
      </c>
      <c r="K11" s="502"/>
      <c r="L11" s="502"/>
      <c r="M11" s="500" t="s">
        <v>15</v>
      </c>
      <c r="N11" s="500"/>
      <c r="O11" s="500"/>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row>
    <row r="12" spans="2:60" s="10" customFormat="1" ht="14.25">
      <c r="B12" s="503"/>
      <c r="C12" s="503"/>
      <c r="D12" s="503"/>
      <c r="E12" s="504"/>
      <c r="F12" s="504"/>
      <c r="G12" s="504"/>
      <c r="H12" s="504"/>
      <c r="I12" s="504"/>
      <c r="J12" s="504"/>
      <c r="K12" s="504"/>
      <c r="L12" s="504"/>
      <c r="M12" s="504"/>
      <c r="N12" s="504"/>
      <c r="O12" s="504"/>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row>
    <row r="13" spans="2:60" s="10" customFormat="1" ht="14.25">
      <c r="B13" s="505"/>
      <c r="C13" s="505"/>
      <c r="D13" s="505"/>
      <c r="E13" s="506"/>
      <c r="F13" s="506"/>
      <c r="G13" s="506"/>
      <c r="H13" s="506"/>
      <c r="I13" s="506"/>
      <c r="J13" s="506"/>
      <c r="K13" s="506"/>
      <c r="L13" s="506"/>
      <c r="M13" s="506"/>
      <c r="N13" s="506"/>
      <c r="O13" s="506"/>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row>
    <row r="14" spans="2:60" s="10" customFormat="1" ht="14.25">
      <c r="B14" s="505"/>
      <c r="C14" s="505"/>
      <c r="D14" s="505"/>
      <c r="E14" s="506"/>
      <c r="F14" s="506"/>
      <c r="G14" s="506"/>
      <c r="H14" s="506"/>
      <c r="I14" s="506"/>
      <c r="J14" s="506"/>
      <c r="K14" s="506"/>
      <c r="L14" s="506"/>
      <c r="M14" s="506"/>
      <c r="N14" s="506"/>
      <c r="O14" s="506"/>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row>
    <row r="15" spans="2:60" s="10" customFormat="1" ht="14.25">
      <c r="B15" s="505"/>
      <c r="C15" s="505"/>
      <c r="D15" s="505"/>
      <c r="E15" s="506"/>
      <c r="F15" s="506"/>
      <c r="G15" s="506"/>
      <c r="H15" s="506"/>
      <c r="I15" s="506"/>
      <c r="J15" s="506"/>
      <c r="K15" s="506"/>
      <c r="L15" s="506"/>
      <c r="M15" s="506"/>
      <c r="N15" s="506"/>
      <c r="O15" s="506"/>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row>
    <row r="16" spans="2:60" ht="23.25">
      <c r="B16" s="494" t="s">
        <v>16</v>
      </c>
      <c r="C16" s="494"/>
      <c r="D16" s="494"/>
      <c r="E16" s="494"/>
      <c r="F16" s="494"/>
      <c r="G16" s="494"/>
      <c r="H16" s="494"/>
      <c r="I16" s="494"/>
      <c r="J16" s="494"/>
      <c r="K16" s="494"/>
      <c r="L16" s="494"/>
      <c r="M16" s="494"/>
      <c r="N16" s="494"/>
      <c r="O16" s="494"/>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row>
    <row r="17" spans="19:60" ht="14.25">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row>
    <row r="18" spans="2:60" ht="21">
      <c r="B18" s="507" t="s">
        <v>1</v>
      </c>
      <c r="C18" s="507"/>
      <c r="D18" s="507"/>
      <c r="E18" s="507" t="s">
        <v>2</v>
      </c>
      <c r="F18" s="507"/>
      <c r="G18" s="507"/>
      <c r="H18" s="507"/>
      <c r="I18" s="507"/>
      <c r="J18" s="507" t="s">
        <v>3</v>
      </c>
      <c r="K18" s="507"/>
      <c r="L18" s="507"/>
      <c r="M18" s="507" t="s">
        <v>17</v>
      </c>
      <c r="N18" s="507"/>
      <c r="O18" s="507"/>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row>
    <row r="19" spans="2:60" ht="149.25" customHeight="1">
      <c r="B19" s="496" t="str">
        <f>+'Introducción de datos'!B80</f>
        <v>M1: Estado de las condiciones precedentes y acciones con fecha límite</v>
      </c>
      <c r="C19" s="496"/>
      <c r="D19" s="496"/>
      <c r="E19" s="499" t="s">
        <v>18</v>
      </c>
      <c r="F19" s="499"/>
      <c r="G19" s="499"/>
      <c r="H19" s="499"/>
      <c r="I19" s="499"/>
      <c r="J19" s="500" t="s">
        <v>19</v>
      </c>
      <c r="K19" s="500"/>
      <c r="L19" s="500"/>
      <c r="M19" s="500" t="s">
        <v>20</v>
      </c>
      <c r="N19" s="500"/>
      <c r="O19" s="500"/>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row>
    <row r="20" spans="2:60" ht="102.75" customHeight="1">
      <c r="B20" s="496" t="str">
        <f>+'Introducción de datos'!B87</f>
        <v>M2: Estado de los principales puestos directivos del RP</v>
      </c>
      <c r="C20" s="496"/>
      <c r="D20" s="496"/>
      <c r="E20" s="499" t="s">
        <v>21</v>
      </c>
      <c r="F20" s="499"/>
      <c r="G20" s="499"/>
      <c r="H20" s="499"/>
      <c r="I20" s="499"/>
      <c r="J20" s="500" t="s">
        <v>22</v>
      </c>
      <c r="K20" s="500"/>
      <c r="L20" s="500"/>
      <c r="M20" s="500" t="s">
        <v>23</v>
      </c>
      <c r="N20" s="500"/>
      <c r="O20" s="500"/>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row>
    <row r="21" spans="2:60" ht="137.25" customHeight="1">
      <c r="B21" s="496" t="str">
        <f>+'Introducción de datos'!B92</f>
        <v>M3: Acuerdos contractuales</v>
      </c>
      <c r="C21" s="496"/>
      <c r="D21" s="496"/>
      <c r="E21" s="508" t="s">
        <v>24</v>
      </c>
      <c r="F21" s="508"/>
      <c r="G21" s="508"/>
      <c r="H21" s="508"/>
      <c r="I21" s="508"/>
      <c r="J21" s="500" t="s">
        <v>25</v>
      </c>
      <c r="K21" s="500"/>
      <c r="L21" s="500"/>
      <c r="M21" s="500" t="s">
        <v>26</v>
      </c>
      <c r="N21" s="500"/>
      <c r="O21" s="500"/>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row>
    <row r="22" spans="2:60" ht="74.25" customHeight="1">
      <c r="B22" s="496" t="str">
        <f>+'Introducción de datos'!B97</f>
        <v>M4: Número de informes completos recibidos a tiempo</v>
      </c>
      <c r="C22" s="496"/>
      <c r="D22" s="496"/>
      <c r="E22" s="509" t="s">
        <v>27</v>
      </c>
      <c r="F22" s="509"/>
      <c r="G22" s="509"/>
      <c r="H22" s="509"/>
      <c r="I22" s="509"/>
      <c r="J22" s="502" t="s">
        <v>28</v>
      </c>
      <c r="K22" s="502"/>
      <c r="L22" s="502"/>
      <c r="M22" s="500" t="s">
        <v>29</v>
      </c>
      <c r="N22" s="500"/>
      <c r="O22" s="500"/>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row>
    <row r="23" spans="2:60" ht="207.75" customHeight="1">
      <c r="B23" s="501" t="str">
        <f>+'Introducción de datos'!B103</f>
        <v>M5: Presupuesto y compra de productos y equipo sanitario, medicamentos y productos farmacéuticos</v>
      </c>
      <c r="C23" s="501"/>
      <c r="D23" s="501"/>
      <c r="E23" s="510" t="s">
        <v>30</v>
      </c>
      <c r="F23" s="510"/>
      <c r="G23" s="510"/>
      <c r="H23" s="510"/>
      <c r="I23" s="510"/>
      <c r="J23" s="500" t="s">
        <v>31</v>
      </c>
      <c r="K23" s="500"/>
      <c r="L23" s="500"/>
      <c r="M23" s="500" t="s">
        <v>32</v>
      </c>
      <c r="N23" s="500"/>
      <c r="O23" s="500"/>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row>
    <row r="24" spans="2:60" ht="114.75" customHeight="1">
      <c r="B24" s="501"/>
      <c r="C24" s="501"/>
      <c r="D24" s="501"/>
      <c r="E24" s="511" t="s">
        <v>33</v>
      </c>
      <c r="F24" s="511"/>
      <c r="G24" s="511"/>
      <c r="H24" s="511"/>
      <c r="I24" s="511"/>
      <c r="J24" s="500"/>
      <c r="K24" s="500"/>
      <c r="L24" s="500"/>
      <c r="M24" s="500"/>
      <c r="N24" s="500"/>
      <c r="O24" s="500"/>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row>
    <row r="25" spans="2:60" ht="206.25" customHeight="1">
      <c r="B25" s="496" t="str">
        <f>+'Introducción de datos'!B116</f>
        <v>M6: Diferencia entre existencias actuales y existencias de seguridad</v>
      </c>
      <c r="C25" s="496"/>
      <c r="D25" s="496"/>
      <c r="E25" s="512" t="s">
        <v>34</v>
      </c>
      <c r="F25" s="512"/>
      <c r="G25" s="512"/>
      <c r="H25" s="512"/>
      <c r="I25" s="512"/>
      <c r="J25" s="513" t="s">
        <v>35</v>
      </c>
      <c r="K25" s="513"/>
      <c r="L25" s="513"/>
      <c r="M25" s="514" t="s">
        <v>36</v>
      </c>
      <c r="N25" s="514"/>
      <c r="O25" s="514"/>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row>
    <row r="26" spans="19:60" ht="14.25">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row>
    <row r="27" spans="19:60" ht="14.25">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row>
    <row r="28" spans="19:60" ht="14.25">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row>
    <row r="29" spans="2:60" ht="18">
      <c r="B29" s="13"/>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row>
    <row r="30" spans="2:60" ht="23.25">
      <c r="B30" s="494" t="s">
        <v>37</v>
      </c>
      <c r="C30" s="494"/>
      <c r="D30" s="494"/>
      <c r="E30" s="494"/>
      <c r="F30" s="494"/>
      <c r="G30" s="494"/>
      <c r="H30" s="494"/>
      <c r="I30" s="494"/>
      <c r="J30" s="494"/>
      <c r="K30" s="494"/>
      <c r="L30" s="494"/>
      <c r="M30" s="494"/>
      <c r="N30" s="494"/>
      <c r="O30" s="494"/>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row>
    <row r="31" spans="19:60" ht="14.25">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row>
    <row r="32" spans="1:60" ht="28.5" customHeight="1">
      <c r="A32" s="14"/>
      <c r="B32" s="515" t="s">
        <v>38</v>
      </c>
      <c r="C32" s="515"/>
      <c r="D32" s="515"/>
      <c r="E32" s="516" t="s">
        <v>39</v>
      </c>
      <c r="F32" s="516"/>
      <c r="G32" s="516"/>
      <c r="H32" s="516"/>
      <c r="I32" s="516"/>
      <c r="J32" s="516" t="s">
        <v>3</v>
      </c>
      <c r="K32" s="516"/>
      <c r="L32" s="516"/>
      <c r="M32" s="516" t="s">
        <v>17</v>
      </c>
      <c r="N32" s="516"/>
      <c r="O32" s="516"/>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row>
    <row r="33" spans="1:60" ht="47.25" customHeight="1">
      <c r="A33" s="14"/>
      <c r="B33" s="517"/>
      <c r="C33" s="517"/>
      <c r="D33" s="517"/>
      <c r="E33" s="518"/>
      <c r="F33" s="518"/>
      <c r="G33" s="518"/>
      <c r="H33" s="518"/>
      <c r="I33" s="518"/>
      <c r="J33" s="519"/>
      <c r="K33" s="519"/>
      <c r="L33" s="519"/>
      <c r="M33" s="519"/>
      <c r="N33" s="519"/>
      <c r="O33" s="51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row>
    <row r="34" spans="1:60" ht="59.25" customHeight="1">
      <c r="A34" s="14"/>
      <c r="B34" s="517"/>
      <c r="C34" s="517"/>
      <c r="D34" s="517"/>
      <c r="E34" s="518"/>
      <c r="F34" s="518"/>
      <c r="G34" s="518"/>
      <c r="H34" s="518"/>
      <c r="I34" s="518"/>
      <c r="J34" s="519"/>
      <c r="K34" s="519"/>
      <c r="L34" s="519"/>
      <c r="M34" s="519"/>
      <c r="N34" s="519"/>
      <c r="O34" s="51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row>
    <row r="35" spans="1:60" ht="57.75" customHeight="1">
      <c r="A35" s="14"/>
      <c r="B35" s="517"/>
      <c r="C35" s="517"/>
      <c r="D35" s="517"/>
      <c r="E35" s="519"/>
      <c r="F35" s="519"/>
      <c r="G35" s="519"/>
      <c r="H35" s="519"/>
      <c r="I35" s="519"/>
      <c r="J35" s="519"/>
      <c r="K35" s="519"/>
      <c r="L35" s="519"/>
      <c r="M35" s="519"/>
      <c r="N35" s="519"/>
      <c r="O35" s="51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row>
    <row r="36" spans="1:60" ht="9.75" customHeight="1">
      <c r="A36" s="14"/>
      <c r="B36" s="520"/>
      <c r="C36" s="520"/>
      <c r="D36" s="520"/>
      <c r="E36" s="15"/>
      <c r="F36" s="16"/>
      <c r="G36" s="16"/>
      <c r="H36" s="16"/>
      <c r="I36" s="17"/>
      <c r="J36" s="18"/>
      <c r="K36" s="19"/>
      <c r="L36" s="20"/>
      <c r="M36" s="18"/>
      <c r="N36" s="19"/>
      <c r="O36" s="20"/>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row>
    <row r="37" spans="1:60" ht="46.5" customHeight="1">
      <c r="A37" s="14"/>
      <c r="B37" s="517"/>
      <c r="C37" s="517"/>
      <c r="D37" s="517"/>
      <c r="E37" s="519"/>
      <c r="F37" s="519"/>
      <c r="G37" s="519"/>
      <c r="H37" s="519"/>
      <c r="I37" s="519"/>
      <c r="J37" s="21"/>
      <c r="K37" s="22"/>
      <c r="L37" s="23"/>
      <c r="M37" s="21"/>
      <c r="N37" s="22"/>
      <c r="O37" s="23"/>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row>
    <row r="38" spans="1:60" ht="69" customHeight="1">
      <c r="A38" s="14"/>
      <c r="B38" s="517"/>
      <c r="C38" s="517"/>
      <c r="D38" s="517"/>
      <c r="E38" s="518"/>
      <c r="F38" s="518"/>
      <c r="G38" s="518"/>
      <c r="H38" s="518"/>
      <c r="I38" s="518"/>
      <c r="J38" s="519"/>
      <c r="K38" s="519"/>
      <c r="L38" s="519"/>
      <c r="M38" s="519"/>
      <c r="N38" s="519"/>
      <c r="O38" s="51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row>
    <row r="39" spans="1:60" ht="64.5" customHeight="1">
      <c r="A39" s="14"/>
      <c r="B39" s="521"/>
      <c r="C39" s="521"/>
      <c r="D39" s="521"/>
      <c r="E39" s="519"/>
      <c r="F39" s="519"/>
      <c r="G39" s="519"/>
      <c r="H39" s="519"/>
      <c r="I39" s="519"/>
      <c r="J39" s="21"/>
      <c r="K39" s="22"/>
      <c r="L39" s="23"/>
      <c r="M39" s="21"/>
      <c r="N39" s="22"/>
      <c r="O39" s="23"/>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row>
    <row r="40" spans="1:60" ht="45" customHeight="1">
      <c r="A40" s="14"/>
      <c r="B40" s="522"/>
      <c r="C40" s="522"/>
      <c r="D40" s="522"/>
      <c r="E40" s="523"/>
      <c r="F40" s="523"/>
      <c r="G40" s="523"/>
      <c r="H40" s="523"/>
      <c r="I40" s="523"/>
      <c r="J40" s="519"/>
      <c r="K40" s="519"/>
      <c r="L40" s="519"/>
      <c r="M40" s="519"/>
      <c r="N40" s="519"/>
      <c r="O40" s="51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row>
    <row r="41" spans="1:60" ht="62.25" customHeight="1">
      <c r="A41" s="14"/>
      <c r="B41" s="521"/>
      <c r="C41" s="521"/>
      <c r="D41" s="521"/>
      <c r="E41" s="518"/>
      <c r="F41" s="518"/>
      <c r="G41" s="518"/>
      <c r="H41" s="518"/>
      <c r="I41" s="518"/>
      <c r="J41" s="519"/>
      <c r="K41" s="519"/>
      <c r="L41" s="519"/>
      <c r="M41" s="519"/>
      <c r="N41" s="519"/>
      <c r="O41" s="51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row>
    <row r="42" spans="1:60" ht="84" customHeight="1">
      <c r="A42" s="14"/>
      <c r="B42" s="521"/>
      <c r="C42" s="521"/>
      <c r="D42" s="521"/>
      <c r="E42" s="519"/>
      <c r="F42" s="519"/>
      <c r="G42" s="519"/>
      <c r="H42" s="519"/>
      <c r="I42" s="519"/>
      <c r="J42" s="21"/>
      <c r="K42" s="22"/>
      <c r="L42" s="23"/>
      <c r="M42" s="21"/>
      <c r="N42" s="22"/>
      <c r="O42" s="23"/>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row>
    <row r="43" spans="1:60" ht="45" customHeight="1">
      <c r="A43" s="14"/>
      <c r="B43" s="521"/>
      <c r="C43" s="521"/>
      <c r="D43" s="521"/>
      <c r="E43" s="518"/>
      <c r="F43" s="518"/>
      <c r="G43" s="518"/>
      <c r="H43" s="518"/>
      <c r="I43" s="518"/>
      <c r="J43" s="519"/>
      <c r="K43" s="519"/>
      <c r="L43" s="519"/>
      <c r="M43" s="21"/>
      <c r="N43" s="22"/>
      <c r="O43" s="23"/>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row>
    <row r="44" spans="1:60" ht="64.5" customHeight="1">
      <c r="A44" s="14"/>
      <c r="B44" s="522"/>
      <c r="C44" s="522"/>
      <c r="D44" s="522"/>
      <c r="E44" s="518"/>
      <c r="F44" s="518"/>
      <c r="G44" s="518"/>
      <c r="H44" s="518"/>
      <c r="I44" s="518"/>
      <c r="J44" s="519"/>
      <c r="K44" s="519"/>
      <c r="L44" s="519"/>
      <c r="M44" s="21"/>
      <c r="N44" s="22"/>
      <c r="O44" s="23"/>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row>
    <row r="45" spans="2:60" ht="49.5" customHeight="1">
      <c r="B45" s="522"/>
      <c r="C45" s="522"/>
      <c r="D45" s="522"/>
      <c r="E45" s="518"/>
      <c r="F45" s="518"/>
      <c r="G45" s="518"/>
      <c r="H45" s="518"/>
      <c r="I45" s="518"/>
      <c r="J45" s="519"/>
      <c r="K45" s="519"/>
      <c r="L45" s="519"/>
      <c r="M45" s="21"/>
      <c r="N45" s="22"/>
      <c r="O45" s="23"/>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row>
    <row r="46" spans="2:60" ht="30" customHeight="1">
      <c r="B46" s="526"/>
      <c r="C46" s="526"/>
      <c r="D46" s="526"/>
      <c r="E46" s="24"/>
      <c r="F46" s="25"/>
      <c r="G46" s="25"/>
      <c r="H46" s="25"/>
      <c r="I46" s="26"/>
      <c r="J46" s="21"/>
      <c r="K46" s="22"/>
      <c r="L46" s="23"/>
      <c r="M46" s="21"/>
      <c r="N46" s="22"/>
      <c r="O46" s="23"/>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row>
    <row r="47" spans="2:60" ht="33.75" customHeight="1">
      <c r="B47" s="27"/>
      <c r="C47" s="28"/>
      <c r="D47" s="28"/>
      <c r="E47" s="29"/>
      <c r="F47" s="30"/>
      <c r="G47" s="30"/>
      <c r="H47" s="30"/>
      <c r="I47" s="30"/>
      <c r="J47" s="29"/>
      <c r="K47" s="29"/>
      <c r="L47" s="31"/>
      <c r="M47" s="32"/>
      <c r="N47" s="29"/>
      <c r="O47" s="31"/>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row>
    <row r="48" spans="2:60" ht="15.75" customHeight="1">
      <c r="B48" s="524" t="s">
        <v>40</v>
      </c>
      <c r="C48" s="524"/>
      <c r="D48" s="524"/>
      <c r="E48" s="524"/>
      <c r="F48" s="524"/>
      <c r="G48" s="524"/>
      <c r="H48" s="524"/>
      <c r="I48" s="524"/>
      <c r="J48" s="524"/>
      <c r="K48" s="524"/>
      <c r="L48" s="524"/>
      <c r="M48" s="525" t="s">
        <v>41</v>
      </c>
      <c r="N48" s="525"/>
      <c r="O48" s="525"/>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row>
  </sheetData>
  <sheetProtection password="CFC9" sheet="1" objects="1" scenarios="1"/>
  <mergeCells count="116">
    <mergeCell ref="B48:L48"/>
    <mergeCell ref="M48:O48"/>
    <mergeCell ref="B45:D45"/>
    <mergeCell ref="E45:I45"/>
    <mergeCell ref="J45:L45"/>
    <mergeCell ref="B46:D46"/>
    <mergeCell ref="B42:D42"/>
    <mergeCell ref="E42:I42"/>
    <mergeCell ref="B43:D43"/>
    <mergeCell ref="E43:I43"/>
    <mergeCell ref="J43:L43"/>
    <mergeCell ref="B44:D44"/>
    <mergeCell ref="E44:I44"/>
    <mergeCell ref="J44:L44"/>
    <mergeCell ref="B40:D40"/>
    <mergeCell ref="E40:I40"/>
    <mergeCell ref="J40:L40"/>
    <mergeCell ref="M40:O40"/>
    <mergeCell ref="B41:D41"/>
    <mergeCell ref="E41:I41"/>
    <mergeCell ref="J41:L41"/>
    <mergeCell ref="M41:O41"/>
    <mergeCell ref="B38:D38"/>
    <mergeCell ref="E38:I38"/>
    <mergeCell ref="J38:L38"/>
    <mergeCell ref="M38:O38"/>
    <mergeCell ref="B39:D39"/>
    <mergeCell ref="E39:I39"/>
    <mergeCell ref="B35:D35"/>
    <mergeCell ref="E35:I35"/>
    <mergeCell ref="J35:L35"/>
    <mergeCell ref="M35:O35"/>
    <mergeCell ref="B36:D36"/>
    <mergeCell ref="B37:D37"/>
    <mergeCell ref="E37:I37"/>
    <mergeCell ref="B33:D33"/>
    <mergeCell ref="E33:I33"/>
    <mergeCell ref="J33:L33"/>
    <mergeCell ref="M33:O33"/>
    <mergeCell ref="B34:D34"/>
    <mergeCell ref="E34:I34"/>
    <mergeCell ref="J34:L34"/>
    <mergeCell ref="M34:O34"/>
    <mergeCell ref="B25:D25"/>
    <mergeCell ref="E25:I25"/>
    <mergeCell ref="J25:L25"/>
    <mergeCell ref="M25:O25"/>
    <mergeCell ref="B30:O30"/>
    <mergeCell ref="B32:D32"/>
    <mergeCell ref="E32:I32"/>
    <mergeCell ref="J32:L32"/>
    <mergeCell ref="M32:O32"/>
    <mergeCell ref="B22:D22"/>
    <mergeCell ref="E22:I22"/>
    <mergeCell ref="J22:L22"/>
    <mergeCell ref="M22:O22"/>
    <mergeCell ref="B23:D24"/>
    <mergeCell ref="E23:I23"/>
    <mergeCell ref="J23:L24"/>
    <mergeCell ref="M23:O24"/>
    <mergeCell ref="E24:I24"/>
    <mergeCell ref="B20:D20"/>
    <mergeCell ref="E20:I20"/>
    <mergeCell ref="J20:L20"/>
    <mergeCell ref="M20:O20"/>
    <mergeCell ref="B21:D21"/>
    <mergeCell ref="E21:I21"/>
    <mergeCell ref="J21:L21"/>
    <mergeCell ref="M21:O21"/>
    <mergeCell ref="B16:O16"/>
    <mergeCell ref="B18:D18"/>
    <mergeCell ref="E18:I18"/>
    <mergeCell ref="J18:L18"/>
    <mergeCell ref="M18:O18"/>
    <mergeCell ref="B19:D19"/>
    <mergeCell ref="E19:I19"/>
    <mergeCell ref="J19:L19"/>
    <mergeCell ref="M19:O19"/>
    <mergeCell ref="B14:D14"/>
    <mergeCell ref="E14:I14"/>
    <mergeCell ref="J14:L14"/>
    <mergeCell ref="M14:O14"/>
    <mergeCell ref="B15:D15"/>
    <mergeCell ref="E15:I15"/>
    <mergeCell ref="J15:L15"/>
    <mergeCell ref="M15:O15"/>
    <mergeCell ref="B12:D12"/>
    <mergeCell ref="E12:I12"/>
    <mergeCell ref="J12:L12"/>
    <mergeCell ref="M12:O12"/>
    <mergeCell ref="B13:D13"/>
    <mergeCell ref="E13:I13"/>
    <mergeCell ref="J13:L13"/>
    <mergeCell ref="M13:O13"/>
    <mergeCell ref="B10:D10"/>
    <mergeCell ref="E10:I10"/>
    <mergeCell ref="J10:L10"/>
    <mergeCell ref="M10:O10"/>
    <mergeCell ref="B11:D11"/>
    <mergeCell ref="E11:I11"/>
    <mergeCell ref="J11:L11"/>
    <mergeCell ref="M11:O11"/>
    <mergeCell ref="B8:D8"/>
    <mergeCell ref="E8:I8"/>
    <mergeCell ref="J8:L8"/>
    <mergeCell ref="M8:O8"/>
    <mergeCell ref="B9:D9"/>
    <mergeCell ref="E9:I9"/>
    <mergeCell ref="J9:L9"/>
    <mergeCell ref="M9:O9"/>
    <mergeCell ref="B2:M2"/>
    <mergeCell ref="B5:O5"/>
    <mergeCell ref="B7:D7"/>
    <mergeCell ref="E7:I7"/>
    <mergeCell ref="J7:L7"/>
    <mergeCell ref="M7:O7"/>
  </mergeCells>
  <printOptions/>
  <pageMargins left="0.7083333333333334" right="0.7083333333333334" top="0.7479166666666667" bottom="0.7486111111111111" header="0.5118055555555555" footer="0.31527777777777777"/>
  <pageSetup horizontalDpi="300" verticalDpi="300" orientation="landscape" paperSize="9"/>
  <headerFooter alignWithMargins="0">
    <oddFooter>&amp;L&amp;F&amp;C&amp;A&amp;R&amp;D</oddFooter>
  </headerFooter>
  <drawing r:id="rId1"/>
</worksheet>
</file>

<file path=xl/worksheets/sheet3.xml><?xml version="1.0" encoding="utf-8"?>
<worksheet xmlns="http://schemas.openxmlformats.org/spreadsheetml/2006/main" xmlns:r="http://schemas.openxmlformats.org/officeDocument/2006/relationships">
  <sheetPr>
    <tabColor indexed="51"/>
    <pageSetUpPr fitToPage="1"/>
  </sheetPr>
  <dimension ref="A1:AD157"/>
  <sheetViews>
    <sheetView showGridLines="0" zoomScale="80" zoomScaleNormal="80" zoomScalePageLayoutView="0" workbookViewId="0" topLeftCell="A34">
      <selection activeCell="D65" sqref="D65"/>
    </sheetView>
  </sheetViews>
  <sheetFormatPr defaultColWidth="11.421875" defaultRowHeight="15"/>
  <cols>
    <col min="1" max="1" width="2.57421875" style="0" customWidth="1"/>
    <col min="2" max="2" width="98.421875" style="0" customWidth="1"/>
    <col min="3" max="3" width="23.00390625" style="0" customWidth="1"/>
    <col min="4" max="4" width="19.140625" style="0" customWidth="1"/>
    <col min="5" max="5" width="16.421875" style="0" customWidth="1"/>
    <col min="6" max="6" width="17.421875" style="0" customWidth="1"/>
    <col min="7" max="7" width="16.421875" style="0" customWidth="1"/>
    <col min="8" max="8" width="17.421875" style="0" customWidth="1"/>
    <col min="9" max="9" width="16.421875" style="0" customWidth="1"/>
    <col min="10" max="10" width="16.8515625" style="0" customWidth="1"/>
    <col min="11" max="11" width="18.421875" style="0" customWidth="1"/>
    <col min="12" max="12" width="15.421875" style="0" customWidth="1"/>
    <col min="13" max="13" width="20.421875" style="0" customWidth="1"/>
    <col min="14" max="14" width="14.421875" style="5" customWidth="1"/>
    <col min="15" max="15" width="16.140625" style="0" customWidth="1"/>
    <col min="16" max="16" width="13.57421875" style="0" customWidth="1"/>
    <col min="17" max="17" width="13.421875" style="0" customWidth="1"/>
    <col min="18" max="18" width="11.421875" style="0" customWidth="1"/>
    <col min="19" max="19" width="2.421875" style="0" customWidth="1"/>
    <col min="20" max="20" width="1.1484375" style="0" customWidth="1"/>
    <col min="21" max="21" width="3.421875" style="0" customWidth="1"/>
    <col min="22" max="22" width="17.00390625" style="0" customWidth="1"/>
    <col min="23" max="23" width="15.00390625" style="0" customWidth="1"/>
    <col min="24" max="24" width="11.421875" style="0" customWidth="1"/>
    <col min="25" max="25" width="13.421875" style="0" customWidth="1"/>
    <col min="26" max="26" width="16.8515625" style="0" customWidth="1"/>
    <col min="27" max="27" width="11.421875" style="0" customWidth="1"/>
    <col min="28" max="28" width="2.00390625" style="5" customWidth="1"/>
    <col min="29" max="29" width="3.421875" style="5" customWidth="1"/>
    <col min="30" max="30" width="2.421875" style="5" customWidth="1"/>
    <col min="31" max="31" width="40.57421875" style="0" customWidth="1"/>
    <col min="32" max="32" width="15.421875" style="0" customWidth="1"/>
  </cols>
  <sheetData>
    <row r="1" spans="1:13" ht="29.25" customHeight="1">
      <c r="A1" s="6"/>
      <c r="B1" s="6"/>
      <c r="C1" s="6"/>
      <c r="D1" s="6"/>
      <c r="E1" s="6"/>
      <c r="F1" s="6"/>
      <c r="G1" s="6"/>
      <c r="H1" s="6"/>
      <c r="I1" s="6"/>
      <c r="J1" s="6"/>
      <c r="K1" s="6"/>
      <c r="L1" s="6"/>
      <c r="M1" s="6"/>
    </row>
    <row r="2" spans="1:13" ht="15.75" customHeight="1">
      <c r="A2" s="6"/>
      <c r="B2" s="527" t="s">
        <v>42</v>
      </c>
      <c r="C2" s="527"/>
      <c r="D2" s="527"/>
      <c r="E2" s="527"/>
      <c r="F2" s="527"/>
      <c r="G2" s="527"/>
      <c r="H2" s="527"/>
      <c r="I2" s="527"/>
      <c r="J2" s="527"/>
      <c r="K2" s="33"/>
      <c r="L2" s="33"/>
      <c r="M2" s="33"/>
    </row>
    <row r="3" spans="1:13" ht="4.5" customHeight="1">
      <c r="A3" s="6"/>
      <c r="B3" s="6"/>
      <c r="C3" s="6"/>
      <c r="D3" s="6"/>
      <c r="E3" s="6"/>
      <c r="F3" s="6"/>
      <c r="G3" s="6"/>
      <c r="H3" s="6"/>
      <c r="I3" s="6"/>
      <c r="J3" s="6"/>
      <c r="K3" s="6"/>
      <c r="L3" s="6"/>
      <c r="M3" s="6"/>
    </row>
    <row r="4" spans="1:13" ht="14.25" customHeight="1">
      <c r="A4" s="6"/>
      <c r="B4" s="34" t="s">
        <v>43</v>
      </c>
      <c r="C4" s="528" t="s">
        <v>44</v>
      </c>
      <c r="D4" s="528"/>
      <c r="E4" s="529" t="s">
        <v>45</v>
      </c>
      <c r="F4" s="529"/>
      <c r="G4" s="530" t="s">
        <v>46</v>
      </c>
      <c r="H4" s="530"/>
      <c r="I4" s="530"/>
      <c r="J4" s="530"/>
      <c r="K4" s="6"/>
      <c r="L4" s="6"/>
      <c r="M4" s="6"/>
    </row>
    <row r="5" spans="1:13" ht="3" customHeight="1">
      <c r="A5" s="6"/>
      <c r="B5" s="37"/>
      <c r="C5" s="6"/>
      <c r="D5" s="6"/>
      <c r="E5" s="38"/>
      <c r="F5" s="38"/>
      <c r="G5" s="6"/>
      <c r="H5" s="6"/>
      <c r="I5" s="6"/>
      <c r="J5" s="6"/>
      <c r="K5" s="6"/>
      <c r="L5" s="6"/>
      <c r="M5" s="6"/>
    </row>
    <row r="6" spans="1:13" ht="14.25">
      <c r="A6" s="6"/>
      <c r="B6" s="34" t="s">
        <v>47</v>
      </c>
      <c r="C6" s="531" t="s">
        <v>48</v>
      </c>
      <c r="D6" s="531"/>
      <c r="E6" s="529" t="s">
        <v>49</v>
      </c>
      <c r="F6" s="529"/>
      <c r="G6" s="35" t="s">
        <v>50</v>
      </c>
      <c r="H6" s="39" t="s">
        <v>51</v>
      </c>
      <c r="I6" s="532">
        <v>9950916</v>
      </c>
      <c r="J6" s="532"/>
      <c r="K6" s="6"/>
      <c r="L6" s="6"/>
      <c r="M6" s="6"/>
    </row>
    <row r="7" spans="1:13" ht="3" customHeight="1">
      <c r="A7" s="6"/>
      <c r="B7" s="37"/>
      <c r="C7" s="6"/>
      <c r="D7" s="6"/>
      <c r="E7" s="38"/>
      <c r="F7" s="38"/>
      <c r="G7" s="6"/>
      <c r="H7" s="37"/>
      <c r="I7" s="6"/>
      <c r="J7" s="6"/>
      <c r="K7" s="6"/>
      <c r="L7" s="6"/>
      <c r="M7" s="6"/>
    </row>
    <row r="8" spans="1:13" ht="14.25">
      <c r="A8" s="6"/>
      <c r="B8" s="34" t="s">
        <v>52</v>
      </c>
      <c r="C8" s="531" t="s">
        <v>53</v>
      </c>
      <c r="D8" s="531"/>
      <c r="E8" s="40"/>
      <c r="F8" s="36"/>
      <c r="G8" s="35"/>
      <c r="H8" s="36"/>
      <c r="I8" s="528"/>
      <c r="J8" s="528"/>
      <c r="K8" s="6"/>
      <c r="L8" s="6"/>
      <c r="M8" s="6"/>
    </row>
    <row r="9" spans="1:13" ht="3" customHeight="1">
      <c r="A9" s="6"/>
      <c r="B9" s="38"/>
      <c r="C9" s="41">
        <v>39825</v>
      </c>
      <c r="D9" s="6"/>
      <c r="E9" s="38"/>
      <c r="F9" s="38"/>
      <c r="G9" s="6"/>
      <c r="H9" s="6"/>
      <c r="I9" s="6"/>
      <c r="J9" s="6"/>
      <c r="K9" s="6"/>
      <c r="L9" s="6"/>
      <c r="M9" s="6"/>
    </row>
    <row r="10" spans="1:13" ht="14.25">
      <c r="A10" s="6"/>
      <c r="B10" s="34" t="s">
        <v>54</v>
      </c>
      <c r="C10" s="533">
        <v>42370</v>
      </c>
      <c r="D10" s="533"/>
      <c r="E10" s="534" t="s">
        <v>55</v>
      </c>
      <c r="F10" s="534"/>
      <c r="G10" s="528" t="s">
        <v>56</v>
      </c>
      <c r="H10" s="528"/>
      <c r="I10" s="528"/>
      <c r="J10" s="528"/>
      <c r="K10" s="6"/>
      <c r="L10" s="6"/>
      <c r="M10" s="6"/>
    </row>
    <row r="11" spans="1:13" ht="5.25" customHeight="1">
      <c r="A11" s="6"/>
      <c r="B11" s="6"/>
      <c r="C11" s="6"/>
      <c r="D11" s="6"/>
      <c r="E11" s="6"/>
      <c r="F11" s="6"/>
      <c r="G11" s="6"/>
      <c r="H11" s="6"/>
      <c r="I11" s="6"/>
      <c r="J11" s="6"/>
      <c r="K11" s="6"/>
      <c r="L11" s="6"/>
      <c r="M11" s="6"/>
    </row>
    <row r="12" spans="1:13" ht="15" customHeight="1">
      <c r="A12" s="6"/>
      <c r="B12" s="34" t="s">
        <v>57</v>
      </c>
      <c r="C12" s="535" t="s">
        <v>58</v>
      </c>
      <c r="D12" s="535"/>
      <c r="E12" s="536" t="s">
        <v>59</v>
      </c>
      <c r="F12" s="536"/>
      <c r="G12" s="537" t="s">
        <v>60</v>
      </c>
      <c r="H12" s="537"/>
      <c r="I12" s="537"/>
      <c r="J12" s="537"/>
      <c r="K12" s="6"/>
      <c r="L12" s="6"/>
      <c r="M12" s="6"/>
    </row>
    <row r="13" spans="1:13" ht="5.25" customHeight="1">
      <c r="A13" s="6"/>
      <c r="B13" s="6"/>
      <c r="C13" s="6"/>
      <c r="D13" s="6"/>
      <c r="E13" s="6"/>
      <c r="F13" s="6"/>
      <c r="G13" s="6"/>
      <c r="H13" s="6"/>
      <c r="I13" s="6"/>
      <c r="J13" s="6"/>
      <c r="K13" s="6"/>
      <c r="L13" s="6"/>
      <c r="M13" s="6"/>
    </row>
    <row r="14" spans="1:13" ht="15.75" customHeight="1">
      <c r="A14" s="6"/>
      <c r="B14" s="527" t="s">
        <v>61</v>
      </c>
      <c r="C14" s="527"/>
      <c r="D14" s="527"/>
      <c r="E14" s="527"/>
      <c r="F14" s="527"/>
      <c r="G14" s="527"/>
      <c r="H14" s="527"/>
      <c r="I14" s="527"/>
      <c r="J14" s="527"/>
      <c r="K14" s="6"/>
      <c r="L14" s="6"/>
      <c r="M14" s="6"/>
    </row>
    <row r="15" spans="1:13" ht="3" customHeight="1">
      <c r="A15" s="6"/>
      <c r="B15" s="6"/>
      <c r="C15" s="6"/>
      <c r="D15" s="6"/>
      <c r="E15" s="6"/>
      <c r="F15" s="6"/>
      <c r="G15" s="6"/>
      <c r="H15" s="6"/>
      <c r="I15" s="6"/>
      <c r="J15" s="6"/>
      <c r="K15" s="6"/>
      <c r="L15" s="6"/>
      <c r="M15" s="6"/>
    </row>
    <row r="16" spans="1:13" ht="14.25">
      <c r="A16" s="6"/>
      <c r="B16" s="34" t="s">
        <v>62</v>
      </c>
      <c r="C16" s="35" t="s">
        <v>63</v>
      </c>
      <c r="D16" s="36" t="s">
        <v>64</v>
      </c>
      <c r="E16" s="42">
        <v>42370</v>
      </c>
      <c r="F16" s="43" t="s">
        <v>65</v>
      </c>
      <c r="G16" s="42" t="s">
        <v>66</v>
      </c>
      <c r="H16" s="538" t="s">
        <v>67</v>
      </c>
      <c r="I16" s="538"/>
      <c r="J16" s="42" t="s">
        <v>68</v>
      </c>
      <c r="K16" s="6"/>
      <c r="L16" s="6"/>
      <c r="M16" s="6"/>
    </row>
    <row r="17" spans="1:13" ht="3" customHeight="1">
      <c r="A17" s="6"/>
      <c r="B17" s="6"/>
      <c r="C17" s="6"/>
      <c r="D17" s="6"/>
      <c r="E17" s="6"/>
      <c r="F17" s="6"/>
      <c r="G17" s="6"/>
      <c r="H17" s="6"/>
      <c r="I17" s="6"/>
      <c r="J17" s="6"/>
      <c r="K17" s="6"/>
      <c r="L17" s="6"/>
      <c r="M17" s="6"/>
    </row>
    <row r="18" spans="1:13" ht="14.25">
      <c r="A18" s="6"/>
      <c r="B18" s="539" t="s">
        <v>69</v>
      </c>
      <c r="C18" s="539"/>
      <c r="D18" s="540" t="s">
        <v>70</v>
      </c>
      <c r="E18" s="540"/>
      <c r="F18" s="540"/>
      <c r="G18" s="44"/>
      <c r="H18" s="44"/>
      <c r="I18" s="44"/>
      <c r="J18" s="44"/>
      <c r="K18" s="6"/>
      <c r="L18" s="6"/>
      <c r="M18" s="6"/>
    </row>
    <row r="19" spans="1:13" ht="3" customHeight="1">
      <c r="A19" s="6"/>
      <c r="B19" s="6"/>
      <c r="C19" s="6"/>
      <c r="D19" s="6"/>
      <c r="E19" s="6"/>
      <c r="F19" s="6"/>
      <c r="G19" s="6"/>
      <c r="H19" s="6"/>
      <c r="I19" s="6"/>
      <c r="J19" s="6"/>
      <c r="K19" s="6"/>
      <c r="L19" s="6"/>
      <c r="M19" s="6"/>
    </row>
    <row r="20" spans="1:13" ht="5.25" customHeight="1">
      <c r="A20" s="6"/>
      <c r="B20" s="6"/>
      <c r="C20" s="6"/>
      <c r="D20" s="6"/>
      <c r="E20" s="6"/>
      <c r="F20" s="6"/>
      <c r="G20" s="6"/>
      <c r="H20" s="6"/>
      <c r="I20" s="6"/>
      <c r="J20" s="6"/>
      <c r="K20" s="6"/>
      <c r="L20" s="6"/>
      <c r="M20" s="6"/>
    </row>
    <row r="21" spans="1:13" ht="15.75" customHeight="1">
      <c r="A21" s="6"/>
      <c r="B21" s="527" t="s">
        <v>71</v>
      </c>
      <c r="C21" s="527"/>
      <c r="D21" s="527"/>
      <c r="E21" s="527"/>
      <c r="F21" s="527"/>
      <c r="G21" s="527"/>
      <c r="H21" s="527"/>
      <c r="I21" s="527"/>
      <c r="J21" s="527"/>
      <c r="K21" s="6"/>
      <c r="L21" s="6"/>
      <c r="M21" s="6"/>
    </row>
    <row r="22" spans="1:13" ht="14.25">
      <c r="A22" s="6"/>
      <c r="B22" s="45" t="s">
        <v>72</v>
      </c>
      <c r="C22" s="6"/>
      <c r="D22" s="6"/>
      <c r="E22" s="46"/>
      <c r="F22" s="46"/>
      <c r="G22" s="6"/>
      <c r="H22" s="6"/>
      <c r="I22" s="46"/>
      <c r="J22" s="46"/>
      <c r="K22" s="6"/>
      <c r="L22" s="6"/>
      <c r="M22" s="6"/>
    </row>
    <row r="23" spans="1:13" ht="3" customHeight="1">
      <c r="A23" s="6"/>
      <c r="B23" s="6"/>
      <c r="C23" s="6"/>
      <c r="D23" s="6"/>
      <c r="E23" s="6"/>
      <c r="F23" s="6"/>
      <c r="G23" s="6"/>
      <c r="H23" s="6"/>
      <c r="I23" s="6"/>
      <c r="J23" s="6"/>
      <c r="K23" s="6"/>
      <c r="L23" s="6"/>
      <c r="M23" s="6"/>
    </row>
    <row r="24" spans="1:14" ht="14.25">
      <c r="A24" s="6"/>
      <c r="B24" s="34" t="s">
        <v>73</v>
      </c>
      <c r="C24" s="47"/>
      <c r="D24" s="529" t="s">
        <v>74</v>
      </c>
      <c r="E24" s="529"/>
      <c r="F24" s="48"/>
      <c r="G24" s="529" t="s">
        <v>75</v>
      </c>
      <c r="H24" s="529"/>
      <c r="I24" s="541"/>
      <c r="J24" s="541"/>
      <c r="K24" s="6"/>
      <c r="L24" s="6"/>
      <c r="M24" s="6"/>
      <c r="N24" s="49"/>
    </row>
    <row r="25" spans="1:29" ht="18">
      <c r="A25" s="6"/>
      <c r="B25" s="50" t="s">
        <v>73</v>
      </c>
      <c r="C25" s="51"/>
      <c r="D25" s="51"/>
      <c r="E25" s="51"/>
      <c r="F25" s="51"/>
      <c r="G25" s="51"/>
      <c r="H25" s="52"/>
      <c r="I25" s="52"/>
      <c r="J25" s="52" t="s">
        <v>76</v>
      </c>
      <c r="K25" s="52"/>
      <c r="L25" s="51"/>
      <c r="M25" s="51"/>
      <c r="N25" s="53"/>
      <c r="AC25" s="54"/>
    </row>
    <row r="26" spans="1:29" ht="14.25">
      <c r="A26" s="6"/>
      <c r="B26" s="542" t="s">
        <v>77</v>
      </c>
      <c r="C26" s="542"/>
      <c r="D26" s="55" t="s">
        <v>78</v>
      </c>
      <c r="E26" s="56"/>
      <c r="F26" s="56"/>
      <c r="G26" s="56"/>
      <c r="H26" s="56"/>
      <c r="I26" s="56"/>
      <c r="J26" s="57"/>
      <c r="K26" s="56"/>
      <c r="L26" s="56"/>
      <c r="M26" s="56"/>
      <c r="N26" s="58"/>
      <c r="AC26" s="54"/>
    </row>
    <row r="27" spans="1:29" ht="18">
      <c r="A27" s="6"/>
      <c r="B27" s="59" t="s">
        <v>79</v>
      </c>
      <c r="C27" s="56"/>
      <c r="D27" s="56"/>
      <c r="E27" s="56"/>
      <c r="F27" s="56"/>
      <c r="G27" s="56"/>
      <c r="H27" s="56"/>
      <c r="I27" s="56"/>
      <c r="J27" s="57"/>
      <c r="K27" s="56"/>
      <c r="L27" s="56"/>
      <c r="M27" s="56"/>
      <c r="N27" s="58"/>
      <c r="AC27" s="54"/>
    </row>
    <row r="28" spans="1:13" ht="14.25">
      <c r="A28" s="6"/>
      <c r="B28" s="6"/>
      <c r="C28" s="6"/>
      <c r="D28" s="6"/>
      <c r="E28" s="6"/>
      <c r="F28" s="6"/>
      <c r="G28" s="6"/>
      <c r="H28" s="6"/>
      <c r="I28" s="6"/>
      <c r="J28" s="6"/>
      <c r="K28" s="6"/>
      <c r="L28" s="6"/>
      <c r="M28" s="6"/>
    </row>
    <row r="29" spans="1:17" ht="14.25">
      <c r="A29" s="6"/>
      <c r="B29" s="543" t="s">
        <v>80</v>
      </c>
      <c r="C29" s="543"/>
      <c r="D29" s="543"/>
      <c r="E29" s="543"/>
      <c r="F29" s="543"/>
      <c r="G29" s="543"/>
      <c r="H29" s="543"/>
      <c r="I29" s="543"/>
      <c r="J29" s="543"/>
      <c r="K29" s="543"/>
      <c r="L29" s="543"/>
      <c r="M29" s="543"/>
      <c r="N29" s="543"/>
      <c r="O29" s="60"/>
      <c r="P29" s="61">
        <f>+C33</f>
        <v>4383064.10911</v>
      </c>
      <c r="Q29" s="62"/>
    </row>
    <row r="30" spans="1:17" ht="45" customHeight="1">
      <c r="A30" s="6"/>
      <c r="B30" s="63" t="s">
        <v>81</v>
      </c>
      <c r="C30" s="64" t="s">
        <v>63</v>
      </c>
      <c r="D30" s="64" t="s">
        <v>82</v>
      </c>
      <c r="E30" s="64" t="s">
        <v>83</v>
      </c>
      <c r="F30" s="64" t="s">
        <v>84</v>
      </c>
      <c r="G30" s="64" t="s">
        <v>85</v>
      </c>
      <c r="H30" s="64" t="s">
        <v>86</v>
      </c>
      <c r="I30" s="64" t="s">
        <v>87</v>
      </c>
      <c r="J30" s="64" t="s">
        <v>88</v>
      </c>
      <c r="K30" s="64" t="s">
        <v>89</v>
      </c>
      <c r="L30" s="64" t="s">
        <v>90</v>
      </c>
      <c r="M30" s="64" t="s">
        <v>91</v>
      </c>
      <c r="N30" s="64" t="s">
        <v>92</v>
      </c>
      <c r="O30" s="60"/>
      <c r="P30" s="61">
        <f>+D33</f>
        <v>0</v>
      </c>
      <c r="Q30" s="62"/>
    </row>
    <row r="31" spans="1:17" ht="14.25" customHeight="1">
      <c r="A31" s="6"/>
      <c r="B31" s="65" t="str">
        <f>CONCATENATE("Presupuesto (en ",'Introducción de datos'!$D$26,")")</f>
        <v>Presupuesto (en $)</v>
      </c>
      <c r="C31" s="66">
        <v>4383064.10911</v>
      </c>
      <c r="D31" s="67"/>
      <c r="E31" s="67"/>
      <c r="F31" s="67"/>
      <c r="G31" s="67"/>
      <c r="H31" s="67"/>
      <c r="I31" s="67"/>
      <c r="J31" s="67"/>
      <c r="K31" s="67"/>
      <c r="L31" s="67"/>
      <c r="M31" s="67"/>
      <c r="N31" s="67"/>
      <c r="O31" s="60"/>
      <c r="P31" s="61">
        <f>+E33</f>
        <v>0</v>
      </c>
      <c r="Q31" s="62"/>
    </row>
    <row r="32" spans="1:17" ht="14.25" customHeight="1">
      <c r="A32" s="6"/>
      <c r="B32" s="68" t="str">
        <f>CONCATENATE("Desembolsos por el Fondo Mundial (en ",$D$26,")")</f>
        <v>Desembolsos por el Fondo Mundial (en $)</v>
      </c>
      <c r="C32" s="66">
        <v>4383064.11</v>
      </c>
      <c r="D32" s="69"/>
      <c r="E32" s="69"/>
      <c r="F32" s="69"/>
      <c r="G32" s="69"/>
      <c r="H32" s="69"/>
      <c r="I32" s="67"/>
      <c r="J32" s="67"/>
      <c r="K32" s="67"/>
      <c r="L32" s="67"/>
      <c r="M32" s="67"/>
      <c r="N32" s="67"/>
      <c r="O32" s="60"/>
      <c r="P32" s="61">
        <f>+F33</f>
        <v>0</v>
      </c>
      <c r="Q32" s="62"/>
    </row>
    <row r="33" spans="1:17" ht="14.25" customHeight="1">
      <c r="A33" s="6"/>
      <c r="B33" s="70" t="s">
        <v>93</v>
      </c>
      <c r="C33" s="71">
        <f>+C31</f>
        <v>4383064.10911</v>
      </c>
      <c r="D33" s="71">
        <f aca="true" t="shared" si="0" ref="D33:N33">IF(AND(D31=0,D32=0),0,+C33+D31)</f>
        <v>0</v>
      </c>
      <c r="E33" s="71">
        <f t="shared" si="0"/>
        <v>0</v>
      </c>
      <c r="F33" s="71">
        <f t="shared" si="0"/>
        <v>0</v>
      </c>
      <c r="G33" s="71">
        <f t="shared" si="0"/>
        <v>0</v>
      </c>
      <c r="H33" s="71">
        <f t="shared" si="0"/>
        <v>0</v>
      </c>
      <c r="I33" s="71">
        <f t="shared" si="0"/>
        <v>0</v>
      </c>
      <c r="J33" s="72">
        <f t="shared" si="0"/>
        <v>0</v>
      </c>
      <c r="K33" s="71">
        <f t="shared" si="0"/>
        <v>0</v>
      </c>
      <c r="L33" s="71">
        <f t="shared" si="0"/>
        <v>0</v>
      </c>
      <c r="M33" s="71">
        <f t="shared" si="0"/>
        <v>0</v>
      </c>
      <c r="N33" s="71">
        <f t="shared" si="0"/>
        <v>0</v>
      </c>
      <c r="O33" s="60"/>
      <c r="P33" s="61">
        <f>+G33</f>
        <v>0</v>
      </c>
      <c r="Q33" s="62"/>
    </row>
    <row r="34" spans="1:17" ht="15" customHeight="1">
      <c r="A34" s="6"/>
      <c r="B34" s="73" t="s">
        <v>94</v>
      </c>
      <c r="C34" s="74">
        <f>+C32</f>
        <v>4383064.11</v>
      </c>
      <c r="D34" s="74">
        <f aca="true" t="shared" si="1" ref="D34:N34">IF(AND(D31=0,D32=0),0,+C34+D32)</f>
        <v>0</v>
      </c>
      <c r="E34" s="74">
        <f t="shared" si="1"/>
        <v>0</v>
      </c>
      <c r="F34" s="74">
        <f t="shared" si="1"/>
        <v>0</v>
      </c>
      <c r="G34" s="74">
        <f t="shared" si="1"/>
        <v>0</v>
      </c>
      <c r="H34" s="74">
        <f t="shared" si="1"/>
        <v>0</v>
      </c>
      <c r="I34" s="74">
        <f t="shared" si="1"/>
        <v>0</v>
      </c>
      <c r="J34" s="74">
        <f t="shared" si="1"/>
        <v>0</v>
      </c>
      <c r="K34" s="74">
        <f t="shared" si="1"/>
        <v>0</v>
      </c>
      <c r="L34" s="74">
        <f t="shared" si="1"/>
        <v>0</v>
      </c>
      <c r="M34" s="74">
        <f t="shared" si="1"/>
        <v>0</v>
      </c>
      <c r="N34" s="74">
        <f t="shared" si="1"/>
        <v>0</v>
      </c>
      <c r="O34" s="60"/>
      <c r="P34" s="61">
        <f>+H33</f>
        <v>0</v>
      </c>
      <c r="Q34" s="62"/>
    </row>
    <row r="35" spans="1:17" ht="14.25">
      <c r="A35" s="6"/>
      <c r="B35" s="6"/>
      <c r="C35" s="75">
        <f aca="true" t="shared" si="2" ref="C35:N35">+IF(AND(C30=$C$16,C33&lt;&gt;0),C34/C33,0)</f>
        <v>1.0000000002030545</v>
      </c>
      <c r="D35" s="75">
        <f t="shared" si="2"/>
        <v>0</v>
      </c>
      <c r="E35" s="75">
        <f t="shared" si="2"/>
        <v>0</v>
      </c>
      <c r="F35" s="75">
        <f t="shared" si="2"/>
        <v>0</v>
      </c>
      <c r="G35" s="75">
        <f t="shared" si="2"/>
        <v>0</v>
      </c>
      <c r="H35" s="75">
        <f t="shared" si="2"/>
        <v>0</v>
      </c>
      <c r="I35" s="75">
        <f t="shared" si="2"/>
        <v>0</v>
      </c>
      <c r="J35" s="75">
        <f t="shared" si="2"/>
        <v>0</v>
      </c>
      <c r="K35" s="75">
        <f t="shared" si="2"/>
        <v>0</v>
      </c>
      <c r="L35" s="75">
        <f t="shared" si="2"/>
        <v>0</v>
      </c>
      <c r="M35" s="75">
        <f t="shared" si="2"/>
        <v>0</v>
      </c>
      <c r="N35" s="75">
        <f t="shared" si="2"/>
        <v>0</v>
      </c>
      <c r="O35" s="76"/>
      <c r="P35" s="61">
        <f>+I33</f>
        <v>0</v>
      </c>
      <c r="Q35" s="62"/>
    </row>
    <row r="36" spans="1:29" ht="18">
      <c r="A36" s="6"/>
      <c r="B36" s="59" t="s">
        <v>95</v>
      </c>
      <c r="C36" s="6"/>
      <c r="D36" s="6"/>
      <c r="E36" s="77"/>
      <c r="F36" s="6"/>
      <c r="G36" s="78"/>
      <c r="H36" s="6"/>
      <c r="I36" s="6"/>
      <c r="J36" s="6"/>
      <c r="K36" s="6"/>
      <c r="L36" s="6"/>
      <c r="M36" s="6"/>
      <c r="N36" s="79"/>
      <c r="AC36" s="49"/>
    </row>
    <row r="37" spans="1:14" ht="14.25">
      <c r="A37" s="6"/>
      <c r="B37" s="6"/>
      <c r="C37" s="6"/>
      <c r="D37" s="6"/>
      <c r="E37" s="6"/>
      <c r="F37" s="6"/>
      <c r="G37" s="6"/>
      <c r="H37" s="6"/>
      <c r="I37" s="6"/>
      <c r="J37" s="6"/>
      <c r="K37" s="6"/>
      <c r="L37" s="6"/>
      <c r="M37" s="6"/>
      <c r="N37" s="80"/>
    </row>
    <row r="38" spans="1:26" ht="30" customHeight="1">
      <c r="A38" s="6"/>
      <c r="B38" s="81" t="s">
        <v>96</v>
      </c>
      <c r="C38" s="82" t="str">
        <f>CONCATENATE("Presupuesto acumulado (en ",'Introducción de datos'!$D$26,")")</f>
        <v>Presupuesto acumulado (en $)</v>
      </c>
      <c r="D38" s="83" t="str">
        <f>CONCATENATE("Gastos acumulados (en ",'Introducción de datos'!$D$26,")")</f>
        <v>Gastos acumulados (en $)</v>
      </c>
      <c r="E38" s="84"/>
      <c r="F38" s="85"/>
      <c r="G38" s="6"/>
      <c r="H38" s="6"/>
      <c r="I38" s="6"/>
      <c r="J38" s="86"/>
      <c r="K38" s="87"/>
      <c r="N38"/>
      <c r="Y38" s="49"/>
      <c r="Z38" s="5"/>
    </row>
    <row r="39" spans="1:26" ht="14.25" customHeight="1">
      <c r="A39" s="6"/>
      <c r="B39" s="88" t="s">
        <v>97</v>
      </c>
      <c r="C39" s="89">
        <v>1932217.51</v>
      </c>
      <c r="D39" s="90">
        <v>345254.47</v>
      </c>
      <c r="E39" s="91"/>
      <c r="F39" s="92"/>
      <c r="G39" s="93"/>
      <c r="H39" s="6"/>
      <c r="I39" s="6"/>
      <c r="J39" s="94"/>
      <c r="K39" s="95"/>
      <c r="N39"/>
      <c r="Y39" s="49"/>
      <c r="Z39" s="5"/>
    </row>
    <row r="40" spans="1:26" ht="14.25" customHeight="1">
      <c r="A40" s="6"/>
      <c r="B40" s="88" t="s">
        <v>98</v>
      </c>
      <c r="C40" s="89">
        <v>235667</v>
      </c>
      <c r="D40" s="90">
        <v>105936.67</v>
      </c>
      <c r="E40" s="96"/>
      <c r="F40" s="92"/>
      <c r="G40" s="93"/>
      <c r="H40" s="6"/>
      <c r="I40" s="6"/>
      <c r="J40" s="6"/>
      <c r="K40" s="95"/>
      <c r="N40"/>
      <c r="Y40" s="49"/>
      <c r="Z40" s="5"/>
    </row>
    <row r="41" spans="1:26" ht="14.25">
      <c r="A41" s="6"/>
      <c r="B41" s="97" t="s">
        <v>99</v>
      </c>
      <c r="C41" s="89">
        <v>145000</v>
      </c>
      <c r="D41" s="90">
        <v>145000</v>
      </c>
      <c r="E41" s="96"/>
      <c r="F41" s="98"/>
      <c r="G41" s="6"/>
      <c r="H41" s="6"/>
      <c r="I41" s="6"/>
      <c r="J41" s="6"/>
      <c r="K41" s="95"/>
      <c r="N41"/>
      <c r="Y41" s="49"/>
      <c r="Z41" s="5"/>
    </row>
    <row r="42" spans="1:26" ht="15" customHeight="1">
      <c r="A42" s="6"/>
      <c r="B42" s="88" t="s">
        <v>100</v>
      </c>
      <c r="C42" s="89">
        <v>4500</v>
      </c>
      <c r="D42" s="90">
        <v>0</v>
      </c>
      <c r="E42" s="96"/>
      <c r="F42" s="99"/>
      <c r="G42" s="6"/>
      <c r="H42" s="6"/>
      <c r="I42" s="6"/>
      <c r="J42" s="6"/>
      <c r="K42" s="49"/>
      <c r="N42"/>
      <c r="Y42" s="49"/>
      <c r="Z42" s="5"/>
    </row>
    <row r="43" spans="1:26" ht="14.25">
      <c r="A43" s="6"/>
      <c r="B43" s="88" t="s">
        <v>101</v>
      </c>
      <c r="C43" s="89">
        <v>25171.7</v>
      </c>
      <c r="D43" s="90">
        <v>377.1</v>
      </c>
      <c r="E43" s="96"/>
      <c r="F43" s="100"/>
      <c r="G43" s="6"/>
      <c r="H43" s="6"/>
      <c r="I43" s="6"/>
      <c r="J43" s="6"/>
      <c r="K43" s="49"/>
      <c r="N43"/>
      <c r="Y43" s="49"/>
      <c r="Z43" s="5"/>
    </row>
    <row r="44" spans="1:26" ht="14.25">
      <c r="A44" s="6"/>
      <c r="B44" s="88" t="s">
        <v>102</v>
      </c>
      <c r="C44" s="89">
        <v>535076</v>
      </c>
      <c r="D44" s="101">
        <v>352265.66</v>
      </c>
      <c r="E44" s="96"/>
      <c r="F44" s="102"/>
      <c r="G44" s="6"/>
      <c r="H44" s="6"/>
      <c r="I44" s="6"/>
      <c r="J44" s="6"/>
      <c r="K44" s="49"/>
      <c r="N44"/>
      <c r="Y44" s="49"/>
      <c r="Z44" s="5"/>
    </row>
    <row r="45" spans="1:26" ht="14.25">
      <c r="A45" s="6"/>
      <c r="B45" s="103" t="s">
        <v>103</v>
      </c>
      <c r="C45" s="89">
        <v>1015914.63</v>
      </c>
      <c r="D45" s="101">
        <v>269077.9</v>
      </c>
      <c r="E45" s="96"/>
      <c r="F45" s="100"/>
      <c r="G45" s="96"/>
      <c r="H45" s="96"/>
      <c r="I45" s="96"/>
      <c r="J45" s="96"/>
      <c r="K45" s="49"/>
      <c r="N45"/>
      <c r="Y45" s="5"/>
      <c r="Z45" s="5"/>
    </row>
    <row r="46" spans="1:26" ht="14.25">
      <c r="A46" s="6"/>
      <c r="B46" s="103" t="s">
        <v>104</v>
      </c>
      <c r="C46" s="89">
        <v>179364.99</v>
      </c>
      <c r="D46" s="101">
        <v>62048.6</v>
      </c>
      <c r="E46" s="96"/>
      <c r="F46" s="100"/>
      <c r="G46" s="96"/>
      <c r="H46" s="96"/>
      <c r="I46" s="96"/>
      <c r="J46" s="96"/>
      <c r="K46" s="49"/>
      <c r="N46"/>
      <c r="Y46" s="5"/>
      <c r="Z46" s="5"/>
    </row>
    <row r="47" spans="1:26" ht="14.25">
      <c r="A47" s="6"/>
      <c r="B47" s="103" t="s">
        <v>105</v>
      </c>
      <c r="C47" s="89">
        <f>310151.92+0.36</f>
        <v>310152.27999999997</v>
      </c>
      <c r="D47" s="101">
        <v>139160.75</v>
      </c>
      <c r="E47" s="96"/>
      <c r="F47" s="100"/>
      <c r="G47" s="96"/>
      <c r="H47" s="96"/>
      <c r="I47" s="96"/>
      <c r="J47" s="96"/>
      <c r="K47" s="49"/>
      <c r="N47"/>
      <c r="Y47" s="5"/>
      <c r="Z47" s="5"/>
    </row>
    <row r="48" spans="1:26" ht="14.25">
      <c r="A48" s="6"/>
      <c r="B48" s="104"/>
      <c r="C48" s="105"/>
      <c r="D48" s="106"/>
      <c r="E48" s="96"/>
      <c r="F48" s="96"/>
      <c r="G48" s="96"/>
      <c r="H48" s="96"/>
      <c r="I48" s="96"/>
      <c r="J48" s="96"/>
      <c r="K48" s="49"/>
      <c r="N48"/>
      <c r="Y48" s="5"/>
      <c r="Z48" s="5"/>
    </row>
    <row r="49" spans="1:26" ht="14.25">
      <c r="A49" s="6"/>
      <c r="B49" s="107" t="s">
        <v>106</v>
      </c>
      <c r="C49" s="108">
        <f>SUM(C39:C47)</f>
        <v>4383064.11</v>
      </c>
      <c r="D49" s="108">
        <f>SUM(D39:D47)</f>
        <v>1419121.15</v>
      </c>
      <c r="E49" s="109"/>
      <c r="F49" s="544" t="str">
        <f ca="1">+IF((ROUND(C49,0)=ROUND(OFFSET(B33,0,RIGHT('Introducción de datos'!$C$16,LEN('Introducción de datos'!$C$16)-1),1,1),0)),"OK: Datos corresponden","Atención: Datos no corresponden")</f>
        <v>OK: Datos corresponden</v>
      </c>
      <c r="G49" s="544"/>
      <c r="H49" s="544"/>
      <c r="I49" s="544"/>
      <c r="J49" s="110"/>
      <c r="K49" s="110"/>
      <c r="L49" s="110"/>
      <c r="M49" s="111"/>
      <c r="N49" s="76"/>
      <c r="Y49" s="5"/>
      <c r="Z49" s="5"/>
    </row>
    <row r="50" spans="1:17" ht="15">
      <c r="A50" s="6"/>
      <c r="B50" s="112" t="s">
        <v>107</v>
      </c>
      <c r="C50" s="110"/>
      <c r="D50" s="110"/>
      <c r="E50" s="113"/>
      <c r="F50" s="110"/>
      <c r="G50" s="110"/>
      <c r="H50" s="110"/>
      <c r="I50" s="110"/>
      <c r="J50" s="110"/>
      <c r="K50" s="110"/>
      <c r="L50" s="110"/>
      <c r="M50" s="110"/>
      <c r="N50" s="110"/>
      <c r="O50" s="76"/>
      <c r="P50" s="61"/>
      <c r="Q50" s="62"/>
    </row>
    <row r="51" spans="1:17" ht="18.75">
      <c r="A51" s="6"/>
      <c r="B51" s="59" t="s">
        <v>108</v>
      </c>
      <c r="C51" s="6"/>
      <c r="D51" s="6"/>
      <c r="E51" s="6"/>
      <c r="F51" s="6"/>
      <c r="G51" s="6"/>
      <c r="H51" s="6"/>
      <c r="I51" s="6"/>
      <c r="J51" s="6"/>
      <c r="K51" s="6"/>
      <c r="L51" s="6"/>
      <c r="M51" s="6"/>
      <c r="O51" s="60"/>
      <c r="P51" s="61">
        <f>+J33</f>
        <v>0</v>
      </c>
      <c r="Q51" s="62"/>
    </row>
    <row r="52" spans="1:17" ht="14.25">
      <c r="A52" s="6"/>
      <c r="B52" s="6"/>
      <c r="C52" s="6"/>
      <c r="D52" s="6"/>
      <c r="E52" s="6"/>
      <c r="F52" s="6"/>
      <c r="G52" s="6"/>
      <c r="H52" s="6"/>
      <c r="I52" s="6"/>
      <c r="J52" s="6"/>
      <c r="K52" s="6"/>
      <c r="L52" s="6"/>
      <c r="M52" s="6"/>
      <c r="O52" s="60"/>
      <c r="P52" s="61">
        <f>+K33</f>
        <v>0</v>
      </c>
      <c r="Q52" s="62"/>
    </row>
    <row r="53" spans="1:28" ht="35.25" customHeight="1">
      <c r="A53" s="6"/>
      <c r="B53" s="114"/>
      <c r="C53" s="115" t="s">
        <v>109</v>
      </c>
      <c r="D53" s="115" t="s">
        <v>110</v>
      </c>
      <c r="E53" s="116" t="str">
        <f>CONCATENATE("Total gastado y desembolso (en ",D26,")")</f>
        <v>Total gastado y desembolso (en $)</v>
      </c>
      <c r="F53" s="6"/>
      <c r="G53" s="117"/>
      <c r="H53" s="85"/>
      <c r="I53" s="118"/>
      <c r="J53" s="118"/>
      <c r="K53" s="118"/>
      <c r="L53" s="118"/>
      <c r="M53" s="119"/>
      <c r="N53" s="119"/>
      <c r="O53" s="61">
        <f>+M33</f>
        <v>0</v>
      </c>
      <c r="P53" s="62"/>
      <c r="AB53" s="49"/>
    </row>
    <row r="54" spans="1:28" ht="14.25">
      <c r="A54" s="6"/>
      <c r="B54" s="120" t="s">
        <v>111</v>
      </c>
      <c r="C54" s="121">
        <v>0</v>
      </c>
      <c r="D54" s="122">
        <v>4383064.11</v>
      </c>
      <c r="E54" s="123">
        <f>+D54+C54</f>
        <v>4383064.11</v>
      </c>
      <c r="F54" s="6"/>
      <c r="G54" s="124"/>
      <c r="H54" s="125"/>
      <c r="I54" s="126"/>
      <c r="J54" s="127"/>
      <c r="K54" s="127"/>
      <c r="L54" s="128"/>
      <c r="M54" s="128"/>
      <c r="N54" s="128"/>
      <c r="O54" s="62"/>
      <c r="P54" s="62"/>
      <c r="AB54" s="49"/>
    </row>
    <row r="55" spans="1:28" ht="14.25">
      <c r="A55" s="6"/>
      <c r="B55" s="129" t="s">
        <v>112</v>
      </c>
      <c r="C55" s="121">
        <v>0</v>
      </c>
      <c r="D55" s="122">
        <v>3642154.97</v>
      </c>
      <c r="E55" s="123">
        <f>+D55+C55</f>
        <v>3642154.97</v>
      </c>
      <c r="F55" s="6"/>
      <c r="G55" s="130"/>
      <c r="H55" s="125"/>
      <c r="I55" s="126"/>
      <c r="J55" s="127"/>
      <c r="K55" s="127"/>
      <c r="L55" s="128"/>
      <c r="M55" s="131"/>
      <c r="N55" s="131"/>
      <c r="O55" s="62"/>
      <c r="P55" s="62"/>
      <c r="AB55" s="49"/>
    </row>
    <row r="56" spans="1:28" ht="14.25">
      <c r="A56" s="6"/>
      <c r="B56" s="132" t="s">
        <v>113</v>
      </c>
      <c r="C56" s="121"/>
      <c r="D56" s="122">
        <v>108584.79</v>
      </c>
      <c r="E56" s="133">
        <f>+D56+C56</f>
        <v>108584.79</v>
      </c>
      <c r="F56" s="6"/>
      <c r="G56" s="130"/>
      <c r="H56" s="125"/>
      <c r="I56" s="126"/>
      <c r="J56" s="127"/>
      <c r="K56" s="127"/>
      <c r="L56" s="128"/>
      <c r="M56" s="131"/>
      <c r="N56" s="131"/>
      <c r="O56" s="62"/>
      <c r="P56" s="62"/>
      <c r="AB56" s="49"/>
    </row>
    <row r="57" spans="1:28" ht="14.25">
      <c r="A57" s="6"/>
      <c r="B57" s="129" t="s">
        <v>114</v>
      </c>
      <c r="C57" s="121"/>
      <c r="D57" s="134">
        <v>632324.35</v>
      </c>
      <c r="E57" s="133">
        <f>+D57+C57</f>
        <v>632324.35</v>
      </c>
      <c r="F57" s="6"/>
      <c r="G57" s="130"/>
      <c r="H57" s="125"/>
      <c r="I57" s="126"/>
      <c r="J57" s="127"/>
      <c r="K57" s="127"/>
      <c r="L57" s="128"/>
      <c r="M57" s="131"/>
      <c r="N57" s="131"/>
      <c r="O57" s="62"/>
      <c r="P57" s="62"/>
      <c r="AB57" s="49"/>
    </row>
    <row r="58" spans="1:17" ht="18">
      <c r="A58" s="6"/>
      <c r="B58" s="59" t="s">
        <v>115</v>
      </c>
      <c r="C58" s="6"/>
      <c r="D58" s="6"/>
      <c r="E58" s="6"/>
      <c r="F58" s="6"/>
      <c r="G58" s="6"/>
      <c r="H58" s="6"/>
      <c r="I58" s="6"/>
      <c r="J58" s="6"/>
      <c r="K58" s="6"/>
      <c r="L58" s="6"/>
      <c r="M58" s="6"/>
      <c r="O58" s="60"/>
      <c r="P58" s="61">
        <f>+J40</f>
        <v>0</v>
      </c>
      <c r="Q58" s="62"/>
    </row>
    <row r="59" spans="1:28" ht="14.25">
      <c r="A59" s="6"/>
      <c r="B59" s="135" t="s">
        <v>116</v>
      </c>
      <c r="C59" s="135">
        <v>0</v>
      </c>
      <c r="D59" s="136">
        <v>2574371.44</v>
      </c>
      <c r="E59" s="123">
        <f aca="true" t="shared" si="3" ref="E59:E65">+D59+C59</f>
        <v>2574371.44</v>
      </c>
      <c r="F59" s="490"/>
      <c r="G59" s="124"/>
      <c r="H59" s="125"/>
      <c r="I59" s="126"/>
      <c r="J59" s="127"/>
      <c r="K59" s="127"/>
      <c r="L59" s="128"/>
      <c r="M59" s="128"/>
      <c r="N59" s="128"/>
      <c r="AB59" s="49"/>
    </row>
    <row r="60" spans="1:28" ht="14.25">
      <c r="A60" s="6"/>
      <c r="B60" s="135" t="s">
        <v>117</v>
      </c>
      <c r="C60" s="135">
        <v>0</v>
      </c>
      <c r="D60" s="136">
        <v>140560.32</v>
      </c>
      <c r="E60" s="123">
        <f t="shared" si="3"/>
        <v>140560.32</v>
      </c>
      <c r="F60" s="490"/>
      <c r="G60" s="124"/>
      <c r="H60" s="125"/>
      <c r="I60" s="126"/>
      <c r="J60" s="127"/>
      <c r="K60" s="127"/>
      <c r="L60" s="128"/>
      <c r="M60" s="128"/>
      <c r="N60" s="128"/>
      <c r="AB60" s="49"/>
    </row>
    <row r="61" spans="1:28" ht="14.25">
      <c r="A61" s="6"/>
      <c r="B61" s="135" t="s">
        <v>118</v>
      </c>
      <c r="C61" s="135">
        <v>0</v>
      </c>
      <c r="D61" s="136">
        <v>560436.01</v>
      </c>
      <c r="E61" s="133">
        <f t="shared" si="3"/>
        <v>560436.01</v>
      </c>
      <c r="F61" s="490"/>
      <c r="G61" s="124"/>
      <c r="H61" s="125"/>
      <c r="I61" s="126"/>
      <c r="J61" s="127"/>
      <c r="K61" s="127"/>
      <c r="L61" s="128"/>
      <c r="M61" s="128"/>
      <c r="N61" s="128"/>
      <c r="AB61" s="49"/>
    </row>
    <row r="62" spans="1:28" ht="14.25">
      <c r="A62" s="6"/>
      <c r="B62" s="135" t="s">
        <v>119</v>
      </c>
      <c r="C62" s="135"/>
      <c r="D62" s="136">
        <v>366787.2</v>
      </c>
      <c r="E62" s="133">
        <f t="shared" si="3"/>
        <v>366787.2</v>
      </c>
      <c r="F62" s="490"/>
      <c r="G62" s="124"/>
      <c r="H62" s="125"/>
      <c r="I62" s="126"/>
      <c r="J62" s="127"/>
      <c r="K62" s="127"/>
      <c r="L62" s="128"/>
      <c r="M62" s="128"/>
      <c r="N62" s="128"/>
      <c r="O62" s="62"/>
      <c r="P62" s="62"/>
      <c r="AB62" s="49"/>
    </row>
    <row r="63" spans="1:28" ht="14.25">
      <c r="A63" s="6"/>
      <c r="B63" s="135" t="s">
        <v>120</v>
      </c>
      <c r="C63" s="135">
        <v>0</v>
      </c>
      <c r="D63" s="136">
        <v>351337.41</v>
      </c>
      <c r="E63" s="123">
        <f t="shared" si="3"/>
        <v>351337.41</v>
      </c>
      <c r="F63" s="490"/>
      <c r="G63" s="130"/>
      <c r="H63" s="137"/>
      <c r="I63" s="138"/>
      <c r="J63" s="138"/>
      <c r="K63" s="138"/>
      <c r="L63" s="128"/>
      <c r="M63" s="131"/>
      <c r="N63" s="131"/>
      <c r="AB63" s="49"/>
    </row>
    <row r="64" spans="1:28" ht="14.25">
      <c r="A64" s="6"/>
      <c r="B64" s="135" t="s">
        <v>121</v>
      </c>
      <c r="C64" s="135">
        <v>0</v>
      </c>
      <c r="D64" s="136">
        <v>140560.32</v>
      </c>
      <c r="E64" s="123">
        <f t="shared" si="3"/>
        <v>140560.32</v>
      </c>
      <c r="F64" s="490"/>
      <c r="G64" s="130"/>
      <c r="H64" s="137"/>
      <c r="I64" s="138"/>
      <c r="J64" s="138"/>
      <c r="K64" s="138"/>
      <c r="L64" s="128"/>
      <c r="M64" s="131"/>
      <c r="N64" s="131"/>
      <c r="AB64" s="49"/>
    </row>
    <row r="65" spans="1:28" ht="14.25">
      <c r="A65" s="6"/>
      <c r="B65" s="139" t="s">
        <v>122</v>
      </c>
      <c r="C65" s="139">
        <v>0</v>
      </c>
      <c r="D65" s="136">
        <v>560436.01</v>
      </c>
      <c r="E65" s="133">
        <f t="shared" si="3"/>
        <v>560436.01</v>
      </c>
      <c r="F65" s="490"/>
      <c r="G65" s="130"/>
      <c r="H65" s="137"/>
      <c r="I65" s="138"/>
      <c r="J65" s="138"/>
      <c r="K65" s="138"/>
      <c r="L65" s="128"/>
      <c r="M65" s="131"/>
      <c r="N65" s="131"/>
      <c r="AB65" s="49"/>
    </row>
    <row r="66" spans="1:29" ht="15.75" customHeight="1">
      <c r="A66" s="6"/>
      <c r="B66" s="140"/>
      <c r="C66" s="141"/>
      <c r="D66" s="141"/>
      <c r="E66" s="142"/>
      <c r="F66" s="6"/>
      <c r="G66" s="6"/>
      <c r="H66" s="6"/>
      <c r="I66" s="6"/>
      <c r="J66" s="6"/>
      <c r="K66" s="6"/>
      <c r="L66" s="6"/>
      <c r="M66" s="6"/>
      <c r="AC66" s="49"/>
    </row>
    <row r="67" spans="1:29" ht="15.75" customHeight="1">
      <c r="A67" s="6"/>
      <c r="B67" s="143"/>
      <c r="C67" s="141"/>
      <c r="D67" s="141"/>
      <c r="E67" s="142"/>
      <c r="F67" s="6"/>
      <c r="G67" s="6"/>
      <c r="H67" s="6"/>
      <c r="I67" s="6"/>
      <c r="J67" s="6"/>
      <c r="K67" s="6"/>
      <c r="L67" s="6"/>
      <c r="M67" s="6"/>
      <c r="AC67" s="49"/>
    </row>
    <row r="68" spans="1:13" ht="14.25">
      <c r="A68" s="6"/>
      <c r="B68" s="6"/>
      <c r="C68" s="6"/>
      <c r="D68" s="144"/>
      <c r="E68" s="6"/>
      <c r="F68" s="6"/>
      <c r="G68" s="6"/>
      <c r="H68" s="6"/>
      <c r="I68" s="6"/>
      <c r="J68" s="6"/>
      <c r="K68" s="6"/>
      <c r="L68" s="6"/>
      <c r="M68" s="6"/>
    </row>
    <row r="69" spans="1:13" ht="18">
      <c r="A69" s="6"/>
      <c r="B69" s="59" t="s">
        <v>123</v>
      </c>
      <c r="C69" s="6"/>
      <c r="D69" s="145"/>
      <c r="E69" s="6"/>
      <c r="F69" s="6"/>
      <c r="G69" s="6"/>
      <c r="H69" s="6"/>
      <c r="I69" s="6"/>
      <c r="J69" s="6"/>
      <c r="K69" s="6"/>
      <c r="L69" s="6"/>
      <c r="M69" s="6"/>
    </row>
    <row r="70" spans="1:13" ht="14.25">
      <c r="A70" s="6"/>
      <c r="B70" s="6"/>
      <c r="C70" s="6"/>
      <c r="D70" s="6"/>
      <c r="E70" s="6"/>
      <c r="F70" s="6"/>
      <c r="G70" s="6"/>
      <c r="H70" s="6"/>
      <c r="I70" s="6"/>
      <c r="J70" s="6"/>
      <c r="K70" s="6"/>
      <c r="L70" s="6"/>
      <c r="M70" s="6"/>
    </row>
    <row r="71" spans="1:13" ht="14.25" customHeight="1">
      <c r="A71" s="6"/>
      <c r="B71" s="545" t="s">
        <v>124</v>
      </c>
      <c r="C71" s="545"/>
      <c r="D71" s="545"/>
      <c r="E71" s="6"/>
      <c r="F71" s="6"/>
      <c r="G71" s="6"/>
      <c r="H71" s="6"/>
      <c r="I71" s="6"/>
      <c r="J71" s="6"/>
      <c r="K71" s="6"/>
      <c r="L71" s="6"/>
      <c r="M71" s="5"/>
    </row>
    <row r="72" spans="1:13" ht="14.25">
      <c r="A72" s="6"/>
      <c r="B72" s="146"/>
      <c r="C72" s="147" t="s">
        <v>125</v>
      </c>
      <c r="D72" s="148" t="s">
        <v>126</v>
      </c>
      <c r="E72" s="6"/>
      <c r="F72" s="6"/>
      <c r="G72" s="6"/>
      <c r="H72" s="6"/>
      <c r="I72" s="6"/>
      <c r="J72" s="6"/>
      <c r="K72" s="6"/>
      <c r="L72" s="6"/>
      <c r="M72" s="5"/>
    </row>
    <row r="73" spans="1:13" ht="14.25">
      <c r="A73" s="6"/>
      <c r="B73" s="149" t="s">
        <v>127</v>
      </c>
      <c r="C73" s="150">
        <v>45</v>
      </c>
      <c r="D73" s="151">
        <v>45</v>
      </c>
      <c r="E73" s="6"/>
      <c r="F73" s="6"/>
      <c r="G73" s="6"/>
      <c r="H73" s="6"/>
      <c r="I73" s="6"/>
      <c r="J73" s="6"/>
      <c r="K73" s="6"/>
      <c r="L73" s="6"/>
      <c r="M73" s="5"/>
    </row>
    <row r="74" spans="1:13" ht="14.25">
      <c r="A74" s="6"/>
      <c r="B74" s="152" t="s">
        <v>128</v>
      </c>
      <c r="C74" s="150">
        <v>45</v>
      </c>
      <c r="D74" s="151">
        <v>27</v>
      </c>
      <c r="E74" s="6"/>
      <c r="F74" s="6"/>
      <c r="G74" s="6"/>
      <c r="H74" s="125"/>
      <c r="I74" s="125"/>
      <c r="J74" s="6"/>
      <c r="K74" s="6"/>
      <c r="L74" s="6"/>
      <c r="M74" s="5"/>
    </row>
    <row r="75" spans="1:13" ht="14.25">
      <c r="A75" s="6"/>
      <c r="B75" s="153" t="s">
        <v>129</v>
      </c>
      <c r="C75" s="154"/>
      <c r="D75" s="155"/>
      <c r="E75" s="6"/>
      <c r="F75" s="6"/>
      <c r="G75" s="6"/>
      <c r="H75" s="125"/>
      <c r="I75" s="125"/>
      <c r="J75" s="6"/>
      <c r="K75" s="6"/>
      <c r="L75" s="6"/>
      <c r="M75" s="5"/>
    </row>
    <row r="76" spans="1:13" ht="14.25">
      <c r="A76" s="6"/>
      <c r="B76" s="156"/>
      <c r="C76" s="6"/>
      <c r="D76" s="6"/>
      <c r="E76" s="6"/>
      <c r="F76" s="6"/>
      <c r="G76" s="6"/>
      <c r="H76" s="6"/>
      <c r="I76" s="6"/>
      <c r="J76" s="6"/>
      <c r="K76" s="6"/>
      <c r="L76" s="6"/>
      <c r="M76" s="6"/>
    </row>
    <row r="77" spans="1:24" ht="14.25">
      <c r="A77" s="6"/>
      <c r="B77" s="6"/>
      <c r="C77" s="6"/>
      <c r="D77" s="6"/>
      <c r="E77" s="6"/>
      <c r="F77" s="6"/>
      <c r="G77" s="6"/>
      <c r="H77" s="6"/>
      <c r="I77" s="6"/>
      <c r="J77" s="6"/>
      <c r="K77" s="6"/>
      <c r="L77" s="157"/>
      <c r="M77" s="6"/>
      <c r="W77" s="10"/>
      <c r="X77" s="10"/>
    </row>
    <row r="78" spans="1:24" ht="18">
      <c r="A78" s="6"/>
      <c r="B78" s="158" t="s">
        <v>130</v>
      </c>
      <c r="C78" s="159"/>
      <c r="D78" s="159"/>
      <c r="E78" s="159"/>
      <c r="F78" s="159"/>
      <c r="G78" s="159"/>
      <c r="H78" s="160" t="s">
        <v>131</v>
      </c>
      <c r="I78" s="159"/>
      <c r="J78" s="161"/>
      <c r="K78" s="161"/>
      <c r="L78" s="162"/>
      <c r="M78" s="163"/>
      <c r="N78" s="164"/>
      <c r="Q78" s="54"/>
      <c r="W78" s="10"/>
      <c r="X78" s="10"/>
    </row>
    <row r="79" spans="1:24" ht="18">
      <c r="A79" s="6"/>
      <c r="B79" s="165"/>
      <c r="C79" s="166"/>
      <c r="D79" s="166"/>
      <c r="E79" s="166"/>
      <c r="F79" s="166"/>
      <c r="G79" s="166"/>
      <c r="H79" s="166"/>
      <c r="I79" s="166"/>
      <c r="J79" s="166"/>
      <c r="K79" s="167"/>
      <c r="L79" s="167"/>
      <c r="M79" s="166"/>
      <c r="N79" s="164"/>
      <c r="Q79" s="54"/>
      <c r="W79" s="10"/>
      <c r="X79" s="10"/>
    </row>
    <row r="80" spans="1:24" ht="18">
      <c r="A80" s="6"/>
      <c r="B80" s="165" t="s">
        <v>132</v>
      </c>
      <c r="C80" s="166"/>
      <c r="D80" s="166"/>
      <c r="E80" s="166"/>
      <c r="F80" s="166"/>
      <c r="G80" s="166"/>
      <c r="H80" s="166"/>
      <c r="I80" s="166"/>
      <c r="J80" s="166"/>
      <c r="K80" s="167"/>
      <c r="L80" s="167"/>
      <c r="M80" s="166"/>
      <c r="N80" s="164"/>
      <c r="Q80" s="54"/>
      <c r="W80" s="10"/>
      <c r="X80" s="10"/>
    </row>
    <row r="81" spans="1:24" ht="14.25">
      <c r="A81" s="6"/>
      <c r="B81" s="168"/>
      <c r="C81" s="169"/>
      <c r="D81" s="169"/>
      <c r="E81" s="169"/>
      <c r="F81" s="169"/>
      <c r="G81" s="169"/>
      <c r="H81" s="168"/>
      <c r="I81" s="169"/>
      <c r="J81" s="168"/>
      <c r="K81" s="168"/>
      <c r="L81" s="168"/>
      <c r="M81" s="168"/>
      <c r="N81" s="49"/>
      <c r="O81" s="10"/>
      <c r="P81" s="10"/>
      <c r="Q81" s="10"/>
      <c r="X81" s="10"/>
    </row>
    <row r="82" spans="1:17" ht="42.75">
      <c r="A82" s="6"/>
      <c r="B82" s="546"/>
      <c r="C82" s="546"/>
      <c r="D82" s="170" t="s">
        <v>133</v>
      </c>
      <c r="E82" s="171" t="s">
        <v>134</v>
      </c>
      <c r="F82" s="171" t="s">
        <v>135</v>
      </c>
      <c r="G82" s="171" t="s">
        <v>136</v>
      </c>
      <c r="H82" s="172" t="s">
        <v>106</v>
      </c>
      <c r="I82" s="173"/>
      <c r="J82" s="96"/>
      <c r="K82" s="168"/>
      <c r="L82" s="168"/>
      <c r="M82" s="168"/>
      <c r="N82" s="49"/>
      <c r="O82" s="10"/>
      <c r="P82" s="10"/>
      <c r="Q82" s="10"/>
    </row>
    <row r="83" spans="1:17" ht="14.25">
      <c r="A83" s="6"/>
      <c r="B83" s="547" t="s">
        <v>137</v>
      </c>
      <c r="C83" s="547"/>
      <c r="D83" s="175">
        <v>3</v>
      </c>
      <c r="E83" s="176">
        <v>2</v>
      </c>
      <c r="F83" s="176">
        <v>1</v>
      </c>
      <c r="G83" s="176">
        <v>0</v>
      </c>
      <c r="H83" s="177">
        <f>SUM(E83:G83)</f>
        <v>3</v>
      </c>
      <c r="I83" s="178"/>
      <c r="J83" s="178"/>
      <c r="K83" s="168"/>
      <c r="L83" s="168"/>
      <c r="M83" s="168"/>
      <c r="N83" s="49"/>
      <c r="O83" s="10"/>
      <c r="P83" s="10"/>
      <c r="Q83" s="10"/>
    </row>
    <row r="84" spans="1:17" ht="14.25">
      <c r="A84" s="6"/>
      <c r="B84" s="548" t="s">
        <v>138</v>
      </c>
      <c r="C84" s="548"/>
      <c r="D84" s="180"/>
      <c r="E84" s="181"/>
      <c r="F84" s="181"/>
      <c r="G84" s="181"/>
      <c r="H84" s="182">
        <f>SUM(E84:G84)</f>
        <v>0</v>
      </c>
      <c r="I84" s="96"/>
      <c r="J84" s="96"/>
      <c r="K84" s="168"/>
      <c r="L84" s="168"/>
      <c r="M84" s="168"/>
      <c r="N84" s="10"/>
      <c r="O84" s="10"/>
      <c r="P84" s="10"/>
      <c r="Q84" s="10"/>
    </row>
    <row r="85" spans="1:17" ht="14.25">
      <c r="A85" s="6"/>
      <c r="B85" s="168"/>
      <c r="C85" s="168"/>
      <c r="D85" s="168"/>
      <c r="E85" s="168"/>
      <c r="F85" s="168"/>
      <c r="G85" s="168"/>
      <c r="H85" s="168"/>
      <c r="I85" s="168"/>
      <c r="J85" s="168"/>
      <c r="K85" s="168"/>
      <c r="L85" s="168"/>
      <c r="M85" s="168"/>
      <c r="N85" s="10"/>
      <c r="O85" s="10"/>
      <c r="P85" s="10"/>
      <c r="Q85" s="10"/>
    </row>
    <row r="86" spans="1:17" ht="14.25">
      <c r="A86" s="6"/>
      <c r="B86" s="168"/>
      <c r="C86" s="168"/>
      <c r="D86" s="168"/>
      <c r="E86" s="168"/>
      <c r="F86" s="168"/>
      <c r="G86" s="168"/>
      <c r="H86" s="168"/>
      <c r="I86" s="168"/>
      <c r="J86" s="168"/>
      <c r="K86" s="168"/>
      <c r="L86" s="168"/>
      <c r="M86" s="168"/>
      <c r="N86" s="10"/>
      <c r="Q86" s="10"/>
    </row>
    <row r="87" spans="1:17" ht="18">
      <c r="A87" s="6"/>
      <c r="B87" s="165" t="s">
        <v>139</v>
      </c>
      <c r="C87" s="168"/>
      <c r="D87" s="168"/>
      <c r="E87" s="168"/>
      <c r="F87" s="168"/>
      <c r="G87" s="168"/>
      <c r="H87" s="168"/>
      <c r="I87" s="168"/>
      <c r="J87" s="168"/>
      <c r="K87" s="168"/>
      <c r="L87" s="168"/>
      <c r="M87" s="168"/>
      <c r="N87" s="10"/>
      <c r="Q87" s="10"/>
    </row>
    <row r="88" spans="1:17" ht="14.25">
      <c r="A88" s="6"/>
      <c r="B88" s="168"/>
      <c r="C88" s="168"/>
      <c r="D88" s="168"/>
      <c r="E88" s="168"/>
      <c r="F88" s="168"/>
      <c r="G88" s="168"/>
      <c r="H88" s="168"/>
      <c r="I88" s="168"/>
      <c r="J88" s="168"/>
      <c r="K88" s="168"/>
      <c r="L88" s="168"/>
      <c r="M88" s="168"/>
      <c r="N88" s="10"/>
      <c r="Q88" s="10"/>
    </row>
    <row r="89" spans="1:17" ht="14.25">
      <c r="A89" s="6"/>
      <c r="B89" s="183"/>
      <c r="C89" s="184" t="s">
        <v>140</v>
      </c>
      <c r="D89" s="184" t="s">
        <v>141</v>
      </c>
      <c r="E89" s="185" t="s">
        <v>142</v>
      </c>
      <c r="F89" s="96"/>
      <c r="G89" s="96"/>
      <c r="H89" s="96"/>
      <c r="I89" s="173"/>
      <c r="J89" s="168"/>
      <c r="K89" s="168"/>
      <c r="L89" s="168"/>
      <c r="M89" s="168"/>
      <c r="N89" s="10"/>
      <c r="Q89" s="10"/>
    </row>
    <row r="90" spans="1:17" ht="14.25">
      <c r="A90" s="6"/>
      <c r="B90" s="179" t="s">
        <v>143</v>
      </c>
      <c r="C90" s="186">
        <v>5</v>
      </c>
      <c r="D90" s="186">
        <v>5</v>
      </c>
      <c r="E90" s="187">
        <f>+C90-D90</f>
        <v>0</v>
      </c>
      <c r="F90" s="188"/>
      <c r="G90" s="189"/>
      <c r="H90" s="96"/>
      <c r="I90" s="178"/>
      <c r="J90" s="168"/>
      <c r="K90" s="168"/>
      <c r="L90" s="168"/>
      <c r="M90" s="168"/>
      <c r="N90" s="10"/>
      <c r="Q90" s="10"/>
    </row>
    <row r="91" spans="1:17" ht="15">
      <c r="A91" s="6"/>
      <c r="B91" s="190"/>
      <c r="C91" s="168"/>
      <c r="D91" s="168"/>
      <c r="E91" s="168"/>
      <c r="F91" s="168"/>
      <c r="G91" s="168"/>
      <c r="H91" s="168"/>
      <c r="I91" s="168"/>
      <c r="J91" s="168"/>
      <c r="K91" s="168"/>
      <c r="L91" s="168"/>
      <c r="M91" s="168"/>
      <c r="N91" s="10"/>
      <c r="Q91" s="10"/>
    </row>
    <row r="92" spans="1:17" ht="18.75">
      <c r="A92" s="6"/>
      <c r="B92" s="165" t="s">
        <v>144</v>
      </c>
      <c r="C92" s="168"/>
      <c r="D92" s="168"/>
      <c r="E92" s="168"/>
      <c r="F92" s="168"/>
      <c r="G92" s="168"/>
      <c r="H92" s="168"/>
      <c r="I92" s="168"/>
      <c r="J92" s="168"/>
      <c r="K92" s="168"/>
      <c r="L92" s="168"/>
      <c r="M92" s="168"/>
      <c r="N92" s="10"/>
      <c r="Q92" s="10"/>
    </row>
    <row r="93" spans="1:17" ht="15">
      <c r="A93" s="6"/>
      <c r="B93" s="168"/>
      <c r="C93" s="168"/>
      <c r="D93" s="168"/>
      <c r="E93" s="168"/>
      <c r="F93" s="168"/>
      <c r="G93" s="168"/>
      <c r="H93" s="168"/>
      <c r="I93" s="168"/>
      <c r="J93" s="168"/>
      <c r="K93" s="168"/>
      <c r="L93" s="168"/>
      <c r="M93" s="168"/>
      <c r="N93" s="10"/>
      <c r="Q93" s="10"/>
    </row>
    <row r="94" spans="1:17" ht="30">
      <c r="A94" s="6"/>
      <c r="B94" s="183"/>
      <c r="C94" s="184" t="s">
        <v>145</v>
      </c>
      <c r="D94" s="184" t="s">
        <v>146</v>
      </c>
      <c r="E94" s="184" t="s">
        <v>147</v>
      </c>
      <c r="F94" s="184" t="s">
        <v>148</v>
      </c>
      <c r="G94" s="191" t="s">
        <v>149</v>
      </c>
      <c r="H94" s="192"/>
      <c r="I94" s="173"/>
      <c r="J94" s="168"/>
      <c r="K94" s="168"/>
      <c r="L94" s="168"/>
      <c r="M94" s="168"/>
      <c r="N94" s="10"/>
      <c r="Q94" s="10"/>
    </row>
    <row r="95" spans="1:17" ht="15">
      <c r="A95" s="6"/>
      <c r="B95" s="179" t="s">
        <v>150</v>
      </c>
      <c r="C95" s="186">
        <v>0</v>
      </c>
      <c r="D95" s="186">
        <v>0</v>
      </c>
      <c r="E95" s="186">
        <v>0</v>
      </c>
      <c r="F95" s="193">
        <v>0</v>
      </c>
      <c r="G95" s="194">
        <v>0</v>
      </c>
      <c r="H95" s="195"/>
      <c r="I95" s="100"/>
      <c r="J95" s="168"/>
      <c r="K95" s="168"/>
      <c r="L95" s="168"/>
      <c r="M95" s="168"/>
      <c r="N95" s="10"/>
      <c r="Q95" s="10"/>
    </row>
    <row r="96" spans="1:17" ht="14.25">
      <c r="A96" s="6"/>
      <c r="B96" s="196"/>
      <c r="C96" s="168"/>
      <c r="D96" s="168"/>
      <c r="E96" s="168"/>
      <c r="F96" s="168"/>
      <c r="G96" s="168"/>
      <c r="H96" s="168"/>
      <c r="J96" s="168"/>
      <c r="K96" s="168"/>
      <c r="L96" s="168"/>
      <c r="M96" s="168"/>
      <c r="N96" s="10"/>
      <c r="Q96" s="10"/>
    </row>
    <row r="97" spans="1:17" ht="18">
      <c r="A97" s="6"/>
      <c r="B97" s="165" t="s">
        <v>151</v>
      </c>
      <c r="C97" s="168"/>
      <c r="D97" s="168"/>
      <c r="E97" s="168"/>
      <c r="F97" s="168"/>
      <c r="G97" s="168"/>
      <c r="H97" s="168"/>
      <c r="I97" s="168"/>
      <c r="J97" s="168"/>
      <c r="K97" s="168"/>
      <c r="L97" s="168"/>
      <c r="M97" s="168"/>
      <c r="N97" s="10"/>
      <c r="Q97" s="10"/>
    </row>
    <row r="98" spans="1:17" ht="14.25">
      <c r="A98" s="6"/>
      <c r="B98" s="168"/>
      <c r="C98" s="168"/>
      <c r="D98" s="168"/>
      <c r="E98" s="168"/>
      <c r="F98" s="168"/>
      <c r="G98" s="168"/>
      <c r="H98" s="168"/>
      <c r="I98" s="168"/>
      <c r="J98" s="168"/>
      <c r="K98" s="168"/>
      <c r="L98" s="168"/>
      <c r="M98" s="168"/>
      <c r="N98" s="10"/>
      <c r="Q98" s="10"/>
    </row>
    <row r="99" spans="1:30" ht="14.25">
      <c r="A99" s="6"/>
      <c r="B99" s="183"/>
      <c r="C99" s="197" t="s">
        <v>152</v>
      </c>
      <c r="D99" s="197" t="s">
        <v>153</v>
      </c>
      <c r="E99" s="198" t="s">
        <v>154</v>
      </c>
      <c r="F99" s="168"/>
      <c r="G99" s="168"/>
      <c r="H99" s="168"/>
      <c r="I99" s="168"/>
      <c r="J99" s="10"/>
      <c r="K99" s="10"/>
      <c r="L99" s="10"/>
      <c r="N99"/>
      <c r="AA99" s="5"/>
      <c r="AD99"/>
    </row>
    <row r="100" spans="1:30" ht="14.25">
      <c r="A100" s="6"/>
      <c r="B100" s="174" t="s">
        <v>155</v>
      </c>
      <c r="C100" s="175">
        <v>0</v>
      </c>
      <c r="D100" s="199"/>
      <c r="E100" s="200">
        <f>C100-D100</f>
        <v>0</v>
      </c>
      <c r="F100" s="168"/>
      <c r="G100" s="168"/>
      <c r="H100" s="168"/>
      <c r="I100" s="168"/>
      <c r="J100" s="10"/>
      <c r="K100" s="10"/>
      <c r="L100" s="10"/>
      <c r="N100"/>
      <c r="AA100" s="5"/>
      <c r="AD100"/>
    </row>
    <row r="101" spans="1:30" ht="14.25">
      <c r="A101" s="6"/>
      <c r="B101" s="179" t="s">
        <v>156</v>
      </c>
      <c r="C101" s="201">
        <v>0</v>
      </c>
      <c r="D101" s="202"/>
      <c r="E101" s="200">
        <f>C101-D101</f>
        <v>0</v>
      </c>
      <c r="F101" s="168"/>
      <c r="G101" s="168"/>
      <c r="H101" s="168"/>
      <c r="I101" s="168"/>
      <c r="J101" s="10"/>
      <c r="K101" s="10"/>
      <c r="L101" s="10"/>
      <c r="N101"/>
      <c r="AA101" s="5"/>
      <c r="AD101"/>
    </row>
    <row r="102" spans="1:17" ht="14.25">
      <c r="A102" s="6"/>
      <c r="B102" s="203"/>
      <c r="C102" s="168"/>
      <c r="D102" s="168"/>
      <c r="E102" s="168"/>
      <c r="F102" s="168"/>
      <c r="G102" s="168"/>
      <c r="H102" s="168"/>
      <c r="I102" s="168"/>
      <c r="J102" s="168"/>
      <c r="K102" s="168"/>
      <c r="L102" s="168"/>
      <c r="M102" s="168"/>
      <c r="N102" s="10"/>
      <c r="Q102" s="10"/>
    </row>
    <row r="103" spans="1:17" ht="18">
      <c r="A103" s="6"/>
      <c r="B103" s="165" t="s">
        <v>157</v>
      </c>
      <c r="C103" s="168"/>
      <c r="D103" s="168"/>
      <c r="E103" s="168"/>
      <c r="F103" s="168"/>
      <c r="G103" s="168"/>
      <c r="H103" s="168"/>
      <c r="I103" s="168"/>
      <c r="J103" s="168"/>
      <c r="K103" s="168"/>
      <c r="L103" s="168"/>
      <c r="M103" s="168"/>
      <c r="N103" s="10"/>
      <c r="Q103" s="10"/>
    </row>
    <row r="104" spans="1:17" ht="14.25">
      <c r="A104" s="6"/>
      <c r="B104" s="168"/>
      <c r="C104" s="168"/>
      <c r="D104" s="168"/>
      <c r="E104" s="168"/>
      <c r="F104" s="168"/>
      <c r="G104" s="168"/>
      <c r="H104" s="168"/>
      <c r="I104" s="96"/>
      <c r="J104" s="96"/>
      <c r="K104" s="96"/>
      <c r="L104" s="96"/>
      <c r="M104" s="96"/>
      <c r="N104" s="49"/>
      <c r="Q104" s="10"/>
    </row>
    <row r="105" spans="1:17" ht="14.25">
      <c r="A105" s="6"/>
      <c r="B105" s="204"/>
      <c r="C105" s="205" t="s">
        <v>63</v>
      </c>
      <c r="D105" s="205" t="s">
        <v>82</v>
      </c>
      <c r="E105" s="205" t="s">
        <v>83</v>
      </c>
      <c r="F105" s="205" t="s">
        <v>84</v>
      </c>
      <c r="G105" s="205" t="s">
        <v>85</v>
      </c>
      <c r="H105" s="205" t="s">
        <v>86</v>
      </c>
      <c r="I105" s="205" t="s">
        <v>87</v>
      </c>
      <c r="J105" s="205" t="s">
        <v>88</v>
      </c>
      <c r="K105" s="205" t="s">
        <v>89</v>
      </c>
      <c r="L105" s="205" t="s">
        <v>90</v>
      </c>
      <c r="M105" s="205" t="s">
        <v>91</v>
      </c>
      <c r="N105" s="206" t="s">
        <v>92</v>
      </c>
      <c r="Q105" s="10"/>
    </row>
    <row r="106" spans="1:17" ht="15" customHeight="1">
      <c r="A106" s="6"/>
      <c r="B106" s="207" t="s">
        <v>158</v>
      </c>
      <c r="C106" s="208">
        <v>1004206</v>
      </c>
      <c r="D106" s="209"/>
      <c r="E106" s="209"/>
      <c r="F106" s="209"/>
      <c r="G106" s="209"/>
      <c r="H106" s="209"/>
      <c r="I106" s="209"/>
      <c r="J106" s="209"/>
      <c r="K106" s="210"/>
      <c r="L106" s="210"/>
      <c r="M106" s="210"/>
      <c r="N106" s="210"/>
      <c r="Q106" s="10"/>
    </row>
    <row r="107" spans="1:17" ht="15" customHeight="1">
      <c r="A107" s="6"/>
      <c r="B107" s="207" t="s">
        <v>159</v>
      </c>
      <c r="C107" s="208">
        <f>1465+43581.6</f>
        <v>45046.6</v>
      </c>
      <c r="D107" s="209"/>
      <c r="E107" s="209"/>
      <c r="F107" s="209"/>
      <c r="G107" s="209"/>
      <c r="H107" s="209"/>
      <c r="I107" s="209"/>
      <c r="J107" s="209"/>
      <c r="K107" s="210"/>
      <c r="L107" s="210"/>
      <c r="M107" s="210"/>
      <c r="N107" s="210"/>
      <c r="Q107" s="10"/>
    </row>
    <row r="108" spans="1:17" ht="15" customHeight="1">
      <c r="A108" s="6"/>
      <c r="B108" s="207" t="s">
        <v>160</v>
      </c>
      <c r="C108" s="208">
        <v>593326</v>
      </c>
      <c r="D108" s="209"/>
      <c r="E108" s="209"/>
      <c r="F108" s="209"/>
      <c r="G108" s="209"/>
      <c r="H108" s="209"/>
      <c r="I108" s="209"/>
      <c r="J108" s="209"/>
      <c r="K108" s="210"/>
      <c r="L108" s="210"/>
      <c r="M108" s="210"/>
      <c r="N108" s="210"/>
      <c r="Q108" s="10"/>
    </row>
    <row r="109" spans="1:17" ht="15" customHeight="1">
      <c r="A109" s="6"/>
      <c r="B109" s="211" t="s">
        <v>161</v>
      </c>
      <c r="C109" s="212">
        <f>+C106</f>
        <v>1004206</v>
      </c>
      <c r="D109" s="213">
        <f aca="true" t="shared" si="4" ref="D109:F111">+C109+D106</f>
        <v>1004206</v>
      </c>
      <c r="E109" s="213">
        <f t="shared" si="4"/>
        <v>1004206</v>
      </c>
      <c r="F109" s="213">
        <f t="shared" si="4"/>
        <v>1004206</v>
      </c>
      <c r="G109" s="213"/>
      <c r="H109" s="213"/>
      <c r="I109" s="213"/>
      <c r="J109" s="213"/>
      <c r="K109" s="213"/>
      <c r="L109" s="213">
        <f aca="true" t="shared" si="5" ref="L109:N111">+K109+L106</f>
        <v>0</v>
      </c>
      <c r="M109" s="214">
        <f t="shared" si="5"/>
        <v>0</v>
      </c>
      <c r="N109" s="214">
        <f t="shared" si="5"/>
        <v>0</v>
      </c>
      <c r="Q109" s="10"/>
    </row>
    <row r="110" spans="1:17" ht="15" customHeight="1">
      <c r="A110" s="6"/>
      <c r="B110" s="211" t="s">
        <v>162</v>
      </c>
      <c r="C110" s="212">
        <f>C107</f>
        <v>45046.6</v>
      </c>
      <c r="D110" s="213">
        <f t="shared" si="4"/>
        <v>45046.6</v>
      </c>
      <c r="E110" s="213">
        <f t="shared" si="4"/>
        <v>45046.6</v>
      </c>
      <c r="F110" s="213">
        <f t="shared" si="4"/>
        <v>45046.6</v>
      </c>
      <c r="G110" s="213"/>
      <c r="H110" s="213"/>
      <c r="I110" s="213"/>
      <c r="J110" s="213"/>
      <c r="K110" s="213"/>
      <c r="L110" s="213">
        <f t="shared" si="5"/>
        <v>0</v>
      </c>
      <c r="M110" s="214">
        <f t="shared" si="5"/>
        <v>0</v>
      </c>
      <c r="N110" s="214">
        <f t="shared" si="5"/>
        <v>0</v>
      </c>
      <c r="Q110" s="10"/>
    </row>
    <row r="111" spans="1:17" ht="14.25">
      <c r="A111" s="6"/>
      <c r="B111" s="215" t="s">
        <v>163</v>
      </c>
      <c r="C111" s="216">
        <f>+C108</f>
        <v>593326</v>
      </c>
      <c r="D111" s="213">
        <f t="shared" si="4"/>
        <v>593326</v>
      </c>
      <c r="E111" s="213">
        <f t="shared" si="4"/>
        <v>593326</v>
      </c>
      <c r="F111" s="213">
        <f t="shared" si="4"/>
        <v>593326</v>
      </c>
      <c r="G111" s="213"/>
      <c r="H111" s="213"/>
      <c r="I111" s="213"/>
      <c r="J111" s="213"/>
      <c r="K111" s="213"/>
      <c r="L111" s="213">
        <f t="shared" si="5"/>
        <v>0</v>
      </c>
      <c r="M111" s="214">
        <f t="shared" si="5"/>
        <v>0</v>
      </c>
      <c r="N111" s="214">
        <f t="shared" si="5"/>
        <v>0</v>
      </c>
      <c r="Q111" s="10"/>
    </row>
    <row r="112" spans="1:17" ht="14.25">
      <c r="A112" s="6"/>
      <c r="B112" s="6"/>
      <c r="C112" s="168"/>
      <c r="D112" s="168"/>
      <c r="E112" s="168"/>
      <c r="F112" s="168"/>
      <c r="G112" s="168"/>
      <c r="H112" s="168"/>
      <c r="I112" s="96"/>
      <c r="J112" s="217"/>
      <c r="K112" s="218"/>
      <c r="L112" s="96"/>
      <c r="M112" s="219"/>
      <c r="N112" s="49"/>
      <c r="Q112" s="10"/>
    </row>
    <row r="113" spans="1:17" ht="14.25">
      <c r="A113" s="6"/>
      <c r="B113" s="220" t="s">
        <v>164</v>
      </c>
      <c r="C113" s="168"/>
      <c r="D113" s="168"/>
      <c r="E113" s="168"/>
      <c r="F113" s="168"/>
      <c r="G113" s="168"/>
      <c r="H113" s="168"/>
      <c r="I113" s="96"/>
      <c r="J113" s="217"/>
      <c r="K113" s="218"/>
      <c r="L113" s="96"/>
      <c r="M113" s="219"/>
      <c r="N113" s="49"/>
      <c r="Q113" s="10"/>
    </row>
    <row r="114" spans="1:17" ht="14.25">
      <c r="A114" s="6"/>
      <c r="C114" s="168"/>
      <c r="D114" s="168"/>
      <c r="E114" s="168"/>
      <c r="F114" s="168"/>
      <c r="G114" s="168"/>
      <c r="H114" s="168"/>
      <c r="I114" s="96"/>
      <c r="J114" s="217"/>
      <c r="K114" s="219"/>
      <c r="L114" s="96"/>
      <c r="M114" s="219"/>
      <c r="N114" s="49"/>
      <c r="Q114" s="10"/>
    </row>
    <row r="115" spans="1:14" ht="14.25">
      <c r="A115" s="6"/>
      <c r="B115" s="6"/>
      <c r="C115" s="6"/>
      <c r="D115" s="6"/>
      <c r="E115" s="6"/>
      <c r="F115" s="6"/>
      <c r="G115" s="6"/>
      <c r="H115" s="6"/>
      <c r="I115" s="96"/>
      <c r="J115" s="96"/>
      <c r="K115" s="96"/>
      <c r="L115" s="96"/>
      <c r="M115" s="96"/>
      <c r="N115" s="49"/>
    </row>
    <row r="116" spans="1:14" ht="18">
      <c r="A116" s="6"/>
      <c r="B116" s="165" t="s">
        <v>165</v>
      </c>
      <c r="C116" s="6"/>
      <c r="D116" s="6"/>
      <c r="E116" s="6"/>
      <c r="F116" s="6"/>
      <c r="G116" s="6"/>
      <c r="H116" s="6"/>
      <c r="I116" s="96"/>
      <c r="J116" s="96"/>
      <c r="K116" s="96"/>
      <c r="L116" s="96"/>
      <c r="M116" s="96"/>
      <c r="N116" s="49"/>
    </row>
    <row r="117" spans="1:17" ht="14.25">
      <c r="A117" s="6"/>
      <c r="B117" s="6"/>
      <c r="C117" s="96"/>
      <c r="D117" s="96"/>
      <c r="E117" s="96"/>
      <c r="F117" s="96"/>
      <c r="G117" s="168"/>
      <c r="H117" s="168"/>
      <c r="I117" s="168"/>
      <c r="J117" s="96"/>
      <c r="K117" s="168"/>
      <c r="L117" s="96"/>
      <c r="M117" s="96"/>
      <c r="N117" s="49"/>
      <c r="O117" s="10"/>
      <c r="Q117" s="49"/>
    </row>
    <row r="118" spans="1:16" ht="70.5" customHeight="1">
      <c r="A118" s="6"/>
      <c r="B118" s="221" t="s">
        <v>166</v>
      </c>
      <c r="C118" s="222" t="s">
        <v>167</v>
      </c>
      <c r="D118" s="223" t="s">
        <v>168</v>
      </c>
      <c r="E118" s="223" t="s">
        <v>169</v>
      </c>
      <c r="F118" s="223" t="s">
        <v>170</v>
      </c>
      <c r="G118" s="223" t="s">
        <v>171</v>
      </c>
      <c r="H118" s="223" t="s">
        <v>172</v>
      </c>
      <c r="I118" s="223" t="s">
        <v>173</v>
      </c>
      <c r="J118" s="223" t="s">
        <v>174</v>
      </c>
      <c r="K118" s="224" t="s">
        <v>175</v>
      </c>
      <c r="L118" s="168"/>
      <c r="M118" s="49"/>
      <c r="N118" s="49"/>
      <c r="P118" s="49"/>
    </row>
    <row r="119" spans="1:16" ht="14.25">
      <c r="A119" s="6"/>
      <c r="B119" s="549" t="s">
        <v>50</v>
      </c>
      <c r="C119" s="225" t="s">
        <v>176</v>
      </c>
      <c r="D119" s="226">
        <v>1</v>
      </c>
      <c r="E119" s="227">
        <f>IF(ISBLANK(D119),"",D119*30)</f>
        <v>30</v>
      </c>
      <c r="F119" s="228">
        <v>1</v>
      </c>
      <c r="G119" s="229">
        <f>IF(AND(E119&gt;0,F119&gt;0),(F119*E119),"")</f>
        <v>30</v>
      </c>
      <c r="H119" s="230">
        <v>203</v>
      </c>
      <c r="I119" s="231">
        <f>IF(AND(G119&gt;0,H119&gt;0),H119/G119,"")</f>
        <v>6.766666666666667</v>
      </c>
      <c r="J119" s="226">
        <v>3</v>
      </c>
      <c r="K119" s="231">
        <f>IF(AND(I119&gt;0,J119&gt;0),I119-J119,"")</f>
        <v>3.7666666666666666</v>
      </c>
      <c r="L119" s="168"/>
      <c r="M119" s="49"/>
      <c r="N119" s="49"/>
      <c r="P119" s="49"/>
    </row>
    <row r="120" spans="1:14" ht="14.25">
      <c r="A120" s="6"/>
      <c r="B120" s="549"/>
      <c r="C120" s="225" t="s">
        <v>177</v>
      </c>
      <c r="D120" s="226">
        <v>1</v>
      </c>
      <c r="E120" s="227">
        <f>IF(ISBLANK(D120),"",D120*30)</f>
        <v>30</v>
      </c>
      <c r="F120" s="228">
        <v>1</v>
      </c>
      <c r="G120" s="229">
        <f>IF(AND(E120&gt;0,F120&gt;0),(F120*E120),"")</f>
        <v>30</v>
      </c>
      <c r="H120" s="230">
        <v>288</v>
      </c>
      <c r="I120" s="231">
        <f>IF(AND(G120&gt;0,H120&gt;0),H120/G120,"")</f>
        <v>9.6</v>
      </c>
      <c r="J120" s="226">
        <v>3</v>
      </c>
      <c r="K120" s="231">
        <f>IF(AND(I120&gt;0,J120&gt;0),I120-J120,"")</f>
        <v>6.6</v>
      </c>
      <c r="L120" s="168"/>
      <c r="M120" s="49"/>
      <c r="N120" s="49"/>
    </row>
    <row r="121" spans="1:16" ht="14.25">
      <c r="A121" s="6"/>
      <c r="B121" s="549"/>
      <c r="C121" s="225" t="s">
        <v>178</v>
      </c>
      <c r="D121" s="226">
        <v>2</v>
      </c>
      <c r="E121" s="227">
        <f>IF(ISBLANK(D121),"",D121*30)</f>
        <v>60</v>
      </c>
      <c r="F121" s="228">
        <v>1</v>
      </c>
      <c r="G121" s="229">
        <f>IF(AND(E121&gt;0,F121&gt;0),(F121*E121),"")</f>
        <v>60</v>
      </c>
      <c r="H121" s="230">
        <v>370</v>
      </c>
      <c r="I121" s="231">
        <f>IF(AND(G121&gt;0,H121&gt;0),H121/G121,"")</f>
        <v>6.166666666666667</v>
      </c>
      <c r="J121" s="226">
        <v>3</v>
      </c>
      <c r="K121" s="231">
        <f>IF(AND(I121&gt;0,J121&gt;0),I121-J121,"")</f>
        <v>3.166666666666667</v>
      </c>
      <c r="L121" s="168"/>
      <c r="M121" s="49"/>
      <c r="N121" s="49"/>
      <c r="P121" s="49"/>
    </row>
    <row r="122" spans="1:16" ht="14.25">
      <c r="A122" s="6"/>
      <c r="B122" s="549"/>
      <c r="C122" s="232" t="s">
        <v>179</v>
      </c>
      <c r="D122" s="233">
        <v>1</v>
      </c>
      <c r="E122" s="227">
        <f>IF(ISBLANK(D122),"",D122*30)</f>
        <v>30</v>
      </c>
      <c r="F122" s="228">
        <v>1</v>
      </c>
      <c r="G122" s="229">
        <f>IF(AND(E122&gt;0,F122&gt;0),(F122*E122),"")</f>
        <v>30</v>
      </c>
      <c r="H122" s="234">
        <v>170</v>
      </c>
      <c r="I122" s="231">
        <f>IF(AND(G122&gt;0,H122&gt;0),H122/G122,"")</f>
        <v>5.666666666666667</v>
      </c>
      <c r="J122" s="233">
        <v>3</v>
      </c>
      <c r="K122" s="231">
        <f>IF(AND(I122&gt;0,J122&gt;0),I122-J122,"")</f>
        <v>2.666666666666667</v>
      </c>
      <c r="L122" s="168"/>
      <c r="M122" s="49"/>
      <c r="N122" s="49"/>
      <c r="P122" s="49"/>
    </row>
    <row r="123" spans="1:16" ht="14.25">
      <c r="A123" s="6"/>
      <c r="B123" s="549"/>
      <c r="C123" s="235" t="s">
        <v>180</v>
      </c>
      <c r="D123" s="236">
        <v>2</v>
      </c>
      <c r="E123" s="227">
        <f>IF(ISBLANK(D123),"",D123*30)</f>
        <v>60</v>
      </c>
      <c r="F123" s="228">
        <v>1</v>
      </c>
      <c r="G123" s="229">
        <f>IF(AND(E123&gt;0,F123&gt;0),(F123*E123),"")</f>
        <v>60</v>
      </c>
      <c r="H123" s="234">
        <v>503</v>
      </c>
      <c r="I123" s="231">
        <f>IF(AND(G123&gt;0,H123&gt;0),H123/G123,"")</f>
        <v>8.383333333333333</v>
      </c>
      <c r="J123" s="233">
        <v>3</v>
      </c>
      <c r="K123" s="231">
        <f>IF(AND(I123&gt;0,J123&gt;0),I123-J123,"")</f>
        <v>5.383333333333333</v>
      </c>
      <c r="L123" s="168"/>
      <c r="M123" s="49"/>
      <c r="N123" s="49"/>
      <c r="P123" s="49"/>
    </row>
    <row r="124" spans="1:16" ht="14.25">
      <c r="A124" s="6"/>
      <c r="B124" s="549"/>
      <c r="C124" s="235"/>
      <c r="D124" s="236"/>
      <c r="E124" s="227"/>
      <c r="F124" s="228"/>
      <c r="G124" s="229"/>
      <c r="H124" s="234"/>
      <c r="I124" s="231"/>
      <c r="J124" s="233"/>
      <c r="K124" s="231"/>
      <c r="L124" s="168"/>
      <c r="M124" s="49"/>
      <c r="N124" s="49"/>
      <c r="P124" s="49"/>
    </row>
    <row r="125" spans="1:16" ht="14.25">
      <c r="A125" s="6"/>
      <c r="B125" s="549"/>
      <c r="C125" s="235"/>
      <c r="D125" s="236"/>
      <c r="E125" s="227"/>
      <c r="F125" s="228"/>
      <c r="G125" s="229"/>
      <c r="H125" s="234"/>
      <c r="I125" s="231"/>
      <c r="J125" s="233"/>
      <c r="K125" s="231"/>
      <c r="L125" s="168"/>
      <c r="M125" s="49"/>
      <c r="N125" s="49"/>
      <c r="P125" s="49"/>
    </row>
    <row r="126" spans="1:16" ht="14.25">
      <c r="A126" s="6"/>
      <c r="B126" s="549"/>
      <c r="C126" s="237" t="s">
        <v>181</v>
      </c>
      <c r="D126" s="238"/>
      <c r="E126" s="227">
        <f>IF(ISBLANK(D126),"",D126*30)</f>
      </c>
      <c r="F126" s="228"/>
      <c r="G126" s="229">
        <f>IF(AND(E126&gt;0,F126&gt;0),(F126*E126),"")</f>
      </c>
      <c r="H126" s="239"/>
      <c r="I126" s="231">
        <f>IF(AND(G126&gt;0,H126&gt;0),H126/G126,"")</f>
      </c>
      <c r="J126" s="238"/>
      <c r="K126" s="231">
        <f>IF(AND(I126&gt;0,J126&gt;0),I126-J126,"")</f>
      </c>
      <c r="L126" s="168"/>
      <c r="M126" s="49"/>
      <c r="N126" s="49"/>
      <c r="P126" s="49"/>
    </row>
    <row r="127" spans="1:17" ht="14.25">
      <c r="A127" s="6"/>
      <c r="B127" s="240"/>
      <c r="C127" s="6"/>
      <c r="D127" s="241"/>
      <c r="E127" s="6"/>
      <c r="F127" s="6"/>
      <c r="G127" s="168"/>
      <c r="H127" s="168"/>
      <c r="I127" s="168"/>
      <c r="J127" s="6"/>
      <c r="K127" s="6"/>
      <c r="L127" s="168"/>
      <c r="M127" s="168"/>
      <c r="N127" s="49"/>
      <c r="O127" s="10"/>
      <c r="Q127" s="49"/>
    </row>
    <row r="128" spans="1:13" ht="14.25">
      <c r="A128" s="6"/>
      <c r="B128" s="6"/>
      <c r="C128" s="6"/>
      <c r="D128" s="6"/>
      <c r="E128" s="6"/>
      <c r="F128" s="6"/>
      <c r="G128" s="6"/>
      <c r="H128" s="6"/>
      <c r="I128" s="168"/>
      <c r="J128" s="166"/>
      <c r="K128" s="166"/>
      <c r="L128" s="6"/>
      <c r="M128" s="6"/>
    </row>
    <row r="129" spans="1:15" ht="18">
      <c r="A129" s="6"/>
      <c r="B129" s="242" t="s">
        <v>182</v>
      </c>
      <c r="C129" s="243"/>
      <c r="D129" s="243"/>
      <c r="E129" s="244"/>
      <c r="F129" s="244"/>
      <c r="G129" s="244"/>
      <c r="H129" s="245"/>
      <c r="I129" s="246"/>
      <c r="J129" s="247"/>
      <c r="K129" s="248" t="s">
        <v>183</v>
      </c>
      <c r="L129" s="244"/>
      <c r="M129" s="249"/>
      <c r="N129" s="250"/>
      <c r="O129" s="5"/>
    </row>
    <row r="130" spans="1:15" ht="14.25">
      <c r="A130" s="6"/>
      <c r="B130" s="6"/>
      <c r="C130" s="6"/>
      <c r="D130" s="6"/>
      <c r="E130" s="6"/>
      <c r="F130" s="6"/>
      <c r="G130" s="6"/>
      <c r="H130" s="6"/>
      <c r="I130" s="6"/>
      <c r="J130" s="6"/>
      <c r="K130" s="6"/>
      <c r="L130" s="6"/>
      <c r="M130" s="6"/>
      <c r="N130"/>
      <c r="O130" s="5"/>
    </row>
    <row r="131" spans="1:17" ht="26.25">
      <c r="A131" s="6"/>
      <c r="B131" s="550" t="s">
        <v>184</v>
      </c>
      <c r="C131" s="550"/>
      <c r="D131" s="550"/>
      <c r="E131" s="251" t="s">
        <v>185</v>
      </c>
      <c r="F131" s="252" t="s">
        <v>186</v>
      </c>
      <c r="G131" s="253"/>
      <c r="H131" s="254" t="s">
        <v>63</v>
      </c>
      <c r="I131" s="254" t="s">
        <v>82</v>
      </c>
      <c r="J131" s="254" t="s">
        <v>83</v>
      </c>
      <c r="K131" s="254" t="s">
        <v>84</v>
      </c>
      <c r="L131" s="254" t="s">
        <v>85</v>
      </c>
      <c r="M131" s="254" t="s">
        <v>86</v>
      </c>
      <c r="N131" s="254" t="s">
        <v>87</v>
      </c>
      <c r="O131" s="254" t="s">
        <v>88</v>
      </c>
      <c r="P131" s="254" t="s">
        <v>89</v>
      </c>
      <c r="Q131" s="254" t="s">
        <v>90</v>
      </c>
    </row>
    <row r="132" spans="1:17" ht="14.25">
      <c r="A132" s="6"/>
      <c r="B132" s="255"/>
      <c r="C132" s="256"/>
      <c r="D132" s="256"/>
      <c r="E132" s="257"/>
      <c r="F132" s="258"/>
      <c r="G132" s="259"/>
      <c r="H132" s="260"/>
      <c r="I132" s="260"/>
      <c r="J132" s="260"/>
      <c r="K132" s="260"/>
      <c r="L132" s="260"/>
      <c r="M132" s="260"/>
      <c r="N132" s="260"/>
      <c r="O132" s="260"/>
      <c r="P132" s="260"/>
      <c r="Q132" s="261"/>
    </row>
    <row r="133" spans="1:17" ht="15" customHeight="1">
      <c r="A133" s="551" t="s">
        <v>187</v>
      </c>
      <c r="B133" s="552" t="s">
        <v>188</v>
      </c>
      <c r="C133" s="552"/>
      <c r="D133" s="552"/>
      <c r="E133" s="553">
        <v>1.2</v>
      </c>
      <c r="F133" s="555" t="s">
        <v>189</v>
      </c>
      <c r="G133" s="262" t="s">
        <v>190</v>
      </c>
      <c r="H133" s="263">
        <v>2322</v>
      </c>
      <c r="I133" s="263"/>
      <c r="J133" s="263"/>
      <c r="K133" s="264"/>
      <c r="L133" s="265"/>
      <c r="M133" s="266"/>
      <c r="N133" s="267"/>
      <c r="O133" s="267"/>
      <c r="P133" s="268"/>
      <c r="Q133" s="268"/>
    </row>
    <row r="134" spans="1:17" ht="14.25">
      <c r="A134" s="551"/>
      <c r="B134" s="552"/>
      <c r="C134" s="552"/>
      <c r="D134" s="552"/>
      <c r="E134" s="553"/>
      <c r="F134" s="555"/>
      <c r="G134" s="262" t="s">
        <v>191</v>
      </c>
      <c r="H134" s="263">
        <v>3030</v>
      </c>
      <c r="I134" s="263"/>
      <c r="J134" s="263"/>
      <c r="K134" s="264"/>
      <c r="L134" s="263"/>
      <c r="M134" s="266"/>
      <c r="N134" s="267"/>
      <c r="O134" s="267"/>
      <c r="P134" s="268"/>
      <c r="Q134" s="268"/>
    </row>
    <row r="135" spans="1:17" ht="15" customHeight="1">
      <c r="A135" s="551"/>
      <c r="B135" s="556" t="s">
        <v>192</v>
      </c>
      <c r="C135" s="556"/>
      <c r="D135" s="556"/>
      <c r="E135" s="553">
        <v>2.1</v>
      </c>
      <c r="F135" s="555" t="s">
        <v>189</v>
      </c>
      <c r="G135" s="269" t="s">
        <v>190</v>
      </c>
      <c r="H135" s="270">
        <v>0.9</v>
      </c>
      <c r="I135" s="263"/>
      <c r="J135" s="263"/>
      <c r="K135" s="264"/>
      <c r="L135" s="263"/>
      <c r="M135" s="266"/>
      <c r="N135" s="266"/>
      <c r="O135" s="266"/>
      <c r="P135" s="271"/>
      <c r="Q135" s="271"/>
    </row>
    <row r="136" spans="1:17" ht="14.25">
      <c r="A136" s="551"/>
      <c r="B136" s="556"/>
      <c r="C136" s="556"/>
      <c r="D136" s="556"/>
      <c r="E136" s="553"/>
      <c r="F136" s="555"/>
      <c r="G136" s="269" t="s">
        <v>191</v>
      </c>
      <c r="H136" s="270">
        <v>0.94</v>
      </c>
      <c r="I136" s="263"/>
      <c r="J136" s="263"/>
      <c r="K136" s="264"/>
      <c r="L136" s="263"/>
      <c r="M136" s="266"/>
      <c r="N136" s="266"/>
      <c r="O136" s="266"/>
      <c r="P136" s="271"/>
      <c r="Q136" s="271"/>
    </row>
    <row r="137" spans="1:17" ht="15" customHeight="1">
      <c r="A137" s="551"/>
      <c r="B137" s="554" t="s">
        <v>193</v>
      </c>
      <c r="C137" s="554"/>
      <c r="D137" s="554"/>
      <c r="E137" s="553">
        <v>2.2</v>
      </c>
      <c r="F137" s="555" t="s">
        <v>189</v>
      </c>
      <c r="G137" s="262" t="s">
        <v>190</v>
      </c>
      <c r="H137" s="272">
        <v>0.7</v>
      </c>
      <c r="I137" s="263"/>
      <c r="J137" s="263"/>
      <c r="K137" s="264"/>
      <c r="L137" s="263"/>
      <c r="M137" s="266"/>
      <c r="N137" s="267"/>
      <c r="O137" s="267"/>
      <c r="P137" s="268"/>
      <c r="Q137" s="268"/>
    </row>
    <row r="138" spans="1:17" ht="14.25">
      <c r="A138" s="551"/>
      <c r="B138" s="554"/>
      <c r="C138" s="554"/>
      <c r="D138" s="554"/>
      <c r="E138" s="553"/>
      <c r="F138" s="555"/>
      <c r="G138" s="262" t="s">
        <v>191</v>
      </c>
      <c r="H138" s="272">
        <v>0.233</v>
      </c>
      <c r="I138" s="263"/>
      <c r="J138" s="263"/>
      <c r="K138" s="264"/>
      <c r="L138" s="263"/>
      <c r="M138" s="273"/>
      <c r="N138" s="267"/>
      <c r="O138" s="267"/>
      <c r="P138" s="268"/>
      <c r="Q138" s="268"/>
    </row>
    <row r="139" spans="1:17" ht="15" customHeight="1">
      <c r="A139" s="6"/>
      <c r="B139" s="552" t="s">
        <v>194</v>
      </c>
      <c r="C139" s="552"/>
      <c r="D139" s="552"/>
      <c r="E139" s="553">
        <v>1.1</v>
      </c>
      <c r="F139" s="555" t="s">
        <v>189</v>
      </c>
      <c r="G139" s="269" t="s">
        <v>190</v>
      </c>
      <c r="H139" s="270">
        <v>1</v>
      </c>
      <c r="I139" s="263"/>
      <c r="J139" s="263"/>
      <c r="K139" s="264"/>
      <c r="L139" s="263"/>
      <c r="M139" s="266"/>
      <c r="N139" s="267"/>
      <c r="O139" s="267"/>
      <c r="P139" s="271"/>
      <c r="Q139" s="271"/>
    </row>
    <row r="140" spans="1:17" ht="14.25">
      <c r="A140" s="6"/>
      <c r="B140" s="552"/>
      <c r="C140" s="552"/>
      <c r="D140" s="552"/>
      <c r="E140" s="553"/>
      <c r="F140" s="555"/>
      <c r="G140" s="269" t="s">
        <v>191</v>
      </c>
      <c r="H140" s="272">
        <v>0.7143</v>
      </c>
      <c r="I140" s="263"/>
      <c r="J140" s="263"/>
      <c r="K140" s="264"/>
      <c r="L140" s="263"/>
      <c r="M140" s="273"/>
      <c r="N140" s="267"/>
      <c r="O140" s="267"/>
      <c r="P140" s="271"/>
      <c r="Q140" s="271"/>
    </row>
    <row r="141" spans="1:17" ht="15" customHeight="1">
      <c r="A141" s="6"/>
      <c r="B141" s="556"/>
      <c r="C141" s="556"/>
      <c r="D141" s="556"/>
      <c r="E141" s="553">
        <v>1.4</v>
      </c>
      <c r="F141" s="555" t="s">
        <v>189</v>
      </c>
      <c r="G141" s="269" t="s">
        <v>190</v>
      </c>
      <c r="H141" s="274"/>
      <c r="I141" s="263"/>
      <c r="J141" s="263"/>
      <c r="K141" s="264"/>
      <c r="L141" s="263"/>
      <c r="M141" s="266"/>
      <c r="N141" s="266"/>
      <c r="O141" s="266"/>
      <c r="P141" s="275"/>
      <c r="Q141" s="275"/>
    </row>
    <row r="142" spans="1:17" ht="14.25">
      <c r="A142" s="6"/>
      <c r="B142" s="556"/>
      <c r="C142" s="556"/>
      <c r="D142" s="556"/>
      <c r="E142" s="553"/>
      <c r="F142" s="555"/>
      <c r="G142" s="269" t="s">
        <v>191</v>
      </c>
      <c r="H142" s="276"/>
      <c r="I142" s="263"/>
      <c r="J142" s="263"/>
      <c r="K142" s="264"/>
      <c r="L142" s="263"/>
      <c r="M142" s="266"/>
      <c r="N142" s="266"/>
      <c r="O142" s="266"/>
      <c r="P142" s="275"/>
      <c r="Q142" s="275"/>
    </row>
    <row r="143" spans="1:17" ht="15" customHeight="1">
      <c r="A143" s="6"/>
      <c r="B143" s="552"/>
      <c r="C143" s="552"/>
      <c r="D143" s="552"/>
      <c r="E143" s="553">
        <v>1.3</v>
      </c>
      <c r="F143" s="555" t="s">
        <v>189</v>
      </c>
      <c r="G143" s="262" t="s">
        <v>190</v>
      </c>
      <c r="H143" s="277"/>
      <c r="I143" s="263"/>
      <c r="J143" s="263"/>
      <c r="K143" s="264"/>
      <c r="L143" s="263"/>
      <c r="M143" s="266"/>
      <c r="N143" s="267"/>
      <c r="O143" s="267"/>
      <c r="P143" s="268"/>
      <c r="Q143" s="268"/>
    </row>
    <row r="144" spans="1:17" ht="14.25">
      <c r="A144" s="6"/>
      <c r="B144" s="552"/>
      <c r="C144" s="552"/>
      <c r="D144" s="552"/>
      <c r="E144" s="553"/>
      <c r="F144" s="555"/>
      <c r="G144" s="262" t="s">
        <v>191</v>
      </c>
      <c r="H144" s="278"/>
      <c r="I144" s="263"/>
      <c r="J144" s="263"/>
      <c r="K144" s="264"/>
      <c r="L144" s="263"/>
      <c r="M144" s="273"/>
      <c r="N144" s="267"/>
      <c r="O144" s="267"/>
      <c r="P144" s="268"/>
      <c r="Q144" s="268"/>
    </row>
    <row r="145" spans="1:17" ht="14.25" customHeight="1">
      <c r="A145" s="6"/>
      <c r="B145" s="552"/>
      <c r="C145" s="552"/>
      <c r="D145" s="552"/>
      <c r="E145" s="553">
        <v>1.5</v>
      </c>
      <c r="F145" s="555" t="s">
        <v>189</v>
      </c>
      <c r="G145" s="262" t="s">
        <v>190</v>
      </c>
      <c r="H145" s="263"/>
      <c r="I145" s="263"/>
      <c r="J145" s="263"/>
      <c r="K145" s="264"/>
      <c r="L145" s="263"/>
      <c r="M145" s="266"/>
      <c r="N145" s="266"/>
      <c r="O145" s="266"/>
      <c r="P145" s="268"/>
      <c r="Q145" s="268"/>
    </row>
    <row r="146" spans="1:17" ht="14.25">
      <c r="A146" s="6"/>
      <c r="B146" s="552"/>
      <c r="C146" s="552"/>
      <c r="D146" s="552"/>
      <c r="E146" s="553"/>
      <c r="F146" s="555"/>
      <c r="G146" s="262" t="s">
        <v>191</v>
      </c>
      <c r="H146" s="263"/>
      <c r="I146" s="263"/>
      <c r="J146" s="263"/>
      <c r="K146" s="264"/>
      <c r="L146" s="263"/>
      <c r="M146" s="266"/>
      <c r="N146" s="266"/>
      <c r="O146" s="266"/>
      <c r="P146" s="268"/>
      <c r="Q146" s="268"/>
    </row>
    <row r="147" spans="1:17" ht="14.25" customHeight="1">
      <c r="A147" s="6"/>
      <c r="B147" s="556"/>
      <c r="C147" s="556"/>
      <c r="D147" s="556"/>
      <c r="E147" s="553">
        <v>1.6</v>
      </c>
      <c r="F147" s="555" t="s">
        <v>189</v>
      </c>
      <c r="G147" s="269" t="s">
        <v>190</v>
      </c>
      <c r="H147" s="263"/>
      <c r="I147" s="263"/>
      <c r="J147" s="263"/>
      <c r="K147" s="264"/>
      <c r="L147" s="263"/>
      <c r="M147" s="266"/>
      <c r="N147" s="267"/>
      <c r="O147" s="267"/>
      <c r="P147" s="275"/>
      <c r="Q147" s="275"/>
    </row>
    <row r="148" spans="1:17" ht="14.25">
      <c r="A148" s="6"/>
      <c r="B148" s="556"/>
      <c r="C148" s="556"/>
      <c r="D148" s="556"/>
      <c r="E148" s="553"/>
      <c r="F148" s="555"/>
      <c r="G148" s="269" t="s">
        <v>191</v>
      </c>
      <c r="H148" s="263"/>
      <c r="I148" s="263"/>
      <c r="J148" s="263"/>
      <c r="K148" s="264"/>
      <c r="L148" s="263"/>
      <c r="M148" s="273"/>
      <c r="N148" s="267"/>
      <c r="O148" s="267"/>
      <c r="P148" s="275"/>
      <c r="Q148" s="275"/>
    </row>
    <row r="149" spans="1:17" ht="14.25">
      <c r="A149" s="6"/>
      <c r="B149" s="240"/>
      <c r="C149" s="6"/>
      <c r="D149" s="6"/>
      <c r="E149" s="6"/>
      <c r="F149" s="6"/>
      <c r="G149" s="168"/>
      <c r="H149" s="6"/>
      <c r="I149" s="6"/>
      <c r="J149" s="6"/>
      <c r="K149" s="6"/>
      <c r="L149" s="6"/>
      <c r="M149" s="6"/>
      <c r="N149" s="6"/>
      <c r="P149" s="5"/>
      <c r="Q149" s="5"/>
    </row>
    <row r="150" spans="1:17" ht="14.25">
      <c r="A150" s="6"/>
      <c r="B150" s="240"/>
      <c r="C150" s="6"/>
      <c r="D150" s="6"/>
      <c r="E150" s="6"/>
      <c r="F150" s="6"/>
      <c r="G150" s="168"/>
      <c r="H150" s="6"/>
      <c r="I150" s="6"/>
      <c r="J150" s="6"/>
      <c r="K150" s="6"/>
      <c r="L150" s="6"/>
      <c r="M150" s="6"/>
      <c r="N150" s="6"/>
      <c r="P150" s="5"/>
      <c r="Q150" s="5"/>
    </row>
    <row r="151" spans="1:17" ht="26.25">
      <c r="A151" s="6"/>
      <c r="B151" s="279" t="s">
        <v>195</v>
      </c>
      <c r="C151" s="6"/>
      <c r="D151" s="6"/>
      <c r="E151" s="280" t="s">
        <v>185</v>
      </c>
      <c r="F151" s="281" t="s">
        <v>186</v>
      </c>
      <c r="G151" s="253"/>
      <c r="H151" s="254" t="str">
        <f aca="true" t="shared" si="6" ref="H151:N151">C30</f>
        <v>P1</v>
      </c>
      <c r="I151" s="254" t="str">
        <f t="shared" si="6"/>
        <v>P2</v>
      </c>
      <c r="J151" s="254" t="str">
        <f t="shared" si="6"/>
        <v>P3</v>
      </c>
      <c r="K151" s="254" t="str">
        <f t="shared" si="6"/>
        <v>P4</v>
      </c>
      <c r="L151" s="254" t="str">
        <f t="shared" si="6"/>
        <v>P5</v>
      </c>
      <c r="M151" s="254" t="str">
        <f t="shared" si="6"/>
        <v>P6</v>
      </c>
      <c r="N151" s="254" t="str">
        <f t="shared" si="6"/>
        <v>P7</v>
      </c>
      <c r="O151" s="254" t="str">
        <f>L30</f>
        <v>P10</v>
      </c>
      <c r="P151" s="254" t="str">
        <f>M30</f>
        <v>P11</v>
      </c>
      <c r="Q151" s="254" t="str">
        <f>N30</f>
        <v>P12</v>
      </c>
    </row>
    <row r="152" spans="1:17" ht="14.25" customHeight="1">
      <c r="A152" s="6"/>
      <c r="B152" s="560" t="str">
        <f>IF(ISBLANK(B133),"",(B133))</f>
        <v>DOTS-1a: Número de casos notificados de todas las formas de tuberculosis (confirmados bacteriológicamente y con diagnóstico clínico, casos nuevos y recaídas)</v>
      </c>
      <c r="C152" s="560"/>
      <c r="D152" s="560"/>
      <c r="E152" s="558">
        <f>IF(ISBLANK(E133),"",(E133))</f>
        <v>1.2</v>
      </c>
      <c r="F152" s="559" t="str">
        <f>IF(ISBLANK(F133),"",(F133))</f>
        <v>Yes</v>
      </c>
      <c r="G152" s="282" t="s">
        <v>190</v>
      </c>
      <c r="H152" s="283">
        <f aca="true" t="shared" si="7" ref="H152:H157">H133</f>
        <v>2322</v>
      </c>
      <c r="I152" s="283">
        <f aca="true" t="shared" si="8" ref="I152:I157">+I133</f>
        <v>0</v>
      </c>
      <c r="J152" s="283">
        <f>J139</f>
        <v>0</v>
      </c>
      <c r="K152" s="283">
        <f aca="true" t="shared" si="9" ref="K152:K157">+K133</f>
        <v>0</v>
      </c>
      <c r="L152" s="283">
        <f>L139</f>
        <v>0</v>
      </c>
      <c r="M152" s="283">
        <f aca="true" t="shared" si="10" ref="M152:M157">+M133</f>
        <v>0</v>
      </c>
      <c r="N152" s="284">
        <f aca="true" t="shared" si="11" ref="N152:N157">N133</f>
        <v>0</v>
      </c>
      <c r="O152" s="284">
        <f aca="true" t="shared" si="12" ref="O152:O157">O133</f>
        <v>0</v>
      </c>
      <c r="P152" s="284">
        <f aca="true" t="shared" si="13" ref="P152:P157">P133</f>
        <v>0</v>
      </c>
      <c r="Q152" s="284">
        <f aca="true" t="shared" si="14" ref="Q152:Q157">Q133</f>
        <v>0</v>
      </c>
    </row>
    <row r="153" spans="1:17" ht="14.25">
      <c r="A153" s="6"/>
      <c r="B153" s="560"/>
      <c r="C153" s="560"/>
      <c r="D153" s="560"/>
      <c r="E153" s="558"/>
      <c r="F153" s="559"/>
      <c r="G153" s="285" t="s">
        <v>191</v>
      </c>
      <c r="H153" s="283">
        <f t="shared" si="7"/>
        <v>3030</v>
      </c>
      <c r="I153" s="283">
        <f t="shared" si="8"/>
        <v>0</v>
      </c>
      <c r="J153" s="283">
        <f>J140</f>
        <v>0</v>
      </c>
      <c r="K153" s="283">
        <f t="shared" si="9"/>
        <v>0</v>
      </c>
      <c r="L153" s="283">
        <f>L140</f>
        <v>0</v>
      </c>
      <c r="M153" s="283">
        <f t="shared" si="10"/>
        <v>0</v>
      </c>
      <c r="N153" s="284">
        <f t="shared" si="11"/>
        <v>0</v>
      </c>
      <c r="O153" s="284">
        <f t="shared" si="12"/>
        <v>0</v>
      </c>
      <c r="P153" s="284">
        <f t="shared" si="13"/>
        <v>0</v>
      </c>
      <c r="Q153" s="284">
        <f t="shared" si="14"/>
        <v>0</v>
      </c>
    </row>
    <row r="154" spans="1:17" ht="14.25">
      <c r="A154" s="6"/>
      <c r="B154" s="561" t="str">
        <f>IF(ISBLANK(B135),"",(B135))</f>
        <v>DOTS-2b: Porcentaje de casos de tuberculosis confirmados bacteriológicamente que se han tratado con éxito (curados y con tratamiento completado) entre los casos de tuberculosis </v>
      </c>
      <c r="C154" s="561"/>
      <c r="D154" s="561"/>
      <c r="E154" s="562">
        <f>IF(ISBLANK(E135),"",(E135))</f>
        <v>2.1</v>
      </c>
      <c r="F154" s="563" t="str">
        <f>IF(ISBLANK(F135),"",(F135))</f>
        <v>Yes</v>
      </c>
      <c r="G154" s="286" t="s">
        <v>190</v>
      </c>
      <c r="H154" s="283">
        <f t="shared" si="7"/>
        <v>0.9</v>
      </c>
      <c r="I154" s="283">
        <f t="shared" si="8"/>
        <v>0</v>
      </c>
      <c r="J154" s="283">
        <f>J143</f>
        <v>0</v>
      </c>
      <c r="K154" s="283">
        <f t="shared" si="9"/>
        <v>0</v>
      </c>
      <c r="L154" s="287">
        <f>L143</f>
        <v>0</v>
      </c>
      <c r="M154" s="283">
        <f t="shared" si="10"/>
        <v>0</v>
      </c>
      <c r="N154" s="288">
        <f t="shared" si="11"/>
        <v>0</v>
      </c>
      <c r="O154" s="288">
        <f t="shared" si="12"/>
        <v>0</v>
      </c>
      <c r="P154" s="288">
        <f t="shared" si="13"/>
        <v>0</v>
      </c>
      <c r="Q154" s="288">
        <f t="shared" si="14"/>
        <v>0</v>
      </c>
    </row>
    <row r="155" spans="1:17" ht="14.25" customHeight="1">
      <c r="A155" s="6"/>
      <c r="B155" s="561"/>
      <c r="C155" s="561"/>
      <c r="D155" s="561"/>
      <c r="E155" s="562"/>
      <c r="F155" s="563"/>
      <c r="G155" s="286" t="s">
        <v>191</v>
      </c>
      <c r="H155" s="283">
        <f t="shared" si="7"/>
        <v>0.94</v>
      </c>
      <c r="I155" s="283">
        <f t="shared" si="8"/>
        <v>0</v>
      </c>
      <c r="J155" s="283">
        <f>J144</f>
        <v>0</v>
      </c>
      <c r="K155" s="283">
        <f t="shared" si="9"/>
        <v>0</v>
      </c>
      <c r="L155" s="287">
        <f>L144</f>
        <v>0</v>
      </c>
      <c r="M155" s="283">
        <f t="shared" si="10"/>
        <v>0</v>
      </c>
      <c r="N155" s="288">
        <f t="shared" si="11"/>
        <v>0</v>
      </c>
      <c r="O155" s="288">
        <f t="shared" si="12"/>
        <v>0</v>
      </c>
      <c r="P155" s="288">
        <f t="shared" si="13"/>
        <v>0</v>
      </c>
      <c r="Q155" s="288">
        <f t="shared" si="14"/>
        <v>0</v>
      </c>
    </row>
    <row r="156" spans="1:17" ht="14.25" customHeight="1">
      <c r="A156" s="6"/>
      <c r="B156" s="557" t="str">
        <f>IF(ISBLANK(B137),"",(B137))</f>
        <v>MDR TB-other1: Número y porcentaje de pacientes sospechosos de tuberculosis resistente a los fármacos (RR-TB y / o MDR-TB) que se sometieron a pruebas de sensibilidad </v>
      </c>
      <c r="C156" s="557"/>
      <c r="D156" s="557"/>
      <c r="E156" s="558">
        <f>IF(ISBLANK(E137),"",(E137))</f>
        <v>2.2</v>
      </c>
      <c r="F156" s="559" t="str">
        <f>IF(ISBLANK(F137),"",(F137))</f>
        <v>Yes</v>
      </c>
      <c r="G156" s="285" t="s">
        <v>190</v>
      </c>
      <c r="H156" s="283">
        <f t="shared" si="7"/>
        <v>0.7</v>
      </c>
      <c r="I156" s="283">
        <f t="shared" si="8"/>
        <v>0</v>
      </c>
      <c r="J156" s="283">
        <f>J141</f>
        <v>0</v>
      </c>
      <c r="K156" s="283">
        <f t="shared" si="9"/>
        <v>0</v>
      </c>
      <c r="L156" s="283">
        <f>L141</f>
        <v>0</v>
      </c>
      <c r="M156" s="283">
        <f t="shared" si="10"/>
        <v>0</v>
      </c>
      <c r="N156" s="284">
        <f t="shared" si="11"/>
        <v>0</v>
      </c>
      <c r="O156" s="284">
        <f t="shared" si="12"/>
        <v>0</v>
      </c>
      <c r="P156" s="284">
        <f t="shared" si="13"/>
        <v>0</v>
      </c>
      <c r="Q156" s="284">
        <f t="shared" si="14"/>
        <v>0</v>
      </c>
    </row>
    <row r="157" spans="1:17" ht="15" customHeight="1">
      <c r="A157" s="6"/>
      <c r="B157" s="557"/>
      <c r="C157" s="557"/>
      <c r="D157" s="557"/>
      <c r="E157" s="558"/>
      <c r="F157" s="559"/>
      <c r="G157" s="289" t="s">
        <v>191</v>
      </c>
      <c r="H157" s="290">
        <f t="shared" si="7"/>
        <v>0.233</v>
      </c>
      <c r="I157" s="283">
        <f t="shared" si="8"/>
        <v>0</v>
      </c>
      <c r="J157" s="290">
        <f>J142</f>
        <v>0</v>
      </c>
      <c r="K157" s="283">
        <f t="shared" si="9"/>
        <v>0</v>
      </c>
      <c r="L157" s="290">
        <f>L142</f>
        <v>0</v>
      </c>
      <c r="M157" s="283">
        <f t="shared" si="10"/>
        <v>0</v>
      </c>
      <c r="N157" s="284">
        <f t="shared" si="11"/>
        <v>0</v>
      </c>
      <c r="O157" s="284">
        <f t="shared" si="12"/>
        <v>0</v>
      </c>
      <c r="P157" s="284">
        <f t="shared" si="13"/>
        <v>0</v>
      </c>
      <c r="Q157" s="284">
        <f t="shared" si="14"/>
        <v>0</v>
      </c>
    </row>
  </sheetData>
  <sheetProtection selectLockedCells="1" selectUnlockedCells="1"/>
  <mergeCells count="66">
    <mergeCell ref="B156:D157"/>
    <mergeCell ref="E156:E157"/>
    <mergeCell ref="F156:F157"/>
    <mergeCell ref="B152:D153"/>
    <mergeCell ref="E152:E153"/>
    <mergeCell ref="F152:F153"/>
    <mergeCell ref="B154:D155"/>
    <mergeCell ref="E154:E155"/>
    <mergeCell ref="F154:F155"/>
    <mergeCell ref="B145:D146"/>
    <mergeCell ref="E145:E146"/>
    <mergeCell ref="F145:F146"/>
    <mergeCell ref="B147:D148"/>
    <mergeCell ref="E147:E148"/>
    <mergeCell ref="F147:F148"/>
    <mergeCell ref="B141:D142"/>
    <mergeCell ref="E141:E142"/>
    <mergeCell ref="F141:F142"/>
    <mergeCell ref="B143:D144"/>
    <mergeCell ref="E143:E144"/>
    <mergeCell ref="F143:F144"/>
    <mergeCell ref="F133:F134"/>
    <mergeCell ref="B135:D136"/>
    <mergeCell ref="E135:E136"/>
    <mergeCell ref="F135:F136"/>
    <mergeCell ref="F137:F138"/>
    <mergeCell ref="B139:D140"/>
    <mergeCell ref="E139:E140"/>
    <mergeCell ref="F139:F140"/>
    <mergeCell ref="B84:C84"/>
    <mergeCell ref="B119:B126"/>
    <mergeCell ref="B131:D131"/>
    <mergeCell ref="A133:A138"/>
    <mergeCell ref="B133:D134"/>
    <mergeCell ref="E133:E134"/>
    <mergeCell ref="B137:D138"/>
    <mergeCell ref="E137:E138"/>
    <mergeCell ref="B26:C26"/>
    <mergeCell ref="B29:N29"/>
    <mergeCell ref="F49:I49"/>
    <mergeCell ref="B71:D71"/>
    <mergeCell ref="B82:C82"/>
    <mergeCell ref="B83:C83"/>
    <mergeCell ref="B14:J14"/>
    <mergeCell ref="H16:I16"/>
    <mergeCell ref="B18:C18"/>
    <mergeCell ref="D18:F18"/>
    <mergeCell ref="B21:J21"/>
    <mergeCell ref="D24:E24"/>
    <mergeCell ref="G24:H24"/>
    <mergeCell ref="I24:J24"/>
    <mergeCell ref="C8:D8"/>
    <mergeCell ref="I8:J8"/>
    <mergeCell ref="C10:D10"/>
    <mergeCell ref="E10:F10"/>
    <mergeCell ref="G10:J10"/>
    <mergeCell ref="C12:D12"/>
    <mergeCell ref="E12:F12"/>
    <mergeCell ref="G12:J12"/>
    <mergeCell ref="B2:J2"/>
    <mergeCell ref="C4:D4"/>
    <mergeCell ref="E4:F4"/>
    <mergeCell ref="G4:J4"/>
    <mergeCell ref="C6:D6"/>
    <mergeCell ref="E6:F6"/>
    <mergeCell ref="I6:J6"/>
  </mergeCells>
  <conditionalFormatting sqref="C30:N30 C105:N105">
    <cfRule type="cellIs" priority="3" dxfId="37" operator="equal" stopIfTrue="1">
      <formula>$C$16</formula>
    </cfRule>
  </conditionalFormatting>
  <conditionalFormatting sqref="C12:D12">
    <cfRule type="cellIs" priority="4" dxfId="38" operator="equal" stopIfTrue="1">
      <formula>"C"</formula>
    </cfRule>
    <cfRule type="cellIs" priority="5" dxfId="39" operator="equal" stopIfTrue="1">
      <formula>"B2"</formula>
    </cfRule>
    <cfRule type="cellIs" priority="6" dxfId="40" operator="equal" stopIfTrue="1">
      <formula>"B1"</formula>
    </cfRule>
  </conditionalFormatting>
  <conditionalFormatting sqref="H151:Q151 H131:Q132">
    <cfRule type="cellIs" priority="7" dxfId="41" operator="equal" stopIfTrue="1">
      <formula>$C$16</formula>
    </cfRule>
  </conditionalFormatting>
  <conditionalFormatting sqref="F49:I49">
    <cfRule type="expression" priority="8" dxfId="42" stopIfTrue="1">
      <formula>LEFT($F$49,2)="OK"</formula>
    </cfRule>
  </conditionalFormatting>
  <dataValidations count="9">
    <dataValidation type="list" allowBlank="1" showErrorMessage="1" sqref="G6 B119">
      <formula1>Component</formula1>
      <formula2>0</formula2>
    </dataValidation>
    <dataValidation type="list" allowBlank="1" showErrorMessage="1" sqref="C16">
      <formula1>PERIOD</formula1>
      <formula2>0</formula2>
    </dataValidation>
    <dataValidation type="list" allowBlank="1" showErrorMessage="1" sqref="G10:J10">
      <formula1>LFA</formula1>
      <formula2>0</formula2>
    </dataValidation>
    <dataValidation type="list" allowBlank="1" showErrorMessage="1" sqref="C12:D12">
      <formula1>Rating</formula1>
      <formula2>0</formula2>
    </dataValidation>
    <dataValidation type="list" allowBlank="1" showErrorMessage="1" sqref="I8:J8">
      <formula1>Phase</formula1>
      <formula2>0</formula2>
    </dataValidation>
    <dataValidation type="list" allowBlank="1" showErrorMessage="1" sqref="G8">
      <formula1>Round</formula1>
      <formula2>0</formula2>
    </dataValidation>
    <dataValidation type="list" allowBlank="1" showErrorMessage="1" sqref="D26">
      <formula1>Currency</formula1>
      <formula2>0</formula2>
    </dataValidation>
    <dataValidation type="list" allowBlank="1" showErrorMessage="1" sqref="C4:D4">
      <formula1>Ciudades</formula1>
      <formula2>0</formula2>
    </dataValidation>
    <dataValidation type="list" allowBlank="1" showErrorMessage="1" sqref="C119:C126">
      <formula1>Medicaments</formula1>
      <formula2>0</formula2>
    </dataValidation>
  </dataValidations>
  <printOptions/>
  <pageMargins left="0.7083333333333334" right="0.7083333333333334" top="0.7479166666666667" bottom="0.7486111111111111" header="0.5118055555555555" footer="0.31527777777777777"/>
  <pageSetup fitToHeight="8" fitToWidth="1" horizontalDpi="300" verticalDpi="300" orientation="landscape" paperSize="9" r:id="rId4"/>
  <headerFooter alignWithMargins="0">
    <oddFooter>&amp;L&amp;F&amp;C&amp;A&amp;R&amp;D</oddFooter>
  </headerFooter>
  <rowBreaks count="1" manualBreakCount="1">
    <brk id="50" max="255" man="1"/>
  </rowBreaks>
  <drawing r:id="rId3"/>
  <legacyDrawing r:id="rId2"/>
</worksheet>
</file>

<file path=xl/worksheets/sheet4.xml><?xml version="1.0" encoding="utf-8"?>
<worksheet xmlns="http://schemas.openxmlformats.org/spreadsheetml/2006/main" xmlns:r="http://schemas.openxmlformats.org/officeDocument/2006/relationships">
  <sheetPr>
    <tabColor indexed="51"/>
    <pageSetUpPr fitToPage="1"/>
  </sheetPr>
  <dimension ref="A1:X13"/>
  <sheetViews>
    <sheetView showGridLines="0" zoomScale="70" zoomScaleNormal="70" zoomScaleSheetLayoutView="100" zoomScalePageLayoutView="0" workbookViewId="0" topLeftCell="A1">
      <selection activeCell="C45" sqref="C45"/>
    </sheetView>
  </sheetViews>
  <sheetFormatPr defaultColWidth="11.421875" defaultRowHeight="15"/>
  <cols>
    <col min="1" max="1" width="21.140625" style="6" customWidth="1"/>
    <col min="2" max="2" width="12.421875" style="6" customWidth="1"/>
    <col min="3" max="3" width="20.421875" style="6" customWidth="1"/>
    <col min="4" max="4" width="15.421875" style="6" customWidth="1"/>
    <col min="5" max="5" width="11.57421875" style="6" customWidth="1"/>
    <col min="6" max="6" width="18.57421875" style="6" customWidth="1"/>
    <col min="7" max="7" width="17.00390625" style="6" customWidth="1"/>
    <col min="8" max="8" width="18.421875" style="6" customWidth="1"/>
    <col min="9" max="9" width="9.421875" style="6" customWidth="1"/>
    <col min="10" max="10" width="13.00390625" style="6" customWidth="1"/>
    <col min="11" max="11" width="11.421875" style="6" customWidth="1"/>
    <col min="12" max="12" width="8.140625" style="6" customWidth="1"/>
    <col min="13" max="13" width="9.57421875" style="6" customWidth="1"/>
    <col min="14" max="14" width="8.421875" style="6" customWidth="1"/>
    <col min="15" max="15" width="7.140625" style="6" customWidth="1"/>
    <col min="16" max="16384" width="11.421875" style="6" customWidth="1"/>
  </cols>
  <sheetData>
    <row r="1" spans="1:10" ht="21" customHeight="1">
      <c r="A1" s="168"/>
      <c r="B1" s="168"/>
      <c r="C1" s="168"/>
      <c r="D1" s="168"/>
      <c r="E1" s="168"/>
      <c r="F1" s="168"/>
      <c r="G1" s="40"/>
      <c r="H1" s="168"/>
      <c r="I1" s="168"/>
      <c r="J1" s="168"/>
    </row>
    <row r="2" ht="25.5" customHeight="1"/>
    <row r="3" spans="2:20" ht="36">
      <c r="B3" s="564" t="str">
        <f>+"Tablero de mando: "&amp;" "&amp;+'Introducción de datos'!C4&amp;" - "&amp;+'Introducción de datos'!G6</f>
        <v>Tablero de mando:  El Salvador - TB</v>
      </c>
      <c r="C3" s="564"/>
      <c r="D3" s="564"/>
      <c r="E3" s="564"/>
      <c r="F3" s="564"/>
      <c r="G3" s="564"/>
      <c r="H3" s="564"/>
      <c r="I3" s="564"/>
      <c r="J3" s="564"/>
      <c r="K3" s="291"/>
      <c r="L3" s="291"/>
      <c r="M3" s="291"/>
      <c r="N3" s="292"/>
      <c r="O3" s="292"/>
      <c r="P3" s="292"/>
      <c r="Q3" s="292"/>
      <c r="R3" s="292"/>
      <c r="S3" s="292"/>
      <c r="T3" s="292"/>
    </row>
    <row r="4" spans="12:20" ht="15" customHeight="1">
      <c r="L4" s="292"/>
      <c r="M4" s="292"/>
      <c r="N4" s="292"/>
      <c r="O4" s="292"/>
      <c r="P4" s="292"/>
      <c r="Q4" s="292"/>
      <c r="R4" s="292"/>
      <c r="S4" s="292"/>
      <c r="T4" s="292"/>
    </row>
    <row r="5" spans="12:20" ht="14.25">
      <c r="L5" s="292"/>
      <c r="M5" s="292"/>
      <c r="N5" s="292"/>
      <c r="O5" s="292"/>
      <c r="P5" s="292"/>
      <c r="Q5" s="292"/>
      <c r="R5" s="292"/>
      <c r="S5" s="292"/>
      <c r="T5" s="292"/>
    </row>
    <row r="6" spans="1:21" ht="32.25" customHeight="1">
      <c r="A6" s="293" t="s">
        <v>43</v>
      </c>
      <c r="B6" s="565" t="str">
        <f>+'Introducción de datos'!C4</f>
        <v>El Salvador</v>
      </c>
      <c r="C6" s="565"/>
      <c r="D6" s="566" t="s">
        <v>45</v>
      </c>
      <c r="E6" s="566"/>
      <c r="F6" s="567" t="str">
        <f>+'Introducción de datos'!G4</f>
        <v>Financiamiento al PENM TB 2016 - 2020</v>
      </c>
      <c r="G6" s="567"/>
      <c r="H6" s="567"/>
      <c r="I6" s="567"/>
      <c r="J6" s="567"/>
      <c r="K6" s="294"/>
      <c r="L6" s="295"/>
      <c r="M6" s="294"/>
      <c r="N6" s="294"/>
      <c r="O6" s="294"/>
      <c r="P6" s="296"/>
      <c r="Q6" s="297"/>
      <c r="R6" s="297"/>
      <c r="S6" s="297"/>
      <c r="T6" s="297"/>
      <c r="U6" s="297"/>
    </row>
    <row r="7" spans="2:21" ht="8.25" customHeight="1">
      <c r="B7" s="298"/>
      <c r="C7" s="299"/>
      <c r="D7" s="299"/>
      <c r="E7" s="300"/>
      <c r="F7" s="300"/>
      <c r="G7" s="301"/>
      <c r="H7" s="301"/>
      <c r="K7" s="294"/>
      <c r="L7" s="294"/>
      <c r="M7" s="294"/>
      <c r="N7" s="294"/>
      <c r="O7" s="294"/>
      <c r="P7" s="296"/>
      <c r="Q7" s="297"/>
      <c r="R7" s="297"/>
      <c r="S7" s="297"/>
      <c r="T7" s="297"/>
      <c r="U7" s="297"/>
    </row>
    <row r="8" spans="3:21" ht="3.75" customHeight="1">
      <c r="C8" s="302"/>
      <c r="D8" s="302"/>
      <c r="E8" s="302"/>
      <c r="F8" s="302"/>
      <c r="G8" s="302"/>
      <c r="H8" s="302"/>
      <c r="I8" s="302"/>
      <c r="J8" s="302"/>
      <c r="K8" s="294"/>
      <c r="L8" s="294"/>
      <c r="M8" s="294"/>
      <c r="N8" s="294"/>
      <c r="O8" s="303"/>
      <c r="P8" s="296"/>
      <c r="Q8" s="303"/>
      <c r="R8" s="304"/>
      <c r="S8" s="297"/>
      <c r="T8" s="297"/>
      <c r="U8" s="297"/>
    </row>
    <row r="9" spans="1:24" ht="25.5" customHeight="1">
      <c r="A9" s="305" t="s">
        <v>49</v>
      </c>
      <c r="B9" s="306" t="str">
        <f>+'Introducción de datos'!G6</f>
        <v>TB</v>
      </c>
      <c r="C9" s="307" t="s">
        <v>47</v>
      </c>
      <c r="D9" s="308" t="str">
        <f>+'Introducción de datos'!C6</f>
        <v>SLV-T-MOH (880)</v>
      </c>
      <c r="E9" s="568" t="s">
        <v>196</v>
      </c>
      <c r="F9" s="568"/>
      <c r="G9" s="309">
        <f>+'Introducción de datos'!C10</f>
        <v>42370</v>
      </c>
      <c r="H9" s="305" t="s">
        <v>197</v>
      </c>
      <c r="I9" s="569">
        <f>+'Introducción de datos'!I6</f>
        <v>9950916</v>
      </c>
      <c r="J9" s="569"/>
      <c r="K9" s="294"/>
      <c r="L9" s="294"/>
      <c r="M9" s="294"/>
      <c r="N9" s="294"/>
      <c r="O9" s="303"/>
      <c r="P9" s="296"/>
      <c r="Q9" s="303"/>
      <c r="R9" s="304"/>
      <c r="S9" s="297"/>
      <c r="T9" s="310"/>
      <c r="U9" s="310"/>
      <c r="V9" s="302"/>
      <c r="W9" s="302"/>
      <c r="X9" s="302"/>
    </row>
    <row r="10" spans="1:21" ht="25.5" customHeight="1">
      <c r="A10" s="305" t="s">
        <v>198</v>
      </c>
      <c r="B10" s="311">
        <f>IF(ISBLANK('Introducción de datos'!G8),"",'Introducción de datos'!G8)</f>
      </c>
      <c r="C10" s="307" t="s">
        <v>199</v>
      </c>
      <c r="D10" s="312">
        <f>+'Introducción de datos'!I8</f>
        <v>0</v>
      </c>
      <c r="E10" s="568" t="s">
        <v>200</v>
      </c>
      <c r="F10" s="568"/>
      <c r="G10" s="570" t="str">
        <f>+'Introducción de datos'!C8</f>
        <v>Ministerio de Salud </v>
      </c>
      <c r="H10" s="570"/>
      <c r="I10" s="570"/>
      <c r="J10" s="570"/>
      <c r="K10" s="314"/>
      <c r="L10" s="314"/>
      <c r="M10" s="294"/>
      <c r="N10" s="314"/>
      <c r="O10" s="303"/>
      <c r="P10" s="296"/>
      <c r="Q10" s="310"/>
      <c r="R10" s="304"/>
      <c r="S10" s="297"/>
      <c r="T10" s="310"/>
      <c r="U10" s="310"/>
    </row>
    <row r="11" spans="1:21" ht="25.5" customHeight="1">
      <c r="A11" s="305" t="s">
        <v>201</v>
      </c>
      <c r="B11" s="313" t="str">
        <f>+'Introducción de datos'!C16</f>
        <v>P1</v>
      </c>
      <c r="C11" s="307" t="s">
        <v>202</v>
      </c>
      <c r="D11" s="315">
        <f>+'Introducción de datos'!E16</f>
        <v>42370</v>
      </c>
      <c r="E11" s="568" t="s">
        <v>203</v>
      </c>
      <c r="F11" s="568"/>
      <c r="G11" s="315" t="str">
        <f>+'Introducción de datos'!G16</f>
        <v>31 de dic 2016</v>
      </c>
      <c r="H11" s="305" t="s">
        <v>204</v>
      </c>
      <c r="I11" s="572" t="str">
        <f>+'Introducción de datos'!C12</f>
        <v>A2</v>
      </c>
      <c r="J11" s="572"/>
      <c r="K11" s="316"/>
      <c r="L11" s="314"/>
      <c r="M11" s="294"/>
      <c r="N11" s="314"/>
      <c r="O11" s="314"/>
      <c r="P11" s="296"/>
      <c r="Q11" s="310"/>
      <c r="R11" s="304"/>
      <c r="S11" s="297"/>
      <c r="T11" s="317"/>
      <c r="U11" s="310"/>
    </row>
    <row r="12" spans="1:24" ht="25.5" customHeight="1">
      <c r="A12" s="305" t="s">
        <v>55</v>
      </c>
      <c r="B12" s="570" t="str">
        <f>+'Introducción de datos'!G10</f>
        <v>Grupo Jacobs</v>
      </c>
      <c r="C12" s="570"/>
      <c r="D12" s="570"/>
      <c r="E12" s="568" t="s">
        <v>59</v>
      </c>
      <c r="F12" s="568"/>
      <c r="G12" s="570" t="str">
        <f>+'Introducción de datos'!G12</f>
        <v>Serena Buccini</v>
      </c>
      <c r="H12" s="570"/>
      <c r="I12" s="570"/>
      <c r="J12" s="570"/>
      <c r="K12" s="314"/>
      <c r="L12" s="314"/>
      <c r="M12" s="294"/>
      <c r="N12" s="314"/>
      <c r="O12" s="297"/>
      <c r="P12" s="296"/>
      <c r="Q12" s="310"/>
      <c r="R12" s="304"/>
      <c r="S12" s="297"/>
      <c r="T12" s="310"/>
      <c r="U12" s="318"/>
      <c r="V12" s="310"/>
      <c r="W12" s="317"/>
      <c r="X12" s="310"/>
    </row>
    <row r="13" spans="1:21" ht="25.5" customHeight="1">
      <c r="A13" s="305" t="s">
        <v>69</v>
      </c>
      <c r="B13" s="570" t="str">
        <f>+'Introducción de datos'!D18</f>
        <v>UCP/UFE/MINSAL.</v>
      </c>
      <c r="C13" s="570"/>
      <c r="D13" s="570"/>
      <c r="E13" s="568" t="s">
        <v>205</v>
      </c>
      <c r="F13" s="568"/>
      <c r="G13" s="571" t="str">
        <f>+'Introducción de datos'!J16</f>
        <v>2 de mayo de 17</v>
      </c>
      <c r="H13" s="571"/>
      <c r="I13" s="571"/>
      <c r="J13" s="571"/>
      <c r="K13" s="297"/>
      <c r="L13" s="319"/>
      <c r="M13" s="319"/>
      <c r="N13" s="319"/>
      <c r="O13" s="297"/>
      <c r="P13" s="319"/>
      <c r="Q13" s="319"/>
      <c r="R13" s="304"/>
      <c r="S13" s="297"/>
      <c r="T13" s="319"/>
      <c r="U13" s="320"/>
    </row>
  </sheetData>
  <sheetProtection selectLockedCells="1" selectUnlockedCells="1"/>
  <mergeCells count="16">
    <mergeCell ref="E10:F10"/>
    <mergeCell ref="G10:J10"/>
    <mergeCell ref="B13:D13"/>
    <mergeCell ref="E13:F13"/>
    <mergeCell ref="G13:J13"/>
    <mergeCell ref="E11:F11"/>
    <mergeCell ref="I11:J11"/>
    <mergeCell ref="B12:D12"/>
    <mergeCell ref="E12:F12"/>
    <mergeCell ref="G12:J12"/>
    <mergeCell ref="B3:J3"/>
    <mergeCell ref="B6:C6"/>
    <mergeCell ref="D6:E6"/>
    <mergeCell ref="F6:J6"/>
    <mergeCell ref="E9:F9"/>
    <mergeCell ref="I9:J9"/>
  </mergeCells>
  <conditionalFormatting sqref="I11:J11">
    <cfRule type="cellIs" priority="1" dxfId="43" operator="equal" stopIfTrue="1">
      <formula>"C"</formula>
    </cfRule>
    <cfRule type="cellIs" priority="2" dxfId="39" operator="equal" stopIfTrue="1">
      <formula>"B2"</formula>
    </cfRule>
    <cfRule type="cellIs" priority="3" dxfId="40" operator="equal" stopIfTrue="1">
      <formula>"B1"</formula>
    </cfRule>
  </conditionalFormatting>
  <dataValidations count="1">
    <dataValidation type="list" allowBlank="1" showErrorMessage="1" sqref="G7">
      <formula1>$K$8:$K$9</formula1>
      <formula2>0</formula2>
    </dataValidation>
  </dataValidations>
  <printOptions/>
  <pageMargins left="0.7083333333333334" right="0.7083333333333334" top="0.7479166666666667" bottom="0.7486111111111111" header="0.5118055555555555" footer="0.31527777777777777"/>
  <pageSetup fitToHeight="1" fitToWidth="1" horizontalDpi="300" verticalDpi="300" orientation="landscape" paperSize="9"/>
  <headerFooter alignWithMargins="0">
    <oddFooter>&amp;L&amp;F&amp;C&amp;A&amp;R&amp;D</oddFooter>
  </headerFooter>
  <drawing r:id="rId1"/>
</worksheet>
</file>

<file path=xl/worksheets/sheet5.xml><?xml version="1.0" encoding="utf-8"?>
<worksheet xmlns="http://schemas.openxmlformats.org/spreadsheetml/2006/main" xmlns:r="http://schemas.openxmlformats.org/officeDocument/2006/relationships">
  <sheetPr>
    <tabColor indexed="27"/>
  </sheetPr>
  <dimension ref="A1:S33"/>
  <sheetViews>
    <sheetView showGridLines="0" tabSelected="1" zoomScale="120" zoomScaleNormal="120" zoomScalePageLayoutView="0" workbookViewId="0" topLeftCell="A1">
      <selection activeCell="I32" sqref="I32"/>
    </sheetView>
  </sheetViews>
  <sheetFormatPr defaultColWidth="11.421875" defaultRowHeight="15"/>
  <cols>
    <col min="1" max="1" width="3.421875" style="0" customWidth="1"/>
    <col min="2" max="2" width="11.421875" style="0" customWidth="1"/>
    <col min="3" max="3" width="5.140625" style="0" customWidth="1"/>
    <col min="4" max="4" width="12.421875" style="0" customWidth="1"/>
    <col min="5" max="5" width="11.421875" style="0" customWidth="1"/>
    <col min="6" max="6" width="28.00390625" style="0" customWidth="1"/>
    <col min="7" max="7" width="3.8515625" style="0" customWidth="1"/>
    <col min="8" max="8" width="14.00390625" style="0" customWidth="1"/>
    <col min="9" max="9" width="15.8515625" style="0" customWidth="1"/>
    <col min="10" max="10" width="13.8515625" style="0" customWidth="1"/>
    <col min="11" max="11" width="17.00390625" style="0" customWidth="1"/>
    <col min="12" max="12" width="3.57421875" style="0" customWidth="1"/>
  </cols>
  <sheetData>
    <row r="1" spans="2:11" ht="30.75" customHeight="1">
      <c r="B1" s="6"/>
      <c r="C1" s="6"/>
      <c r="D1" s="6"/>
      <c r="E1" s="6"/>
      <c r="F1" s="6"/>
      <c r="G1" s="6"/>
      <c r="H1" s="6"/>
      <c r="I1" s="6"/>
      <c r="J1" s="6"/>
      <c r="K1" s="6"/>
    </row>
    <row r="2" spans="2:15" ht="27.75" customHeight="1">
      <c r="B2" s="527" t="str">
        <f>+"Cuadro de mando:  "&amp;"  "&amp;+'Introducción de datos'!C4&amp;" - "&amp;'Introducción de datos'!G6</f>
        <v>Cuadro de mando:    El Salvador - TB</v>
      </c>
      <c r="C2" s="527"/>
      <c r="D2" s="527"/>
      <c r="E2" s="527"/>
      <c r="F2" s="527"/>
      <c r="G2" s="527"/>
      <c r="H2" s="527"/>
      <c r="I2" s="527"/>
      <c r="J2" s="527"/>
      <c r="K2" s="527"/>
      <c r="L2" s="321"/>
      <c r="M2" s="321"/>
      <c r="N2" s="321"/>
      <c r="O2" s="321"/>
    </row>
    <row r="3" spans="2:12" ht="14.25">
      <c r="B3" s="322">
        <f>+'Introducción de datos'!G8</f>
        <v>0</v>
      </c>
      <c r="C3" s="573">
        <f>+'Introducción de datos'!I8</f>
        <v>0</v>
      </c>
      <c r="D3" s="573"/>
      <c r="E3" s="574"/>
      <c r="F3" s="574"/>
      <c r="G3" s="574"/>
      <c r="H3" s="574"/>
      <c r="I3" s="575" t="str">
        <f>+'Introducción de datos'!B16</f>
        <v>Periodo:</v>
      </c>
      <c r="J3" s="575"/>
      <c r="K3" s="324" t="str">
        <f>+'Introducción de datos'!C16</f>
        <v>P1</v>
      </c>
      <c r="L3" s="325"/>
    </row>
    <row r="4" spans="2:11" ht="14.25">
      <c r="B4" s="322" t="str">
        <f>+'Introducción de datos'!B12</f>
        <v>Ultima calificación:</v>
      </c>
      <c r="C4" s="576" t="str">
        <f>+'Introducción de datos'!C12</f>
        <v>A2</v>
      </c>
      <c r="D4" s="576"/>
      <c r="E4" s="574" t="str">
        <f>+'Introducción de datos'!C8</f>
        <v>Ministerio de Salud </v>
      </c>
      <c r="F4" s="574"/>
      <c r="G4" s="574"/>
      <c r="H4" s="574"/>
      <c r="I4" s="575" t="str">
        <f>+'Introducción de datos'!D16</f>
        <v>Desde:</v>
      </c>
      <c r="J4" s="575"/>
      <c r="K4" s="326">
        <f>+'Introducción de datos'!E16</f>
        <v>42370</v>
      </c>
    </row>
    <row r="5" spans="2:11" ht="18.75" customHeight="1">
      <c r="B5" s="322"/>
      <c r="C5" s="322"/>
      <c r="D5" s="577" t="str">
        <f>+'Introducción de datos'!G4</f>
        <v>Financiamiento al PENM TB 2016 - 2020</v>
      </c>
      <c r="E5" s="577"/>
      <c r="F5" s="577"/>
      <c r="G5" s="577"/>
      <c r="H5" s="577"/>
      <c r="I5" s="577"/>
      <c r="J5" s="322" t="str">
        <f>+'Introducción de datos'!F16</f>
        <v>Hasta:</v>
      </c>
      <c r="K5" s="326" t="str">
        <f>+'Introducción de datos'!G16</f>
        <v>31 de dic 2016</v>
      </c>
    </row>
    <row r="6" spans="2:11" ht="18">
      <c r="B6" s="327"/>
      <c r="C6" s="322"/>
      <c r="D6" s="328"/>
      <c r="E6" s="578" t="s">
        <v>206</v>
      </c>
      <c r="F6" s="578"/>
      <c r="G6" s="578"/>
      <c r="H6" s="578"/>
      <c r="I6" s="6"/>
      <c r="J6" s="6"/>
      <c r="K6" s="6"/>
    </row>
    <row r="7" spans="2:11" ht="10.5" customHeight="1">
      <c r="B7" s="329"/>
      <c r="C7" s="323"/>
      <c r="D7" s="328"/>
      <c r="E7" s="330"/>
      <c r="F7" s="330"/>
      <c r="G7" s="331"/>
      <c r="H7" s="331"/>
      <c r="I7" s="332"/>
      <c r="J7" s="332"/>
      <c r="K7" s="333"/>
    </row>
    <row r="8" spans="2:14" ht="14.25">
      <c r="B8" s="334" t="str">
        <f>+'Introducción de datos'!B27&amp;" - en ("&amp;'Introducción de datos'!D26&amp;")         "&amp;+I3&amp;" "&amp;+K3</f>
        <v>F1: Presupuesto y desembolsos del Fondo Mundial - en ($)         Periodo: P1</v>
      </c>
      <c r="C8" s="335"/>
      <c r="D8" s="168"/>
      <c r="E8" s="168"/>
      <c r="F8" s="168"/>
      <c r="H8" s="334" t="str">
        <f>+'Introducción de datos'!B51&amp;" - en ("&amp;'Introducción de datos'!D26&amp;")         "&amp;+I3&amp;" "&amp;+K3</f>
        <v>F3: Desembolsos y gastos - en ($)         Periodo: P1</v>
      </c>
      <c r="I8" s="6"/>
      <c r="J8" s="6"/>
      <c r="K8" s="6"/>
      <c r="N8" s="334" t="str">
        <f>+'Introducción de datos'!B58&amp;" - en ("&amp;'Introducción de datos'!D26&amp;")         "&amp;+I3&amp;" "&amp;+K3</f>
        <v>F3a: Detalles Desembolsos y gastos - en ($)         Periodo: P1</v>
      </c>
    </row>
    <row r="9" spans="2:19" ht="81" customHeight="1">
      <c r="B9" s="336" t="s">
        <v>207</v>
      </c>
      <c r="C9" s="579" t="s">
        <v>365</v>
      </c>
      <c r="D9" s="579"/>
      <c r="E9" s="579"/>
      <c r="F9" s="579"/>
      <c r="H9" s="337" t="s">
        <v>207</v>
      </c>
      <c r="I9" s="580" t="s">
        <v>366</v>
      </c>
      <c r="J9" s="580"/>
      <c r="K9" s="580"/>
      <c r="L9" s="580"/>
      <c r="M9" s="580"/>
      <c r="N9" s="338" t="s">
        <v>207</v>
      </c>
      <c r="O9" s="581" t="s">
        <v>367</v>
      </c>
      <c r="P9" s="581"/>
      <c r="Q9" s="581"/>
      <c r="R9" s="581"/>
      <c r="S9" s="581"/>
    </row>
    <row r="10" spans="2:11" ht="14.25">
      <c r="B10" s="168"/>
      <c r="C10" s="168"/>
      <c r="D10" s="168"/>
      <c r="E10" s="168"/>
      <c r="F10" s="168"/>
      <c r="G10" s="6"/>
      <c r="H10" s="6"/>
      <c r="I10" s="6"/>
      <c r="J10" s="6"/>
      <c r="K10" s="6"/>
    </row>
    <row r="11" spans="2:11" ht="14.25">
      <c r="B11" s="168"/>
      <c r="C11" s="168"/>
      <c r="D11" s="168"/>
      <c r="E11" s="168"/>
      <c r="F11" s="168"/>
      <c r="G11" s="6"/>
      <c r="H11" s="6"/>
      <c r="I11" s="6"/>
      <c r="J11" s="6"/>
      <c r="K11" s="6"/>
    </row>
    <row r="12" spans="2:11" ht="14.25">
      <c r="B12" s="168"/>
      <c r="C12" s="168"/>
      <c r="D12" s="168"/>
      <c r="E12" s="168"/>
      <c r="F12" s="168"/>
      <c r="G12" s="6"/>
      <c r="H12" s="6"/>
      <c r="I12" s="6"/>
      <c r="J12" s="6"/>
      <c r="K12" s="6"/>
    </row>
    <row r="13" spans="2:11" ht="14.25">
      <c r="B13" s="168"/>
      <c r="C13" s="168"/>
      <c r="D13" s="168"/>
      <c r="E13" s="168"/>
      <c r="F13" s="168"/>
      <c r="G13" s="6"/>
      <c r="H13" s="6"/>
      <c r="I13" s="6"/>
      <c r="J13" s="6"/>
      <c r="K13" s="6"/>
    </row>
    <row r="14" spans="2:11" ht="14.25">
      <c r="B14" s="168"/>
      <c r="C14" s="168"/>
      <c r="D14" s="168"/>
      <c r="E14" s="168"/>
      <c r="F14" s="168"/>
      <c r="G14" s="6"/>
      <c r="H14" s="6"/>
      <c r="I14" s="6"/>
      <c r="J14" s="6"/>
      <c r="K14" s="6"/>
    </row>
    <row r="15" spans="2:13" ht="14.25">
      <c r="B15" s="168"/>
      <c r="C15" s="168"/>
      <c r="D15" s="168"/>
      <c r="E15" s="168"/>
      <c r="F15" s="168"/>
      <c r="G15" s="6"/>
      <c r="H15" s="6"/>
      <c r="I15" s="6"/>
      <c r="J15" s="6"/>
      <c r="K15" s="6"/>
      <c r="M15" s="339" t="s">
        <v>208</v>
      </c>
    </row>
    <row r="16" spans="2:13" ht="14.25">
      <c r="B16" s="168"/>
      <c r="C16" s="168"/>
      <c r="D16" s="168"/>
      <c r="E16" s="168"/>
      <c r="F16" s="168"/>
      <c r="G16" s="6"/>
      <c r="H16" s="6"/>
      <c r="I16" s="6"/>
      <c r="J16" s="6"/>
      <c r="K16" s="6"/>
      <c r="M16" s="339" t="s">
        <v>209</v>
      </c>
    </row>
    <row r="17" spans="2:11" ht="14.25">
      <c r="B17" s="168"/>
      <c r="C17" s="168"/>
      <c r="D17" s="168"/>
      <c r="E17" s="168"/>
      <c r="F17" s="168"/>
      <c r="G17" s="6"/>
      <c r="H17" s="6"/>
      <c r="I17" s="6"/>
      <c r="J17" s="6"/>
      <c r="K17" s="6"/>
    </row>
    <row r="18" spans="2:11" ht="14.25">
      <c r="B18" s="168"/>
      <c r="C18" s="168"/>
      <c r="D18" s="168"/>
      <c r="E18" s="168"/>
      <c r="F18" s="168"/>
      <c r="G18" s="6"/>
      <c r="H18" s="6"/>
      <c r="I18" s="6"/>
      <c r="J18" s="6"/>
      <c r="K18" s="6"/>
    </row>
    <row r="19" spans="2:11" ht="14.25">
      <c r="B19" s="168"/>
      <c r="C19" s="168"/>
      <c r="D19" s="168"/>
      <c r="E19" s="168"/>
      <c r="F19" s="168"/>
      <c r="G19" s="6"/>
      <c r="H19" s="6"/>
      <c r="I19" s="6"/>
      <c r="J19" s="6"/>
      <c r="K19" s="6"/>
    </row>
    <row r="20" spans="2:11" ht="14.25">
      <c r="B20" s="168"/>
      <c r="C20" s="168"/>
      <c r="D20" s="168"/>
      <c r="E20" s="168"/>
      <c r="F20" s="168"/>
      <c r="G20" s="6"/>
      <c r="H20" s="6"/>
      <c r="I20" s="6"/>
      <c r="J20" s="6"/>
      <c r="K20" s="6"/>
    </row>
    <row r="21" spans="1:11" ht="24" customHeight="1">
      <c r="A21" s="10"/>
      <c r="B21" s="10"/>
      <c r="C21" s="10"/>
      <c r="D21" s="10"/>
      <c r="E21" s="10"/>
      <c r="F21" s="10"/>
      <c r="G21" s="10"/>
      <c r="H21" s="10"/>
      <c r="I21" s="10"/>
      <c r="J21" s="10"/>
      <c r="K21" s="10"/>
    </row>
    <row r="22" spans="2:11" ht="23.25" customHeight="1">
      <c r="B22" s="340" t="str">
        <f>+'Introducción de datos'!B36&amp;" - en ("&amp;'Introducción de datos'!D26&amp;")  "&amp;+I3&amp;" "&amp;+K3</f>
        <v>F2: Presupuesto y gastos reales por estrategias de la subvención anual - en ($)  Periodo: P1</v>
      </c>
      <c r="C22" s="168"/>
      <c r="D22" s="168"/>
      <c r="E22" s="168"/>
      <c r="F22" s="168"/>
      <c r="H22" s="340" t="str">
        <f>+'Introducción de datos'!B69&amp;"   "&amp;+I3&amp;" "&amp;+K3</f>
        <v>F4: Último ciclo de información y desembolso del RP   Periodo: P1</v>
      </c>
      <c r="J22" s="6"/>
      <c r="K22" s="6"/>
    </row>
    <row r="23" spans="2:11" ht="46.5" customHeight="1">
      <c r="B23" s="337" t="s">
        <v>210</v>
      </c>
      <c r="C23" s="579" t="s">
        <v>211</v>
      </c>
      <c r="D23" s="579"/>
      <c r="E23" s="579"/>
      <c r="F23" s="579"/>
      <c r="G23" s="341"/>
      <c r="H23" s="337" t="s">
        <v>207</v>
      </c>
      <c r="I23" s="579" t="s">
        <v>212</v>
      </c>
      <c r="J23" s="579"/>
      <c r="K23" s="579"/>
    </row>
    <row r="24" spans="2:11" ht="15.75" customHeight="1">
      <c r="B24" s="342"/>
      <c r="C24" s="342"/>
      <c r="D24" s="342"/>
      <c r="E24" s="342"/>
      <c r="F24" s="342"/>
      <c r="G24" s="342"/>
      <c r="H24" s="343"/>
      <c r="I24" s="343"/>
      <c r="J24" s="342"/>
      <c r="K24" s="342"/>
    </row>
    <row r="25" spans="2:11" ht="29.25" customHeight="1">
      <c r="B25" s="6"/>
      <c r="C25" s="6"/>
      <c r="D25" s="6"/>
      <c r="E25" s="6"/>
      <c r="F25" s="6"/>
      <c r="G25" s="344"/>
      <c r="H25" s="584" t="s">
        <v>213</v>
      </c>
      <c r="I25" s="584"/>
      <c r="J25" s="584"/>
      <c r="K25" s="584"/>
    </row>
    <row r="26" spans="2:11" ht="14.25">
      <c r="B26" s="6"/>
      <c r="C26" s="6"/>
      <c r="D26" s="6"/>
      <c r="E26" s="6"/>
      <c r="F26" s="6"/>
      <c r="G26" s="44"/>
      <c r="H26" s="585"/>
      <c r="I26" s="585"/>
      <c r="J26" s="345" t="s">
        <v>125</v>
      </c>
      <c r="K26" s="346" t="s">
        <v>126</v>
      </c>
    </row>
    <row r="27" spans="2:11" ht="29.25" customHeight="1">
      <c r="B27" s="6"/>
      <c r="C27" s="6"/>
      <c r="D27" s="6"/>
      <c r="E27" s="6"/>
      <c r="F27" s="6"/>
      <c r="G27" s="347"/>
      <c r="H27" s="582" t="str">
        <f>'Introducción de datos'!B73</f>
        <v>Días tardados en presentar el informe de progreso actualizado y solicitud de desembolso al ALF</v>
      </c>
      <c r="I27" s="582"/>
      <c r="J27" s="348">
        <f>+'Introducción de datos'!C73</f>
        <v>45</v>
      </c>
      <c r="K27" s="349">
        <f>+'Introducción de datos'!D73</f>
        <v>45</v>
      </c>
    </row>
    <row r="28" spans="2:11" ht="21" customHeight="1">
      <c r="B28" s="6"/>
      <c r="C28" s="6"/>
      <c r="D28" s="6"/>
      <c r="E28" s="6"/>
      <c r="F28" s="6"/>
      <c r="G28" s="347"/>
      <c r="H28" s="582" t="str">
        <f>'Introducción de datos'!B74</f>
        <v>Días que el desembolso ha tardado en llegar al RP</v>
      </c>
      <c r="I28" s="582"/>
      <c r="J28" s="348">
        <f>+'Introducción de datos'!C74</f>
        <v>45</v>
      </c>
      <c r="K28" s="350">
        <f>+'Introducción de datos'!D74</f>
        <v>27</v>
      </c>
    </row>
    <row r="29" spans="2:11" ht="21" customHeight="1">
      <c r="B29" s="6"/>
      <c r="C29" s="6"/>
      <c r="D29" s="6"/>
      <c r="E29" s="6"/>
      <c r="F29" s="6"/>
      <c r="G29" s="347"/>
      <c r="H29" s="583" t="str">
        <f>'Introducción de datos'!B75</f>
        <v>Días que el desembolso ha tardado en llegar a los agentes de compra</v>
      </c>
      <c r="I29" s="583"/>
      <c r="J29" s="351">
        <f>+'Introducción de datos'!C75</f>
        <v>0</v>
      </c>
      <c r="K29" s="350">
        <f>+'Introducción de datos'!D75</f>
        <v>0</v>
      </c>
    </row>
    <row r="30" spans="2:11" ht="14.25">
      <c r="B30" s="6"/>
      <c r="C30" s="6"/>
      <c r="D30" s="6"/>
      <c r="E30" s="6"/>
      <c r="F30" s="6"/>
      <c r="G30" s="6"/>
      <c r="H30" s="6"/>
      <c r="I30" s="6"/>
      <c r="J30" s="6"/>
      <c r="K30" s="6"/>
    </row>
    <row r="31" spans="2:11" ht="14.25">
      <c r="B31" s="6"/>
      <c r="C31" s="96"/>
      <c r="D31" s="352"/>
      <c r="E31" s="6"/>
      <c r="F31" s="6"/>
      <c r="G31" s="6"/>
      <c r="H31" s="6"/>
      <c r="I31" s="6"/>
      <c r="J31" s="6"/>
      <c r="K31" s="6"/>
    </row>
    <row r="32" spans="2:11" ht="14.25">
      <c r="B32" s="6"/>
      <c r="C32" s="314" t="s">
        <v>93</v>
      </c>
      <c r="D32" s="352"/>
      <c r="E32" s="6"/>
      <c r="F32" s="6"/>
      <c r="G32" s="6"/>
      <c r="H32" s="6"/>
      <c r="I32" s="6"/>
      <c r="J32" s="6"/>
      <c r="K32" s="6"/>
    </row>
    <row r="33" ht="14.25">
      <c r="C33" s="339" t="s">
        <v>163</v>
      </c>
    </row>
  </sheetData>
  <sheetProtection selectLockedCells="1" selectUnlockedCells="1"/>
  <mergeCells count="19">
    <mergeCell ref="H28:I28"/>
    <mergeCell ref="H29:I29"/>
    <mergeCell ref="C23:F23"/>
    <mergeCell ref="I23:K23"/>
    <mergeCell ref="H25:K25"/>
    <mergeCell ref="H26:I26"/>
    <mergeCell ref="D5:I5"/>
    <mergeCell ref="E6:H6"/>
    <mergeCell ref="C9:F9"/>
    <mergeCell ref="I9:M9"/>
    <mergeCell ref="O9:S9"/>
    <mergeCell ref="H27:I27"/>
    <mergeCell ref="B2:K2"/>
    <mergeCell ref="C3:D3"/>
    <mergeCell ref="E3:H3"/>
    <mergeCell ref="I3:J3"/>
    <mergeCell ref="C4:D4"/>
    <mergeCell ref="E4:H4"/>
    <mergeCell ref="I4:J4"/>
  </mergeCells>
  <conditionalFormatting sqref="K27:K29">
    <cfRule type="cellIs" priority="3" dxfId="44" operator="equal" stopIfTrue="1">
      <formula>0</formula>
    </cfRule>
  </conditionalFormatting>
  <conditionalFormatting sqref="C4:D4">
    <cfRule type="cellIs" priority="4" dxfId="43" operator="equal" stopIfTrue="1">
      <formula>"C"</formula>
    </cfRule>
    <cfRule type="cellIs" priority="5" dxfId="39" operator="equal" stopIfTrue="1">
      <formula>"B2"</formula>
    </cfRule>
    <cfRule type="cellIs" priority="6" dxfId="40" operator="equal" stopIfTrue="1">
      <formula>"B1"</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97"/>
  <headerFooter alignWithMargins="0">
    <oddFooter>&amp;L&amp;F&amp;C&amp;A&amp;R&amp;D</oddFooter>
  </headerFooter>
  <drawing r:id="rId1"/>
</worksheet>
</file>

<file path=xl/worksheets/sheet6.xml><?xml version="1.0" encoding="utf-8"?>
<worksheet xmlns="http://schemas.openxmlformats.org/spreadsheetml/2006/main" xmlns:r="http://schemas.openxmlformats.org/officeDocument/2006/relationships">
  <sheetPr>
    <tabColor indexed="27"/>
  </sheetPr>
  <dimension ref="A1:P36"/>
  <sheetViews>
    <sheetView showGridLines="0" zoomScalePageLayoutView="0" workbookViewId="0" topLeftCell="A22">
      <selection activeCell="P29" sqref="P29"/>
    </sheetView>
  </sheetViews>
  <sheetFormatPr defaultColWidth="11.421875" defaultRowHeight="15"/>
  <cols>
    <col min="1" max="1" width="3.421875" style="0" customWidth="1"/>
    <col min="2" max="2" width="14.421875" style="0" customWidth="1"/>
    <col min="3" max="3" width="12.421875" style="0" customWidth="1"/>
    <col min="4" max="4" width="13.140625" style="0" customWidth="1"/>
    <col min="5" max="5" width="11.421875" style="0" customWidth="1"/>
    <col min="6" max="6" width="11.8515625" style="0" customWidth="1"/>
    <col min="7" max="7" width="18.57421875" style="0" customWidth="1"/>
    <col min="8" max="8" width="11.421875" style="0" customWidth="1"/>
    <col min="9" max="9" width="14.421875" style="0" customWidth="1"/>
    <col min="10" max="10" width="15.140625" style="0" customWidth="1"/>
    <col min="11" max="11" width="15.421875" style="0" customWidth="1"/>
    <col min="12" max="12" width="15.57421875" style="0" customWidth="1"/>
  </cols>
  <sheetData>
    <row r="1" spans="3:5" ht="28.5" customHeight="1">
      <c r="C1" s="353"/>
      <c r="E1" s="353"/>
    </row>
    <row r="2" spans="2:16" ht="27.75" customHeight="1">
      <c r="B2" s="586" t="str">
        <f>+"Cuadro de mando:  "&amp;"  "&amp;+'Introducción de datos'!C4&amp;" - "&amp;'Introducción de datos'!G6</f>
        <v>Cuadro de mando:    El Salvador - TB</v>
      </c>
      <c r="C2" s="586"/>
      <c r="D2" s="586"/>
      <c r="E2" s="586"/>
      <c r="F2" s="586"/>
      <c r="G2" s="586"/>
      <c r="H2" s="586"/>
      <c r="I2" s="586"/>
      <c r="J2" s="586"/>
      <c r="K2" s="586"/>
      <c r="L2" s="586"/>
      <c r="M2" s="354"/>
      <c r="N2" s="354"/>
      <c r="O2" s="354"/>
      <c r="P2" s="354"/>
    </row>
    <row r="3" spans="2:12" ht="14.25">
      <c r="B3" s="355">
        <f>+'Introducción de datos'!G8</f>
        <v>0</v>
      </c>
      <c r="C3" s="587">
        <f>+'Introducción de datos'!I8</f>
        <v>0</v>
      </c>
      <c r="D3" s="587"/>
      <c r="E3" s="588"/>
      <c r="F3" s="588"/>
      <c r="G3" s="588"/>
      <c r="H3" s="588"/>
      <c r="I3" s="588"/>
      <c r="J3" s="589" t="str">
        <f>+'Introducción de datos'!B16</f>
        <v>Periodo:</v>
      </c>
      <c r="K3" s="589"/>
      <c r="L3" s="324" t="str">
        <f>+'Introducción de datos'!C16</f>
        <v>P1</v>
      </c>
    </row>
    <row r="4" spans="2:12" ht="14.25">
      <c r="B4" s="355" t="str">
        <f>+'Introducción de datos'!B12</f>
        <v>Ultima calificación:</v>
      </c>
      <c r="C4" s="576" t="str">
        <f>+'Introducción de datos'!C12</f>
        <v>A2</v>
      </c>
      <c r="D4" s="576"/>
      <c r="E4" s="588" t="str">
        <f>+'Introducción de datos'!C8</f>
        <v>Ministerio de Salud </v>
      </c>
      <c r="F4" s="588"/>
      <c r="G4" s="588"/>
      <c r="H4" s="588"/>
      <c r="I4" s="588"/>
      <c r="J4" s="589" t="str">
        <f>+'Introducción de datos'!D16</f>
        <v>Desde:</v>
      </c>
      <c r="K4" s="589"/>
      <c r="L4" s="326">
        <f>+'Introducción de datos'!E16</f>
        <v>42370</v>
      </c>
    </row>
    <row r="5" spans="2:12" ht="18.75" customHeight="1">
      <c r="B5" s="355"/>
      <c r="C5" s="355"/>
      <c r="D5" s="588" t="str">
        <f>+'Introducción de datos'!G4</f>
        <v>Financiamiento al PENM TB 2016 - 2020</v>
      </c>
      <c r="E5" s="588"/>
      <c r="F5" s="588"/>
      <c r="G5" s="588"/>
      <c r="H5" s="588"/>
      <c r="I5" s="588"/>
      <c r="J5" s="588"/>
      <c r="K5" s="355" t="str">
        <f>+'Introducción de datos'!F16</f>
        <v>Hasta:</v>
      </c>
      <c r="L5" s="326" t="str">
        <f>+'Introducción de datos'!G16</f>
        <v>31 de dic 2016</v>
      </c>
    </row>
    <row r="6" spans="2:9" ht="18">
      <c r="B6" s="356"/>
      <c r="C6" s="355"/>
      <c r="D6" s="328"/>
      <c r="E6" s="590" t="s">
        <v>16</v>
      </c>
      <c r="F6" s="590"/>
      <c r="G6" s="590"/>
      <c r="H6" s="590"/>
      <c r="I6" s="590"/>
    </row>
    <row r="7" spans="2:8" ht="14.25">
      <c r="B7" s="357" t="str">
        <f>+'Introducción de datos'!B80&amp;"     "&amp;+J3&amp;" "&amp;+L3</f>
        <v>M1: Estado de las condiciones precedentes y acciones con fecha límite     Periodo: P1</v>
      </c>
      <c r="C7" s="358"/>
      <c r="H7" s="357" t="str">
        <f>+'Introducción de datos'!B87&amp;"         "&amp;+J3&amp;"  "&amp;+L3</f>
        <v>M2: Estado de los principales puestos directivos del RP         Periodo:  P1</v>
      </c>
    </row>
    <row r="8" spans="2:12" ht="14.25" customHeight="1">
      <c r="B8" s="359" t="s">
        <v>207</v>
      </c>
      <c r="C8" s="591" t="s">
        <v>214</v>
      </c>
      <c r="D8" s="591"/>
      <c r="E8" s="591"/>
      <c r="F8" s="591"/>
      <c r="G8" s="360"/>
      <c r="H8" s="359" t="s">
        <v>207</v>
      </c>
      <c r="I8" s="592" t="s">
        <v>215</v>
      </c>
      <c r="J8" s="592"/>
      <c r="K8" s="592"/>
      <c r="L8" s="592"/>
    </row>
    <row r="9" spans="2:8" ht="14.25">
      <c r="B9" s="10"/>
      <c r="C9" s="10"/>
      <c r="D9" s="10"/>
      <c r="E9" s="10"/>
      <c r="F9" s="10"/>
      <c r="G9" s="10"/>
      <c r="H9" s="10"/>
    </row>
    <row r="10" spans="1:16" ht="14.25">
      <c r="A10" s="361"/>
      <c r="B10" s="10"/>
      <c r="C10" s="10"/>
      <c r="D10" s="593"/>
      <c r="E10" s="505"/>
      <c r="F10" s="505"/>
      <c r="G10" s="12"/>
      <c r="H10" s="10"/>
      <c r="N10" s="363"/>
      <c r="O10" s="363"/>
      <c r="P10" s="364"/>
    </row>
    <row r="11" spans="2:15" ht="14.25">
      <c r="B11" s="10"/>
      <c r="C11" s="362"/>
      <c r="D11" s="593"/>
      <c r="E11" s="362"/>
      <c r="F11" s="362"/>
      <c r="G11" s="362"/>
      <c r="H11" s="362"/>
      <c r="N11" s="10"/>
      <c r="O11" s="10"/>
    </row>
    <row r="12" spans="2:8" ht="14.25">
      <c r="B12" s="362"/>
      <c r="C12" s="365"/>
      <c r="D12" s="366"/>
      <c r="E12" s="366"/>
      <c r="F12" s="366"/>
      <c r="G12" s="366"/>
      <c r="H12" s="367"/>
    </row>
    <row r="13" spans="2:8" ht="14.25">
      <c r="B13" s="362"/>
      <c r="C13" s="365"/>
      <c r="D13" s="366"/>
      <c r="E13" s="366"/>
      <c r="F13" s="366"/>
      <c r="G13" s="366"/>
      <c r="H13" s="367"/>
    </row>
    <row r="15" spans="2:8" ht="27.75" customHeight="1">
      <c r="B15" s="357" t="str">
        <f>+'Introducción de datos'!B92&amp;"            "&amp;+J3&amp;" "&amp;+L3</f>
        <v>M3: Acuerdos contractuales            Periodo: P1</v>
      </c>
      <c r="H15" s="357" t="str">
        <f>+'Introducción de datos'!B97&amp;"                "&amp;+J3&amp;" "&amp;+L3</f>
        <v>M4: Número de informes completos recibidos a tiempo                Periodo: P1</v>
      </c>
    </row>
    <row r="16" spans="2:12" ht="29.25" customHeight="1">
      <c r="B16" s="359" t="s">
        <v>207</v>
      </c>
      <c r="C16" s="592" t="s">
        <v>216</v>
      </c>
      <c r="D16" s="592"/>
      <c r="E16" s="592"/>
      <c r="F16" s="592"/>
      <c r="G16" s="360"/>
      <c r="H16" s="359" t="s">
        <v>207</v>
      </c>
      <c r="I16" s="592" t="s">
        <v>216</v>
      </c>
      <c r="J16" s="592"/>
      <c r="K16" s="592"/>
      <c r="L16" s="592"/>
    </row>
    <row r="17" spans="2:8" ht="14.25">
      <c r="B17" s="368"/>
      <c r="H17" s="369"/>
    </row>
    <row r="18" ht="14.25">
      <c r="M18" s="325"/>
    </row>
    <row r="25" ht="22.5" customHeight="1"/>
    <row r="26" spans="2:8" ht="14.25">
      <c r="B26" s="357" t="str">
        <f>+'Introducción de datos'!B103</f>
        <v>M5: Presupuesto y compra de productos y equipo sanitario, medicamentos y productos farmacéuticos</v>
      </c>
      <c r="H26" s="357" t="str">
        <f>+'Introducción de datos'!B116&amp;"    "&amp;+J3&amp;"  "&amp;+L3</f>
        <v>M6: Diferencia entre existencias actuales y existencias de seguridad    Periodo:  P1</v>
      </c>
    </row>
    <row r="27" spans="2:13" ht="27" customHeight="1">
      <c r="B27" s="359" t="s">
        <v>207</v>
      </c>
      <c r="C27" s="596" t="s">
        <v>217</v>
      </c>
      <c r="D27" s="596"/>
      <c r="E27" s="596"/>
      <c r="F27" s="596"/>
      <c r="G27" s="360"/>
      <c r="H27" s="359" t="s">
        <v>207</v>
      </c>
      <c r="I27" s="597"/>
      <c r="J27" s="597"/>
      <c r="K27" s="597"/>
      <c r="L27" s="597"/>
      <c r="M27" s="370" t="s">
        <v>218</v>
      </c>
    </row>
    <row r="29" spans="6:12" ht="75" customHeight="1">
      <c r="F29" s="371"/>
      <c r="G29" s="371"/>
      <c r="H29" s="372" t="s">
        <v>166</v>
      </c>
      <c r="I29" s="373" t="s">
        <v>167</v>
      </c>
      <c r="J29" s="374" t="s">
        <v>219</v>
      </c>
      <c r="K29" s="375" t="s">
        <v>220</v>
      </c>
      <c r="L29" s="376" t="s">
        <v>221</v>
      </c>
    </row>
    <row r="30" spans="6:12" ht="14.25" customHeight="1">
      <c r="F30" s="371"/>
      <c r="G30" s="371"/>
      <c r="H30" s="594" t="str">
        <f>+'Introducción de datos'!B119</f>
        <v>TB</v>
      </c>
      <c r="I30" s="377" t="str">
        <f>+'Introducción de datos'!C119</f>
        <v>PASER</v>
      </c>
      <c r="J30" s="378">
        <f>+'Introducción de datos'!I119</f>
        <v>6.766666666666667</v>
      </c>
      <c r="K30" s="377">
        <f>+'Introducción de datos'!J119</f>
        <v>3</v>
      </c>
      <c r="L30" s="379">
        <f>+'Introducción de datos'!K119</f>
        <v>3.7666666666666666</v>
      </c>
    </row>
    <row r="31" spans="2:12" ht="30" customHeight="1">
      <c r="B31" s="595" t="str">
        <f>+'Introducción de datos'!B113</f>
        <v>* Incluye sólo los montos de las categorías 4 y 5 (Productos y equipamientos sanitarios y Medicamentos y productos farmacéuticos) de los  Informes Financieros Mejorados</v>
      </c>
      <c r="C31" s="595"/>
      <c r="D31" s="595"/>
      <c r="E31" s="595"/>
      <c r="F31" s="10"/>
      <c r="G31" s="10"/>
      <c r="H31" s="594"/>
      <c r="I31" s="377" t="str">
        <f>+'Introducción de datos'!C120</f>
        <v>Cicloserina 250mg</v>
      </c>
      <c r="J31" s="378">
        <f>+'Introducción de datos'!I120</f>
        <v>9.6</v>
      </c>
      <c r="K31" s="377">
        <f>+'Introducción de datos'!J120</f>
        <v>3</v>
      </c>
      <c r="L31" s="380">
        <f>+'Introducción de datos'!K120</f>
        <v>6.6</v>
      </c>
    </row>
    <row r="32" spans="8:12" ht="14.25">
      <c r="H32" s="594"/>
      <c r="I32" s="377" t="str">
        <f>+'Introducción de datos'!C121</f>
        <v>Kanamicina 1gr</v>
      </c>
      <c r="J32" s="378">
        <f>+'Introducción de datos'!I121</f>
        <v>6.166666666666667</v>
      </c>
      <c r="K32" s="377">
        <f>+'Introducción de datos'!J121</f>
        <v>3</v>
      </c>
      <c r="L32" s="379">
        <f>+'Introducción de datos'!K121</f>
        <v>3.166666666666667</v>
      </c>
    </row>
    <row r="33" spans="8:12" ht="14.25">
      <c r="H33" s="594"/>
      <c r="I33" s="377" t="str">
        <f>+'Introducción de datos'!C122</f>
        <v>Etionamida 250mg</v>
      </c>
      <c r="J33" s="378">
        <f>+'Introducción de datos'!I122</f>
        <v>5.666666666666667</v>
      </c>
      <c r="K33" s="377">
        <f>+'Introducción de datos'!J122</f>
        <v>3</v>
      </c>
      <c r="L33" s="379">
        <f>+'Introducción de datos'!K122</f>
        <v>2.666666666666667</v>
      </c>
    </row>
    <row r="34" spans="8:12" ht="16.5" customHeight="1">
      <c r="H34" s="594"/>
      <c r="I34" s="377" t="str">
        <f>+'Introducción de datos'!C123</f>
        <v>Levofloxacina</v>
      </c>
      <c r="J34" s="378">
        <f>+'Introducción de datos'!I123</f>
        <v>8.383333333333333</v>
      </c>
      <c r="K34" s="377">
        <f>+'Introducción de datos'!J123</f>
        <v>3</v>
      </c>
      <c r="L34" s="379">
        <f>+'Introducción de datos'!K123</f>
        <v>5.383333333333333</v>
      </c>
    </row>
    <row r="35" spans="8:12" ht="14.25">
      <c r="H35" s="594"/>
      <c r="I35" s="377">
        <f>+'Introducción de datos'!C124</f>
        <v>0</v>
      </c>
      <c r="J35" s="378">
        <f>+'Introducción de datos'!I124</f>
        <v>0</v>
      </c>
      <c r="K35" s="377">
        <f>+'Introducción de datos'!J124</f>
        <v>0</v>
      </c>
      <c r="L35" s="380">
        <f>+'Introducción de datos'!K124</f>
        <v>0</v>
      </c>
    </row>
    <row r="36" spans="8:12" ht="14.25">
      <c r="H36" s="594"/>
      <c r="I36" s="377">
        <f>+'Introducción de datos'!C125</f>
        <v>0</v>
      </c>
      <c r="J36" s="378">
        <f>+'Introducción de datos'!I125</f>
        <v>0</v>
      </c>
      <c r="K36" s="377">
        <f>+'Introducción de datos'!J125</f>
        <v>0</v>
      </c>
      <c r="L36" s="379">
        <f>+'Introducción de datos'!K125</f>
        <v>0</v>
      </c>
    </row>
  </sheetData>
  <sheetProtection selectLockedCells="1" selectUnlockedCells="1"/>
  <mergeCells count="19">
    <mergeCell ref="H30:H36"/>
    <mergeCell ref="B31:E31"/>
    <mergeCell ref="C16:F16"/>
    <mergeCell ref="I16:L16"/>
    <mergeCell ref="C27:F27"/>
    <mergeCell ref="I27:L27"/>
    <mergeCell ref="D5:J5"/>
    <mergeCell ref="E6:I6"/>
    <mergeCell ref="C8:F8"/>
    <mergeCell ref="I8:L8"/>
    <mergeCell ref="D10:D11"/>
    <mergeCell ref="E10:F10"/>
    <mergeCell ref="B2:L2"/>
    <mergeCell ref="C3:D3"/>
    <mergeCell ref="E3:I3"/>
    <mergeCell ref="J3:K3"/>
    <mergeCell ref="C4:D4"/>
    <mergeCell ref="E4:I4"/>
    <mergeCell ref="J4:K4"/>
  </mergeCells>
  <conditionalFormatting sqref="D12:D13">
    <cfRule type="cellIs" priority="1" dxfId="42" operator="greaterThan" stopIfTrue="1">
      <formula>0</formula>
    </cfRule>
  </conditionalFormatting>
  <conditionalFormatting sqref="E12:E13">
    <cfRule type="cellIs" priority="2" dxfId="45" operator="greaterThan" stopIfTrue="1">
      <formula>0</formula>
    </cfRule>
  </conditionalFormatting>
  <conditionalFormatting sqref="F12:G13">
    <cfRule type="cellIs" priority="3" dxfId="43" operator="greaterThan" stopIfTrue="1">
      <formula>0</formula>
    </cfRule>
  </conditionalFormatting>
  <conditionalFormatting sqref="C4:D4">
    <cfRule type="cellIs" priority="4" dxfId="43" operator="equal" stopIfTrue="1">
      <formula>"C"</formula>
    </cfRule>
    <cfRule type="cellIs" priority="5" dxfId="39" operator="equal" stopIfTrue="1">
      <formula>"B2"</formula>
    </cfRule>
    <cfRule type="cellIs" priority="6" dxfId="40" operator="equal" stopIfTrue="1">
      <formula>"B1"</formula>
    </cfRule>
  </conditionalFormatting>
  <conditionalFormatting sqref="L30 L32:L34 L36">
    <cfRule type="cellIs" priority="7" dxfId="46" operator="lessThan" stopIfTrue="1">
      <formula>1</formula>
    </cfRule>
    <cfRule type="cellIs" priority="8" dxfId="47" operator="between" stopIfTrue="1">
      <formula>3</formula>
      <formula>17</formula>
    </cfRule>
    <cfRule type="cellIs" priority="9" dxfId="48" operator="between" stopIfTrue="1">
      <formula>1</formula>
      <formula>3</formula>
    </cfRule>
  </conditionalFormatting>
  <conditionalFormatting sqref="L31 L35">
    <cfRule type="cellIs" priority="10" dxfId="46" operator="lessThan" stopIfTrue="1">
      <formula>1</formula>
    </cfRule>
    <cfRule type="cellIs" priority="11" dxfId="47" operator="between" stopIfTrue="1">
      <formula>3</formula>
      <formula>100</formula>
    </cfRule>
    <cfRule type="cellIs" priority="12" dxfId="48" operator="between" stopIfTrue="1">
      <formula>1</formula>
      <formula>3</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83"/>
  <headerFooter alignWithMargins="0">
    <oddFooter>&amp;L&amp;F&amp;C&amp;A&amp;R&amp;D</oddFooter>
  </headerFooter>
  <colBreaks count="1" manualBreakCount="1">
    <brk id="12" max="65535" man="1"/>
  </colBreaks>
  <drawing r:id="rId1"/>
</worksheet>
</file>

<file path=xl/worksheets/sheet7.xml><?xml version="1.0" encoding="utf-8"?>
<worksheet xmlns="http://schemas.openxmlformats.org/spreadsheetml/2006/main" xmlns:r="http://schemas.openxmlformats.org/officeDocument/2006/relationships">
  <sheetPr>
    <tabColor indexed="27"/>
  </sheetPr>
  <dimension ref="A1:AH23"/>
  <sheetViews>
    <sheetView showGridLines="0" zoomScale="80" zoomScaleNormal="80" zoomScalePageLayoutView="0" workbookViewId="0" topLeftCell="A22">
      <selection activeCell="S8" sqref="S8"/>
    </sheetView>
  </sheetViews>
  <sheetFormatPr defaultColWidth="11.421875" defaultRowHeight="15"/>
  <cols>
    <col min="1" max="1" width="0.42578125" style="0" customWidth="1"/>
    <col min="2" max="2" width="17.8515625" style="0" customWidth="1"/>
    <col min="3" max="3" width="16.140625" style="0" customWidth="1"/>
    <col min="4" max="4" width="17.421875" style="0" customWidth="1"/>
    <col min="5" max="5" width="9.421875" style="0" customWidth="1"/>
    <col min="6" max="6" width="12.28125" style="0" customWidth="1"/>
    <col min="7" max="7" width="8.421875" style="0" customWidth="1"/>
    <col min="8" max="8" width="6.421875" style="0" customWidth="1"/>
    <col min="9" max="9" width="6.00390625" style="0" customWidth="1"/>
    <col min="10" max="10" width="6.140625" style="0" customWidth="1"/>
    <col min="11" max="11" width="11.421875" style="0" customWidth="1"/>
    <col min="12" max="12" width="14.00390625" style="0" customWidth="1"/>
    <col min="13" max="13" width="11.57421875" style="0" customWidth="1"/>
    <col min="14" max="14" width="9.421875" style="0" customWidth="1"/>
    <col min="15" max="15" width="7.421875" style="0" customWidth="1"/>
    <col min="16" max="16" width="15.57421875" style="0" customWidth="1"/>
    <col min="17" max="17" width="14.421875" style="0" customWidth="1"/>
  </cols>
  <sheetData>
    <row r="1" spans="1:16" ht="26.25" customHeight="1">
      <c r="A1" s="6"/>
      <c r="B1" s="6"/>
      <c r="C1" s="6"/>
      <c r="D1" s="6"/>
      <c r="E1" s="6"/>
      <c r="F1" s="6"/>
      <c r="G1" s="6"/>
      <c r="H1" s="6"/>
      <c r="I1" s="6"/>
      <c r="J1" s="6"/>
      <c r="K1" s="6"/>
      <c r="L1" s="6"/>
      <c r="M1" s="6"/>
      <c r="N1" s="6"/>
      <c r="O1" s="6"/>
      <c r="P1" s="6"/>
    </row>
    <row r="2" spans="1:17" ht="21.75" customHeight="1">
      <c r="A2" s="6"/>
      <c r="B2" s="598" t="str">
        <f>+"Cuadro de mando:  "&amp;"  "&amp;+'Introducción de datos'!C4&amp;" - "&amp;'Introducción de datos'!G6</f>
        <v>Cuadro de mando:    El Salvador - TB</v>
      </c>
      <c r="C2" s="598"/>
      <c r="D2" s="598"/>
      <c r="E2" s="598"/>
      <c r="F2" s="598"/>
      <c r="G2" s="598"/>
      <c r="H2" s="598"/>
      <c r="I2" s="598"/>
      <c r="J2" s="598"/>
      <c r="K2" s="598"/>
      <c r="L2" s="598"/>
      <c r="M2" s="598"/>
      <c r="N2" s="598"/>
      <c r="O2" s="598"/>
      <c r="P2" s="598"/>
      <c r="Q2" s="598"/>
    </row>
    <row r="3" spans="1:17" ht="14.25">
      <c r="A3" s="6"/>
      <c r="B3" s="322">
        <f>+'Introducción de datos'!G8</f>
        <v>0</v>
      </c>
      <c r="C3" s="573">
        <f>+'Introducción de datos'!I8</f>
        <v>0</v>
      </c>
      <c r="D3" s="573"/>
      <c r="E3" s="574"/>
      <c r="F3" s="574"/>
      <c r="G3" s="574"/>
      <c r="H3" s="574"/>
      <c r="I3" s="574"/>
      <c r="J3" s="574"/>
      <c r="K3" s="574"/>
      <c r="L3" s="6"/>
      <c r="M3" s="6"/>
      <c r="O3" s="575" t="str">
        <f>+'Introducción de datos'!B16</f>
        <v>Periodo:</v>
      </c>
      <c r="P3" s="575"/>
      <c r="Q3" s="381" t="str">
        <f>+'Introducción de datos'!C16</f>
        <v>P1</v>
      </c>
    </row>
    <row r="4" spans="1:28" ht="12" customHeight="1">
      <c r="A4" s="6"/>
      <c r="B4" s="322" t="str">
        <f>+'Introducción de datos'!B12</f>
        <v>Ultima calificación:</v>
      </c>
      <c r="C4" s="599" t="str">
        <f>+'Introducción de datos'!C12</f>
        <v>A2</v>
      </c>
      <c r="D4" s="599"/>
      <c r="E4" s="574" t="str">
        <f>+'Introducción de datos'!C8</f>
        <v>Ministerio de Salud </v>
      </c>
      <c r="F4" s="574"/>
      <c r="G4" s="574"/>
      <c r="H4" s="574"/>
      <c r="I4" s="574"/>
      <c r="J4" s="574"/>
      <c r="K4" s="574"/>
      <c r="L4" s="574"/>
      <c r="M4" s="6"/>
      <c r="O4" s="382"/>
      <c r="P4" s="322" t="str">
        <f>+'Introducción de datos'!D16</f>
        <v>Desde:</v>
      </c>
      <c r="Q4" s="383">
        <f>+'Introducción de datos'!E16</f>
        <v>42370</v>
      </c>
      <c r="X4" s="339"/>
      <c r="Y4" s="339"/>
      <c r="Z4" s="339"/>
      <c r="AA4" s="339"/>
      <c r="AB4" s="339"/>
    </row>
    <row r="5" spans="1:34" ht="20.25" customHeight="1">
      <c r="A5" s="6"/>
      <c r="B5" s="322"/>
      <c r="C5" s="322"/>
      <c r="D5" s="574" t="str">
        <f>+'Introducción de datos'!G4</f>
        <v>Financiamiento al PENM TB 2016 - 2020</v>
      </c>
      <c r="E5" s="574"/>
      <c r="F5" s="574"/>
      <c r="G5" s="574"/>
      <c r="H5" s="574"/>
      <c r="I5" s="574"/>
      <c r="J5" s="574"/>
      <c r="K5" s="574"/>
      <c r="L5" s="574"/>
      <c r="M5" s="574"/>
      <c r="N5" s="574"/>
      <c r="P5" s="322" t="str">
        <f>+'Introducción de datos'!F16</f>
        <v>Hasta:</v>
      </c>
      <c r="Q5" s="383" t="str">
        <f>+'Introducción de datos'!G16</f>
        <v>31 de dic 2016</v>
      </c>
      <c r="R5" s="384"/>
      <c r="S5" s="384"/>
      <c r="T5" s="384"/>
      <c r="U5" s="384"/>
      <c r="V5" s="384"/>
      <c r="W5" s="384"/>
      <c r="X5" s="339"/>
      <c r="Y5" s="339"/>
      <c r="Z5" s="339" t="s">
        <v>222</v>
      </c>
      <c r="AA5" s="339"/>
      <c r="AB5" s="385" t="s">
        <v>223</v>
      </c>
      <c r="AC5" s="384"/>
      <c r="AD5" s="384"/>
      <c r="AE5" s="384"/>
      <c r="AF5" s="384"/>
      <c r="AG5" s="384"/>
      <c r="AH5" s="384"/>
    </row>
    <row r="6" spans="1:34" ht="63.75" customHeight="1">
      <c r="A6" s="6"/>
      <c r="B6" s="322"/>
      <c r="C6" s="322"/>
      <c r="D6" s="386"/>
      <c r="E6" s="386"/>
      <c r="F6" s="600" t="s">
        <v>224</v>
      </c>
      <c r="G6" s="600"/>
      <c r="H6" s="600"/>
      <c r="I6" s="600"/>
      <c r="J6" s="600"/>
      <c r="K6" s="600"/>
      <c r="L6" s="386"/>
      <c r="M6" s="6"/>
      <c r="N6" s="6"/>
      <c r="O6" s="387"/>
      <c r="P6" s="388"/>
      <c r="R6" s="384"/>
      <c r="S6" s="384"/>
      <c r="T6" s="384"/>
      <c r="U6" s="384"/>
      <c r="V6" s="384"/>
      <c r="W6" s="384"/>
      <c r="X6" s="339"/>
      <c r="Y6" s="339"/>
      <c r="Z6" s="339"/>
      <c r="AA6" s="339"/>
      <c r="AB6" s="339"/>
      <c r="AC6" s="384"/>
      <c r="AD6" s="384"/>
      <c r="AE6" s="384"/>
      <c r="AF6" s="384"/>
      <c r="AG6" s="384"/>
      <c r="AH6" s="384"/>
    </row>
    <row r="7" spans="1:34" ht="3" customHeight="1">
      <c r="A7" s="6"/>
      <c r="B7" s="322"/>
      <c r="C7" s="322"/>
      <c r="D7" s="386"/>
      <c r="E7" s="386"/>
      <c r="F7" s="386"/>
      <c r="G7" s="386"/>
      <c r="H7" s="386"/>
      <c r="I7" s="386"/>
      <c r="J7" s="386"/>
      <c r="K7" s="386"/>
      <c r="L7" s="386"/>
      <c r="M7" s="6"/>
      <c r="N7" s="6"/>
      <c r="O7" s="387"/>
      <c r="P7" s="326"/>
      <c r="Q7" s="326"/>
      <c r="R7" s="384"/>
      <c r="S7" s="384"/>
      <c r="T7" s="384"/>
      <c r="U7" s="384"/>
      <c r="V7" s="384"/>
      <c r="W7" s="384"/>
      <c r="X7" s="339"/>
      <c r="Y7" s="339"/>
      <c r="Z7" s="339"/>
      <c r="AA7" s="339"/>
      <c r="AB7" s="339"/>
      <c r="AC7" s="384"/>
      <c r="AD7" s="384"/>
      <c r="AE7" s="384"/>
      <c r="AF7" s="384"/>
      <c r="AG7" s="384"/>
      <c r="AH7" s="384"/>
    </row>
    <row r="8" spans="1:34" ht="36.75" customHeight="1">
      <c r="A8" s="6"/>
      <c r="B8" s="601" t="str">
        <f>+'Introducción de datos'!B133</f>
        <v>DOTS-1a: Número de casos notificados de todas las formas de tuberculosis (confirmados bacteriológicamente y con diagnóstico clínico, casos nuevos y recaídas)</v>
      </c>
      <c r="C8" s="601"/>
      <c r="D8" s="601"/>
      <c r="E8" s="601"/>
      <c r="F8" s="601" t="str">
        <f>+'Introducción de datos'!B135</f>
        <v>DOTS-2b: Porcentaje de casos de tuberculosis confirmados bacteriológicamente que se han tratado con éxito (curados y con tratamiento completado) entre los casos de tuberculosis </v>
      </c>
      <c r="G8" s="601"/>
      <c r="H8" s="601"/>
      <c r="I8" s="601"/>
      <c r="J8" s="601"/>
      <c r="K8" s="601"/>
      <c r="L8" s="601" t="str">
        <f>+'Introducción de datos'!B137</f>
        <v>MDR TB-other1: Número y porcentaje de pacientes sospechosos de tuberculosis resistente a los fármacos (RR-TB y / o MDR-TB) que se sometieron a pruebas de sensibilidad </v>
      </c>
      <c r="M8" s="601"/>
      <c r="N8" s="601"/>
      <c r="O8" s="601"/>
      <c r="P8" s="601"/>
      <c r="Q8" s="601"/>
      <c r="R8" s="384"/>
      <c r="S8" s="384"/>
      <c r="T8" s="384"/>
      <c r="U8" s="384"/>
      <c r="V8" s="384"/>
      <c r="W8" s="384"/>
      <c r="X8" s="339"/>
      <c r="Y8" s="339"/>
      <c r="Z8" s="339"/>
      <c r="AA8" s="339"/>
      <c r="AB8" s="339"/>
      <c r="AC8" s="384"/>
      <c r="AD8" s="384"/>
      <c r="AE8" s="384"/>
      <c r="AF8" s="384"/>
      <c r="AG8" s="384"/>
      <c r="AH8" s="384"/>
    </row>
    <row r="9" spans="1:34" ht="45" customHeight="1">
      <c r="A9" s="6"/>
      <c r="B9" s="389" t="s">
        <v>225</v>
      </c>
      <c r="C9" s="597"/>
      <c r="D9" s="597"/>
      <c r="E9" s="597"/>
      <c r="F9" s="389" t="s">
        <v>225</v>
      </c>
      <c r="G9" s="597"/>
      <c r="H9" s="597"/>
      <c r="I9" s="597"/>
      <c r="J9" s="597"/>
      <c r="K9" s="597"/>
      <c r="L9" s="389" t="s">
        <v>225</v>
      </c>
      <c r="M9" s="597"/>
      <c r="N9" s="597"/>
      <c r="O9" s="597"/>
      <c r="P9" s="597"/>
      <c r="Q9" s="597"/>
      <c r="R9" s="384"/>
      <c r="S9" s="384"/>
      <c r="T9" s="384"/>
      <c r="U9" s="384"/>
      <c r="V9" s="384"/>
      <c r="W9" s="384"/>
      <c r="X9" s="384"/>
      <c r="Y9" s="384"/>
      <c r="Z9" s="384"/>
      <c r="AA9" s="384"/>
      <c r="AB9" s="384"/>
      <c r="AC9" s="384"/>
      <c r="AD9" s="384"/>
      <c r="AE9" s="384"/>
      <c r="AF9" s="384"/>
      <c r="AG9" s="384"/>
      <c r="AH9" s="384"/>
    </row>
    <row r="10" spans="1:34" ht="9" customHeight="1">
      <c r="A10" s="6"/>
      <c r="B10" s="322"/>
      <c r="C10" s="322"/>
      <c r="D10" s="386"/>
      <c r="E10" s="386"/>
      <c r="F10" s="386"/>
      <c r="G10" s="386"/>
      <c r="H10" s="386"/>
      <c r="I10" s="386"/>
      <c r="J10" s="386"/>
      <c r="K10" s="386"/>
      <c r="L10" s="386"/>
      <c r="M10" s="6"/>
      <c r="N10" s="6"/>
      <c r="O10" s="387"/>
      <c r="P10" s="326"/>
      <c r="R10" s="384"/>
      <c r="S10" s="384"/>
      <c r="T10" s="384"/>
      <c r="U10" s="384"/>
      <c r="V10" s="384"/>
      <c r="W10" s="384"/>
      <c r="X10" s="384"/>
      <c r="Y10" s="384"/>
      <c r="Z10" s="384"/>
      <c r="AA10" s="384"/>
      <c r="AB10" s="384"/>
      <c r="AC10" s="384"/>
      <c r="AD10" s="384"/>
      <c r="AE10" s="384"/>
      <c r="AF10" s="384"/>
      <c r="AG10" s="384"/>
      <c r="AH10" s="384"/>
    </row>
    <row r="11" spans="1:34" ht="7.5" customHeight="1">
      <c r="A11" s="6"/>
      <c r="B11" s="322"/>
      <c r="C11" s="322"/>
      <c r="D11" s="386"/>
      <c r="E11" s="386"/>
      <c r="F11" s="386"/>
      <c r="G11" s="386"/>
      <c r="H11" s="386"/>
      <c r="I11" s="386"/>
      <c r="J11" s="386"/>
      <c r="K11" s="386"/>
      <c r="L11" s="386"/>
      <c r="M11" s="6"/>
      <c r="N11" s="6"/>
      <c r="O11" s="387"/>
      <c r="P11" s="326"/>
      <c r="R11" s="384"/>
      <c r="S11" s="384"/>
      <c r="T11" s="384"/>
      <c r="U11" s="384"/>
      <c r="V11" s="384"/>
      <c r="W11" s="384"/>
      <c r="X11" s="384"/>
      <c r="Y11" s="384"/>
      <c r="Z11" s="384"/>
      <c r="AA11" s="384"/>
      <c r="AB11" s="384"/>
      <c r="AC11" s="384"/>
      <c r="AD11" s="384"/>
      <c r="AE11" s="384"/>
      <c r="AF11" s="384"/>
      <c r="AG11" s="384"/>
      <c r="AH11" s="384"/>
    </row>
    <row r="12" spans="1:34" ht="18.75" customHeight="1">
      <c r="A12" s="6"/>
      <c r="B12" s="322"/>
      <c r="C12" s="322"/>
      <c r="D12" s="386"/>
      <c r="E12" s="386"/>
      <c r="F12" s="386"/>
      <c r="G12" s="386"/>
      <c r="H12" s="386"/>
      <c r="I12" s="386"/>
      <c r="J12" s="386"/>
      <c r="K12" s="386"/>
      <c r="L12" s="386"/>
      <c r="M12" s="6"/>
      <c r="N12" s="6"/>
      <c r="O12" s="387"/>
      <c r="P12" s="326"/>
      <c r="R12" s="384"/>
      <c r="S12" s="384"/>
      <c r="T12" s="384"/>
      <c r="U12" s="384"/>
      <c r="V12" s="384"/>
      <c r="W12" s="384"/>
      <c r="X12" s="384"/>
      <c r="Y12" s="384"/>
      <c r="Z12" s="384"/>
      <c r="AA12" s="384"/>
      <c r="AB12" s="384"/>
      <c r="AC12" s="384"/>
      <c r="AD12" s="384"/>
      <c r="AE12" s="384"/>
      <c r="AF12" s="384"/>
      <c r="AG12" s="384"/>
      <c r="AH12" s="384"/>
    </row>
    <row r="13" spans="1:34" ht="18.75" customHeight="1">
      <c r="A13" s="6"/>
      <c r="B13" s="322"/>
      <c r="C13" s="322"/>
      <c r="D13" s="386"/>
      <c r="E13" s="386"/>
      <c r="F13" s="386"/>
      <c r="G13" s="386"/>
      <c r="H13" s="386"/>
      <c r="I13" s="386"/>
      <c r="J13" s="386"/>
      <c r="K13" s="386"/>
      <c r="L13" s="386"/>
      <c r="M13" s="6"/>
      <c r="N13" s="6"/>
      <c r="O13" s="387"/>
      <c r="P13" s="326"/>
      <c r="R13" s="384"/>
      <c r="S13" s="384"/>
      <c r="T13" s="384"/>
      <c r="U13" s="384"/>
      <c r="V13" s="384"/>
      <c r="W13" s="384"/>
      <c r="X13" s="384"/>
      <c r="Y13" s="384"/>
      <c r="Z13" s="384"/>
      <c r="AA13" s="384"/>
      <c r="AB13" s="384"/>
      <c r="AC13" s="384"/>
      <c r="AD13" s="384"/>
      <c r="AE13" s="384"/>
      <c r="AF13" s="384"/>
      <c r="AG13" s="384"/>
      <c r="AH13" s="384"/>
    </row>
    <row r="14" spans="1:34" ht="18.75" customHeight="1">
      <c r="A14" s="6"/>
      <c r="B14" s="322"/>
      <c r="C14" s="322"/>
      <c r="D14" s="386"/>
      <c r="E14" s="386"/>
      <c r="F14" s="386"/>
      <c r="G14" s="386"/>
      <c r="H14" s="386"/>
      <c r="I14" s="386"/>
      <c r="J14" s="386"/>
      <c r="K14" s="386"/>
      <c r="L14" s="386"/>
      <c r="M14" s="6"/>
      <c r="N14" s="6"/>
      <c r="O14" s="387"/>
      <c r="P14" s="326"/>
      <c r="R14" s="384"/>
      <c r="S14" s="384"/>
      <c r="T14" s="384"/>
      <c r="U14" s="384"/>
      <c r="V14" s="384"/>
      <c r="W14" s="384"/>
      <c r="X14" s="384"/>
      <c r="Y14" s="384"/>
      <c r="Z14" s="384"/>
      <c r="AA14" s="384"/>
      <c r="AB14" s="384"/>
      <c r="AC14" s="384"/>
      <c r="AD14" s="384"/>
      <c r="AE14" s="384"/>
      <c r="AF14" s="384"/>
      <c r="AG14" s="384"/>
      <c r="AH14" s="384"/>
    </row>
    <row r="15" spans="1:34" ht="21" customHeight="1">
      <c r="A15" s="6"/>
      <c r="B15" s="322"/>
      <c r="C15" s="322"/>
      <c r="D15" s="386"/>
      <c r="E15" s="386"/>
      <c r="F15" s="386"/>
      <c r="G15" s="386"/>
      <c r="H15" s="386"/>
      <c r="I15" s="386"/>
      <c r="J15" s="386"/>
      <c r="K15" s="386"/>
      <c r="L15" s="386"/>
      <c r="M15" s="6"/>
      <c r="N15" s="6"/>
      <c r="O15" s="387"/>
      <c r="P15" s="326"/>
      <c r="R15" s="384"/>
      <c r="S15" s="384"/>
      <c r="T15" s="384"/>
      <c r="U15" s="384"/>
      <c r="V15" s="384"/>
      <c r="W15" s="384"/>
      <c r="X15" s="384"/>
      <c r="Y15" s="384"/>
      <c r="Z15" s="384"/>
      <c r="AA15" s="384"/>
      <c r="AB15" s="384"/>
      <c r="AC15" s="384"/>
      <c r="AD15" s="384"/>
      <c r="AE15" s="384"/>
      <c r="AF15" s="384"/>
      <c r="AG15" s="384"/>
      <c r="AH15" s="384"/>
    </row>
    <row r="16" spans="1:34" ht="18" customHeight="1">
      <c r="A16" s="6"/>
      <c r="B16" s="322"/>
      <c r="C16" s="322"/>
      <c r="D16" s="386"/>
      <c r="E16" s="386"/>
      <c r="F16" s="386"/>
      <c r="G16" s="386"/>
      <c r="H16" s="386"/>
      <c r="I16" s="386"/>
      <c r="J16" s="386"/>
      <c r="K16" s="386"/>
      <c r="L16" s="386"/>
      <c r="M16" s="6"/>
      <c r="N16" s="6"/>
      <c r="O16" s="387"/>
      <c r="P16" s="326"/>
      <c r="R16" s="384"/>
      <c r="S16" s="384"/>
      <c r="T16" s="384"/>
      <c r="U16" s="384"/>
      <c r="V16" s="384"/>
      <c r="W16" s="384"/>
      <c r="X16" s="384"/>
      <c r="Y16" s="384"/>
      <c r="Z16" s="384"/>
      <c r="AA16" s="384"/>
      <c r="AB16" s="384"/>
      <c r="AC16" s="384"/>
      <c r="AD16" s="384"/>
      <c r="AE16" s="384"/>
      <c r="AF16" s="384"/>
      <c r="AG16" s="384"/>
      <c r="AH16" s="384"/>
    </row>
    <row r="17" spans="1:34" ht="18" customHeight="1">
      <c r="A17" s="6"/>
      <c r="B17" s="322"/>
      <c r="C17" s="322"/>
      <c r="D17" s="386"/>
      <c r="E17" s="386"/>
      <c r="F17" s="386"/>
      <c r="G17" s="386"/>
      <c r="H17" s="386"/>
      <c r="I17" s="386"/>
      <c r="J17" s="386"/>
      <c r="K17" s="386"/>
      <c r="L17" s="386"/>
      <c r="M17" s="6"/>
      <c r="N17" s="6"/>
      <c r="O17" s="387"/>
      <c r="P17" s="326"/>
      <c r="R17" s="384"/>
      <c r="S17" s="384"/>
      <c r="T17" s="384"/>
      <c r="U17" s="384"/>
      <c r="V17" s="384"/>
      <c r="W17" s="384"/>
      <c r="X17" s="384"/>
      <c r="Y17" s="384"/>
      <c r="Z17" s="384"/>
      <c r="AA17" s="384"/>
      <c r="AB17" s="384"/>
      <c r="AC17" s="384"/>
      <c r="AD17" s="384"/>
      <c r="AE17" s="384"/>
      <c r="AF17" s="384"/>
      <c r="AG17" s="384"/>
      <c r="AH17" s="384"/>
    </row>
    <row r="18" spans="1:34" ht="18.75" customHeight="1">
      <c r="A18" s="6"/>
      <c r="B18" s="327"/>
      <c r="C18" s="322"/>
      <c r="D18" s="328"/>
      <c r="E18" s="602"/>
      <c r="F18" s="602"/>
      <c r="G18" s="602"/>
      <c r="H18" s="602"/>
      <c r="I18" s="602"/>
      <c r="J18" s="602"/>
      <c r="K18" s="602"/>
      <c r="L18" s="6"/>
      <c r="M18" s="6"/>
      <c r="N18" s="6"/>
      <c r="O18" s="6"/>
      <c r="P18" s="6"/>
      <c r="R18" s="384"/>
      <c r="S18" s="384"/>
      <c r="T18" s="384"/>
      <c r="U18" s="384"/>
      <c r="V18" s="384"/>
      <c r="W18" s="384"/>
      <c r="X18" s="384"/>
      <c r="Y18" s="384"/>
      <c r="Z18" s="384"/>
      <c r="AA18" s="384"/>
      <c r="AB18" s="384"/>
      <c r="AC18" s="384"/>
      <c r="AD18" s="384"/>
      <c r="AE18" s="384"/>
      <c r="AF18" s="384"/>
      <c r="AG18" s="384"/>
      <c r="AH18" s="384"/>
    </row>
    <row r="19" spans="1:34" ht="24" customHeight="1">
      <c r="A19" s="6"/>
      <c r="B19" s="603" t="s">
        <v>226</v>
      </c>
      <c r="C19" s="603"/>
      <c r="D19" s="603"/>
      <c r="E19" s="390" t="s">
        <v>190</v>
      </c>
      <c r="F19" s="390" t="s">
        <v>227</v>
      </c>
      <c r="G19" s="604" t="s">
        <v>228</v>
      </c>
      <c r="H19" s="604"/>
      <c r="I19" s="605" t="s">
        <v>229</v>
      </c>
      <c r="J19" s="605"/>
      <c r="K19" s="391" t="s">
        <v>230</v>
      </c>
      <c r="L19" s="606" t="s">
        <v>231</v>
      </c>
      <c r="M19" s="606"/>
      <c r="N19" s="606"/>
      <c r="O19" s="606"/>
      <c r="P19" s="606"/>
      <c r="Q19" s="606"/>
      <c r="R19" s="392" t="s">
        <v>232</v>
      </c>
      <c r="S19" s="393">
        <v>0</v>
      </c>
      <c r="T19" s="394">
        <v>0.3</v>
      </c>
      <c r="U19" s="394">
        <v>0.6</v>
      </c>
      <c r="V19" s="394">
        <v>0.9</v>
      </c>
      <c r="W19" s="394">
        <v>1</v>
      </c>
      <c r="X19" s="339"/>
      <c r="Y19" s="339"/>
      <c r="Z19" s="395" t="s">
        <v>233</v>
      </c>
      <c r="AA19" s="393">
        <v>0</v>
      </c>
      <c r="AB19" s="394">
        <v>0.2</v>
      </c>
      <c r="AC19" s="394">
        <v>0.4</v>
      </c>
      <c r="AD19" s="394">
        <v>0.6</v>
      </c>
      <c r="AE19" s="394">
        <v>0.8</v>
      </c>
      <c r="AF19" s="339"/>
      <c r="AG19" s="339"/>
      <c r="AH19" s="339"/>
    </row>
    <row r="20" spans="1:34" ht="288" customHeight="1">
      <c r="A20" s="6"/>
      <c r="B20" s="607" t="str">
        <f>+'Introducción de datos'!B133</f>
        <v>DOTS-1a: Número de casos notificados de todas las formas de tuberculosis (confirmados bacteriológicamente y con diagnóstico clínico, casos nuevos y recaídas)</v>
      </c>
      <c r="C20" s="607"/>
      <c r="D20" s="607"/>
      <c r="E20" s="396">
        <f ca="1">OFFSET('Introducción de datos'!$G$132,1,RIGHT('Introducción de datos'!$C$16,LEN('Introducción de datos'!$C$16)-1),1,1)</f>
        <v>2322</v>
      </c>
      <c r="F20" s="396">
        <f ca="1">OFFSET('Introducción de datos'!$G$132,2,RIGHT('Introducción de datos'!$C$16,LEN('Introducción de datos'!$C$16)-1),1,1)</f>
        <v>3030</v>
      </c>
      <c r="G20" s="608">
        <f>+IF(ISERROR(F20/E20),0,F20/E20)</f>
        <v>1.3049095607235142</v>
      </c>
      <c r="H20" s="608"/>
      <c r="I20" s="608"/>
      <c r="J20" s="608"/>
      <c r="K20" s="608"/>
      <c r="L20" s="609" t="s">
        <v>234</v>
      </c>
      <c r="M20" s="609"/>
      <c r="N20" s="609"/>
      <c r="O20" s="609"/>
      <c r="P20" s="609"/>
      <c r="Q20" s="609"/>
      <c r="R20" s="392" t="s">
        <v>235</v>
      </c>
      <c r="S20" s="397">
        <v>0.3</v>
      </c>
      <c r="T20" s="394">
        <v>0.6</v>
      </c>
      <c r="U20" s="394">
        <v>0.9</v>
      </c>
      <c r="V20" s="394">
        <v>1</v>
      </c>
      <c r="W20" s="394">
        <v>2</v>
      </c>
      <c r="X20" s="339"/>
      <c r="Y20" s="339"/>
      <c r="Z20" s="395" t="s">
        <v>236</v>
      </c>
      <c r="AA20" s="397">
        <v>0.2</v>
      </c>
      <c r="AB20" s="394">
        <v>0.4</v>
      </c>
      <c r="AC20" s="394">
        <v>0.6</v>
      </c>
      <c r="AD20" s="394">
        <v>0.8</v>
      </c>
      <c r="AE20" s="394">
        <v>1</v>
      </c>
      <c r="AF20" s="339"/>
      <c r="AG20" s="339"/>
      <c r="AH20" s="339"/>
    </row>
    <row r="21" spans="1:34" ht="217.5" customHeight="1">
      <c r="A21" s="6"/>
      <c r="B21" s="612" t="str">
        <f>+'Introducción de datos'!B135</f>
        <v>DOTS-2b: Porcentaje de casos de tuberculosis confirmados bacteriológicamente que se han tratado con éxito (curados y con tratamiento completado) entre los casos de tuberculosis </v>
      </c>
      <c r="C21" s="612"/>
      <c r="D21" s="612"/>
      <c r="E21" s="398">
        <f ca="1">OFFSET('Introducción de datos'!$G$132,3,RIGHT('Introducción de datos'!$C$16,LEN('Introducción de datos'!$C$16)-1),1,1)</f>
        <v>0.9</v>
      </c>
      <c r="F21" s="398">
        <f ca="1">OFFSET('Introducción de datos'!$G$132,4,RIGHT('Introducción de datos'!$C$16,LEN('Introducción de datos'!$C$16)-1),1,1)</f>
        <v>0.94</v>
      </c>
      <c r="G21" s="608">
        <f>+IF(ISERROR(F21/E21),0,F21/E21)</f>
        <v>1.0444444444444443</v>
      </c>
      <c r="H21" s="608"/>
      <c r="I21" s="608"/>
      <c r="J21" s="608"/>
      <c r="K21" s="608"/>
      <c r="L21" s="613" t="s">
        <v>237</v>
      </c>
      <c r="M21" s="613"/>
      <c r="N21" s="613"/>
      <c r="O21" s="613"/>
      <c r="P21" s="613"/>
      <c r="Q21" s="613"/>
      <c r="R21" s="399"/>
      <c r="S21" s="400" t="str">
        <f>"de "&amp;S19&amp;" a "&amp;S20</f>
        <v>de 0 a 0.3</v>
      </c>
      <c r="T21" s="400"/>
      <c r="U21" s="400" t="str">
        <f>"de "&amp;U19&amp;" a "&amp;U20</f>
        <v>de 0.6 a 0.9</v>
      </c>
      <c r="V21" s="400" t="str">
        <f>"de "&amp;V19&amp;" a "&amp;V20</f>
        <v>de 0.9 a 1</v>
      </c>
      <c r="W21" s="400" t="str">
        <f>"de "&amp;W19&amp;" a "&amp;W20</f>
        <v>de 1 a 2</v>
      </c>
      <c r="X21" s="339"/>
      <c r="Y21" s="401" t="s">
        <v>238</v>
      </c>
      <c r="Z21" s="402" t="s">
        <v>239</v>
      </c>
      <c r="AA21" s="400" t="str">
        <f>"de "&amp;AA19&amp;" a "&amp;AA20</f>
        <v>de 0 a 0.2</v>
      </c>
      <c r="AB21" s="400" t="str">
        <f>"de "&amp;AB19&amp;" a "&amp;AB20</f>
        <v>de 0.2 a 0.4</v>
      </c>
      <c r="AC21" s="400" t="str">
        <f>"de "&amp;AC19&amp;" a "&amp;AC20</f>
        <v>de 0.4 a 0.6</v>
      </c>
      <c r="AD21" s="400" t="str">
        <f>"de "&amp;AD19&amp;" a "&amp;AD20</f>
        <v>de 0.6 a 0.8</v>
      </c>
      <c r="AE21" s="400" t="str">
        <f>"de "&amp;AE19&amp;" a "&amp;AE20</f>
        <v>de 0.8 a 1</v>
      </c>
      <c r="AF21" s="339"/>
      <c r="AG21" s="339"/>
      <c r="AH21" s="339"/>
    </row>
    <row r="22" spans="1:34" ht="264.75" customHeight="1">
      <c r="A22" s="6"/>
      <c r="B22" s="610" t="str">
        <f>+'Introducción de datos'!B137</f>
        <v>MDR TB-other1: Número y porcentaje de pacientes sospechosos de tuberculosis resistente a los fármacos (RR-TB y / o MDR-TB) que se sometieron a pruebas de sensibilidad </v>
      </c>
      <c r="C22" s="610"/>
      <c r="D22" s="610"/>
      <c r="E22" s="398">
        <f ca="1">OFFSET('Introducción de datos'!$G$132,5,RIGHT('Introducción de datos'!$C$16,LEN('Introducción de datos'!$C$16)-1),1,1)</f>
        <v>0.7</v>
      </c>
      <c r="F22" s="398">
        <f ca="1">OFFSET('Introducción de datos'!$G$132,6,RIGHT('Introducción de datos'!$C$16,LEN('Introducción de datos'!$C$16)-1),1,1)</f>
        <v>0.233</v>
      </c>
      <c r="G22" s="608">
        <f>+IF(ISERROR(F22/E22),0,F22/E22)</f>
        <v>0.3328571428571429</v>
      </c>
      <c r="H22" s="608"/>
      <c r="I22" s="608"/>
      <c r="J22" s="608"/>
      <c r="K22" s="608"/>
      <c r="L22" s="613" t="s">
        <v>240</v>
      </c>
      <c r="M22" s="613"/>
      <c r="N22" s="613"/>
      <c r="O22" s="613"/>
      <c r="P22" s="613"/>
      <c r="Q22" s="613"/>
      <c r="R22" s="399"/>
      <c r="S22" s="394" t="e">
        <f aca="true" t="shared" si="0" ref="S22:V23">IF($K20&gt;S$19,IF($K20&lt;=S$20,$K20,NA()),NA())</f>
        <v>#N/A</v>
      </c>
      <c r="T22" s="394" t="e">
        <f t="shared" si="0"/>
        <v>#N/A</v>
      </c>
      <c r="U22" s="394" t="e">
        <f t="shared" si="0"/>
        <v>#N/A</v>
      </c>
      <c r="V22" s="394" t="e">
        <f t="shared" si="0"/>
        <v>#N/A</v>
      </c>
      <c r="W22" s="394" t="e">
        <f>IF($K20&gt;W$19,IF($K20&lt;=W$20,1,NA()),NA())</f>
        <v>#N/A</v>
      </c>
      <c r="X22" s="339"/>
      <c r="Y22" s="403" t="e">
        <f>+'Información de la subvención'!#REF!</f>
        <v>#REF!</v>
      </c>
      <c r="Z22" s="394" t="e">
        <f>+IF(Y22="A1",1,IF(Y22="A2",0.8,IF(Y22="B1",0.6,IF(Y22="B2",0.4,0.2))))</f>
        <v>#REF!</v>
      </c>
      <c r="AA22" s="394" t="e">
        <f aca="true" t="shared" si="1" ref="AA22:AE23">IF($Z22&gt;AA$19,IF($Z22&lt;=AA$20,$Z22,NA()),NA())</f>
        <v>#REF!</v>
      </c>
      <c r="AB22" s="394" t="e">
        <f t="shared" si="1"/>
        <v>#REF!</v>
      </c>
      <c r="AC22" s="394" t="e">
        <f t="shared" si="1"/>
        <v>#REF!</v>
      </c>
      <c r="AD22" s="394" t="e">
        <f t="shared" si="1"/>
        <v>#REF!</v>
      </c>
      <c r="AE22" s="394" t="e">
        <f t="shared" si="1"/>
        <v>#REF!</v>
      </c>
      <c r="AF22" s="339"/>
      <c r="AG22" s="339"/>
      <c r="AH22" s="339"/>
    </row>
    <row r="23" spans="1:34" ht="158.25" customHeight="1">
      <c r="A23" s="6"/>
      <c r="B23" s="610" t="str">
        <f>+'Introducción de datos'!B139</f>
        <v>MDR TB-other2: Número y porcentaje de casos de TB resistentes a los medicamentos (TB-RR y / o MDR-TB) confirmados durante el último año calendario que están en tratamiento de segunda línea</v>
      </c>
      <c r="C23" s="610"/>
      <c r="D23" s="610"/>
      <c r="E23" s="398">
        <f ca="1">OFFSET('Introducción de datos'!$G$132,7,RIGHT('Introducción de datos'!$C$16,LEN('Introducción de datos'!$C$16)-1),1,1)</f>
        <v>1</v>
      </c>
      <c r="F23" s="398">
        <f ca="1">OFFSET('Introducción de datos'!$G$132,8,RIGHT('Introducción de datos'!$C$16,LEN('Introducción de datos'!$C$16)-1),1,1)</f>
        <v>0.7143</v>
      </c>
      <c r="G23" s="608">
        <f>+IF(ISERROR(F23/E23),0,F23/E23)</f>
        <v>0.7143</v>
      </c>
      <c r="H23" s="608"/>
      <c r="I23" s="608"/>
      <c r="J23" s="608"/>
      <c r="K23" s="608"/>
      <c r="L23" s="611" t="s">
        <v>241</v>
      </c>
      <c r="M23" s="611"/>
      <c r="N23" s="611"/>
      <c r="O23" s="611"/>
      <c r="P23" s="611"/>
      <c r="Q23" s="611"/>
      <c r="R23" s="399"/>
      <c r="S23" s="394" t="e">
        <f t="shared" si="0"/>
        <v>#N/A</v>
      </c>
      <c r="T23" s="394" t="e">
        <f t="shared" si="0"/>
        <v>#N/A</v>
      </c>
      <c r="U23" s="394" t="e">
        <f t="shared" si="0"/>
        <v>#N/A</v>
      </c>
      <c r="V23" s="394" t="e">
        <f t="shared" si="0"/>
        <v>#N/A</v>
      </c>
      <c r="W23" s="394" t="e">
        <f>IF($K21&gt;W$19,IF($K21&lt;=W$20,1,1),NA())</f>
        <v>#N/A</v>
      </c>
      <c r="X23" s="339"/>
      <c r="Y23" s="403" t="e">
        <f>+'Información de la subvención'!#REF!</f>
        <v>#REF!</v>
      </c>
      <c r="Z23" s="394" t="e">
        <f>+IF(Y23="A1",1,IF(Y23="A2",0.8,IF(Y23="B1",0.6,IF(Y23="B2",0.4,0.2))))</f>
        <v>#REF!</v>
      </c>
      <c r="AA23" s="394" t="e">
        <f t="shared" si="1"/>
        <v>#REF!</v>
      </c>
      <c r="AB23" s="394" t="e">
        <f t="shared" si="1"/>
        <v>#REF!</v>
      </c>
      <c r="AC23" s="394" t="e">
        <f t="shared" si="1"/>
        <v>#REF!</v>
      </c>
      <c r="AD23" s="394" t="e">
        <f t="shared" si="1"/>
        <v>#REF!</v>
      </c>
      <c r="AE23" s="394" t="e">
        <f t="shared" si="1"/>
        <v>#REF!</v>
      </c>
      <c r="AF23" s="339"/>
      <c r="AG23" s="339"/>
      <c r="AH23" s="339"/>
    </row>
    <row r="24" ht="14.25" customHeight="1"/>
  </sheetData>
  <sheetProtection selectLockedCells="1" selectUnlockedCells="1"/>
  <mergeCells count="31">
    <mergeCell ref="B23:D23"/>
    <mergeCell ref="G23:K23"/>
    <mergeCell ref="L23:Q23"/>
    <mergeCell ref="B21:D21"/>
    <mergeCell ref="G21:K21"/>
    <mergeCell ref="L21:Q21"/>
    <mergeCell ref="B22:D22"/>
    <mergeCell ref="G22:K22"/>
    <mergeCell ref="L22:Q22"/>
    <mergeCell ref="E18:K18"/>
    <mergeCell ref="B19:D19"/>
    <mergeCell ref="G19:H19"/>
    <mergeCell ref="I19:J19"/>
    <mergeCell ref="L19:Q19"/>
    <mergeCell ref="B20:D20"/>
    <mergeCell ref="G20:K20"/>
    <mergeCell ref="L20:Q20"/>
    <mergeCell ref="D5:N5"/>
    <mergeCell ref="F6:K6"/>
    <mergeCell ref="B8:E8"/>
    <mergeCell ref="F8:K8"/>
    <mergeCell ref="L8:Q8"/>
    <mergeCell ref="C9:E9"/>
    <mergeCell ref="G9:K9"/>
    <mergeCell ref="M9:Q9"/>
    <mergeCell ref="B2:Q2"/>
    <mergeCell ref="C3:D3"/>
    <mergeCell ref="E3:K3"/>
    <mergeCell ref="O3:P3"/>
    <mergeCell ref="C4:D4"/>
    <mergeCell ref="E4:L4"/>
  </mergeCells>
  <conditionalFormatting sqref="C4:D4">
    <cfRule type="cellIs" priority="1" dxfId="43" operator="equal" stopIfTrue="1">
      <formula>"C"</formula>
    </cfRule>
    <cfRule type="cellIs" priority="2" dxfId="39" operator="equal" stopIfTrue="1">
      <formula>"B2"</formula>
    </cfRule>
    <cfRule type="cellIs" priority="3" dxfId="40" operator="equal" stopIfTrue="1">
      <formula>"B1"</formula>
    </cfRule>
  </conditionalFormatting>
  <conditionalFormatting sqref="G20:G23">
    <cfRule type="cellIs" priority="4" dxfId="49" operator="between" stopIfTrue="1">
      <formula>0</formula>
      <formula>0.599</formula>
    </cfRule>
    <cfRule type="cellIs" priority="5" dxfId="48" operator="between" stopIfTrue="1">
      <formula>0.6</formula>
      <formula>0.899</formula>
    </cfRule>
    <cfRule type="cellIs" priority="6" dxfId="47" operator="greaterThanOrEqual" stopIfTrue="1">
      <formula>0.9</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87"/>
  <headerFooter alignWithMargins="0">
    <oddFooter>&amp;L&amp;F&amp;C&amp;A&amp;R&amp;D</oddFooter>
  </headerFooter>
  <drawing r:id="rId1"/>
</worksheet>
</file>

<file path=xl/worksheets/sheet8.xml><?xml version="1.0" encoding="utf-8"?>
<worksheet xmlns="http://schemas.openxmlformats.org/spreadsheetml/2006/main" xmlns:r="http://schemas.openxmlformats.org/officeDocument/2006/relationships">
  <sheetPr>
    <tabColor indexed="27"/>
  </sheetPr>
  <dimension ref="A1:IV41"/>
  <sheetViews>
    <sheetView showGridLines="0" zoomScale="80" zoomScaleNormal="80" zoomScalePageLayoutView="0" workbookViewId="0" topLeftCell="C7">
      <selection activeCell="D12" sqref="D12"/>
    </sheetView>
  </sheetViews>
  <sheetFormatPr defaultColWidth="11.421875" defaultRowHeight="15"/>
  <cols>
    <col min="1" max="1" width="1.1484375" style="404" customWidth="1"/>
    <col min="2" max="2" width="19.421875" style="404" customWidth="1"/>
    <col min="3" max="3" width="1.1484375" style="404" customWidth="1"/>
    <col min="4" max="4" width="17.140625" style="404" customWidth="1"/>
    <col min="5" max="5" width="17.421875" style="404" customWidth="1"/>
    <col min="6" max="6" width="9.57421875" style="404" customWidth="1"/>
    <col min="7" max="7" width="13.00390625" style="404" customWidth="1"/>
    <col min="8" max="8" width="4.421875" style="404" customWidth="1"/>
    <col min="9" max="9" width="15.8515625" style="404" customWidth="1"/>
    <col min="10" max="10" width="3.421875" style="404" customWidth="1"/>
    <col min="11" max="11" width="7.421875" style="405" customWidth="1"/>
    <col min="12" max="12" width="22.00390625" style="404" customWidth="1"/>
    <col min="13" max="13" width="12.00390625" style="404" customWidth="1"/>
    <col min="14" max="14" width="5.421875" style="404" customWidth="1"/>
    <col min="15" max="15" width="2.421875" style="404" customWidth="1"/>
    <col min="16" max="16384" width="11.421875" style="404" customWidth="1"/>
  </cols>
  <sheetData>
    <row r="1" spans="1:14" ht="38.25" customHeight="1">
      <c r="A1" s="406"/>
      <c r="B1" s="406"/>
      <c r="C1" s="406"/>
      <c r="D1" s="406"/>
      <c r="E1" s="406"/>
      <c r="F1" s="406"/>
      <c r="G1" s="406"/>
      <c r="H1" s="406"/>
      <c r="I1" s="406"/>
      <c r="J1" s="406"/>
      <c r="K1" s="407"/>
      <c r="L1" s="406"/>
      <c r="M1" s="406"/>
      <c r="N1" s="406"/>
    </row>
    <row r="2" spans="1:256" ht="27.75" customHeight="1">
      <c r="A2" s="6"/>
      <c r="B2" s="598" t="str">
        <f>+"Cuadro de mando:  "&amp;"  "&amp;+'Introducción de datos'!C4&amp;" - "&amp;'Introducción de datos'!G6</f>
        <v>Cuadro de mando:    El Salvador - TB</v>
      </c>
      <c r="C2" s="598"/>
      <c r="D2" s="598"/>
      <c r="E2" s="598"/>
      <c r="F2" s="598"/>
      <c r="G2" s="598"/>
      <c r="H2" s="598"/>
      <c r="I2" s="598"/>
      <c r="J2" s="598"/>
      <c r="K2" s="598"/>
      <c r="L2" s="598"/>
      <c r="M2" s="598"/>
      <c r="N2" s="598"/>
      <c r="O2" s="408"/>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8">
      <c r="A3" s="6"/>
      <c r="B3" s="322">
        <f>+'Introducción de datos'!G8</f>
        <v>0</v>
      </c>
      <c r="C3" s="573">
        <f>+'Introducción de datos'!I8</f>
        <v>0</v>
      </c>
      <c r="D3" s="573"/>
      <c r="E3" s="614"/>
      <c r="F3" s="614"/>
      <c r="G3" s="614"/>
      <c r="H3" s="614"/>
      <c r="I3" s="614"/>
      <c r="J3" s="614"/>
      <c r="K3" s="614"/>
      <c r="L3" s="322" t="str">
        <f>+'Introducción de datos'!B16</f>
        <v>Periodo:</v>
      </c>
      <c r="M3" s="381" t="str">
        <f>+'Introducción de datos'!C16</f>
        <v>P1</v>
      </c>
      <c r="N3" s="381"/>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4.25">
      <c r="A4" s="6"/>
      <c r="B4" s="322" t="str">
        <f>+'Introducción de datos'!B12</f>
        <v>Ultima calificación:</v>
      </c>
      <c r="C4" s="599" t="str">
        <f>+'Introducción de datos'!C12</f>
        <v>A2</v>
      </c>
      <c r="D4" s="599"/>
      <c r="E4" s="574" t="str">
        <f>+'Introducción de datos'!C8</f>
        <v>Ministerio de Salud </v>
      </c>
      <c r="F4" s="574"/>
      <c r="G4" s="574"/>
      <c r="H4" s="574"/>
      <c r="I4" s="574"/>
      <c r="J4" s="574"/>
      <c r="K4" s="574"/>
      <c r="L4" s="322" t="str">
        <f>+'Introducción de datos'!D16</f>
        <v>Desde:</v>
      </c>
      <c r="M4" s="326">
        <f>+'Introducción de datos'!E16</f>
        <v>42370</v>
      </c>
      <c r="N4" s="326"/>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8.75" customHeight="1">
      <c r="A5" s="6"/>
      <c r="B5" s="322"/>
      <c r="C5" s="322"/>
      <c r="D5" s="328"/>
      <c r="E5" s="574" t="str">
        <f>+'Introducción de datos'!G4</f>
        <v>Financiamiento al PENM TB 2016 - 2020</v>
      </c>
      <c r="F5" s="574"/>
      <c r="G5" s="574"/>
      <c r="H5" s="574"/>
      <c r="I5" s="574"/>
      <c r="J5" s="574"/>
      <c r="K5" s="574"/>
      <c r="L5" s="322" t="str">
        <f>+'Introducción de datos'!F16</f>
        <v>Hasta:</v>
      </c>
      <c r="M5" s="326" t="str">
        <f>+'Introducción de datos'!G16</f>
        <v>31 de dic 2016</v>
      </c>
      <c r="N5" s="326"/>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2.5" customHeight="1">
      <c r="A6" s="6"/>
      <c r="B6" s="329"/>
      <c r="C6" s="323"/>
      <c r="D6" s="328"/>
      <c r="E6" s="615" t="s">
        <v>236</v>
      </c>
      <c r="F6" s="615"/>
      <c r="G6" s="615"/>
      <c r="H6" s="615"/>
      <c r="I6" s="615"/>
      <c r="J6" s="615"/>
      <c r="K6" s="615"/>
      <c r="L6" s="168"/>
      <c r="M6" s="168"/>
      <c r="N6" s="168"/>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4" s="413" customFormat="1" ht="4.5" customHeight="1">
      <c r="A7" s="409"/>
      <c r="B7" s="410"/>
      <c r="C7" s="410"/>
      <c r="D7" s="410"/>
      <c r="E7" s="410"/>
      <c r="F7" s="410"/>
      <c r="G7" s="410"/>
      <c r="H7" s="410"/>
      <c r="I7" s="410"/>
      <c r="J7" s="410"/>
      <c r="K7" s="410"/>
      <c r="L7" s="411"/>
      <c r="M7" s="411"/>
      <c r="N7" s="412"/>
    </row>
    <row r="8" spans="1:14" s="413" customFormat="1" ht="21" customHeight="1">
      <c r="A8" s="409"/>
      <c r="B8" s="616" t="s">
        <v>242</v>
      </c>
      <c r="C8" s="616"/>
      <c r="D8" s="616"/>
      <c r="E8" s="616"/>
      <c r="F8" s="616"/>
      <c r="G8" s="616"/>
      <c r="H8" s="616"/>
      <c r="I8" s="616"/>
      <c r="J8" s="616"/>
      <c r="K8" s="616"/>
      <c r="L8" s="616"/>
      <c r="M8" s="616"/>
      <c r="N8" s="616"/>
    </row>
    <row r="9" spans="1:14" s="413" customFormat="1" ht="3.75" customHeight="1">
      <c r="A9" s="409"/>
      <c r="B9" s="410"/>
      <c r="C9" s="410"/>
      <c r="D9" s="410"/>
      <c r="E9" s="410"/>
      <c r="F9" s="410"/>
      <c r="G9" s="410"/>
      <c r="H9" s="410"/>
      <c r="I9" s="410"/>
      <c r="J9" s="410"/>
      <c r="K9" s="410"/>
      <c r="L9" s="411"/>
      <c r="M9" s="411"/>
      <c r="N9" s="412"/>
    </row>
    <row r="10" spans="1:14" s="416" customFormat="1" ht="25.5" customHeight="1">
      <c r="A10" s="414"/>
      <c r="B10" s="617" t="s">
        <v>243</v>
      </c>
      <c r="C10" s="617"/>
      <c r="D10" s="618" t="s">
        <v>235</v>
      </c>
      <c r="E10" s="618"/>
      <c r="F10" s="618"/>
      <c r="G10" s="618"/>
      <c r="H10" s="415"/>
      <c r="I10" s="618" t="s">
        <v>236</v>
      </c>
      <c r="J10" s="618"/>
      <c r="K10" s="618"/>
      <c r="L10" s="618"/>
      <c r="M10" s="618"/>
      <c r="N10" s="618"/>
    </row>
    <row r="11" spans="1:14" s="416" customFormat="1" ht="28.5" customHeight="1">
      <c r="A11" s="414"/>
      <c r="B11" s="417" t="s">
        <v>244</v>
      </c>
      <c r="C11" s="418"/>
      <c r="D11" s="619" t="str">
        <f>IF(ISBLANK(Financiamiento!C9),"",(Financiamiento!C9))</f>
        <v>El  Fondo Mundial desembolso al MINSAL EN el 2016  el 100% .del presupuesto</v>
      </c>
      <c r="E11" s="619"/>
      <c r="F11" s="619"/>
      <c r="G11" s="619"/>
      <c r="H11" s="419"/>
      <c r="I11" s="620"/>
      <c r="J11" s="620"/>
      <c r="K11" s="620"/>
      <c r="L11" s="620"/>
      <c r="M11" s="620"/>
      <c r="N11" s="620"/>
    </row>
    <row r="12" spans="1:14" s="416" customFormat="1" ht="27.75" customHeight="1">
      <c r="A12" s="414"/>
      <c r="B12" s="420" t="s">
        <v>245</v>
      </c>
      <c r="C12" s="421"/>
      <c r="D12" s="619" t="str">
        <f>IF(ISBLANK(Financiamiento!C23),"",(Financiamiento!C23))</f>
        <v>La diferencia entre el presupuesto y los gastos se debe a que existen compromisos con proveedores que seran pagados durante el año 2017.</v>
      </c>
      <c r="E12" s="619"/>
      <c r="F12" s="619"/>
      <c r="G12" s="619"/>
      <c r="H12" s="419"/>
      <c r="I12" s="621"/>
      <c r="J12" s="621"/>
      <c r="K12" s="621"/>
      <c r="L12" s="621"/>
      <c r="M12" s="621"/>
      <c r="N12" s="621"/>
    </row>
    <row r="13" spans="1:14" s="416" customFormat="1" ht="26.25" customHeight="1">
      <c r="A13" s="414"/>
      <c r="B13" s="420" t="s">
        <v>246</v>
      </c>
      <c r="C13" s="421"/>
      <c r="D13" s="619" t="str">
        <f>IF(ISBLANK(Financiamiento!I9),"",(Financiamiento!I9))</f>
        <v>La diferencia entre el desembolso y gasto obedece a compromisos del 2016 que se tienen con los proveedores y que se pagaran en el 2017,. Asi como recalendarizaciones y reprogramaciones de fondos del año 2016 que pasan para ejecucion al año 2017</v>
      </c>
      <c r="E13" s="619"/>
      <c r="F13" s="619"/>
      <c r="G13" s="619"/>
      <c r="H13" s="419"/>
      <c r="I13" s="622"/>
      <c r="J13" s="622"/>
      <c r="K13" s="622"/>
      <c r="L13" s="622"/>
      <c r="M13" s="622"/>
      <c r="N13" s="622"/>
    </row>
    <row r="14" spans="1:14" s="416" customFormat="1" ht="28.5" customHeight="1">
      <c r="A14" s="414"/>
      <c r="B14" s="422" t="s">
        <v>247</v>
      </c>
      <c r="C14" s="423"/>
      <c r="D14" s="623" t="str">
        <f>IF(ISBLANK(Financiamiento!I23),"",(Financiamiento!I23))</f>
        <v>Se ha cumplido con los informes presentados de forma oportuna, asi como el FM a enviado los desembolsos de forma anticipado. </v>
      </c>
      <c r="E14" s="623"/>
      <c r="F14" s="623"/>
      <c r="G14" s="623"/>
      <c r="H14" s="419"/>
      <c r="I14" s="624"/>
      <c r="J14" s="624"/>
      <c r="K14" s="624"/>
      <c r="L14" s="624"/>
      <c r="M14" s="624"/>
      <c r="N14" s="624"/>
    </row>
    <row r="15" spans="1:15" s="416" customFormat="1" ht="4.5" customHeight="1">
      <c r="A15" s="414"/>
      <c r="B15" s="424"/>
      <c r="C15" s="425"/>
      <c r="D15" s="426"/>
      <c r="E15" s="426"/>
      <c r="F15" s="426"/>
      <c r="G15" s="426"/>
      <c r="H15" s="419"/>
      <c r="I15" s="427"/>
      <c r="J15" s="427"/>
      <c r="K15" s="427"/>
      <c r="L15" s="427"/>
      <c r="M15" s="427"/>
      <c r="N15" s="427"/>
      <c r="O15" s="428"/>
    </row>
    <row r="16" spans="1:14" s="413" customFormat="1" ht="21" customHeight="1">
      <c r="A16" s="409"/>
      <c r="B16" s="616" t="s">
        <v>248</v>
      </c>
      <c r="C16" s="616"/>
      <c r="D16" s="616"/>
      <c r="E16" s="616"/>
      <c r="F16" s="616"/>
      <c r="G16" s="616"/>
      <c r="H16" s="616"/>
      <c r="I16" s="616"/>
      <c r="J16" s="616"/>
      <c r="K16" s="616"/>
      <c r="L16" s="616"/>
      <c r="M16" s="616"/>
      <c r="N16" s="616"/>
    </row>
    <row r="17" spans="1:14" s="416" customFormat="1" ht="3.75" customHeight="1">
      <c r="A17" s="414"/>
      <c r="B17" s="429"/>
      <c r="C17" s="430"/>
      <c r="D17" s="431"/>
      <c r="E17" s="432"/>
      <c r="F17" s="433"/>
      <c r="G17" s="433"/>
      <c r="H17" s="434"/>
      <c r="I17" s="435"/>
      <c r="J17" s="436"/>
      <c r="K17" s="437"/>
      <c r="L17" s="438"/>
      <c r="M17" s="439"/>
      <c r="N17" s="440"/>
    </row>
    <row r="18" spans="1:14" s="416" customFormat="1" ht="22.5" customHeight="1">
      <c r="A18" s="414"/>
      <c r="B18" s="625" t="s">
        <v>233</v>
      </c>
      <c r="C18" s="625"/>
      <c r="D18" s="626" t="s">
        <v>235</v>
      </c>
      <c r="E18" s="626"/>
      <c r="F18" s="626"/>
      <c r="G18" s="626"/>
      <c r="H18" s="415"/>
      <c r="I18" s="627" t="s">
        <v>236</v>
      </c>
      <c r="J18" s="627"/>
      <c r="K18" s="627"/>
      <c r="L18" s="627"/>
      <c r="M18" s="627"/>
      <c r="N18" s="627"/>
    </row>
    <row r="19" spans="1:14" s="416" customFormat="1" ht="21.75" customHeight="1">
      <c r="A19" s="414"/>
      <c r="B19" s="441" t="s">
        <v>238</v>
      </c>
      <c r="C19" s="442"/>
      <c r="D19" s="628" t="str">
        <f>IF(ISBLANK(Gestión!C8),"",(Gestión!C8))</f>
        <v>Condiciones precedentes cumplidas</v>
      </c>
      <c r="E19" s="628"/>
      <c r="F19" s="628"/>
      <c r="G19" s="628"/>
      <c r="H19" s="443"/>
      <c r="I19" s="629"/>
      <c r="J19" s="629"/>
      <c r="K19" s="629"/>
      <c r="L19" s="629"/>
      <c r="M19" s="629"/>
      <c r="N19" s="629"/>
    </row>
    <row r="20" spans="1:15" ht="24.75" customHeight="1">
      <c r="A20" s="406"/>
      <c r="B20" s="444" t="s">
        <v>239</v>
      </c>
      <c r="C20" s="445"/>
      <c r="D20" s="630" t="str">
        <f>IF(ISBLANK(Gestión!I8),"",(Gestión!I8))</f>
        <v>Meta cumplida</v>
      </c>
      <c r="E20" s="630" t="e">
        <f>+'Introducción de datos'!D84/'Introducción de datos'!G84</f>
        <v>#DIV/0!</v>
      </c>
      <c r="F20" s="630" t="e">
        <f>+('Introducción de datos'!E84+'Introducción de datos'!F84)/'Introducción de datos'!G84</f>
        <v>#DIV/0!</v>
      </c>
      <c r="G20" s="630"/>
      <c r="H20" s="443"/>
      <c r="I20" s="631"/>
      <c r="J20" s="631"/>
      <c r="K20" s="631"/>
      <c r="L20" s="631"/>
      <c r="M20" s="631"/>
      <c r="N20" s="631"/>
      <c r="O20" s="446"/>
    </row>
    <row r="21" spans="1:15" ht="29.25" customHeight="1">
      <c r="A21" s="406"/>
      <c r="B21" s="447" t="s">
        <v>249</v>
      </c>
      <c r="C21" s="445"/>
      <c r="D21" s="630" t="str">
        <f>IF(ISBLANK(Gestión!C16),"",(Gestión!C16))</f>
        <v>No hay sub receptores</v>
      </c>
      <c r="E21" s="630"/>
      <c r="F21" s="630"/>
      <c r="G21" s="630"/>
      <c r="H21" s="443"/>
      <c r="I21" s="631"/>
      <c r="J21" s="631"/>
      <c r="K21" s="631"/>
      <c r="L21" s="631"/>
      <c r="M21" s="631"/>
      <c r="N21" s="631"/>
      <c r="O21" s="446"/>
    </row>
    <row r="22" spans="1:15" ht="26.25" customHeight="1">
      <c r="A22" s="406"/>
      <c r="B22" s="447" t="s">
        <v>250</v>
      </c>
      <c r="C22" s="445"/>
      <c r="D22" s="630" t="str">
        <f>IF(ISBLANK(Gestión!I16),"",(Gestión!I16))</f>
        <v>No hay sub receptores</v>
      </c>
      <c r="E22" s="630"/>
      <c r="F22" s="630"/>
      <c r="G22" s="630"/>
      <c r="H22" s="443"/>
      <c r="I22" s="631"/>
      <c r="J22" s="631"/>
      <c r="K22" s="631"/>
      <c r="L22" s="631"/>
      <c r="M22" s="631"/>
      <c r="N22" s="631"/>
      <c r="O22" s="446"/>
    </row>
    <row r="23" spans="1:15" ht="24.75" customHeight="1">
      <c r="A23" s="406"/>
      <c r="B23" s="447" t="s">
        <v>251</v>
      </c>
      <c r="C23" s="445"/>
      <c r="D23" s="630" t="str">
        <f>IF(ISBLANK(Gestión!C27),"",(Gestión!C27))</f>
        <v>Adquisición a traves del Fondo Estrategico OPS.</v>
      </c>
      <c r="E23" s="630"/>
      <c r="F23" s="630"/>
      <c r="G23" s="630"/>
      <c r="H23" s="443"/>
      <c r="I23" s="631"/>
      <c r="J23" s="631"/>
      <c r="K23" s="631"/>
      <c r="L23" s="631"/>
      <c r="M23" s="631"/>
      <c r="N23" s="631"/>
      <c r="O23" s="446"/>
    </row>
    <row r="24" spans="1:15" ht="27" customHeight="1">
      <c r="A24" s="406"/>
      <c r="B24" s="448" t="s">
        <v>252</v>
      </c>
      <c r="C24" s="449"/>
      <c r="D24" s="632">
        <f>IF(ISBLANK(Gestión!I27),"",(Gestión!I27))</f>
      </c>
      <c r="E24" s="632"/>
      <c r="F24" s="632"/>
      <c r="G24" s="632"/>
      <c r="H24" s="443"/>
      <c r="I24" s="633"/>
      <c r="J24" s="633"/>
      <c r="K24" s="633"/>
      <c r="L24" s="633"/>
      <c r="M24" s="633"/>
      <c r="N24" s="633"/>
      <c r="O24" s="446"/>
    </row>
    <row r="25" spans="1:15" ht="4.5" customHeight="1">
      <c r="A25" s="409"/>
      <c r="B25" s="450"/>
      <c r="C25" s="451"/>
      <c r="D25" s="452"/>
      <c r="E25" s="453"/>
      <c r="F25" s="454"/>
      <c r="G25" s="454"/>
      <c r="H25" s="415"/>
      <c r="I25" s="453"/>
      <c r="J25" s="455"/>
      <c r="K25" s="437"/>
      <c r="L25" s="438"/>
      <c r="M25" s="439"/>
      <c r="N25" s="440"/>
      <c r="O25" s="446"/>
    </row>
    <row r="26" spans="1:14" s="413" customFormat="1" ht="21" customHeight="1">
      <c r="A26" s="409"/>
      <c r="B26" s="616" t="s">
        <v>253</v>
      </c>
      <c r="C26" s="616"/>
      <c r="D26" s="616"/>
      <c r="E26" s="616"/>
      <c r="F26" s="616"/>
      <c r="G26" s="616"/>
      <c r="H26" s="616"/>
      <c r="I26" s="616"/>
      <c r="J26" s="616"/>
      <c r="K26" s="616"/>
      <c r="L26" s="616"/>
      <c r="M26" s="616"/>
      <c r="N26" s="616"/>
    </row>
    <row r="27" spans="1:15" ht="3.75" customHeight="1">
      <c r="A27" s="409"/>
      <c r="B27" s="450"/>
      <c r="C27" s="451"/>
      <c r="D27" s="452"/>
      <c r="E27" s="453"/>
      <c r="F27" s="454"/>
      <c r="G27" s="454"/>
      <c r="H27" s="415"/>
      <c r="I27" s="453"/>
      <c r="J27" s="455"/>
      <c r="K27" s="437"/>
      <c r="L27" s="438"/>
      <c r="M27" s="439"/>
      <c r="N27" s="440"/>
      <c r="O27" s="446"/>
    </row>
    <row r="28" spans="1:15" ht="21.75" customHeight="1">
      <c r="A28" s="406"/>
      <c r="B28" s="634" t="s">
        <v>254</v>
      </c>
      <c r="C28" s="634"/>
      <c r="D28" s="635" t="s">
        <v>235</v>
      </c>
      <c r="E28" s="635"/>
      <c r="F28" s="635"/>
      <c r="G28" s="635"/>
      <c r="H28" s="415"/>
      <c r="I28" s="635" t="s">
        <v>236</v>
      </c>
      <c r="J28" s="635"/>
      <c r="K28" s="635"/>
      <c r="L28" s="635"/>
      <c r="M28" s="635"/>
      <c r="N28" s="635"/>
      <c r="O28" s="446"/>
    </row>
    <row r="29" spans="1:15" ht="29.25" customHeight="1">
      <c r="A29" s="406"/>
      <c r="B29" s="456" t="s">
        <v>255</v>
      </c>
      <c r="C29" s="457"/>
      <c r="D29" s="636">
        <f>IF(ISBLANK(Programatico!C9),"",(Programatico!C9))</f>
      </c>
      <c r="E29" s="636"/>
      <c r="F29" s="636"/>
      <c r="G29" s="636"/>
      <c r="H29" s="443"/>
      <c r="I29" s="637"/>
      <c r="J29" s="637"/>
      <c r="K29" s="637"/>
      <c r="L29" s="637"/>
      <c r="M29" s="637"/>
      <c r="N29" s="637"/>
      <c r="O29" s="446"/>
    </row>
    <row r="30" spans="1:15" ht="21.75" customHeight="1">
      <c r="A30" s="406"/>
      <c r="B30" s="458" t="s">
        <v>256</v>
      </c>
      <c r="C30" s="459"/>
      <c r="D30" s="638">
        <f>IF(ISBLANK(Programatico!G9),"",(Programatico!G9))</f>
      </c>
      <c r="E30" s="638"/>
      <c r="F30" s="638"/>
      <c r="G30" s="638"/>
      <c r="H30" s="443"/>
      <c r="I30" s="639"/>
      <c r="J30" s="639"/>
      <c r="K30" s="639"/>
      <c r="L30" s="639"/>
      <c r="M30" s="639"/>
      <c r="N30" s="639"/>
      <c r="O30" s="446"/>
    </row>
    <row r="31" spans="1:15" ht="21.75" customHeight="1">
      <c r="A31" s="406"/>
      <c r="B31" s="458" t="s">
        <v>257</v>
      </c>
      <c r="C31" s="459"/>
      <c r="D31" s="638">
        <f>IF(ISBLANK(Programatico!M9),"",(Programatico!M9))</f>
      </c>
      <c r="E31" s="638"/>
      <c r="F31" s="638"/>
      <c r="G31" s="638"/>
      <c r="H31" s="443"/>
      <c r="I31" s="639"/>
      <c r="J31" s="639"/>
      <c r="K31" s="639"/>
      <c r="L31" s="639"/>
      <c r="M31" s="639"/>
      <c r="N31" s="639"/>
      <c r="O31" s="446"/>
    </row>
    <row r="32" spans="1:15" ht="21.75" customHeight="1">
      <c r="A32" s="406"/>
      <c r="B32" s="460" t="s">
        <v>63</v>
      </c>
      <c r="C32" s="459"/>
      <c r="D32" s="640" t="str">
        <f>IF(ISBLANK(Programatico!L20),"",(Programatico!L20))</f>
        <v>* A la fecha se han reportado 3,030 casos de Tuberculosis de todas las formas, con una tasa de 46.5 por 100,000 habitantes con una población estimada de 6,520,675; superandose la tasa proyectada para el período (2.322 casos de todas las formas (87%) con una población total estimada de 6,412,028 y con una Tasa ajustada para el período de 36 por 100,000 habitantes - datos propuestos por la OPS).
* La razón de la varianza se debe a  la busqueda activa del SR y a las  estrategias de utilización de los métodos de diagnosticos actualizados a población de alto riesgo (Pacientes con Enfermedades Crónicas como Diabetes, Hipertensión, Insuficiencia Renal, entre otros); además de la colaboración de las APP (Centros Penales y Seguridad Social). Solo en centros penales se han registrado 957.  El ISSS ha reportado 641.
* Los datos son representados de todos los casos de Tuberculosis de todas las formas registrados en la PCT - 5 a nivel nacional, las cuales son consolidadas en el Nivel Central. El calculo de las metas para este indicador se ha basado en la hipotesis utilizadas en el PENMTB, este mismo se basa en una simulación realizada por OMS/OPS a partir de las estimaciones de incidencia reportadas por la OMS en el informa Mundial de TB 2014.
Anexo No. 1 y para el desgloce se adjunta el Anexo No. 1.1 por sexo, VIH y rango de edad específico.</v>
      </c>
      <c r="E32" s="640"/>
      <c r="F32" s="640"/>
      <c r="G32" s="640"/>
      <c r="H32" s="443"/>
      <c r="I32" s="639"/>
      <c r="J32" s="639"/>
      <c r="K32" s="639"/>
      <c r="L32" s="639"/>
      <c r="M32" s="639"/>
      <c r="N32" s="639"/>
      <c r="O32" s="446"/>
    </row>
    <row r="33" spans="1:15" ht="27" customHeight="1">
      <c r="A33" s="406"/>
      <c r="B33" s="460" t="s">
        <v>82</v>
      </c>
      <c r="C33" s="459"/>
      <c r="D33" s="640" t="str">
        <f>IF(ISBLANK(Programatico!L21),"",(Programatico!L21))</f>
        <v>* El aumento significativo del Éxito de tratamiento obedece a un mayor seguimiento a través de baciloscopias y cultivo de los casos nuevos lo que permitio egresarlos con la condición de curados al final de su tratamiento. Es de importancia señalar que el éxito de este indicador es debido a que existe un alto compromiso del personal de salud operativo, de SIBASI y de las Regiones del MINSAL, así como del personal del ISSS y Centros Penales, para la administración oportuna del Tratamiento Acortado Estrictamente Supervisado (TAES), además del seguimiento estricto de los tratamientos antifimicos. Existe fuerte compromiso gerencial de las autoridades del MINSAL para continuar priorizando el trabajo en prevenciòn y control de la TB
El cálculo de las metas para este indicador es consistente con las tendencias históricas del país. 
Anexo No. 2: Cohorte general por sexo  y Anexo No. 2.1 y 2.2: cohorte por sexo y rango de edad</v>
      </c>
      <c r="E33" s="640"/>
      <c r="F33" s="640"/>
      <c r="G33" s="640"/>
      <c r="H33" s="443"/>
      <c r="I33" s="639"/>
      <c r="J33" s="639"/>
      <c r="K33" s="639"/>
      <c r="L33" s="639"/>
      <c r="M33" s="639"/>
      <c r="N33" s="639"/>
      <c r="O33" s="446"/>
    </row>
    <row r="34" spans="1:15" ht="21.75" customHeight="1">
      <c r="A34" s="406"/>
      <c r="B34" s="460" t="s">
        <v>83</v>
      </c>
      <c r="C34" s="459"/>
      <c r="D34" s="640" t="str">
        <f>IF(ISBLANK(Programatico!L22),"",(Programatico!L22))</f>
        <v>* Del total de pacientes sospechosos de TB-RR y TB-MDR que ascienden a 1238, se les realizó PSD a un total de 289 lo que corresponde a un 23.3%. NO omitimos manifestar que la base de datos de sensibilidad aún no está cerrada (se terminará aproximadamente 31 de mayo de 2016), debido a que actualmente todavía se están procesando cepas de pacientes correspondientes al año 2016, el retraso se debe al exceso de carga de trabajo y a los pocos recursos con los que cuenta la Sección de TB en el Laboratorio Nacional de Referencia. Anexo No. 3
* Al contar con un mayor número de aparatos Gene Xpert para realizar un diagnóstico temprano de resistencia a rifampicina, se lograría una mayor cobertura y accesibilidad de la prueba, principalmente en los Centros Penitenciarios. Superando algunas condiciones de este tipo de población (hacinamiento, mala ventilación, bloqueos a los servicios de salud y otros). Se espera que aumente la de diagnóstico de este tipo de casos; por tal razón al realizar de manera oportuna mayor número de pruebas, y que se tamizara a más personas de grupos clave, se esperaría que el número de pacientes TB diagnosticados como con farmacorresistentes aumente. La fuente de dato primaría es el Libro de registro de Farmacorresistencia y la base de datos Gene Xpert</v>
      </c>
      <c r="E34" s="640"/>
      <c r="F34" s="640"/>
      <c r="G34" s="640"/>
      <c r="H34" s="443"/>
      <c r="I34" s="639"/>
      <c r="J34" s="639"/>
      <c r="K34" s="639"/>
      <c r="L34" s="639"/>
      <c r="M34" s="639"/>
      <c r="N34" s="639"/>
      <c r="O34" s="446"/>
    </row>
    <row r="35" spans="1:15" ht="21.75" customHeight="1">
      <c r="A35" s="406"/>
      <c r="B35" s="460" t="s">
        <v>84</v>
      </c>
      <c r="C35" s="461"/>
      <c r="D35" s="640" t="str">
        <f>IF(ISBLANK(Programatico!L23),"",(Programatico!L23))</f>
        <v>Para el año 2016 se tuvo un total de 7 casos de TB-RR y TB-MDR confirmados por laboratorio, pero de los cuales solamente un total de 5 pacientes están bajo tratamiento de segunda línea, haciendo un porcentaje del 71.43%.
Anexo No: 4: Pacientes TB-RR y TB-MDR confirmados y en tratamiento de segunda línea.</v>
      </c>
      <c r="E35" s="640"/>
      <c r="F35" s="640"/>
      <c r="G35" s="640"/>
      <c r="H35" s="443"/>
      <c r="I35" s="639"/>
      <c r="J35" s="639"/>
      <c r="K35" s="639"/>
      <c r="L35" s="639"/>
      <c r="M35" s="639"/>
      <c r="N35" s="639"/>
      <c r="O35" s="446"/>
    </row>
    <row r="36" spans="1:15" ht="21.75" customHeight="1">
      <c r="A36" s="406"/>
      <c r="B36" s="460" t="s">
        <v>85</v>
      </c>
      <c r="C36" s="461"/>
      <c r="D36" s="640" t="e">
        <f>IF(ISBLANK(Programatico!#REF!),"",(Programatico!#REF!))</f>
        <v>#REF!</v>
      </c>
      <c r="E36" s="640"/>
      <c r="F36" s="640"/>
      <c r="G36" s="640"/>
      <c r="H36" s="443"/>
      <c r="I36" s="639"/>
      <c r="J36" s="639"/>
      <c r="K36" s="639"/>
      <c r="L36" s="639"/>
      <c r="M36" s="639"/>
      <c r="N36" s="639"/>
      <c r="O36" s="446"/>
    </row>
    <row r="37" spans="1:15" ht="21.75" customHeight="1">
      <c r="A37" s="406"/>
      <c r="B37" s="460" t="s">
        <v>86</v>
      </c>
      <c r="C37" s="461"/>
      <c r="D37" s="640" t="e">
        <f>IF(ISBLANK(Programatico!#REF!),"",(Programatico!#REF!))</f>
        <v>#REF!</v>
      </c>
      <c r="E37" s="640"/>
      <c r="F37" s="640"/>
      <c r="G37" s="640"/>
      <c r="H37" s="443"/>
      <c r="I37" s="639"/>
      <c r="J37" s="639"/>
      <c r="K37" s="639"/>
      <c r="L37" s="639"/>
      <c r="M37" s="639"/>
      <c r="N37" s="639"/>
      <c r="O37" s="446"/>
    </row>
    <row r="38" spans="1:15" ht="21.75" customHeight="1">
      <c r="A38" s="406"/>
      <c r="B38" s="460" t="s">
        <v>87</v>
      </c>
      <c r="C38" s="461"/>
      <c r="D38" s="640" t="e">
        <f>IF(ISBLANK(Programatico!#REF!),"",(Programatico!#REF!))</f>
        <v>#REF!</v>
      </c>
      <c r="E38" s="640"/>
      <c r="F38" s="640"/>
      <c r="G38" s="640"/>
      <c r="H38" s="443"/>
      <c r="I38" s="639"/>
      <c r="J38" s="639"/>
      <c r="K38" s="639"/>
      <c r="L38" s="639"/>
      <c r="M38" s="639"/>
      <c r="N38" s="639"/>
      <c r="O38" s="446"/>
    </row>
    <row r="39" spans="1:15" ht="21.75" customHeight="1">
      <c r="A39" s="406"/>
      <c r="B39" s="460" t="s">
        <v>88</v>
      </c>
      <c r="C39" s="461"/>
      <c r="D39" s="640" t="e">
        <f>IF(ISBLANK(Programatico!#REF!),"",(Programatico!#REF!))</f>
        <v>#REF!</v>
      </c>
      <c r="E39" s="640"/>
      <c r="F39" s="640"/>
      <c r="G39" s="640"/>
      <c r="H39" s="443"/>
      <c r="I39" s="639"/>
      <c r="J39" s="639"/>
      <c r="K39" s="639"/>
      <c r="L39" s="639"/>
      <c r="M39" s="639"/>
      <c r="N39" s="639"/>
      <c r="O39" s="446"/>
    </row>
    <row r="40" spans="1:15" ht="21.75" customHeight="1">
      <c r="A40" s="406"/>
      <c r="B40" s="460" t="s">
        <v>89</v>
      </c>
      <c r="C40" s="461"/>
      <c r="D40" s="640" t="e">
        <f>IF(ISBLANK(Programatico!#REF!),"",(Programatico!#REF!))</f>
        <v>#REF!</v>
      </c>
      <c r="E40" s="640"/>
      <c r="F40" s="640"/>
      <c r="G40" s="640"/>
      <c r="H40" s="443"/>
      <c r="I40" s="639"/>
      <c r="J40" s="639"/>
      <c r="K40" s="639"/>
      <c r="L40" s="639"/>
      <c r="M40" s="639"/>
      <c r="N40" s="639"/>
      <c r="O40" s="446"/>
    </row>
    <row r="41" spans="1:15" ht="21.75" customHeight="1">
      <c r="A41" s="406"/>
      <c r="B41" s="460" t="s">
        <v>90</v>
      </c>
      <c r="C41" s="462"/>
      <c r="D41" s="640" t="e">
        <f>IF(ISBLANK(Programatico!#REF!),"",(Programatico!#REF!))</f>
        <v>#REF!</v>
      </c>
      <c r="E41" s="640"/>
      <c r="F41" s="640"/>
      <c r="G41" s="640"/>
      <c r="H41" s="443"/>
      <c r="I41" s="641"/>
      <c r="J41" s="641"/>
      <c r="K41" s="641"/>
      <c r="L41" s="641"/>
      <c r="M41" s="641"/>
      <c r="N41" s="641"/>
      <c r="O41" s="446"/>
    </row>
  </sheetData>
  <sheetProtection password="CFC9" sheet="1" objects="1" scenarios="1"/>
  <mergeCells count="65">
    <mergeCell ref="D38:G38"/>
    <mergeCell ref="I38:N38"/>
    <mergeCell ref="D41:G41"/>
    <mergeCell ref="I41:N41"/>
    <mergeCell ref="D39:G39"/>
    <mergeCell ref="I39:N39"/>
    <mergeCell ref="D40:G40"/>
    <mergeCell ref="I40:N40"/>
    <mergeCell ref="D35:G35"/>
    <mergeCell ref="I35:N35"/>
    <mergeCell ref="D36:G36"/>
    <mergeCell ref="I36:N36"/>
    <mergeCell ref="D37:G37"/>
    <mergeCell ref="I37:N37"/>
    <mergeCell ref="D32:G32"/>
    <mergeCell ref="I32:N32"/>
    <mergeCell ref="D33:G33"/>
    <mergeCell ref="I33:N33"/>
    <mergeCell ref="D34:G34"/>
    <mergeCell ref="I34:N34"/>
    <mergeCell ref="D29:G29"/>
    <mergeCell ref="I29:N29"/>
    <mergeCell ref="D30:G30"/>
    <mergeCell ref="I30:N30"/>
    <mergeCell ref="D31:G31"/>
    <mergeCell ref="I31:N31"/>
    <mergeCell ref="D23:G23"/>
    <mergeCell ref="I23:N23"/>
    <mergeCell ref="D24:G24"/>
    <mergeCell ref="I24:N24"/>
    <mergeCell ref="B26:N26"/>
    <mergeCell ref="B28:C28"/>
    <mergeCell ref="D28:G28"/>
    <mergeCell ref="I28:N28"/>
    <mergeCell ref="D20:G20"/>
    <mergeCell ref="I20:N20"/>
    <mergeCell ref="D21:G21"/>
    <mergeCell ref="I21:N21"/>
    <mergeCell ref="D22:G22"/>
    <mergeCell ref="I22:N22"/>
    <mergeCell ref="B16:N16"/>
    <mergeCell ref="B18:C18"/>
    <mergeCell ref="D18:G18"/>
    <mergeCell ref="I18:N18"/>
    <mergeCell ref="D19:G19"/>
    <mergeCell ref="I19:N19"/>
    <mergeCell ref="D12:G12"/>
    <mergeCell ref="I12:N12"/>
    <mergeCell ref="D13:G13"/>
    <mergeCell ref="I13:N13"/>
    <mergeCell ref="D14:G14"/>
    <mergeCell ref="I14:N14"/>
    <mergeCell ref="E6:K6"/>
    <mergeCell ref="B8:N8"/>
    <mergeCell ref="B10:C10"/>
    <mergeCell ref="D10:G10"/>
    <mergeCell ref="I10:N10"/>
    <mergeCell ref="D11:G11"/>
    <mergeCell ref="I11:N11"/>
    <mergeCell ref="B2:N2"/>
    <mergeCell ref="C3:D3"/>
    <mergeCell ref="E3:K3"/>
    <mergeCell ref="C4:D4"/>
    <mergeCell ref="E4:K4"/>
    <mergeCell ref="E5:K5"/>
  </mergeCells>
  <conditionalFormatting sqref="C4:D4">
    <cfRule type="cellIs" priority="1" dxfId="43" operator="equal" stopIfTrue="1">
      <formula>"C"</formula>
    </cfRule>
    <cfRule type="cellIs" priority="2" dxfId="39" operator="equal" stopIfTrue="1">
      <formula>"B2"</formula>
    </cfRule>
    <cfRule type="cellIs" priority="3" dxfId="40" operator="equal" stopIfTrue="1">
      <formula>"B1"</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57"/>
  <headerFooter alignWithMargins="0">
    <oddFooter>&amp;L&amp;F&amp;C&amp;A&amp;R&amp;D</oddFooter>
  </headerFooter>
  <drawing r:id="rId1"/>
</worksheet>
</file>

<file path=xl/worksheets/sheet9.xml><?xml version="1.0" encoding="utf-8"?>
<worksheet xmlns="http://schemas.openxmlformats.org/spreadsheetml/2006/main" xmlns:r="http://schemas.openxmlformats.org/officeDocument/2006/relationships">
  <sheetPr>
    <tabColor indexed="27"/>
  </sheetPr>
  <dimension ref="A2:M43"/>
  <sheetViews>
    <sheetView showGridLines="0" zoomScale="70" zoomScaleNormal="70" zoomScaleSheetLayoutView="100" zoomScalePageLayoutView="0" workbookViewId="0" topLeftCell="A4">
      <selection activeCell="R20" sqref="R20"/>
    </sheetView>
  </sheetViews>
  <sheetFormatPr defaultColWidth="11.421875" defaultRowHeight="15"/>
  <cols>
    <col min="1" max="1" width="4.140625" style="0" customWidth="1"/>
    <col min="2" max="2" width="14.421875" style="0" customWidth="1"/>
    <col min="3" max="3" width="12.421875" style="0" customWidth="1"/>
    <col min="4" max="4" width="11.421875" style="0" customWidth="1"/>
    <col min="5" max="5" width="19.00390625" style="0" customWidth="1"/>
    <col min="6" max="6" width="1.421875" style="0" customWidth="1"/>
    <col min="7" max="7" width="11.421875" style="0" customWidth="1"/>
    <col min="8" max="8" width="9.421875" style="0" customWidth="1"/>
    <col min="9" max="9" width="11.421875" style="0" customWidth="1"/>
    <col min="10" max="10" width="12.421875" style="0" customWidth="1"/>
    <col min="11" max="11" width="10.421875" style="0" customWidth="1"/>
    <col min="12" max="12" width="13.421875" style="0" customWidth="1"/>
  </cols>
  <sheetData>
    <row r="1" ht="30.75" customHeight="1"/>
    <row r="2" spans="2:12" ht="27.75" customHeight="1">
      <c r="B2" s="586" t="str">
        <f>+"Cuadro de mando:  "&amp;"  "&amp;+'Introducción de datos'!C4&amp;" - "&amp;'Introducción de datos'!G6</f>
        <v>Cuadro de mando:    El Salvador - TB</v>
      </c>
      <c r="C2" s="586"/>
      <c r="D2" s="586"/>
      <c r="E2" s="586"/>
      <c r="F2" s="586"/>
      <c r="G2" s="586"/>
      <c r="H2" s="586"/>
      <c r="I2" s="586"/>
      <c r="J2" s="586"/>
      <c r="K2" s="586"/>
      <c r="L2" s="586"/>
    </row>
    <row r="3" spans="2:13" ht="14.25">
      <c r="B3" s="355">
        <f>+'Introducción de datos'!G8</f>
        <v>0</v>
      </c>
      <c r="C3" s="587">
        <f>+'Introducción de datos'!I8</f>
        <v>0</v>
      </c>
      <c r="D3" s="587"/>
      <c r="E3" s="588"/>
      <c r="F3" s="588"/>
      <c r="G3" s="588"/>
      <c r="H3" s="588"/>
      <c r="I3" s="588"/>
      <c r="J3" s="589" t="str">
        <f>+'Introducción de datos'!B16</f>
        <v>Periodo:</v>
      </c>
      <c r="K3" s="589"/>
      <c r="L3" s="381" t="str">
        <f>+'Introducción de datos'!C16</f>
        <v>P1</v>
      </c>
      <c r="M3" s="463"/>
    </row>
    <row r="4" spans="2:12" ht="14.25">
      <c r="B4" s="355" t="str">
        <f>+'Introducción de datos'!B12</f>
        <v>Ultima calificación:</v>
      </c>
      <c r="C4" s="642" t="str">
        <f>+'Introducción de datos'!C12</f>
        <v>A2</v>
      </c>
      <c r="D4" s="642"/>
      <c r="E4" s="588" t="str">
        <f>+'Introducción de datos'!C8</f>
        <v>Ministerio de Salud </v>
      </c>
      <c r="F4" s="588"/>
      <c r="G4" s="588"/>
      <c r="H4" s="588"/>
      <c r="I4" s="588"/>
      <c r="J4" s="589" t="str">
        <f>+'Introducción de datos'!D16</f>
        <v>Desde:</v>
      </c>
      <c r="K4" s="589"/>
      <c r="L4" s="326">
        <f>+'Introducción de datos'!E16</f>
        <v>42370</v>
      </c>
    </row>
    <row r="5" spans="2:12" ht="18.75" customHeight="1">
      <c r="B5" s="355"/>
      <c r="C5" s="355"/>
      <c r="D5" s="588" t="str">
        <f>+'Introducción de datos'!G4</f>
        <v>Financiamiento al PENM TB 2016 - 2020</v>
      </c>
      <c r="E5" s="588"/>
      <c r="F5" s="588"/>
      <c r="G5" s="588"/>
      <c r="H5" s="588"/>
      <c r="I5" s="588"/>
      <c r="J5" s="588"/>
      <c r="K5" s="355" t="str">
        <f>+'Introducción de datos'!F16</f>
        <v>Hasta:</v>
      </c>
      <c r="L5" s="326" t="str">
        <f>+'Introducción de datos'!G16</f>
        <v>31 de dic 2016</v>
      </c>
    </row>
    <row r="6" spans="2:9" ht="18">
      <c r="B6" s="356"/>
      <c r="C6" s="355"/>
      <c r="D6" s="328"/>
      <c r="E6" s="590" t="s">
        <v>258</v>
      </c>
      <c r="F6" s="590"/>
      <c r="G6" s="590"/>
      <c r="H6" s="590"/>
      <c r="I6" s="590"/>
    </row>
    <row r="7" spans="5:9" ht="18">
      <c r="E7" s="464"/>
      <c r="F7" s="464"/>
      <c r="G7" s="464"/>
      <c r="H7" s="464"/>
      <c r="I7" s="464"/>
    </row>
    <row r="8" spans="2:12" s="413" customFormat="1" ht="21" customHeight="1">
      <c r="B8" s="465" t="s">
        <v>259</v>
      </c>
      <c r="C8" s="466"/>
      <c r="D8" s="466"/>
      <c r="E8" s="466"/>
      <c r="F8" s="466"/>
      <c r="G8" s="466"/>
      <c r="H8" s="466"/>
      <c r="I8" s="466"/>
      <c r="J8" s="466"/>
      <c r="K8" s="466"/>
      <c r="L8" s="466"/>
    </row>
    <row r="9" ht="6" customHeight="1">
      <c r="B9" s="467"/>
    </row>
    <row r="10" spans="2:12" ht="14.25">
      <c r="B10" s="643"/>
      <c r="C10" s="643"/>
      <c r="D10" s="643"/>
      <c r="E10" s="643"/>
      <c r="F10" s="643"/>
      <c r="G10" s="643"/>
      <c r="H10" s="643"/>
      <c r="I10" s="643"/>
      <c r="J10" s="643"/>
      <c r="K10" s="643"/>
      <c r="L10" s="643"/>
    </row>
    <row r="11" spans="2:12" ht="14.25">
      <c r="B11" s="643"/>
      <c r="C11" s="643"/>
      <c r="D11" s="643"/>
      <c r="E11" s="643"/>
      <c r="F11" s="643"/>
      <c r="G11" s="643"/>
      <c r="H11" s="643"/>
      <c r="I11" s="643"/>
      <c r="J11" s="643"/>
      <c r="K11" s="643"/>
      <c r="L11" s="643"/>
    </row>
    <row r="13" spans="1:12" ht="42" customHeight="1">
      <c r="A13" s="468"/>
      <c r="B13" s="644" t="s">
        <v>260</v>
      </c>
      <c r="C13" s="644"/>
      <c r="D13" s="644"/>
      <c r="E13" s="644"/>
      <c r="F13" s="469"/>
      <c r="G13" s="645" t="s">
        <v>261</v>
      </c>
      <c r="H13" s="645"/>
      <c r="I13" s="645"/>
      <c r="J13" s="470" t="s">
        <v>262</v>
      </c>
      <c r="K13" s="646" t="s">
        <v>263</v>
      </c>
      <c r="L13" s="646"/>
    </row>
    <row r="14" spans="1:12" ht="29.25" customHeight="1">
      <c r="A14" s="647" t="s">
        <v>110</v>
      </c>
      <c r="B14" s="648"/>
      <c r="C14" s="648"/>
      <c r="D14" s="648"/>
      <c r="E14" s="648"/>
      <c r="F14" s="87"/>
      <c r="G14" s="649"/>
      <c r="H14" s="649"/>
      <c r="I14" s="649"/>
      <c r="J14" s="650"/>
      <c r="K14" s="655"/>
      <c r="L14" s="655"/>
    </row>
    <row r="15" spans="1:12" ht="2.25" customHeight="1">
      <c r="A15" s="647"/>
      <c r="B15" s="240"/>
      <c r="C15" s="240"/>
      <c r="D15" s="240"/>
      <c r="E15" s="240"/>
      <c r="F15" s="87"/>
      <c r="G15" s="649"/>
      <c r="H15" s="649"/>
      <c r="I15" s="649"/>
      <c r="J15" s="650"/>
      <c r="K15" s="655"/>
      <c r="L15" s="655"/>
    </row>
    <row r="16" spans="1:12" ht="25.5" customHeight="1">
      <c r="A16" s="647"/>
      <c r="B16" s="651"/>
      <c r="C16" s="651"/>
      <c r="D16" s="651"/>
      <c r="E16" s="651"/>
      <c r="F16" s="87"/>
      <c r="G16" s="656"/>
      <c r="H16" s="656"/>
      <c r="I16" s="656"/>
      <c r="J16" s="657"/>
      <c r="K16" s="658"/>
      <c r="L16" s="658"/>
    </row>
    <row r="17" spans="1:12" ht="4.5" customHeight="1">
      <c r="A17" s="647"/>
      <c r="B17" s="651"/>
      <c r="C17" s="651"/>
      <c r="D17" s="651"/>
      <c r="E17" s="651"/>
      <c r="F17" s="87"/>
      <c r="G17" s="656"/>
      <c r="H17" s="656"/>
      <c r="I17" s="656"/>
      <c r="J17" s="657"/>
      <c r="K17" s="658"/>
      <c r="L17" s="658"/>
    </row>
    <row r="18" spans="1:12" ht="14.25">
      <c r="A18" s="647"/>
      <c r="B18" s="651"/>
      <c r="C18" s="651"/>
      <c r="D18" s="651"/>
      <c r="E18" s="651"/>
      <c r="F18" s="87"/>
      <c r="G18" s="652"/>
      <c r="H18" s="652"/>
      <c r="I18" s="652"/>
      <c r="J18" s="653"/>
      <c r="K18" s="658"/>
      <c r="L18" s="658"/>
    </row>
    <row r="19" spans="1:12" ht="21" customHeight="1">
      <c r="A19" s="647"/>
      <c r="B19" s="651"/>
      <c r="C19" s="651"/>
      <c r="D19" s="651"/>
      <c r="E19" s="651"/>
      <c r="F19" s="87"/>
      <c r="G19" s="652"/>
      <c r="H19" s="652"/>
      <c r="I19" s="652"/>
      <c r="J19" s="653"/>
      <c r="K19" s="653"/>
      <c r="L19" s="658"/>
    </row>
    <row r="20" spans="1:12" ht="14.25">
      <c r="A20" s="647"/>
      <c r="B20" s="651"/>
      <c r="C20" s="651"/>
      <c r="D20" s="651"/>
      <c r="E20" s="651"/>
      <c r="F20" s="87"/>
      <c r="G20" s="654"/>
      <c r="H20" s="654"/>
      <c r="I20" s="654"/>
      <c r="J20" s="653"/>
      <c r="K20" s="658"/>
      <c r="L20" s="658"/>
    </row>
    <row r="21" spans="1:12" ht="14.25">
      <c r="A21" s="647"/>
      <c r="B21" s="651"/>
      <c r="C21" s="651"/>
      <c r="D21" s="651"/>
      <c r="E21" s="651"/>
      <c r="F21" s="87"/>
      <c r="G21" s="654"/>
      <c r="H21" s="654"/>
      <c r="I21" s="654"/>
      <c r="J21" s="653"/>
      <c r="K21" s="653"/>
      <c r="L21" s="658"/>
    </row>
    <row r="22" spans="1:12" ht="14.25">
      <c r="A22" s="647"/>
      <c r="B22" s="651"/>
      <c r="C22" s="651"/>
      <c r="D22" s="651"/>
      <c r="E22" s="651"/>
      <c r="F22" s="87"/>
      <c r="G22" s="654"/>
      <c r="H22" s="654"/>
      <c r="I22" s="654"/>
      <c r="J22" s="653"/>
      <c r="K22" s="658"/>
      <c r="L22" s="658"/>
    </row>
    <row r="23" spans="1:12" ht="14.25">
      <c r="A23" s="647"/>
      <c r="B23" s="651"/>
      <c r="C23" s="651"/>
      <c r="D23" s="651"/>
      <c r="E23" s="651"/>
      <c r="F23" s="87"/>
      <c r="G23" s="654"/>
      <c r="H23" s="654"/>
      <c r="I23" s="654"/>
      <c r="J23" s="653"/>
      <c r="K23" s="653"/>
      <c r="L23" s="658"/>
    </row>
    <row r="24" spans="1:12" ht="14.25">
      <c r="A24" s="647"/>
      <c r="B24" s="659"/>
      <c r="C24" s="659"/>
      <c r="D24" s="659"/>
      <c r="E24" s="659"/>
      <c r="F24" s="87"/>
      <c r="G24" s="660"/>
      <c r="H24" s="660"/>
      <c r="I24" s="660"/>
      <c r="J24" s="661"/>
      <c r="K24" s="662"/>
      <c r="L24" s="662"/>
    </row>
    <row r="25" spans="1:12" ht="14.25">
      <c r="A25" s="647"/>
      <c r="B25" s="659"/>
      <c r="C25" s="659"/>
      <c r="D25" s="659"/>
      <c r="E25" s="659"/>
      <c r="F25" s="87"/>
      <c r="G25" s="660"/>
      <c r="H25" s="660"/>
      <c r="I25" s="660"/>
      <c r="J25" s="661"/>
      <c r="K25" s="661"/>
      <c r="L25" s="662"/>
    </row>
    <row r="26" spans="1:12" ht="14.25">
      <c r="A26" s="468"/>
      <c r="B26" s="468"/>
      <c r="C26" s="468"/>
      <c r="D26" s="468"/>
      <c r="E26" s="468"/>
      <c r="F26" s="468"/>
      <c r="G26" s="468"/>
      <c r="H26" s="468"/>
      <c r="I26" s="468"/>
      <c r="J26" s="468"/>
      <c r="K26" s="468"/>
      <c r="L26" s="468"/>
    </row>
    <row r="27" spans="1:12" ht="18">
      <c r="A27" s="468"/>
      <c r="B27" s="468"/>
      <c r="C27" s="468"/>
      <c r="D27" s="468"/>
      <c r="E27" s="471" t="s">
        <v>264</v>
      </c>
      <c r="F27" s="472"/>
      <c r="G27" s="472"/>
      <c r="H27" s="472"/>
      <c r="I27" s="472"/>
      <c r="J27" s="468"/>
      <c r="K27" s="468"/>
      <c r="L27" s="468"/>
    </row>
    <row r="28" spans="1:12" ht="6" customHeight="1">
      <c r="A28" s="468"/>
      <c r="B28" s="468"/>
      <c r="C28" s="468"/>
      <c r="D28" s="468"/>
      <c r="E28" s="473"/>
      <c r="F28" s="473"/>
      <c r="G28" s="473"/>
      <c r="H28" s="473"/>
      <c r="I28" s="473"/>
      <c r="J28" s="468"/>
      <c r="K28" s="468"/>
      <c r="L28" s="468"/>
    </row>
    <row r="29" spans="1:12" s="413" customFormat="1" ht="21" customHeight="1">
      <c r="A29" s="474"/>
      <c r="B29" s="465" t="s">
        <v>265</v>
      </c>
      <c r="C29" s="475"/>
      <c r="D29" s="475"/>
      <c r="E29" s="475"/>
      <c r="F29" s="475"/>
      <c r="G29" s="475"/>
      <c r="H29" s="475"/>
      <c r="I29" s="475"/>
      <c r="J29" s="475"/>
      <c r="K29" s="475"/>
      <c r="L29" s="475"/>
    </row>
    <row r="30" spans="1:12" ht="6" customHeight="1">
      <c r="A30" s="468"/>
      <c r="B30" s="476"/>
      <c r="C30" s="468"/>
      <c r="D30" s="468"/>
      <c r="E30" s="468"/>
      <c r="F30" s="468"/>
      <c r="G30" s="468"/>
      <c r="H30" s="468"/>
      <c r="I30" s="468"/>
      <c r="J30" s="468"/>
      <c r="K30" s="468"/>
      <c r="L30" s="468"/>
    </row>
    <row r="31" spans="1:12" ht="45" customHeight="1">
      <c r="A31" s="468"/>
      <c r="B31" s="644" t="s">
        <v>261</v>
      </c>
      <c r="C31" s="644"/>
      <c r="D31" s="644"/>
      <c r="E31" s="644"/>
      <c r="F31" s="469"/>
      <c r="G31" s="645" t="s">
        <v>266</v>
      </c>
      <c r="H31" s="645"/>
      <c r="I31" s="645"/>
      <c r="J31" s="470" t="s">
        <v>262</v>
      </c>
      <c r="K31" s="646" t="s">
        <v>263</v>
      </c>
      <c r="L31" s="646"/>
    </row>
    <row r="32" spans="1:12" ht="18.75" customHeight="1">
      <c r="A32" s="647" t="s">
        <v>267</v>
      </c>
      <c r="B32" s="663"/>
      <c r="C32" s="663"/>
      <c r="D32" s="663"/>
      <c r="E32" s="663"/>
      <c r="F32" s="87"/>
      <c r="G32" s="664"/>
      <c r="H32" s="664"/>
      <c r="I32" s="664"/>
      <c r="J32" s="665"/>
      <c r="K32" s="666"/>
      <c r="L32" s="666"/>
    </row>
    <row r="33" spans="1:12" ht="18.75" customHeight="1">
      <c r="A33" s="647"/>
      <c r="B33" s="663"/>
      <c r="C33" s="663"/>
      <c r="D33" s="663"/>
      <c r="E33" s="663"/>
      <c r="F33" s="87"/>
      <c r="G33" s="664"/>
      <c r="H33" s="664"/>
      <c r="I33" s="664"/>
      <c r="J33" s="665"/>
      <c r="K33" s="665"/>
      <c r="L33" s="666"/>
    </row>
    <row r="34" spans="1:12" ht="18.75" customHeight="1">
      <c r="A34" s="647"/>
      <c r="B34" s="667">
        <f>IF(Recomendaciones!I43="","",Recomendaciones!I43)</f>
      </c>
      <c r="C34" s="667"/>
      <c r="D34" s="667"/>
      <c r="E34" s="667"/>
      <c r="F34" s="87"/>
      <c r="G34" s="668"/>
      <c r="H34" s="668"/>
      <c r="I34" s="668"/>
      <c r="J34" s="669"/>
      <c r="K34" s="670"/>
      <c r="L34" s="670"/>
    </row>
    <row r="35" spans="1:12" ht="18.75" customHeight="1">
      <c r="A35" s="647"/>
      <c r="B35" s="667"/>
      <c r="C35" s="667"/>
      <c r="D35" s="667"/>
      <c r="E35" s="667"/>
      <c r="F35" s="87"/>
      <c r="G35" s="668"/>
      <c r="H35" s="668"/>
      <c r="I35" s="668"/>
      <c r="J35" s="669"/>
      <c r="K35" s="669"/>
      <c r="L35" s="670"/>
    </row>
    <row r="36" spans="1:12" ht="18.75" customHeight="1">
      <c r="A36" s="647"/>
      <c r="B36" s="667">
        <f>+IF(Recomendaciones!I53="","",Recomendaciones!I53)</f>
      </c>
      <c r="C36" s="667"/>
      <c r="D36" s="667"/>
      <c r="E36" s="667"/>
      <c r="F36" s="87"/>
      <c r="G36" s="668"/>
      <c r="H36" s="668"/>
      <c r="I36" s="668"/>
      <c r="J36" s="669"/>
      <c r="K36" s="670"/>
      <c r="L36" s="670"/>
    </row>
    <row r="37" spans="1:12" ht="18.75" customHeight="1">
      <c r="A37" s="647"/>
      <c r="B37" s="667"/>
      <c r="C37" s="667"/>
      <c r="D37" s="667"/>
      <c r="E37" s="667"/>
      <c r="F37" s="87"/>
      <c r="G37" s="668"/>
      <c r="H37" s="668"/>
      <c r="I37" s="668"/>
      <c r="J37" s="669"/>
      <c r="K37" s="669"/>
      <c r="L37" s="670"/>
    </row>
    <row r="38" spans="1:12" ht="18.75" customHeight="1">
      <c r="A38" s="647"/>
      <c r="B38" s="667"/>
      <c r="C38" s="667"/>
      <c r="D38" s="667"/>
      <c r="E38" s="667"/>
      <c r="F38" s="87"/>
      <c r="G38" s="668"/>
      <c r="H38" s="668"/>
      <c r="I38" s="668"/>
      <c r="J38" s="669"/>
      <c r="K38" s="670"/>
      <c r="L38" s="670"/>
    </row>
    <row r="39" spans="1:12" ht="18.75" customHeight="1">
      <c r="A39" s="647"/>
      <c r="B39" s="667"/>
      <c r="C39" s="667"/>
      <c r="D39" s="667"/>
      <c r="E39" s="667"/>
      <c r="F39" s="87"/>
      <c r="G39" s="668"/>
      <c r="H39" s="668"/>
      <c r="I39" s="668"/>
      <c r="J39" s="669"/>
      <c r="K39" s="669"/>
      <c r="L39" s="670"/>
    </row>
    <row r="40" spans="1:12" ht="18.75" customHeight="1">
      <c r="A40" s="647"/>
      <c r="B40" s="667"/>
      <c r="C40" s="667"/>
      <c r="D40" s="667"/>
      <c r="E40" s="667"/>
      <c r="F40" s="87"/>
      <c r="G40" s="668"/>
      <c r="H40" s="668"/>
      <c r="I40" s="668"/>
      <c r="J40" s="669"/>
      <c r="K40" s="670"/>
      <c r="L40" s="670"/>
    </row>
    <row r="41" spans="1:12" ht="18.75" customHeight="1">
      <c r="A41" s="647"/>
      <c r="B41" s="667"/>
      <c r="C41" s="667"/>
      <c r="D41" s="667"/>
      <c r="E41" s="667"/>
      <c r="F41" s="87"/>
      <c r="G41" s="668"/>
      <c r="H41" s="668"/>
      <c r="I41" s="668"/>
      <c r="J41" s="669"/>
      <c r="K41" s="669"/>
      <c r="L41" s="670"/>
    </row>
    <row r="42" spans="1:12" ht="18.75" customHeight="1">
      <c r="A42" s="647"/>
      <c r="B42" s="671"/>
      <c r="C42" s="671"/>
      <c r="D42" s="671"/>
      <c r="E42" s="671"/>
      <c r="F42" s="87"/>
      <c r="G42" s="672"/>
      <c r="H42" s="672"/>
      <c r="I42" s="672"/>
      <c r="J42" s="673"/>
      <c r="K42" s="674"/>
      <c r="L42" s="674"/>
    </row>
    <row r="43" spans="1:12" ht="18.75" customHeight="1">
      <c r="A43" s="647"/>
      <c r="B43" s="671"/>
      <c r="C43" s="671"/>
      <c r="D43" s="671"/>
      <c r="E43" s="671"/>
      <c r="F43" s="87"/>
      <c r="G43" s="672"/>
      <c r="H43" s="672"/>
      <c r="I43" s="672"/>
      <c r="J43" s="673"/>
      <c r="K43" s="673"/>
      <c r="L43" s="674"/>
    </row>
  </sheetData>
  <sheetProtection selectLockedCells="1" selectUnlockedCells="1"/>
  <mergeCells count="66">
    <mergeCell ref="B42:E43"/>
    <mergeCell ref="G42:I43"/>
    <mergeCell ref="J42:J43"/>
    <mergeCell ref="K42:L43"/>
    <mergeCell ref="B38:E39"/>
    <mergeCell ref="G38:I39"/>
    <mergeCell ref="J38:J39"/>
    <mergeCell ref="K38:L39"/>
    <mergeCell ref="B40:E41"/>
    <mergeCell ref="G40:I41"/>
    <mergeCell ref="J40:J41"/>
    <mergeCell ref="K40:L41"/>
    <mergeCell ref="J34:J35"/>
    <mergeCell ref="K34:L35"/>
    <mergeCell ref="B36:E37"/>
    <mergeCell ref="G36:I37"/>
    <mergeCell ref="J36:J37"/>
    <mergeCell ref="K36:L37"/>
    <mergeCell ref="B31:E31"/>
    <mergeCell ref="G31:I31"/>
    <mergeCell ref="K31:L31"/>
    <mergeCell ref="A32:A43"/>
    <mergeCell ref="B32:E33"/>
    <mergeCell ref="G32:I33"/>
    <mergeCell ref="J32:J33"/>
    <mergeCell ref="K32:L33"/>
    <mergeCell ref="B34:E35"/>
    <mergeCell ref="G34:I35"/>
    <mergeCell ref="B20:E21"/>
    <mergeCell ref="G20:I21"/>
    <mergeCell ref="J20:J21"/>
    <mergeCell ref="K20:L21"/>
    <mergeCell ref="K22:L23"/>
    <mergeCell ref="B24:E25"/>
    <mergeCell ref="G24:I25"/>
    <mergeCell ref="J24:J25"/>
    <mergeCell ref="K24:L25"/>
    <mergeCell ref="K14:L15"/>
    <mergeCell ref="B16:E17"/>
    <mergeCell ref="G16:I17"/>
    <mergeCell ref="J16:J17"/>
    <mergeCell ref="K16:L17"/>
    <mergeCell ref="K18:L19"/>
    <mergeCell ref="A14:A25"/>
    <mergeCell ref="B14:E14"/>
    <mergeCell ref="G14:I15"/>
    <mergeCell ref="J14:J15"/>
    <mergeCell ref="B18:E19"/>
    <mergeCell ref="G18:I19"/>
    <mergeCell ref="J18:J19"/>
    <mergeCell ref="B22:E23"/>
    <mergeCell ref="G22:I23"/>
    <mergeCell ref="J22:J23"/>
    <mergeCell ref="D5:J5"/>
    <mergeCell ref="E6:I6"/>
    <mergeCell ref="B10:L11"/>
    <mergeCell ref="B13:E13"/>
    <mergeCell ref="G13:I13"/>
    <mergeCell ref="K13:L13"/>
    <mergeCell ref="B2:L2"/>
    <mergeCell ref="C3:D3"/>
    <mergeCell ref="E3:I3"/>
    <mergeCell ref="J3:K3"/>
    <mergeCell ref="C4:D4"/>
    <mergeCell ref="E4:I4"/>
    <mergeCell ref="J4:K4"/>
  </mergeCells>
  <conditionalFormatting sqref="C4:D4">
    <cfRule type="cellIs" priority="1" dxfId="43" operator="equal" stopIfTrue="1">
      <formula>"C"</formula>
    </cfRule>
    <cfRule type="cellIs" priority="2" dxfId="39" operator="equal" stopIfTrue="1">
      <formula>"B2"</formula>
    </cfRule>
    <cfRule type="cellIs" priority="3" dxfId="40" operator="equal" stopIfTrue="1">
      <formula>"B1"</formula>
    </cfRule>
  </conditionalFormatting>
  <printOptions/>
  <pageMargins left="0.7083333333333334" right="0.7083333333333334" top="0.7479166666666667" bottom="0.7486111111111111" header="0.5118055555555555" footer="0.31527777777777777"/>
  <pageSetup horizontalDpi="300" verticalDpi="300" orientation="landscape" paperSize="9" scale="70"/>
  <headerFooter alignWithMargins="0">
    <oddFooter>&amp;L&amp;F&amp;C&amp;A&amp;R&amp;D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34451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CCM_Generic_Dashboard_es</dc:title>
  <dc:subject>&amp;lt;p&amp;gt;Setup  Acciones  Recomendaciones  Programatico  Gesti n  Financiamiento  Informaci n de la subvenci n  Introducci n de datos  Lista de indicadores  Men   Afganist n  Afganist n  Ciudades  Component  Countries  Countries  Currency  LFA  Medicaments  PERIOD  Phase  PrintA  PrintDataF  PrintDataM  PrintF  PrintGD  PrintM &amp;lt;/p&amp;gt;</dc:subject>
  <dc:creator>Genc Kastrati</dc:creator>
  <cp:keywords/>
  <dc:description>&amp;lt;p&amp;gt;Setup  Acciones  Recomendaciones  Programatico  Gesti n  Financiamiento  Informaci n de la subvenci n  Introducci n de datos  Lista de indicadores  Men   Afganist n  Afganist n  Ciudades  Component  Countries  Countries  Currency  LFA  Medicaments  PERIOD  Phase  PrintA  PrintDataF  PrintDataM  PrintF  PrintGD  PrintM &amp;lt;/p&amp;gt;</dc:description>
  <cp:lastModifiedBy>María Leydies Portillo Díaz</cp:lastModifiedBy>
  <cp:lastPrinted>2011-01-31T13:36:40Z</cp:lastPrinted>
  <dcterms:created xsi:type="dcterms:W3CDTF">2008-11-20T16:06:13Z</dcterms:created>
  <dcterms:modified xsi:type="dcterms:W3CDTF">2017-06-15T22:05:37Z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0x0101004BF1F6075714FF459EA7921B9223C8F9</vt:lpwstr>
  </property>
  <property fmtid="{D5CDD505-2E9C-101B-9397-08002B2CF9AE}" pid="4" name="EktCmsPath">
    <vt:lpwstr>&amp;lt;p&amp;gt;Setup  Acciones  Recomendaciones  Programatico  Gesti n  Financiamiento  Informaci n de la subvenci n  Introducci n de datos  Lista de indicadores  Men   Afganist n  Afganist n  Ciudades  Component  Countries  Countries  Currency  LFA  Medicament</vt:lpwstr>
  </property>
  <property fmtid="{D5CDD505-2E9C-101B-9397-08002B2CF9AE}" pid="5" name="EktCmsSize">
    <vt:i4>856576</vt:i4>
  </property>
  <property fmtid="{D5CDD505-2E9C-101B-9397-08002B2CF9AE}" pid="6" name="EktContentLanguage">
    <vt:i4>1033</vt:i4>
  </property>
  <property fmtid="{D5CDD505-2E9C-101B-9397-08002B2CF9AE}" pid="7" name="EktContentSubType">
    <vt:i4>0</vt:i4>
  </property>
  <property fmtid="{D5CDD505-2E9C-101B-9397-08002B2CF9AE}" pid="8" name="EktContentType">
    <vt:i4>101</vt:i4>
  </property>
  <property fmtid="{D5CDD505-2E9C-101B-9397-08002B2CF9AE}" pid="9" name="EktDateCreated">
    <vt:filetime>2011-06-15T08:46:35Z</vt:filetime>
  </property>
  <property fmtid="{D5CDD505-2E9C-101B-9397-08002B2CF9AE}" pid="10" name="EktDateModified">
    <vt:filetime>2011-06-15T08:46:36Z</vt:filetime>
  </property>
  <property fmtid="{D5CDD505-2E9C-101B-9397-08002B2CF9AE}" pid="11" name="EktEDescription">
    <vt:lpwstr>Summary &amp;lt;p&amp;gt;Setup  Acciones  Recomendaciones  Programatico  Gesti n  Financiamiento  Informaci n de la subvenci n  Introducci n de datos  Lista de indicadores  Men   Afganist n  Afganist n  Ciudades  Component  Countries  Countries  Currency  LFA  Me</vt:lpwstr>
  </property>
  <property fmtid="{D5CDD505-2E9C-101B-9397-08002B2CF9AE}" pid="12" name="EktExpiryType">
    <vt:i4>1</vt:i4>
  </property>
  <property fmtid="{D5CDD505-2E9C-101B-9397-08002B2CF9AE}" pid="13" name="EktFile_Size">
    <vt:lpwstr>819 KB</vt:lpwstr>
  </property>
  <property fmtid="{D5CDD505-2E9C-101B-9397-08002B2CF9AE}" pid="14" name="EktFile_Type">
    <vt:lpwstr>XLS</vt:lpwstr>
  </property>
  <property fmtid="{D5CDD505-2E9C-101B-9397-08002B2CF9AE}" pid="15" name="EktQuickLink">
    <vt:lpwstr>DownloadAsset.aspx?id=10409</vt:lpwstr>
  </property>
  <property fmtid="{D5CDD505-2E9C-101B-9397-08002B2CF9AE}" pid="16" name="EktSearchable">
    <vt:i4>1</vt:i4>
  </property>
  <property fmtid="{D5CDD505-2E9C-101B-9397-08002B2CF9AE}" pid="17" name="EktTaxCategory">
    <vt:lpwstr> #eksep# \Navigation\documents\ccm #eksep# </vt:lpwstr>
  </property>
  <property fmtid="{D5CDD505-2E9C-101B-9397-08002B2CF9AE}" pid="18" name="Root_Map">
    <vt:lpwstr>C:\Documents and Settings\rfplain\Desktop\Root_Map.xsd</vt:lpwstr>
  </property>
  <property fmtid="{D5CDD505-2E9C-101B-9397-08002B2CF9AE}" pid="19" name="ekttaxonomyenabled">
    <vt:i4>1</vt:i4>
  </property>
</Properties>
</file>