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4785" tabRatio="820" firstSheet="2" activeTab="2"/>
  </bookViews>
  <sheets>
    <sheet name="Menú" sheetId="1" r:id="rId1"/>
    <sheet name="Lista de indicadores" sheetId="2" r:id="rId2"/>
    <sheet name="Introducción de datos" sheetId="3" r:id="rId3"/>
    <sheet name="Información de la subvención" sheetId="4" r:id="rId4"/>
    <sheet name="Financiamiento" sheetId="5" r:id="rId5"/>
    <sheet name="Gestión" sheetId="6" r:id="rId6"/>
    <sheet name="Programatico" sheetId="7" r:id="rId7"/>
    <sheet name="Recomendaciones" sheetId="8" r:id="rId8"/>
    <sheet name="Acciones" sheetId="9" r:id="rId9"/>
    <sheet name="Sheet1" sheetId="10" r:id="rId10"/>
    <sheet name="Setup" sheetId="11" state="hidden" r:id="rId11"/>
  </sheets>
  <externalReferences>
    <externalReference r:id="rId14"/>
    <externalReference r:id="rId15"/>
  </externalReferences>
  <definedNames>
    <definedName name="_xlfn_COMPOUNDVALUE">NA()</definedName>
    <definedName name="_xlfn_CUBEKPIMEMBER">NA()</definedName>
    <definedName name="_xlfn_CUBEMEMBER">NA()</definedName>
    <definedName name="_xlfn_CUBERANKEDMEMBER">NA()</definedName>
    <definedName name="_xlfn_CUBESET">NA()</definedName>
    <definedName name="_xlfn_CUBEVALUE">NA()</definedName>
    <definedName name="Afganistán" localSheetId="0">Countries</definedName>
    <definedName name="Afganistán">Countries</definedName>
    <definedName name="Ciudades">'Setup'!$J$9:$J$48</definedName>
    <definedName name="Component">'Setup'!$B$9:$B$14</definedName>
    <definedName name="Countries" localSheetId="0">'[1]Setup'!$J$9:$J$48</definedName>
    <definedName name="Countries">'Setup'!$J$9:$J$48</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'Acciones'!$A$1:$L$43</definedName>
    <definedName name="_xlnm.Print_Area" localSheetId="4">'Financiamiento'!$A$2:$L$31</definedName>
    <definedName name="_xlnm.Print_Area" localSheetId="5">'Gestión'!$A$1:$L$31</definedName>
    <definedName name="_xlnm.Print_Area" localSheetId="3">'Información de la subvención'!$A$1:$K$15</definedName>
    <definedName name="_xlnm.Print_Area" localSheetId="2">'Introducción de datos'!$A$1:$Q$158</definedName>
    <definedName name="_xlnm.Print_Area" localSheetId="6">'Programatico'!$A$1:$Q$25</definedName>
    <definedName name="PrintA">'Acciones'!$A$2:$L$34</definedName>
    <definedName name="PrintDataF">'Introducción de datos'!$B$25:$J$76</definedName>
    <definedName name="PrintDataM">'Introducción de datos'!$B$78:$H$120</definedName>
    <definedName name="PrintF">'Financiamiento'!$A$2:$K$31</definedName>
    <definedName name="PrintGD">'Información de la subvención'!$A$2:$J$13</definedName>
    <definedName name="PrintM" localSheetId="8">'Acciones'!$A$2:$L$6</definedName>
    <definedName name="PrintM">'Gestión'!$A$2:$L$33</definedName>
    <definedName name="PrintP">'Programatico'!$A$2:$P$25</definedName>
    <definedName name="PrintR">'Recomendaciones'!$A$2:$N$41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
  </authors>
  <commentList>
    <comment ref="B83" authorId="0">
      <text>
        <r>
          <rPr>
            <b/>
            <sz val="8"/>
            <color indexed="32"/>
            <rFont val="Tahoma"/>
            <family val="2"/>
          </rPr>
          <t xml:space="preserve">Si los datos no están disponibles, no introduzca ceros; deje las celdas de la tabla en blanco. </t>
        </r>
      </text>
    </comment>
    <comment ref="B84" authorId="0">
      <text>
        <r>
          <rPr>
            <b/>
            <sz val="8"/>
            <color indexed="32"/>
            <rFont val="Tahoma"/>
            <family val="2"/>
          </rPr>
          <t>Si los datos no están disponibles, no introduzca ceros; deje las celdas de esta tabla en blanco.</t>
        </r>
      </text>
    </comment>
  </commentList>
</comments>
</file>

<file path=xl/sharedStrings.xml><?xml version="1.0" encoding="utf-8"?>
<sst xmlns="http://schemas.openxmlformats.org/spreadsheetml/2006/main" count="537" uniqueCount="390">
  <si>
    <t>Indicadores Financieros</t>
  </si>
  <si>
    <t>Nombre:</t>
  </si>
  <si>
    <t>Definición</t>
  </si>
  <si>
    <t>Mediciones</t>
  </si>
  <si>
    <t>Fuentes de información</t>
  </si>
  <si>
    <r>
      <t xml:space="preserve">Presupuesto acumulado: </t>
    </r>
    <r>
      <rPr>
        <sz val="11"/>
        <color indexed="8"/>
        <rFont val="Arial"/>
        <family val="2"/>
      </rPr>
      <t xml:space="preserve">Importe del presupuesto de la subvención desde el periodo uno (trimestral, cuatrimestral o semestral) de la fase actual, hasta el periodo de referencia del cuadro de mando inclusive.
</t>
    </r>
    <r>
      <rPr>
        <b/>
        <sz val="11"/>
        <color indexed="8"/>
        <rFont val="Arial"/>
        <family val="2"/>
      </rPr>
      <t xml:space="preserve">Desembolsos acumulados realizados por el Fondo Mundial: </t>
    </r>
    <r>
      <rPr>
        <sz val="11"/>
        <color indexed="8"/>
        <rFont val="Arial"/>
        <family val="2"/>
      </rPr>
      <t>Suma de todos los fondos transferidos por el Fondo Mundial al RP o abonados directamente a los proveedores (p. ej. medicamentos, equipo, mosquiteras); hasta el periodo de referencia del cuadro de mando inclusive.</t>
    </r>
  </si>
  <si>
    <t>Moneda de la subvención ($ o euro) Acumulado – Cifras referidas al presupuesto y los desembolsos para todos los periodos de la fase hasta el periodo de referencia del cuadro de mando inclusive</t>
  </si>
  <si>
    <t>Información bancaria o contable del RP; notificación de desembolso del Fondo Mundial; informe de progreso actualizado/solicitud de desembolso; sitio web del Fondo Mundial</t>
  </si>
  <si>
    <r>
      <t>Presupuesto acumulado por objetivo:</t>
    </r>
    <r>
      <rPr>
        <sz val="11"/>
        <color indexed="8"/>
        <rFont val="Arial"/>
        <family val="2"/>
      </rPr>
      <t xml:space="preserve"> Suma del presupuesto de la subvención por Objetivo, desde el periodo uno de la fase actual hasta el periodo de referencia del cuadro de mando inclusive. 
</t>
    </r>
    <r>
      <rPr>
        <b/>
        <sz val="11"/>
        <color indexed="8"/>
        <rFont val="Arial"/>
        <family val="2"/>
      </rPr>
      <t>Gasto acumulado por objetivo:</t>
    </r>
    <r>
      <rPr>
        <sz val="11"/>
        <color indexed="8"/>
        <rFont val="Arial"/>
        <family val="2"/>
      </rPr>
      <t xml:space="preserve"> Suma de las cantidades gastadas por objetivo directamente por el RP más las cantidades transferidas por el RP a todos los subreceptores desde el principio de la fase hasta el periodo de referencia del cuadro de mando inclusive, por objetivo</t>
    </r>
  </si>
  <si>
    <t>• Acumulado – Cifras referidas al presupuesto, los desembolsos o el gasto para todos los periodos de la fase hasta el periodo de referencia del cuadro de mando inclusive.</t>
  </si>
  <si>
    <r>
      <t>Desembolso realizado por el Fondo Mundial: Antes de este periodo de referencia:</t>
    </r>
    <r>
      <rPr>
        <sz val="11"/>
        <color indexed="8"/>
        <rFont val="Arial"/>
        <family val="2"/>
      </rPr>
      <t xml:space="preserve"> Suma de las cantidades transferidas por el Fondo Mundial al RP o abonadas directamente a los proveedores (p. ej. medicamentos, equipo, mosquiteras),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Desembolso realizado por el Fondo Mundial: Periodo de referencia:</t>
    </r>
    <r>
      <rPr>
        <sz val="11"/>
        <color indexed="8"/>
        <rFont val="Arial"/>
        <family val="2"/>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rPr>
      <t>Desembolsos y gastos del RP:</t>
    </r>
    <r>
      <rPr>
        <sz val="11"/>
        <color indexed="8"/>
        <rFont val="Arial"/>
        <family val="2"/>
      </rPr>
      <t xml:space="preserve"> </t>
    </r>
    <r>
      <rPr>
        <b/>
        <sz val="11"/>
        <color indexed="8"/>
        <rFont val="Arial"/>
        <family val="2"/>
      </rPr>
      <t>Antes de este periodo de referencia:</t>
    </r>
    <r>
      <rPr>
        <sz val="11"/>
        <color indexed="8"/>
        <rFont val="Arial"/>
        <family val="2"/>
      </rPr>
      <t xml:space="preserve"> Total de fondos registrados como gastados por el RP y/o desembolsados a los subreceptores hasta, </t>
    </r>
    <r>
      <rPr>
        <b/>
        <i/>
        <sz val="11"/>
        <color indexed="8"/>
        <rFont val="Arial"/>
        <family val="2"/>
      </rPr>
      <t xml:space="preserve">aunque sin incluirlo, </t>
    </r>
    <r>
      <rPr>
        <sz val="11"/>
        <color indexed="8"/>
        <rFont val="Arial"/>
        <family val="2"/>
      </rPr>
      <t>el periodo de referencia del cuadro de mando.</t>
    </r>
    <r>
      <rPr>
        <b/>
        <sz val="11"/>
        <color indexed="8"/>
        <rFont val="Arial"/>
        <family val="2"/>
      </rPr>
      <t xml:space="preserve"> Desembolsos y gastos del RP: Periodo de referencia:</t>
    </r>
    <r>
      <rPr>
        <sz val="11"/>
        <color indexed="8"/>
        <rFont val="Arial"/>
        <family val="2"/>
      </rPr>
      <t xml:space="preserve"> Total de fondos registrados como gastados por el RP y/o desembolsados a los subreceptores durante el periodo de referencia del cuadro de mando.
</t>
    </r>
    <r>
      <rPr>
        <b/>
        <sz val="11"/>
        <color indexed="8"/>
        <rFont val="Arial"/>
        <family val="2"/>
      </rPr>
      <t xml:space="preserve">Desembolsos a los subreceptores: Antes de este periodo de referencia: </t>
    </r>
    <r>
      <rPr>
        <sz val="11"/>
        <color indexed="8"/>
        <rFont val="Arial"/>
        <family val="2"/>
      </rPr>
      <t xml:space="preserve">El importe total transferido por el RP a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 xml:space="preserve">Desembolsos a los subreceptores: Periodo de referencia: </t>
    </r>
    <r>
      <rPr>
        <sz val="11"/>
        <color indexed="8"/>
        <rFont val="Arial"/>
        <family val="2"/>
      </rPr>
      <t xml:space="preserve">El importe total transferido por el RP a los subreceptores en el periodo de referencia del cuadro de mando.
</t>
    </r>
    <r>
      <rPr>
        <b/>
        <sz val="11"/>
        <color indexed="8"/>
        <rFont val="Arial"/>
        <family val="2"/>
      </rPr>
      <t xml:space="preserve">Gastos de los subreceptores: Antes de este periodo de referencia: </t>
    </r>
    <r>
      <rPr>
        <sz val="11"/>
        <color indexed="8"/>
        <rFont val="Arial"/>
        <family val="2"/>
      </rPr>
      <t xml:space="preserve">El importe de todos los gastos registrados por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Gastos de los subreceptores: Periodo de referencia:</t>
    </r>
    <r>
      <rPr>
        <sz val="11"/>
        <color indexed="8"/>
        <rFont val="Arial"/>
        <family val="2"/>
      </rPr>
      <t xml:space="preserve"> El importe de todos los gastos registrados por los subreceptores durante el periodo de referencia del cuadro de mando.</t>
    </r>
  </si>
  <si>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rPr>
      <t>aunque sin incluirlo,</t>
    </r>
    <r>
      <rPr>
        <sz val="11"/>
        <color indexed="8"/>
        <rFont val="Arial"/>
        <family val="2"/>
      </rPr>
      <t xml:space="preserve"> del periodo actual.</t>
    </r>
  </si>
  <si>
    <t>Informe de progreso actualizado/solicitud de desembolso; datos del RP: informes de los subreceptores al RP</t>
  </si>
  <si>
    <r>
      <t xml:space="preserve">Días tardados en enviar el informe de progreso actualizado y solicitud de desembolso al ALF – </t>
    </r>
    <r>
      <rPr>
        <sz val="11"/>
        <color indexed="8"/>
        <rFont val="Arial"/>
        <family val="2"/>
      </rPr>
      <t xml:space="preserve">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
</t>
    </r>
    <r>
      <rPr>
        <b/>
        <sz val="11"/>
        <color indexed="8"/>
        <rFont val="Arial"/>
        <family val="2"/>
      </rPr>
      <t xml:space="preserve">Días que el desembolso ha tardado en llegar al RP – </t>
    </r>
    <r>
      <rPr>
        <sz val="11"/>
        <color indexed="8"/>
        <rFont val="Arial"/>
        <family val="2"/>
      </rPr>
      <t xml:space="preserve">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
</t>
    </r>
    <r>
      <rPr>
        <b/>
        <sz val="11"/>
        <color indexed="8"/>
        <rFont val="Arial"/>
        <family val="2"/>
      </rPr>
      <t xml:space="preserve">Días que el desembolso ha tardado en llegar a los subreceptores – </t>
    </r>
    <r>
      <rPr>
        <sz val="11"/>
        <color indexed="8"/>
        <rFont val="Arial"/>
        <family val="2"/>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</si>
  <si>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t xml:space="preserve">Número de días naturales; se refiere sólo al periodo de referencia para el que se recibió el último desembolso y </t>
    </r>
    <r>
      <rPr>
        <b/>
        <sz val="11"/>
        <color indexed="8"/>
        <rFont val="Arial"/>
        <family val="2"/>
      </rPr>
      <t>no es acumulado</t>
    </r>
  </si>
  <si>
    <t>Correos electrónicos y registros del RP, ALF y el Fondo Mundial; documentos de notificación bancaria o acuse de recibo por parte del RP al Fondo Mundial; informes de los subreceptores al RP según los registros bancarios</t>
  </si>
  <si>
    <t>Indicadores de gestión</t>
  </si>
  <si>
    <t>Fuente de información</t>
  </si>
  <si>
    <r>
      <t xml:space="preserve">Número de condiciones precedentes y acciones con fecha límite, cumplidas o incumplidas. 
</t>
    </r>
    <r>
      <rPr>
        <sz val="11"/>
        <color indexed="8"/>
        <rFont val="Arial"/>
        <family val="2"/>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</si>
  <si>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</si>
  <si>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t>Registros del RP; informes de desempeño de la subvención;</t>
  </si>
  <si>
    <r>
      <t>Número de puestos directivos planificados de la subvención del RP actualmente cubiertos o vacantes.</t>
    </r>
    <r>
      <rPr>
        <sz val="11"/>
        <color indexed="8"/>
        <rFont val="Arial"/>
        <family val="2"/>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</si>
  <si>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Número, en el actual periodo de referencia</t>
  </si>
  <si>
    <t>Registros del RP</t>
  </si>
  <si>
    <r>
      <t xml:space="preserve">
</t>
    </r>
    <r>
      <rPr>
        <b/>
        <sz val="11"/>
        <color indexed="8"/>
        <rFont val="Arial"/>
        <family val="2"/>
      </rPr>
      <t xml:space="preserve">Identificados: </t>
    </r>
    <r>
      <rPr>
        <sz val="11"/>
        <color indexed="8"/>
        <rFont val="Arial"/>
        <family val="2"/>
      </rPr>
      <t xml:space="preserve">Número total de subreceptores potenciales identificados por el RP para la fase. </t>
    </r>
    <r>
      <rPr>
        <b/>
        <sz val="11"/>
        <color indexed="8"/>
        <rFont val="Arial"/>
        <family val="2"/>
      </rPr>
      <t xml:space="preserve">Evaluados: </t>
    </r>
    <r>
      <rPr>
        <sz val="11"/>
        <color indexed="8"/>
        <rFont val="Arial"/>
        <family val="2"/>
      </rPr>
      <t xml:space="preserve">Número total de subreceptores potenciales evaluados por el RP para determinar si cumplen los requisitos para actuar como subreceptores de la subvención. </t>
    </r>
    <r>
      <rPr>
        <b/>
        <sz val="11"/>
        <color indexed="8"/>
        <rFont val="Arial"/>
        <family val="2"/>
      </rPr>
      <t>Aprobados:</t>
    </r>
    <r>
      <rPr>
        <sz val="11"/>
        <color indexed="8"/>
        <rFont val="Arial"/>
        <family val="2"/>
      </rPr>
      <t xml:space="preserve"> Número total de subreceptores que han sido aprobados</t>
    </r>
    <r>
      <rPr>
        <b/>
        <sz val="11"/>
        <color indexed="8"/>
        <rFont val="Arial"/>
        <family val="2"/>
      </rPr>
      <t xml:space="preserve">. Firmados: </t>
    </r>
    <r>
      <rPr>
        <sz val="11"/>
        <color indexed="8"/>
        <rFont val="Arial"/>
        <family val="2"/>
      </rPr>
      <t xml:space="preserve">Número total de subreceptores que han firmado acuerdos o contratos con el RP en relación a la subvención. </t>
    </r>
    <r>
      <rPr>
        <b/>
        <sz val="11"/>
        <color indexed="8"/>
        <rFont val="Arial"/>
        <family val="2"/>
      </rPr>
      <t xml:space="preserve">Que reciben financiación: </t>
    </r>
    <r>
      <rPr>
        <sz val="11"/>
        <color indexed="8"/>
        <rFont val="Arial"/>
        <family val="2"/>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rPr>
      <t>no</t>
    </r>
    <r>
      <rPr>
        <sz val="11"/>
        <color indexed="8"/>
        <rFont val="Arial"/>
        <family val="2"/>
      </rPr>
      <t xml:space="preserve"> está trabajando en la fase actual, dicho subreceptor ya no se tiene en cuenta en Identificados, evaluados, aprobados.</t>
    </r>
  </si>
  <si>
    <t>Número, acumulado hasta el periodo de referencia. Un subreceptor es una institución o programa con un plan de trabajo, un presupuesto y unas metas de cumplimiento propios.</t>
  </si>
  <si>
    <t>Registros del RP; subacuerdos / memorandos de entendimiento; registros del MCP</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</si>
  <si>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</si>
  <si>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rPr>
      <t>acumulada.</t>
    </r>
  </si>
  <si>
    <t>Registros del RP y el subreceptor</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</si>
  <si>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rPr>
      <t xml:space="preserve">aprobado: </t>
    </r>
    <r>
      <rPr>
        <sz val="11"/>
        <color indexed="8"/>
        <rFont val="Arial"/>
        <family val="2"/>
      </rPr>
      <t xml:space="preserve">Presupuesto total aprobado para las compras (categorías 4 y 5) </t>
    </r>
    <r>
      <rPr>
        <b/>
        <i/>
        <sz val="11"/>
        <color indexed="8"/>
        <rFont val="Arial"/>
        <family val="2"/>
      </rPr>
      <t>para la fase completa</t>
    </r>
    <r>
      <rPr>
        <i/>
        <sz val="11"/>
        <color indexed="8"/>
        <rFont val="Arial"/>
        <family val="2"/>
      </rPr>
      <t xml:space="preserve"> </t>
    </r>
    <r>
      <rPr>
        <sz val="11"/>
        <color indexed="8"/>
        <rFont val="Arial"/>
        <family val="2"/>
      </rPr>
      <t xml:space="preserve">de la subvención. No incluye las sumas para honorarios, gastos de gestión, gastos operativos, etc.
</t>
    </r>
    <r>
      <rPr>
        <b/>
        <sz val="11"/>
        <color indexed="8"/>
        <rFont val="Arial"/>
        <family val="2"/>
      </rPr>
      <t>Obligaciones acumuladas:</t>
    </r>
    <r>
      <rPr>
        <sz val="11"/>
        <color indexed="8"/>
        <rFont val="Arial"/>
        <family val="2"/>
      </rPr>
      <t xml:space="preserve"> Total de todos los pedidos realizados y sumas de dinero comprometidas para estas compras por parte del RP </t>
    </r>
    <r>
      <rPr>
        <b/>
        <i/>
        <sz val="11"/>
        <color indexed="8"/>
        <rFont val="Arial"/>
        <family val="2"/>
      </rPr>
      <t xml:space="preserve">hasta </t>
    </r>
    <r>
      <rPr>
        <sz val="11"/>
        <color indexed="8"/>
        <rFont val="Arial"/>
        <family val="2"/>
      </rPr>
      <t xml:space="preserve">el periodo de referencia del cuadro de mando inclusive. Lo ideal es que, al final de la fase, el presupuesto iguale a las obligaciones.
</t>
    </r>
    <r>
      <rPr>
        <b/>
        <sz val="11"/>
        <color indexed="8"/>
        <rFont val="Arial"/>
        <family val="2"/>
      </rPr>
      <t>Gasto acumulado:</t>
    </r>
    <r>
      <rPr>
        <sz val="11"/>
        <color indexed="8"/>
        <rFont val="Arial"/>
        <family val="2"/>
      </rPr>
      <t xml:space="preserve"> Total del gasto real en las categorías 4 y 5 </t>
    </r>
    <r>
      <rPr>
        <b/>
        <i/>
        <sz val="11"/>
        <color indexed="8"/>
        <rFont val="Arial"/>
        <family val="2"/>
      </rPr>
      <t>hasta</t>
    </r>
    <r>
      <rPr>
        <sz val="11"/>
        <color indexed="8"/>
        <rFont val="Arial"/>
        <family val="2"/>
      </rPr>
      <t xml:space="preserve"> el periodo de referencia del cuadro de mando inclusive (tanto si ha sido pagado por el RP como si ha sido autorizado a ser abonado por otra entidad, como el Fondo Mundial u otro).</t>
    </r>
  </si>
  <si>
    <t>Moneda de la subvención ($ o euro)</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</si>
  <si>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</si>
  <si>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r>
      <t xml:space="preserve">Nota: </t>
    </r>
    <r>
      <rPr>
        <sz val="11"/>
        <color indexed="8"/>
        <rFont val="Arial"/>
        <family val="2"/>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</si>
  <si>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</si>
  <si>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Número de meses</t>
  </si>
  <si>
    <t>Registros del RP: datos de almacenamiento.</t>
  </si>
  <si>
    <t>Indicadores del programa (del Marco de Referencia)</t>
  </si>
  <si>
    <t>Indicador</t>
  </si>
  <si>
    <t>Definición (del Plan de Monitoreo y Evaluación, junio de 2007)</t>
  </si>
  <si>
    <t xml:space="preserve">Los indicadores deben ser seleccionados del Marco de Referencia por los RP y los miembros del MCP o del Comité Técnico del MCP </t>
  </si>
  <si>
    <t>Marco de referencia</t>
  </si>
  <si>
    <t>Información de la subvención</t>
  </si>
  <si>
    <t>País:</t>
  </si>
  <si>
    <t>El Salvador</t>
  </si>
  <si>
    <t>Título de la subvención:</t>
  </si>
  <si>
    <t>Subvención nº:</t>
  </si>
  <si>
    <t>SLV-T-MOH (880)</t>
  </si>
  <si>
    <t>Componente:</t>
  </si>
  <si>
    <t>TB</t>
  </si>
  <si>
    <t>Financiación total:</t>
  </si>
  <si>
    <t>Receptor Principal:</t>
  </si>
  <si>
    <t xml:space="preserve">Ministerio de Salud </t>
  </si>
  <si>
    <t>Fecha de inicio (dd/mm/aa):</t>
  </si>
  <si>
    <t>Agente Local del Fondo:</t>
  </si>
  <si>
    <t>Grupo Jacobs</t>
  </si>
  <si>
    <t>Ultima calificación:</t>
  </si>
  <si>
    <t>A1</t>
  </si>
  <si>
    <t>Gerente de Cartera del Fondo:</t>
  </si>
  <si>
    <t>Serena Buccini</t>
  </si>
  <si>
    <t>Periodo de referencia del que se informa</t>
  </si>
  <si>
    <t>Periodo:</t>
  </si>
  <si>
    <t>P1</t>
  </si>
  <si>
    <t>Desde:</t>
  </si>
  <si>
    <t>Hasta:</t>
  </si>
  <si>
    <t>Fecha de introducción de la información:</t>
  </si>
  <si>
    <t>Elaborado por:</t>
  </si>
  <si>
    <t>UCP/UFE/MINSAL.</t>
  </si>
  <si>
    <t>Información sobre los indicadores</t>
  </si>
  <si>
    <t>Introduzca los datos según el código de colores de las celdas</t>
  </si>
  <si>
    <t xml:space="preserve">Información financiera: </t>
  </si>
  <si>
    <t xml:space="preserve">Información de gestión: </t>
  </si>
  <si>
    <t xml:space="preserve">Información de programa: </t>
  </si>
  <si>
    <t xml:space="preserve">     Introduzca los datos financieros en todas las celdas naranjas como ésta.</t>
  </si>
  <si>
    <t>Moneda de la subvención</t>
  </si>
  <si>
    <t>$</t>
  </si>
  <si>
    <t>F1: Presupuesto y desembolsos del Fondo Mundial</t>
  </si>
  <si>
    <t>Desembolsos</t>
  </si>
  <si>
    <t>Periodo de referencia</t>
  </si>
  <si>
    <t>P2</t>
  </si>
  <si>
    <t>P3</t>
  </si>
  <si>
    <t>P4</t>
  </si>
  <si>
    <t>P5</t>
  </si>
  <si>
    <t>P6</t>
  </si>
  <si>
    <t>P7</t>
  </si>
  <si>
    <t>P8</t>
  </si>
  <si>
    <t>P9</t>
  </si>
  <si>
    <t>P10</t>
  </si>
  <si>
    <t>P11</t>
  </si>
  <si>
    <t>P12</t>
  </si>
  <si>
    <t>Presupuesto acumulado</t>
  </si>
  <si>
    <t>Desembolsos  acumulados</t>
  </si>
  <si>
    <t>F2: Presupuesto y gastos reales por estrategias de la subvención anual</t>
  </si>
  <si>
    <t>Estrategias de la Subvención</t>
  </si>
  <si>
    <t>1: Detección precoz de casos de tuberculosis</t>
  </si>
  <si>
    <t>2: Tratamiento de casos TB de todas las formas</t>
  </si>
  <si>
    <t>3: Detección de casos TB/MDR</t>
  </si>
  <si>
    <t>4: Tratamiento de casos TB/MDR</t>
  </si>
  <si>
    <t>5: Disminución de la mortalidad por TB/VIH</t>
  </si>
  <si>
    <t>6: Atención integral a grupos de más alto riesgo</t>
  </si>
  <si>
    <t>7: Fortalecimiento al Sistema de Salud</t>
  </si>
  <si>
    <t>Monitoreo y Evaluación</t>
  </si>
  <si>
    <t>Planificación, Coordinación y Gerencia</t>
  </si>
  <si>
    <t>Total</t>
  </si>
  <si>
    <t>* Informe de avance semestral de gastos y el presupuesto es anual</t>
  </si>
  <si>
    <t>F3: Desembolsos y gastos</t>
  </si>
  <si>
    <t>Anterior al periodo de referencia</t>
  </si>
  <si>
    <t>Periodo de referencia actual</t>
  </si>
  <si>
    <t>Desembolsado a los Agentes de compra PNUD</t>
  </si>
  <si>
    <t>Desembolsado a los Agentes de compra PLAN</t>
  </si>
  <si>
    <t>Desembolsado a los Agentes de compra OPS</t>
  </si>
  <si>
    <t>Gastos de los Agentes de Compra PNUD</t>
  </si>
  <si>
    <t xml:space="preserve">Gastos de los Agentes de Compra  PLAN </t>
  </si>
  <si>
    <t>Gastos de los Agentes de Compra OPS</t>
  </si>
  <si>
    <t xml:space="preserve">Compromisos al 30 de junio MINSAL </t>
  </si>
  <si>
    <t>Saldo en caja*</t>
  </si>
  <si>
    <t>F4: Último ciclo de información y desembolso del RP</t>
  </si>
  <si>
    <t>Último desembolso de fondos: Número de días calendario</t>
  </si>
  <si>
    <t>(Días) esperados</t>
  </si>
  <si>
    <t>(Días) reales</t>
  </si>
  <si>
    <t>Días tardados en presentar el informe de progreso actualizado y solicitud de desembolso al ALF</t>
  </si>
  <si>
    <t>N/A</t>
  </si>
  <si>
    <t>Días que el desembolso ha tardado en llegar al RP</t>
  </si>
  <si>
    <t>Días que el desembolso ha tardado en llegar a los agentes de compra</t>
  </si>
  <si>
    <t>* los informes seran presentados una vez en el año, este es un informe de avance</t>
  </si>
  <si>
    <t>Información de gestión:</t>
  </si>
  <si>
    <t xml:space="preserve">     Introduzca los datos de gestión en todas las celdas azules.</t>
  </si>
  <si>
    <t>M1: Estado de las condiciones precedentes y acciones con fecha límite</t>
  </si>
  <si>
    <t>Cumplidas</t>
  </si>
  <si>
    <t>No cumplidas, aunque dentro de plazo</t>
  </si>
  <si>
    <t>No cumplidas y con el plazo vencido</t>
  </si>
  <si>
    <t>Condiciones precedentes</t>
  </si>
  <si>
    <t>Acciones con fecha límite</t>
  </si>
  <si>
    <t>M2: Estado de los principales puestos directivos del RP</t>
  </si>
  <si>
    <t>Planificados</t>
  </si>
  <si>
    <t>Cubiertos</t>
  </si>
  <si>
    <t>Vacantes</t>
  </si>
  <si>
    <t>Unidad de gestión de proyecto</t>
  </si>
  <si>
    <t xml:space="preserve">M3: Acuerdos contractuales (Agentes de Compra) </t>
  </si>
  <si>
    <t>Identificados</t>
  </si>
  <si>
    <t>Evaluados</t>
  </si>
  <si>
    <t>Aprobados</t>
  </si>
  <si>
    <t>Firmados</t>
  </si>
  <si>
    <t>Que reciben financiación</t>
  </si>
  <si>
    <t>Agentes de Compra (PNUD, PLAN y OPS)</t>
  </si>
  <si>
    <t>M4: Número de informes completos recibidos a tiempo</t>
  </si>
  <si>
    <t>Esperados</t>
  </si>
  <si>
    <t>Recibidos</t>
  </si>
  <si>
    <t>Pendientes</t>
  </si>
  <si>
    <t>Agente de Compra PNUD</t>
  </si>
  <si>
    <t>Agente de Compra Plan</t>
  </si>
  <si>
    <t>Personal Técnico al RP</t>
  </si>
  <si>
    <t>M5: Presupuesto y compra de productos y equipo sanitario, medicamentos y productos farmacéuticos</t>
  </si>
  <si>
    <t>Presupuesto aprobado*</t>
  </si>
  <si>
    <t>Obligaciones</t>
  </si>
  <si>
    <t>Gastos</t>
  </si>
  <si>
    <t>Presupuesto aprobado acumulado*</t>
  </si>
  <si>
    <t>Obligaciones acumuladas</t>
  </si>
  <si>
    <t>Gastos acumulados</t>
  </si>
  <si>
    <t>* Incluye sólo los montos de las categorías 4 y 5 (Productos y equipamientos sanitarios y Medicamentos y productos farmacéuticos) de los  Informes Financieros Mejorados</t>
  </si>
  <si>
    <t>M6: Diferencia entre existencias actuales y existencias de seguridad</t>
  </si>
  <si>
    <t>Componente</t>
  </si>
  <si>
    <t>Productos</t>
  </si>
  <si>
    <t>(1)
Número de pastillas por paciente/día
(Revisión de las normas de tratamiento del país)</t>
  </si>
  <si>
    <t>(2 = 1 x 30)
Tratamiento mensual 
(Pastillas por paciente cada 30 días)</t>
  </si>
  <si>
    <t>(3)
Número total de pacientes en tratamiento</t>
  </si>
  <si>
    <t>(4 = 2 x 3)
Número total de pastillas que se necesitan para todos los pacientes durante un mes</t>
  </si>
  <si>
    <t>(5)
Existencias actuales en el almacén central (que no caducarán en los próximos 3 meses)</t>
  </si>
  <si>
    <t>(6 = 5 / 4)
Nivel de existencias expresado en meses de tratamiento para todos los pacientes actuales</t>
  </si>
  <si>
    <t xml:space="preserve">(7)
Nivel de existencias de seguridad
(expresado en meses y diferenciado por países) </t>
  </si>
  <si>
    <t>(8 = 6 - 7)
Diferencia entre existencias actuales y existencias de seguridad</t>
  </si>
  <si>
    <t>PASER</t>
  </si>
  <si>
    <t>Cicloserina 250mg</t>
  </si>
  <si>
    <t>Kanamicina 1gr</t>
  </si>
  <si>
    <t>Etionamida 250mg</t>
  </si>
  <si>
    <t>Información de programa:</t>
  </si>
  <si>
    <t xml:space="preserve">     Introduzca los datos de desempeño en todas las celdas amarillas.</t>
  </si>
  <si>
    <t>Indicadores de programa (Marco de Referencia)</t>
  </si>
  <si>
    <t>Código</t>
  </si>
  <si>
    <t>¿Directamente vinculados?</t>
  </si>
  <si>
    <t>3 PRIMEROS</t>
  </si>
  <si>
    <t>Yes</t>
  </si>
  <si>
    <t>Meta</t>
  </si>
  <si>
    <t>Logro</t>
  </si>
  <si>
    <r>
      <t xml:space="preserve">Tasa de mortalidad por tuberculosis según código CIE-10 registrada a nivel nacional. </t>
    </r>
    <r>
      <rPr>
        <b/>
        <sz val="10"/>
        <rFont val="Arial"/>
        <family val="2"/>
      </rPr>
      <t>IMPACTO (la corresponde al Plan Estrategico Nacional de TB)</t>
    </r>
  </si>
  <si>
    <r>
      <t xml:space="preserve">Tasa de notificación de casos de tuberculosis (todas las formas) por cada 100.000 habitantes, confirmados bacteriológicamente y con diagnóstico clínico, casos nuevos y recaídas </t>
    </r>
    <r>
      <rPr>
        <b/>
        <sz val="10"/>
        <rFont val="Arial"/>
        <family val="2"/>
      </rPr>
      <t>- COBERTURA - MODULO 1</t>
    </r>
  </si>
  <si>
    <r>
      <t>Tasa de éxito del tratamiento en los casos de tuberculosis confirmados bacteriológicamente</t>
    </r>
    <r>
      <rPr>
        <b/>
        <sz val="10"/>
        <rFont val="Arial"/>
        <family val="2"/>
      </rPr>
      <t xml:space="preserve"> - COBERTURA - MODULO 1</t>
    </r>
  </si>
  <si>
    <r>
      <t>Porcentaje de casos notificados de TB-RR y/o TB-MDR confirmados bacteriológicamente como proporción de los casos estimados de TB-RR y/o TB-MDR entre los casos de tuberculosis notificados</t>
    </r>
    <r>
      <rPr>
        <b/>
        <sz val="10"/>
        <rFont val="Arial"/>
        <family val="2"/>
      </rPr>
      <t xml:space="preserve"> - COBERTURA - MODULO 2</t>
    </r>
  </si>
  <si>
    <t>La tabla se actualiza de forma automática. No debe introducirse aquí ningún dato o información.</t>
  </si>
  <si>
    <t>Fecha de inicio:</t>
  </si>
  <si>
    <t>Financiación total</t>
  </si>
  <si>
    <t>Convocatoria:</t>
  </si>
  <si>
    <t>Fase:</t>
  </si>
  <si>
    <t>Receptor principal:</t>
  </si>
  <si>
    <t>Periodo de referencia:</t>
  </si>
  <si>
    <t>desde:</t>
  </si>
  <si>
    <t>hasta:</t>
  </si>
  <si>
    <t>Última calificación:</t>
  </si>
  <si>
    <t>Fecha de elaboración del informe:</t>
  </si>
  <si>
    <t>Indicadores financieros</t>
  </si>
  <si>
    <t>Comentarios:</t>
  </si>
  <si>
    <t xml:space="preserve">El monto desembolsado por el FM corresponde al monto establecido para el periodo. </t>
  </si>
  <si>
    <t>Periodo Actual</t>
  </si>
  <si>
    <t>Periodo Anterior</t>
  </si>
  <si>
    <t xml:space="preserve">Comentarios: </t>
  </si>
  <si>
    <t>Último desembolso de fondos: Días calendario</t>
  </si>
  <si>
    <t>Nivel de existencias expresado en meses de tratamiento para todos los pacientes actuales.</t>
  </si>
  <si>
    <t>Meses de existencias de seguridad</t>
  </si>
  <si>
    <t>Diferencia entre existencias actuales y existencias de seguridad</t>
  </si>
  <si>
    <t>máx.</t>
  </si>
  <si>
    <t>Clasificación</t>
  </si>
  <si>
    <t>Indicadores de programa:</t>
  </si>
  <si>
    <t>Comentario:</t>
  </si>
  <si>
    <t>Indicadores</t>
  </si>
  <si>
    <t>Lograda</t>
  </si>
  <si>
    <t>0% - 59%</t>
  </si>
  <si>
    <t>60% - 89%</t>
  </si>
  <si>
    <t>&gt; 90%</t>
  </si>
  <si>
    <t>Comentarios</t>
  </si>
  <si>
    <t>¿Cumplen lo acordado la adquisición y la contratación?</t>
  </si>
  <si>
    <t>Gestión</t>
  </si>
  <si>
    <t>Comentarios resumidos</t>
  </si>
  <si>
    <t>Recomendaciones</t>
  </si>
  <si>
    <t>M1</t>
  </si>
  <si>
    <t>M2</t>
  </si>
  <si>
    <t>¿Se están ejecutando los fondos de acuerdo al presupuesto?</t>
  </si>
  <si>
    <t>Financiera</t>
  </si>
  <si>
    <t>F1</t>
  </si>
  <si>
    <t>F2</t>
  </si>
  <si>
    <t>F3</t>
  </si>
  <si>
    <t>F4</t>
  </si>
  <si>
    <t>¿Están las adquisiciones y contrataciones ejecutándose en el tiempo previsto?</t>
  </si>
  <si>
    <t>M3</t>
  </si>
  <si>
    <t>M4</t>
  </si>
  <si>
    <t>M5</t>
  </si>
  <si>
    <t>M6</t>
  </si>
  <si>
    <t>¿Se están alcanzando las metas programáticas?</t>
  </si>
  <si>
    <t>Programa</t>
  </si>
  <si>
    <t>P1 - tendencia</t>
  </si>
  <si>
    <t>P2 - tendencia</t>
  </si>
  <si>
    <t>P3 - tendencia</t>
  </si>
  <si>
    <t>Decisiones y acciones</t>
  </si>
  <si>
    <t>¿Cuál es el estado general de la ejecución de esta subvención?</t>
  </si>
  <si>
    <t>Principales recomendaciones del Comité de Monitoreo Estratégico</t>
  </si>
  <si>
    <t>Decisión del MCP</t>
  </si>
  <si>
    <t>Fecha límite para ejecutarla</t>
  </si>
  <si>
    <t>Persona responsable</t>
  </si>
  <si>
    <t>Acciones programadas / Periodo anterior</t>
  </si>
  <si>
    <t>¿Cuál es el estado general de la ejecución de estas acciones?</t>
  </si>
  <si>
    <t>Acción realizada</t>
  </si>
  <si>
    <t>Periodo de referencia anterior</t>
  </si>
  <si>
    <t>Set-up = List of validation for Grant Detail page</t>
  </si>
  <si>
    <t>Component</t>
  </si>
  <si>
    <t>Currency</t>
  </si>
  <si>
    <t>Round</t>
  </si>
  <si>
    <t>Phase</t>
  </si>
  <si>
    <t>Period</t>
  </si>
  <si>
    <t>Rating</t>
  </si>
  <si>
    <t>LFA</t>
  </si>
  <si>
    <t>Medicaments</t>
  </si>
  <si>
    <t>Countries</t>
  </si>
  <si>
    <t>Seleccionar</t>
  </si>
  <si>
    <t>VIH / SIDA</t>
  </si>
  <si>
    <t>Ronda 1</t>
  </si>
  <si>
    <t>Fase 1</t>
  </si>
  <si>
    <t>CA (Crown Agents)</t>
  </si>
  <si>
    <t>Antigua y Barbuda</t>
  </si>
  <si>
    <t>MALARIA</t>
  </si>
  <si>
    <t>€</t>
  </si>
  <si>
    <t>Ronda 2</t>
  </si>
  <si>
    <t>Fase 2</t>
  </si>
  <si>
    <t>A2</t>
  </si>
  <si>
    <t>DEL (Deloitte)</t>
  </si>
  <si>
    <t>Antillas Holandesas</t>
  </si>
  <si>
    <t>Ronda 3</t>
  </si>
  <si>
    <t>RCC</t>
  </si>
  <si>
    <t>B1</t>
  </si>
  <si>
    <t>DTT (DTT Emerging Markets)</t>
  </si>
  <si>
    <t>Argentina</t>
  </si>
  <si>
    <t>VIHSIDA / TB</t>
  </si>
  <si>
    <t>Ronda 4</t>
  </si>
  <si>
    <t>B2</t>
  </si>
  <si>
    <t>FIN (Finconsult)</t>
  </si>
  <si>
    <t>Aruba</t>
  </si>
  <si>
    <t>FSS</t>
  </si>
  <si>
    <t>Ronda 5</t>
  </si>
  <si>
    <t>C</t>
  </si>
  <si>
    <t>GT (Grant Thornton)</t>
  </si>
  <si>
    <t>Levofloxacina 500mg</t>
  </si>
  <si>
    <t>Bahamas</t>
  </si>
  <si>
    <t>Ronda 6</t>
  </si>
  <si>
    <t>H-C (Hodar-Conseil)</t>
  </si>
  <si>
    <t>NVP</t>
  </si>
  <si>
    <t>Barbados</t>
  </si>
  <si>
    <t>Ronda 7</t>
  </si>
  <si>
    <t>KPMG (KPMG)</t>
  </si>
  <si>
    <t>3TC</t>
  </si>
  <si>
    <t>Belice</t>
  </si>
  <si>
    <t>Ronda 8</t>
  </si>
  <si>
    <t>MSCI (MSCI)</t>
  </si>
  <si>
    <t>D4T</t>
  </si>
  <si>
    <t>Bermudas</t>
  </si>
  <si>
    <t>Ronda 9</t>
  </si>
  <si>
    <t>PwC (PricewaterhouseCoopers)</t>
  </si>
  <si>
    <t>AZT</t>
  </si>
  <si>
    <t>Bolivia</t>
  </si>
  <si>
    <t>Ronda 10</t>
  </si>
  <si>
    <t xml:space="preserve">STI (Swiss Tropical Institute), </t>
  </si>
  <si>
    <t>DDI</t>
  </si>
  <si>
    <t>Brasil</t>
  </si>
  <si>
    <t>UNOPS</t>
  </si>
  <si>
    <t>EFV</t>
  </si>
  <si>
    <t>Cabo Verde</t>
  </si>
  <si>
    <t>AS/LF</t>
  </si>
  <si>
    <t>Chile</t>
  </si>
  <si>
    <t>AS/AQ</t>
  </si>
  <si>
    <t>Colombia</t>
  </si>
  <si>
    <t>AS/MQ</t>
  </si>
  <si>
    <t>Costa Rica</t>
  </si>
  <si>
    <t>Al/Lum</t>
  </si>
  <si>
    <t>Cuba</t>
  </si>
  <si>
    <t>Dominica</t>
  </si>
  <si>
    <t>TB nutri'l supplements</t>
  </si>
  <si>
    <t>Ecuador</t>
  </si>
  <si>
    <t>E-PAP</t>
  </si>
  <si>
    <t>Producto 1</t>
  </si>
  <si>
    <t>España</t>
  </si>
  <si>
    <t>Producto 2</t>
  </si>
  <si>
    <t>Guadalupe</t>
  </si>
  <si>
    <t>Producto 3</t>
  </si>
  <si>
    <t>Guatemala</t>
  </si>
  <si>
    <t>Guinea</t>
  </si>
  <si>
    <t>Guinea Ecuatorial</t>
  </si>
  <si>
    <t>Guinea-Bissau</t>
  </si>
  <si>
    <t>Guyana</t>
  </si>
  <si>
    <t>Haití</t>
  </si>
  <si>
    <t>Honduras</t>
  </si>
  <si>
    <t>Islas Caimanes</t>
  </si>
  <si>
    <t>Jamaica</t>
  </si>
  <si>
    <t>México</t>
  </si>
  <si>
    <t>Nicaragua</t>
  </si>
  <si>
    <t>Panamá</t>
  </si>
  <si>
    <t>Paraguay</t>
  </si>
  <si>
    <t>Perú</t>
  </si>
  <si>
    <t>Puerto Rico</t>
  </si>
  <si>
    <t>San Vicente, Granadinas</t>
  </si>
  <si>
    <t>Trinidad y Tobago</t>
  </si>
  <si>
    <t>Uruguay</t>
  </si>
  <si>
    <t>Venezuela</t>
  </si>
  <si>
    <t xml:space="preserve">A la fecha no se ha presentado informe, el nuevo requerimiento es 1 informe por año. </t>
  </si>
  <si>
    <t>N/A, para esta subvencion no se han incluido contratación de recursos</t>
  </si>
  <si>
    <t>Solo una gente recibe desembolso, Otros agentes de compra son pagos contra entre de productos y contra facturas proforma.</t>
  </si>
  <si>
    <t>Del 100% del monto aprobado, a la fecha se ha ejecutado el 16%, compras realizadas a traves de OPS.</t>
  </si>
  <si>
    <t xml:space="preserve">Del 100%  del  presupuesto aprobado para el S1 se ha ejecutado el 6.44%, y el 93.56% se encuentra en compromisos. </t>
  </si>
  <si>
    <t xml:space="preserve">Plan: contrato firmado para 3 años, monto del año 1 $140,000, pagaderos contra entrega de los productos establecidos para este periodo. </t>
  </si>
  <si>
    <t>Plan entregara productos según establecidos en el acuerdo firmado con MINSAL.</t>
  </si>
  <si>
    <t>OPS ya cuenta con acuerdo firmado con MINSAL, las compras de TB se hacen a traves del mismo convenio.</t>
  </si>
  <si>
    <t xml:space="preserve">A la fecha no se ha recibido ningun informe. </t>
  </si>
  <si>
    <t xml:space="preserve">1 Caso Resistente a Rifampicina por confirmar a través de método convencional durante el período de enero a junio 2016.  0 Casos TB-MDR durante el período de enero a junio 2016. Dato preliminar, el cual puede variar posteriormente.
</t>
  </si>
  <si>
    <t>N/A, debido a que no se estan comprando medicamentos antituberculosos con fondos del FM.</t>
  </si>
  <si>
    <r>
      <t xml:space="preserve">Porcentaje de fallecidos por la Coinfección TB/VIH  </t>
    </r>
    <r>
      <rPr>
        <b/>
        <sz val="10"/>
        <rFont val="Arial"/>
        <family val="2"/>
      </rPr>
      <t>IMPACTO (la corresponde al Plan Estrategico Nacional de TB)</t>
    </r>
  </si>
  <si>
    <r>
      <t xml:space="preserve">Tasa de éxito del tratamiento de TB-MDR; porcentaje de casos de tuberculosis farmacoresistentes confirmados  bacteriológicamente (TB-RR y/o TB-MDR) que se han tratado con éxito </t>
    </r>
    <r>
      <rPr>
        <b/>
        <sz val="10"/>
        <rFont val="Arial"/>
        <family val="2"/>
      </rPr>
      <t>- COBERTURA - MODULO 2</t>
    </r>
  </si>
  <si>
    <t>Financiamiento al PENM TB 2016 - 2020</t>
  </si>
  <si>
    <t>Desembolsado por el FM al RP</t>
  </si>
  <si>
    <t>Gasto de RP MINSAL</t>
  </si>
  <si>
    <t>¿Como va el proceso de compra con PNUD?</t>
  </si>
  <si>
    <t xml:space="preserve">El monto comprometido del periodo es de $2,077593 corresponden a adquisición de bienes y servicios de MINSAL y agentes. </t>
  </si>
  <si>
    <t>Para el periodo</t>
  </si>
  <si>
    <t xml:space="preserve">816 casos curados más tratamiento terminado lo que corresponde a un 93.9% de éxito del tratamiento en cohorte de enero a junio de 2015. Dato preliminar, el cual puede variar posteriormente.
Meta anual  &gt;90%  </t>
  </si>
  <si>
    <t xml:space="preserve">N/A este indicador se medira anualmente. 
Durante el  periodo de enero a junio se reportan 23 muertes hospitalarias por tuberculosis. Dato preliminar, el cual puede variar posteriormente.
Me anual: 0.50 X 100000 hab
</t>
  </si>
  <si>
    <t xml:space="preserve">1,472 casos de tuberculosis todas las formas enero a junio 2016. No se puede calcular para el semestre la tasa de notificación por 100,000 habitantes ya que no se puede dividir la población en dos, por ese motivo se dan números absolutos. Dato preliminar, el cual puede variar posteriormente.
Meta anual  2,322
</t>
  </si>
  <si>
    <t xml:space="preserve">Debido a que esta cohorte de casos TB-RR y TB-MDR es de 18 meses a 24 meses de tratamiento, aún están bajo tratamiento el 60% de pacientes (9 pacientes de un total de 15 notificados en cohorte TB-RR y TB-MDR para el año 2014) los cuales estarían finalizando su tratamiento en diciembre de 2016.
Por el momento el porcentaje de éxito del tratamiento no es significativo, debido a que solo 4 pacientes han finalizado su tratamiento como curados (26.7%) y 2 han fallecidos (13.3%) y 60% aún en tratamiento.
Dato preliminar, el cual puede variar posteriormente.
</t>
  </si>
  <si>
    <t>El porcentaje reportado corresponde a los curados mas tratamiento terminado en el periodo.</t>
  </si>
  <si>
    <t>No aplica porque es anual</t>
  </si>
  <si>
    <t>* N/A, no se estan comprando medicamentos antituberculosos con fondos del FM.</t>
  </si>
  <si>
    <t>Gasto + Desembolso agentes*</t>
  </si>
  <si>
    <t>Desembolso por agente*</t>
  </si>
  <si>
    <t xml:space="preserve">Gasto* </t>
  </si>
  <si>
    <t>Gasto* + Desembolso agentes*</t>
  </si>
  <si>
    <t>Saldo en caja</t>
  </si>
  <si>
    <t>F3a: Detalles Desembolsos y gastos</t>
  </si>
  <si>
    <r>
      <t>·</t>
    </r>
    <r>
      <rPr>
        <sz val="7"/>
        <color indexed="8"/>
        <rFont val="Times New Roman"/>
        <family val="1"/>
      </rPr>
      <t xml:space="preserve">       </t>
    </r>
    <r>
      <rPr>
        <sz val="10"/>
        <color indexed="8"/>
        <rFont val="Arial"/>
        <family val="2"/>
      </rPr>
      <t>Tasa de incidencia mayor o igual a 36 (lo que equivale al 87% de los casos estimados. Esto es consistente con la meta del plan de las Américas, en el cual se apunta a que el 88% de casos deberían ser diagnosticado en el 2020)</t>
    </r>
  </si>
  <si>
    <r>
      <t>·</t>
    </r>
    <r>
      <rPr>
        <sz val="7"/>
        <color indexed="8"/>
        <rFont val="Times New Roman"/>
        <family val="1"/>
      </rPr>
      <t xml:space="preserve">       </t>
    </r>
    <r>
      <rPr>
        <sz val="10"/>
        <color indexed="8"/>
        <rFont val="Arial"/>
        <family val="2"/>
      </rPr>
      <t>Tasa de éxito de tratamiento mayor o igual a 85% (Meta al 2020 del Plan de las Américas)</t>
    </r>
  </si>
  <si>
    <r>
      <t>·</t>
    </r>
    <r>
      <rPr>
        <sz val="7"/>
        <color indexed="8"/>
        <rFont val="Times New Roman"/>
        <family val="1"/>
      </rPr>
      <t xml:space="preserve">       </t>
    </r>
    <r>
      <rPr>
        <sz val="10"/>
        <color indexed="8"/>
        <rFont val="Arial"/>
        <family val="2"/>
      </rPr>
      <t>Numero de sintomáticos con prueba de sensibilidad: 350 (no hay meta en plan de las Américas, se considera este número como mínimo aceptable contra línea de base de 359)</t>
    </r>
  </si>
  <si>
    <r>
      <t>·</t>
    </r>
    <r>
      <rPr>
        <sz val="7"/>
        <color indexed="8"/>
        <rFont val="Times New Roman"/>
        <family val="1"/>
      </rPr>
      <t xml:space="preserve">       </t>
    </r>
    <r>
      <rPr>
        <sz val="10"/>
        <color indexed="8"/>
        <rFont val="Arial"/>
        <family val="2"/>
      </rPr>
      <t>Tratamiento MDR: 75% (Meta al 2020 del Plan de las América)</t>
    </r>
  </si>
  <si>
    <r>
      <t>·</t>
    </r>
    <r>
      <rPr>
        <sz val="7"/>
        <color indexed="8"/>
        <rFont val="Times New Roman"/>
        <family val="1"/>
      </rPr>
      <t xml:space="preserve">       </t>
    </r>
    <r>
      <rPr>
        <sz val="10"/>
        <color indexed="8"/>
        <rFont val="Arial"/>
        <family val="2"/>
      </rPr>
      <t>Mortalidad TB/VIH</t>
    </r>
  </si>
  <si>
    <t>Porque no aparecen indicadores relacionados con la incidencia??</t>
  </si>
  <si>
    <t>6 casos fallecidos por Coinfección TB/VIH lo que corresponde a un 13.6% en cohorte de enero a junio de 2015. Dato preliminar, el cual puede variar posteriormente.
Meta anual: 19% (equivalente a 44 casos)</t>
  </si>
  <si>
    <t>Definir como MCP-ES que queremos que reporten</t>
  </si>
  <si>
    <t>Cual es el avance de ejecucion de los fondos trasladados a PNUD.</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</si>
</sst>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00_);_(* \(#,##0.00\);_(* \-??_);_(@_)"/>
    <numFmt numFmtId="166" formatCode="_(\$* #,##0.00_);_(\$* \(#,##0.00\);_(\$* \-??_);_(@_)"/>
    <numFmt numFmtId="167" formatCode="d&quot; de &quot;mmm&quot; de &quot;yy"/>
    <numFmt numFmtId="168" formatCode="\Q#,##0_);[Red]&quot;(Q&quot;#,##0\)"/>
    <numFmt numFmtId="169" formatCode="_(* #,##0_);_(* \(#,##0\);_(* \-??_);_(@_)"/>
    <numFmt numFmtId="170" formatCode="#.##0"/>
    <numFmt numFmtId="171" formatCode="_-* #,##0.00\ _€_-;\-* #,##0.00\ _€_-;_-* \-??\ _€_-;_-@_-"/>
    <numFmt numFmtId="172" formatCode="#,##0.00\ _€;[Red]#,##0.00\ _€"/>
    <numFmt numFmtId="173" formatCode="#.##000"/>
    <numFmt numFmtId="174" formatCode="[$$-409]#,##0"/>
    <numFmt numFmtId="175" formatCode="[$$-340A]\ #,##0.00"/>
    <numFmt numFmtId="176" formatCode="[$$-240A]\ #,##0.00"/>
    <numFmt numFmtId="177" formatCode="000%"/>
    <numFmt numFmtId="178" formatCode="#"/>
    <numFmt numFmtId="179" formatCode="0.0"/>
    <numFmt numFmtId="180" formatCode="#.00"/>
    <numFmt numFmtId="181" formatCode="000"/>
    <numFmt numFmtId="182" formatCode="#.##"/>
    <numFmt numFmtId="183" formatCode="dd/mm/yyyy"/>
    <numFmt numFmtId="184" formatCode="[$$-409]#,##0_);\([$$-409]#,##0\)"/>
    <numFmt numFmtId="185" formatCode="d/mmm/yyyy;@"/>
    <numFmt numFmtId="186" formatCode="dd/mm/yy\ hh:mm"/>
    <numFmt numFmtId="187" formatCode="#.0"/>
    <numFmt numFmtId="188" formatCode="_ * #,##0_ ;_ * \-#,##0_ ;_ * \-_ ;_ @_ "/>
    <numFmt numFmtId="189" formatCode=";;;"/>
    <numFmt numFmtId="190" formatCode=";;;&quot;Financial Variance in %&quot;"/>
    <numFmt numFmtId="191" formatCode="0.0%"/>
    <numFmt numFmtId="192" formatCode="&quot;Yes&quot;;&quot;Yes&quot;;&quot;No&quot;"/>
    <numFmt numFmtId="193" formatCode="&quot;True&quot;;&quot;True&quot;;&quot;False&quot;"/>
    <numFmt numFmtId="194" formatCode="&quot;On&quot;;&quot;On&quot;;&quot;Off&quot;"/>
    <numFmt numFmtId="195" formatCode="[$€-2]\ #,##0.00_);[Red]\([$€-2]\ #,##0.00\)"/>
  </numFmts>
  <fonts count="150">
    <font>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8"/>
      <color indexed="62"/>
      <name val="Cambria"/>
      <family val="2"/>
    </font>
    <font>
      <sz val="22"/>
      <color indexed="9"/>
      <name val="Calibri"/>
      <family val="2"/>
    </font>
    <font>
      <sz val="28"/>
      <color indexed="9"/>
      <name val="Calibri"/>
      <family val="2"/>
    </font>
    <font>
      <b/>
      <sz val="14"/>
      <color indexed="8"/>
      <name val="Calibri"/>
      <family val="2"/>
    </font>
    <font>
      <b/>
      <sz val="16"/>
      <color indexed="8"/>
      <name val="Calibri"/>
      <family val="2"/>
    </font>
    <font>
      <sz val="10"/>
      <color indexed="9"/>
      <name val="Arial"/>
      <family val="2"/>
    </font>
    <font>
      <b/>
      <i/>
      <sz val="11"/>
      <color indexed="8"/>
      <name val="Calibri"/>
      <family val="2"/>
    </font>
    <font>
      <sz val="10"/>
      <color indexed="8"/>
      <name val="Arial"/>
      <family val="2"/>
    </font>
    <font>
      <sz val="11"/>
      <color indexed="8"/>
      <name val="Arial"/>
      <family val="2"/>
    </font>
    <font>
      <b/>
      <sz val="18"/>
      <color indexed="8"/>
      <name val="Calibri"/>
      <family val="2"/>
    </font>
    <font>
      <sz val="16"/>
      <color indexed="8"/>
      <name val="Calibri"/>
      <family val="2"/>
    </font>
    <font>
      <b/>
      <sz val="12"/>
      <color indexed="8"/>
      <name val="Arial"/>
      <family val="2"/>
    </font>
    <font>
      <b/>
      <sz val="11"/>
      <color indexed="8"/>
      <name val="Arial"/>
      <family val="2"/>
    </font>
    <font>
      <b/>
      <i/>
      <sz val="11"/>
      <color indexed="8"/>
      <name val="Arial"/>
      <family val="2"/>
    </font>
    <font>
      <sz val="11"/>
      <color indexed="53"/>
      <name val="Calibri"/>
      <family val="2"/>
    </font>
    <font>
      <i/>
      <sz val="11"/>
      <color indexed="8"/>
      <name val="Arial"/>
      <family val="2"/>
    </font>
    <font>
      <sz val="11"/>
      <name val="Arial"/>
      <family val="2"/>
    </font>
    <font>
      <b/>
      <sz val="14"/>
      <color indexed="61"/>
      <name val="Calibri"/>
      <family val="2"/>
    </font>
    <font>
      <b/>
      <sz val="11"/>
      <color indexed="8"/>
      <name val="Calibri"/>
      <family val="2"/>
    </font>
    <font>
      <b/>
      <sz val="12"/>
      <color indexed="8"/>
      <name val="Calibri"/>
      <family val="2"/>
    </font>
    <font>
      <b/>
      <sz val="12"/>
      <name val="Arial"/>
      <family val="2"/>
    </font>
    <font>
      <sz val="10"/>
      <color indexed="8"/>
      <name val="Calibri"/>
      <family val="2"/>
    </font>
    <font>
      <sz val="14"/>
      <color indexed="9"/>
      <name val="Calibri"/>
      <family val="2"/>
    </font>
    <font>
      <sz val="16"/>
      <color indexed="9"/>
      <name val="Calibri"/>
      <family val="2"/>
    </font>
    <font>
      <i/>
      <sz val="11"/>
      <color indexed="8"/>
      <name val="Calibri"/>
      <family val="2"/>
    </font>
    <font>
      <i/>
      <sz val="9"/>
      <color indexed="8"/>
      <name val="Calibri"/>
      <family val="2"/>
    </font>
    <font>
      <b/>
      <sz val="14"/>
      <color indexed="60"/>
      <name val="Calibri"/>
      <family val="2"/>
    </font>
    <font>
      <b/>
      <sz val="11"/>
      <color indexed="60"/>
      <name val="Calibri"/>
      <family val="2"/>
    </font>
    <font>
      <sz val="11"/>
      <color indexed="12"/>
      <name val="Calibri"/>
      <family val="2"/>
    </font>
    <font>
      <b/>
      <sz val="10"/>
      <color indexed="8"/>
      <name val="Calibri"/>
      <family val="2"/>
    </font>
    <font>
      <b/>
      <sz val="11"/>
      <color indexed="16"/>
      <name val="Calibri"/>
      <family val="2"/>
    </font>
    <font>
      <sz val="11"/>
      <color indexed="60"/>
      <name val="Calibri"/>
      <family val="2"/>
    </font>
    <font>
      <sz val="11"/>
      <color indexed="16"/>
      <name val="Calibri"/>
      <family val="2"/>
    </font>
    <font>
      <b/>
      <sz val="10"/>
      <color indexed="16"/>
      <name val="Calibri"/>
      <family val="2"/>
    </font>
    <font>
      <sz val="10"/>
      <color indexed="60"/>
      <name val="Calibri"/>
      <family val="2"/>
    </font>
    <font>
      <b/>
      <sz val="10"/>
      <color indexed="60"/>
      <name val="Calibri"/>
      <family val="2"/>
    </font>
    <font>
      <sz val="11"/>
      <name val="Calibri"/>
      <family val="2"/>
    </font>
    <font>
      <b/>
      <sz val="11"/>
      <color indexed="53"/>
      <name val="Calibri"/>
      <family val="2"/>
    </font>
    <font>
      <sz val="10"/>
      <name val="Calibri"/>
      <family val="2"/>
    </font>
    <font>
      <b/>
      <sz val="14"/>
      <color indexed="40"/>
      <name val="Calibri"/>
      <family val="2"/>
    </font>
    <font>
      <b/>
      <sz val="14"/>
      <color indexed="44"/>
      <name val="Calibri"/>
      <family val="2"/>
    </font>
    <font>
      <sz val="11"/>
      <color indexed="40"/>
      <name val="Calibri"/>
      <family val="2"/>
    </font>
    <font>
      <i/>
      <sz val="11"/>
      <name val="Calibri"/>
      <family val="2"/>
    </font>
    <font>
      <b/>
      <sz val="14"/>
      <color indexed="52"/>
      <name val="Calibri"/>
      <family val="2"/>
    </font>
    <font>
      <b/>
      <sz val="14"/>
      <color indexed="51"/>
      <name val="Calibri"/>
      <family val="2"/>
    </font>
    <font>
      <b/>
      <sz val="10"/>
      <color indexed="53"/>
      <name val="Calibri"/>
      <family val="2"/>
    </font>
    <font>
      <b/>
      <sz val="10"/>
      <name val="Arial"/>
      <family val="2"/>
    </font>
    <font>
      <sz val="10"/>
      <color indexed="53"/>
      <name val="Arial"/>
      <family val="2"/>
    </font>
    <font>
      <b/>
      <sz val="8"/>
      <color indexed="32"/>
      <name val="Tahoma"/>
      <family val="2"/>
    </font>
    <font>
      <sz val="28"/>
      <name val="Calibri"/>
      <family val="2"/>
    </font>
    <font>
      <sz val="12"/>
      <color indexed="8"/>
      <name val="Calibri"/>
      <family val="2"/>
    </font>
    <font>
      <b/>
      <sz val="11"/>
      <name val="Calibri"/>
      <family val="2"/>
    </font>
    <font>
      <sz val="11"/>
      <color indexed="9"/>
      <name val="Arial"/>
      <family val="2"/>
    </font>
    <font>
      <sz val="14"/>
      <color indexed="8"/>
      <name val="Calibri"/>
      <family val="2"/>
    </font>
    <font>
      <sz val="12"/>
      <color indexed="9"/>
      <name val="Calibri"/>
      <family val="2"/>
    </font>
    <font>
      <b/>
      <sz val="11"/>
      <color indexed="61"/>
      <name val="Calibri"/>
      <family val="2"/>
    </font>
    <font>
      <sz val="11"/>
      <color indexed="59"/>
      <name val="Calibri"/>
      <family val="2"/>
    </font>
    <font>
      <b/>
      <i/>
      <sz val="14"/>
      <color indexed="12"/>
      <name val="Calibri"/>
      <family val="2"/>
    </font>
    <font>
      <b/>
      <sz val="9"/>
      <color indexed="8"/>
      <name val="Calibri"/>
      <family val="2"/>
    </font>
    <font>
      <sz val="8"/>
      <color indexed="8"/>
      <name val="Calibri"/>
      <family val="2"/>
    </font>
    <font>
      <b/>
      <sz val="8"/>
      <name val="Calibri"/>
      <family val="2"/>
    </font>
    <font>
      <b/>
      <sz val="8"/>
      <color indexed="8"/>
      <name val="Calibri"/>
      <family val="2"/>
    </font>
    <font>
      <sz val="9"/>
      <name val="Calibri"/>
      <family val="2"/>
    </font>
    <font>
      <sz val="9"/>
      <color indexed="16"/>
      <name val="Calibri"/>
      <family val="2"/>
    </font>
    <font>
      <sz val="7"/>
      <color indexed="16"/>
      <name val="Calibri"/>
      <family val="2"/>
    </font>
    <font>
      <sz val="8"/>
      <name val="Calibri"/>
      <family val="2"/>
    </font>
    <font>
      <i/>
      <sz val="8"/>
      <color indexed="8"/>
      <name val="Calibri"/>
      <family val="2"/>
    </font>
    <font>
      <sz val="11"/>
      <color indexed="10"/>
      <name val="Calibri"/>
      <family val="2"/>
    </font>
    <font>
      <b/>
      <sz val="9"/>
      <name val="Calibri"/>
      <family val="2"/>
    </font>
    <font>
      <sz val="9"/>
      <color indexed="8"/>
      <name val="Verdana"/>
      <family val="2"/>
    </font>
    <font>
      <b/>
      <sz val="10"/>
      <color indexed="63"/>
      <name val="Verdana"/>
      <family val="2"/>
    </font>
    <font>
      <b/>
      <sz val="10"/>
      <name val="Verdana"/>
      <family val="2"/>
    </font>
    <font>
      <sz val="8"/>
      <color indexed="8"/>
      <name val="Verdana"/>
      <family val="2"/>
    </font>
    <font>
      <b/>
      <sz val="12"/>
      <color indexed="56"/>
      <name val="Tahoma"/>
      <family val="2"/>
    </font>
    <font>
      <b/>
      <sz val="8"/>
      <name val="Tahoma"/>
      <family val="2"/>
    </font>
    <font>
      <b/>
      <sz val="8"/>
      <color indexed="9"/>
      <name val="Tahoma"/>
      <family val="2"/>
    </font>
    <font>
      <sz val="8"/>
      <name val="Webdings"/>
      <family val="1"/>
    </font>
    <font>
      <sz val="7"/>
      <color indexed="43"/>
      <name val="Verdana"/>
      <family val="2"/>
    </font>
    <font>
      <sz val="14"/>
      <name val="Calibri"/>
      <family val="2"/>
    </font>
    <font>
      <sz val="9"/>
      <color indexed="8"/>
      <name val="Tahoma"/>
      <family val="2"/>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b/>
      <sz val="8"/>
      <name val="Arial"/>
      <family val="2"/>
    </font>
    <font>
      <b/>
      <sz val="8"/>
      <color indexed="56"/>
      <name val="Tahoma"/>
      <family val="2"/>
    </font>
    <font>
      <b/>
      <sz val="8"/>
      <color indexed="9"/>
      <name val="Calibri"/>
      <family val="2"/>
    </font>
    <font>
      <sz val="8"/>
      <color indexed="9"/>
      <name val="Arial"/>
      <family val="2"/>
    </font>
    <font>
      <sz val="8"/>
      <color indexed="9"/>
      <name val="Tahoma"/>
      <family val="2"/>
    </font>
    <font>
      <b/>
      <sz val="8"/>
      <color indexed="9"/>
      <name val="Verdana"/>
      <family val="2"/>
    </font>
    <font>
      <b/>
      <sz val="10"/>
      <color indexed="8"/>
      <name val="Arial"/>
      <family val="2"/>
    </font>
    <font>
      <b/>
      <sz val="10"/>
      <color indexed="16"/>
      <name val="Arial"/>
      <family val="2"/>
    </font>
    <font>
      <sz val="11"/>
      <color indexed="16"/>
      <name val="Arial Black"/>
      <family val="2"/>
    </font>
    <font>
      <b/>
      <sz val="14"/>
      <color indexed="16"/>
      <name val="Calibri"/>
      <family val="2"/>
    </font>
    <font>
      <sz val="9"/>
      <color indexed="16"/>
      <name val="Verdana"/>
      <family val="2"/>
    </font>
    <font>
      <b/>
      <sz val="10"/>
      <color indexed="16"/>
      <name val="Verdana"/>
      <family val="2"/>
    </font>
    <font>
      <b/>
      <sz val="14"/>
      <color indexed="9"/>
      <name val="Calibri"/>
      <family val="2"/>
    </font>
    <font>
      <sz val="10"/>
      <color indexed="59"/>
      <name val="Calibri"/>
      <family val="2"/>
    </font>
    <font>
      <b/>
      <sz val="11"/>
      <color indexed="9"/>
      <name val="Calibri"/>
      <family val="2"/>
    </font>
    <font>
      <sz val="7"/>
      <color indexed="8"/>
      <name val="Calibri"/>
      <family val="2"/>
    </font>
    <font>
      <sz val="5"/>
      <color indexed="8"/>
      <name val="Arial"/>
      <family val="2"/>
    </font>
    <font>
      <b/>
      <sz val="10.5"/>
      <color indexed="8"/>
      <name val="Calibri"/>
      <family val="2"/>
    </font>
    <font>
      <sz val="7.75"/>
      <color indexed="8"/>
      <name val="Calibri"/>
      <family val="2"/>
    </font>
    <font>
      <b/>
      <sz val="9"/>
      <color indexed="8"/>
      <name val="Arial"/>
      <family val="2"/>
    </font>
    <font>
      <b/>
      <sz val="8"/>
      <color indexed="8"/>
      <name val="Arial"/>
      <family val="2"/>
    </font>
    <font>
      <sz val="8"/>
      <color indexed="8"/>
      <name val="Arial"/>
      <family val="2"/>
    </font>
    <font>
      <sz val="7"/>
      <color indexed="8"/>
      <name val="Arial"/>
      <family val="2"/>
    </font>
    <font>
      <sz val="5.2"/>
      <color indexed="8"/>
      <name val="Arial"/>
      <family val="2"/>
    </font>
    <font>
      <sz val="6.75"/>
      <color indexed="8"/>
      <name val="Arial"/>
      <family val="2"/>
    </font>
    <font>
      <sz val="4.25"/>
      <color indexed="8"/>
      <name val="Arial"/>
      <family val="2"/>
    </font>
    <font>
      <sz val="5.35"/>
      <color indexed="8"/>
      <name val="Arial"/>
      <family val="2"/>
    </font>
    <font>
      <b/>
      <sz val="5.5"/>
      <color indexed="8"/>
      <name val="Arial"/>
      <family val="2"/>
    </font>
    <font>
      <sz val="4.75"/>
      <color indexed="8"/>
      <name val="Arial"/>
      <family val="2"/>
    </font>
    <font>
      <sz val="6"/>
      <color indexed="8"/>
      <name val="Calibri"/>
      <family val="2"/>
    </font>
    <font>
      <sz val="6"/>
      <color indexed="63"/>
      <name val="Calibri"/>
      <family val="2"/>
    </font>
    <font>
      <sz val="13.2"/>
      <color indexed="8"/>
      <name val="Calibri"/>
      <family val="2"/>
    </font>
    <font>
      <sz val="10"/>
      <color indexed="8"/>
      <name val="Symbol"/>
      <family val="1"/>
    </font>
    <font>
      <sz val="7"/>
      <color indexed="8"/>
      <name val="Times New Roman"/>
      <family val="1"/>
    </font>
    <font>
      <u val="single"/>
      <sz val="11"/>
      <color indexed="25"/>
      <name val="Calibri"/>
      <family val="2"/>
    </font>
    <font>
      <sz val="11"/>
      <color indexed="58"/>
      <name val="Calibri"/>
      <family val="2"/>
    </font>
    <font>
      <b/>
      <sz val="11"/>
      <color indexed="38"/>
      <name val="Calibri"/>
      <family val="2"/>
    </font>
    <font>
      <u val="single"/>
      <sz val="11"/>
      <color indexed="30"/>
      <name val="Calibri"/>
      <family val="2"/>
    </font>
    <font>
      <sz val="11"/>
      <color indexed="62"/>
      <name val="Calibri"/>
      <family val="2"/>
    </font>
    <font>
      <sz val="11"/>
      <color indexed="52"/>
      <name val="Calibri"/>
      <family val="2"/>
    </font>
    <font>
      <sz val="12"/>
      <color indexed="8"/>
      <name val="Arial"/>
      <family val="2"/>
    </font>
    <font>
      <sz val="9"/>
      <color indexed="8"/>
      <name val="Calibri"/>
      <family val="2"/>
    </font>
    <font>
      <b/>
      <sz val="11"/>
      <color theme="0"/>
      <name val="Calibri"/>
      <family val="2"/>
    </font>
    <font>
      <u val="single"/>
      <sz val="11"/>
      <color theme="11"/>
      <name val="Calibri"/>
      <family val="2"/>
    </font>
    <font>
      <sz val="11"/>
      <color rgb="FF006100"/>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theme="1"/>
      <name val="Calibri"/>
      <family val="2"/>
    </font>
    <font>
      <sz val="11"/>
      <color rgb="FFFF0000"/>
      <name val="Calibri"/>
      <family val="2"/>
    </font>
    <font>
      <b/>
      <sz val="11"/>
      <color rgb="FFFF0000"/>
      <name val="Calibri"/>
      <family val="2"/>
    </font>
    <font>
      <sz val="11"/>
      <color theme="1"/>
      <name val="Calibri"/>
      <family val="2"/>
    </font>
    <font>
      <sz val="11"/>
      <color rgb="FFC00000"/>
      <name val="Calibri"/>
      <family val="2"/>
    </font>
  </fonts>
  <fills count="3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61"/>
        <bgColor indexed="64"/>
      </patternFill>
    </fill>
    <fill>
      <patternFill patternType="solid">
        <fgColor indexed="4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4"/>
        <bgColor indexed="64"/>
      </patternFill>
    </fill>
    <fill>
      <patternFill patternType="solid">
        <fgColor indexed="34"/>
        <bgColor indexed="64"/>
      </patternFill>
    </fill>
    <fill>
      <patternFill patternType="solid">
        <fgColor indexed="15"/>
        <bgColor indexed="64"/>
      </patternFill>
    </fill>
    <fill>
      <patternFill patternType="solid">
        <fgColor indexed="25"/>
        <bgColor indexed="64"/>
      </patternFill>
    </fill>
    <fill>
      <patternFill patternType="solid">
        <fgColor indexed="42"/>
        <bgColor indexed="64"/>
      </patternFill>
    </fill>
    <fill>
      <patternFill patternType="solid">
        <fgColor indexed="11"/>
        <bgColor indexed="64"/>
      </patternFill>
    </fill>
    <fill>
      <patternFill patternType="solid">
        <fgColor rgb="FFFFFF00"/>
        <bgColor indexed="64"/>
      </patternFill>
    </fill>
    <fill>
      <patternFill patternType="solid">
        <fgColor indexed="18"/>
        <bgColor indexed="64"/>
      </patternFill>
    </fill>
    <fill>
      <patternFill patternType="solid">
        <fgColor indexed="62"/>
        <bgColor indexed="64"/>
      </patternFill>
    </fill>
    <fill>
      <patternFill patternType="solid">
        <fgColor indexed="13"/>
        <bgColor indexed="64"/>
      </patternFill>
    </fill>
  </fills>
  <borders count="178">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thin">
        <color indexed="32"/>
      </left>
      <right>
        <color indexed="63"/>
      </right>
      <top style="thin">
        <color indexed="32"/>
      </top>
      <bottom style="thin">
        <color indexed="32"/>
      </bottom>
    </border>
    <border>
      <left>
        <color indexed="63"/>
      </left>
      <right>
        <color indexed="63"/>
      </right>
      <top style="thin">
        <color indexed="32"/>
      </top>
      <bottom style="thin">
        <color indexed="32"/>
      </bottom>
    </border>
    <border>
      <left>
        <color indexed="63"/>
      </left>
      <right style="thin">
        <color indexed="32"/>
      </right>
      <top style="thin">
        <color indexed="32"/>
      </top>
      <bottom style="thin">
        <color indexed="32"/>
      </bottom>
    </border>
    <border>
      <left style="thin">
        <color indexed="32"/>
      </left>
      <right style="thin">
        <color indexed="32"/>
      </right>
      <top style="thin">
        <color indexed="32"/>
      </top>
      <bottom style="thin">
        <color indexed="32"/>
      </bottom>
    </border>
    <border>
      <left style="thin">
        <color indexed="32"/>
      </left>
      <right>
        <color indexed="63"/>
      </right>
      <top>
        <color indexed="63"/>
      </top>
      <bottom>
        <color indexed="63"/>
      </bottom>
    </border>
    <border>
      <left>
        <color indexed="63"/>
      </left>
      <right>
        <color indexed="63"/>
      </right>
      <top>
        <color indexed="63"/>
      </top>
      <bottom style="medium">
        <color indexed="60"/>
      </bottom>
    </border>
    <border>
      <left style="medium">
        <color indexed="60"/>
      </left>
      <right style="medium">
        <color indexed="60"/>
      </right>
      <top style="medium">
        <color indexed="60"/>
      </top>
      <bottom style="medium">
        <color indexed="60"/>
      </bottom>
    </border>
    <border>
      <left style="medium">
        <color indexed="16"/>
      </left>
      <right style="thin">
        <color indexed="16"/>
      </right>
      <top style="thin">
        <color indexed="16"/>
      </top>
      <bottom style="thin">
        <color indexed="16"/>
      </bottom>
    </border>
    <border>
      <left style="thin">
        <color indexed="16"/>
      </left>
      <right style="thin">
        <color indexed="16"/>
      </right>
      <top>
        <color indexed="63"/>
      </top>
      <bottom style="thin">
        <color indexed="16"/>
      </bottom>
    </border>
    <border>
      <left style="medium">
        <color indexed="16"/>
      </left>
      <right style="thin">
        <color indexed="16"/>
      </right>
      <top>
        <color indexed="63"/>
      </top>
      <bottom style="thin">
        <color indexed="16"/>
      </bottom>
    </border>
    <border>
      <left style="thin">
        <color indexed="16"/>
      </left>
      <right style="thin">
        <color indexed="16"/>
      </right>
      <top style="thin">
        <color indexed="16"/>
      </top>
      <bottom>
        <color indexed="63"/>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thin">
        <color indexed="32"/>
      </left>
      <right style="thin">
        <color indexed="32"/>
      </right>
      <top style="thin">
        <color indexed="32"/>
      </top>
      <bottom style="medium">
        <color indexed="16"/>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60"/>
      </left>
      <right style="thin">
        <color indexed="60"/>
      </right>
      <top>
        <color indexed="63"/>
      </top>
      <bottom>
        <color indexed="63"/>
      </bottom>
    </border>
    <border>
      <left style="medium">
        <color indexed="60"/>
      </left>
      <right>
        <color indexed="63"/>
      </right>
      <top style="medium">
        <color indexed="60"/>
      </top>
      <bottom style="thin">
        <color indexed="32"/>
      </bottom>
    </border>
    <border>
      <left style="thin">
        <color indexed="60"/>
      </left>
      <right style="thin">
        <color indexed="60"/>
      </right>
      <top style="medium">
        <color indexed="60"/>
      </top>
      <bottom style="thin">
        <color indexed="32"/>
      </bottom>
    </border>
    <border>
      <left>
        <color indexed="63"/>
      </left>
      <right style="medium">
        <color indexed="60"/>
      </right>
      <top style="medium">
        <color indexed="60"/>
      </top>
      <bottom>
        <color indexed="63"/>
      </bottom>
    </border>
    <border>
      <left style="medium">
        <color indexed="60"/>
      </left>
      <right style="thin">
        <color indexed="32"/>
      </right>
      <top style="thin">
        <color indexed="32"/>
      </top>
      <bottom style="thin">
        <color indexed="32"/>
      </bottom>
    </border>
    <border>
      <left style="thin">
        <color indexed="58"/>
      </left>
      <right style="thin">
        <color indexed="58"/>
      </right>
      <top style="thin">
        <color indexed="58"/>
      </top>
      <bottom style="thin">
        <color indexed="58"/>
      </bottom>
    </border>
    <border>
      <left style="thin">
        <color indexed="32"/>
      </left>
      <right style="medium">
        <color indexed="60"/>
      </right>
      <top style="thin">
        <color indexed="32"/>
      </top>
      <bottom style="thin">
        <color indexed="32"/>
      </bottom>
    </border>
    <border>
      <left style="medium">
        <color indexed="60"/>
      </left>
      <right style="thin">
        <color indexed="32"/>
      </right>
      <top style="thin">
        <color indexed="32"/>
      </top>
      <bottom style="medium">
        <color indexed="60"/>
      </bottom>
    </border>
    <border>
      <left style="thin">
        <color indexed="32"/>
      </left>
      <right style="thin">
        <color indexed="32"/>
      </right>
      <top style="thin">
        <color indexed="32"/>
      </top>
      <bottom style="medium">
        <color indexed="60"/>
      </bottom>
    </border>
    <border>
      <left style="thin">
        <color indexed="32"/>
      </left>
      <right style="medium">
        <color indexed="60"/>
      </right>
      <top style="thin">
        <color indexed="32"/>
      </top>
      <bottom style="medium">
        <color indexed="60"/>
      </bottom>
    </border>
    <border>
      <left style="medium">
        <color indexed="16"/>
      </left>
      <right style="thin">
        <color indexed="32"/>
      </right>
      <top style="thin">
        <color indexed="32"/>
      </top>
      <bottom style="thin">
        <color indexed="32"/>
      </bottom>
    </border>
    <border>
      <left style="thin">
        <color indexed="32"/>
      </left>
      <right style="medium">
        <color indexed="16"/>
      </right>
      <top style="thin">
        <color indexed="32"/>
      </top>
      <bottom style="thin">
        <color indexed="32"/>
      </bottom>
    </border>
    <border>
      <left style="medium">
        <color indexed="32"/>
      </left>
      <right style="thin">
        <color indexed="32"/>
      </right>
      <top style="thin">
        <color indexed="32"/>
      </top>
      <bottom style="thin">
        <color indexed="32"/>
      </bottom>
    </border>
    <border>
      <left style="medium">
        <color indexed="16"/>
      </left>
      <right style="thin">
        <color indexed="32"/>
      </right>
      <top style="thin">
        <color indexed="32"/>
      </top>
      <bottom style="medium">
        <color indexed="16"/>
      </bottom>
    </border>
    <border>
      <left style="thin">
        <color indexed="32"/>
      </left>
      <right style="medium">
        <color indexed="16"/>
      </right>
      <top style="thin">
        <color indexed="32"/>
      </top>
      <bottom style="medium">
        <color indexed="16"/>
      </bottom>
    </border>
    <border>
      <left>
        <color indexed="63"/>
      </left>
      <right style="thin">
        <color indexed="32"/>
      </right>
      <top>
        <color indexed="63"/>
      </top>
      <bottom>
        <color indexed="63"/>
      </bottom>
    </border>
    <border>
      <left>
        <color indexed="63"/>
      </left>
      <right>
        <color indexed="63"/>
      </right>
      <top>
        <color indexed="63"/>
      </top>
      <bottom style="medium">
        <color indexed="12"/>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color indexed="32"/>
      </left>
      <right style="thin">
        <color indexed="32"/>
      </right>
      <top style="medium">
        <color indexed="48"/>
      </top>
      <bottom style="thin">
        <color indexed="32"/>
      </bottom>
    </border>
    <border>
      <left style="thin">
        <color indexed="32"/>
      </left>
      <right style="medium">
        <color indexed="48"/>
      </right>
      <top style="medium">
        <color indexed="48"/>
      </top>
      <bottom style="thin">
        <color indexed="32"/>
      </bottom>
    </border>
    <border>
      <left style="medium">
        <color indexed="48"/>
      </left>
      <right style="thin">
        <color indexed="32"/>
      </right>
      <top style="thin">
        <color indexed="32"/>
      </top>
      <bottom style="thin">
        <color indexed="32"/>
      </bottom>
    </border>
    <border>
      <left style="thin">
        <color indexed="32"/>
      </left>
      <right style="medium">
        <color indexed="48"/>
      </right>
      <top style="thin">
        <color indexed="32"/>
      </top>
      <bottom style="thin">
        <color indexed="32"/>
      </bottom>
    </border>
    <border>
      <left style="medium">
        <color indexed="48"/>
      </left>
      <right style="thin">
        <color indexed="32"/>
      </right>
      <top style="thin">
        <color indexed="32"/>
      </top>
      <bottom style="medium">
        <color indexed="48"/>
      </bottom>
    </border>
    <border>
      <left style="thin">
        <color indexed="32"/>
      </left>
      <right style="thin">
        <color indexed="32"/>
      </right>
      <top style="thin">
        <color indexed="32"/>
      </top>
      <bottom style="medium">
        <color indexed="48"/>
      </bottom>
    </border>
    <border>
      <left style="thin">
        <color indexed="32"/>
      </left>
      <right style="medium">
        <color indexed="48"/>
      </right>
      <top style="thin">
        <color indexed="32"/>
      </top>
      <bottom style="medium">
        <color indexed="48"/>
      </bottom>
    </border>
    <border>
      <left style="medium">
        <color indexed="48"/>
      </left>
      <right>
        <color indexed="63"/>
      </right>
      <top style="medium">
        <color indexed="48"/>
      </top>
      <bottom>
        <color indexed="63"/>
      </bottom>
    </border>
    <border>
      <left style="medium">
        <color indexed="48"/>
      </left>
      <right style="thin">
        <color indexed="32"/>
      </right>
      <top style="thin">
        <color indexed="32"/>
      </top>
      <bottom>
        <color indexed="63"/>
      </bottom>
    </border>
    <border>
      <left style="thin">
        <color indexed="32"/>
      </left>
      <right style="thin">
        <color indexed="32"/>
      </right>
      <top style="thin">
        <color indexed="32"/>
      </top>
      <bottom>
        <color indexed="63"/>
      </bottom>
    </border>
    <border>
      <left style="medium">
        <color indexed="32"/>
      </left>
      <right style="thin">
        <color indexed="32"/>
      </right>
      <top style="medium">
        <color indexed="32"/>
      </top>
      <bottom style="thin">
        <color indexed="32"/>
      </bottom>
    </border>
    <border>
      <left style="thin">
        <color indexed="16"/>
      </left>
      <right style="thin">
        <color indexed="16"/>
      </right>
      <top style="medium">
        <color indexed="32"/>
      </top>
      <bottom style="thin">
        <color indexed="32"/>
      </bottom>
    </border>
    <border>
      <left style="thin">
        <color indexed="16"/>
      </left>
      <right style="medium">
        <color indexed="16"/>
      </right>
      <top style="medium">
        <color indexed="32"/>
      </top>
      <bottom style="thin">
        <color indexed="32"/>
      </bottom>
    </border>
    <border>
      <left style="medium">
        <color indexed="32"/>
      </left>
      <right>
        <color indexed="63"/>
      </right>
      <top>
        <color indexed="63"/>
      </top>
      <bottom style="thin">
        <color indexed="32"/>
      </bottom>
    </border>
    <border>
      <left style="medium">
        <color indexed="32"/>
      </left>
      <right style="thin">
        <color indexed="32"/>
      </right>
      <top>
        <color indexed="63"/>
      </top>
      <bottom style="thin">
        <color indexed="32"/>
      </bottom>
    </border>
    <border>
      <left>
        <color indexed="63"/>
      </left>
      <right>
        <color indexed="63"/>
      </right>
      <top>
        <color indexed="63"/>
      </top>
      <bottom style="medium">
        <color indexed="51"/>
      </bottom>
    </border>
    <border>
      <left style="medium">
        <color indexed="51"/>
      </left>
      <right style="medium">
        <color indexed="51"/>
      </right>
      <top style="medium">
        <color indexed="51"/>
      </top>
      <bottom style="thin">
        <color indexed="32"/>
      </bottom>
    </border>
    <border>
      <left>
        <color indexed="63"/>
      </left>
      <right style="thin">
        <color indexed="32"/>
      </right>
      <top style="medium">
        <color indexed="51"/>
      </top>
      <bottom style="thin">
        <color indexed="32"/>
      </bottom>
    </border>
    <border>
      <left style="thin">
        <color indexed="32"/>
      </left>
      <right style="thin">
        <color indexed="32"/>
      </right>
      <top style="medium">
        <color indexed="51"/>
      </top>
      <bottom style="thin">
        <color indexed="32"/>
      </bottom>
    </border>
    <border>
      <left style="thin">
        <color indexed="16"/>
      </left>
      <right style="thin">
        <color indexed="16"/>
      </right>
      <top style="medium">
        <color indexed="51"/>
      </top>
      <bottom style="thin">
        <color indexed="32"/>
      </bottom>
    </border>
    <border>
      <left style="medium">
        <color indexed="51"/>
      </left>
      <right>
        <color indexed="63"/>
      </right>
      <top>
        <color indexed="63"/>
      </top>
      <bottom style="thin">
        <color indexed="32"/>
      </bottom>
    </border>
    <border>
      <left>
        <color indexed="63"/>
      </left>
      <right>
        <color indexed="63"/>
      </right>
      <top>
        <color indexed="63"/>
      </top>
      <bottom style="thin">
        <color indexed="32"/>
      </bottom>
    </border>
    <border>
      <left style="medium">
        <color indexed="51"/>
      </left>
      <right style="medium">
        <color indexed="51"/>
      </right>
      <top>
        <color indexed="63"/>
      </top>
      <bottom style="thin">
        <color indexed="32"/>
      </bottom>
    </border>
    <border>
      <left>
        <color indexed="63"/>
      </left>
      <right style="thin">
        <color indexed="32"/>
      </right>
      <top>
        <color indexed="63"/>
      </top>
      <bottom style="thin">
        <color indexed="32"/>
      </bottom>
    </border>
    <border>
      <left style="thin">
        <color indexed="32"/>
      </left>
      <right style="thin">
        <color indexed="32"/>
      </right>
      <top>
        <color indexed="63"/>
      </top>
      <bottom style="thin">
        <color indexed="32"/>
      </bottom>
    </border>
    <border>
      <left>
        <color indexed="63"/>
      </left>
      <right style="medium">
        <color indexed="51"/>
      </right>
      <top>
        <color indexed="63"/>
      </top>
      <bottom>
        <color indexed="63"/>
      </bottom>
    </border>
    <border>
      <left style="thin">
        <color indexed="32"/>
      </left>
      <right>
        <color indexed="63"/>
      </right>
      <top>
        <color indexed="63"/>
      </top>
      <bottom style="thin">
        <color indexed="32"/>
      </bottom>
    </border>
    <border>
      <left style="thin">
        <color indexed="32"/>
      </left>
      <right>
        <color indexed="63"/>
      </right>
      <top style="thin">
        <color indexed="32"/>
      </top>
      <bottom style="medium">
        <color indexed="51"/>
      </bottom>
    </border>
    <border>
      <left style="thin">
        <color indexed="58"/>
      </left>
      <right style="thin">
        <color indexed="58"/>
      </right>
      <top style="thin">
        <color indexed="58"/>
      </top>
      <bottom style="medium">
        <color indexed="51"/>
      </bottom>
    </border>
    <border>
      <left>
        <color indexed="63"/>
      </left>
      <right>
        <color indexed="63"/>
      </right>
      <top style="thin">
        <color indexed="30"/>
      </top>
      <bottom style="thin">
        <color indexed="30"/>
      </bottom>
    </border>
    <border>
      <left style="thin">
        <color indexed="32"/>
      </left>
      <right style="medium">
        <color indexed="32"/>
      </right>
      <top style="medium">
        <color indexed="32"/>
      </top>
      <bottom style="thin">
        <color indexed="32"/>
      </bottom>
    </border>
    <border>
      <left style="thin">
        <color indexed="32"/>
      </left>
      <right style="medium">
        <color indexed="32"/>
      </right>
      <top style="thin">
        <color indexed="32"/>
      </top>
      <bottom style="medium">
        <color indexed="32"/>
      </bottom>
    </border>
    <border>
      <left style="medium">
        <color indexed="32"/>
      </left>
      <right style="thin">
        <color indexed="32"/>
      </right>
      <top style="thin">
        <color indexed="32"/>
      </top>
      <bottom style="medium">
        <color indexed="32"/>
      </bottom>
    </border>
    <border>
      <left style="thin">
        <color indexed="32"/>
      </left>
      <right style="thin">
        <color indexed="32"/>
      </right>
      <top style="medium">
        <color indexed="32"/>
      </top>
      <bottom style="thin">
        <color indexed="32"/>
      </bottom>
    </border>
    <border>
      <left>
        <color indexed="63"/>
      </left>
      <right style="medium">
        <color indexed="32"/>
      </right>
      <top style="medium">
        <color indexed="32"/>
      </top>
      <bottom style="thin">
        <color indexed="32"/>
      </bottom>
    </border>
    <border>
      <left>
        <color indexed="63"/>
      </left>
      <right style="medium">
        <color indexed="32"/>
      </right>
      <top style="thin">
        <color indexed="32"/>
      </top>
      <bottom style="thin">
        <color indexed="32"/>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medium">
        <color indexed="60"/>
      </left>
      <right style="dotted">
        <color indexed="32"/>
      </right>
      <top style="medium">
        <color indexed="60"/>
      </top>
      <bottom style="hair">
        <color indexed="32"/>
      </bottom>
    </border>
    <border>
      <left style="dotted">
        <color indexed="32"/>
      </left>
      <right style="dotted">
        <color indexed="32"/>
      </right>
      <top style="medium">
        <color indexed="52"/>
      </top>
      <bottom style="hair">
        <color indexed="32"/>
      </bottom>
    </border>
    <border>
      <left style="medium">
        <color indexed="60"/>
      </left>
      <right style="dotted">
        <color indexed="32"/>
      </right>
      <top style="hair">
        <color indexed="32"/>
      </top>
      <bottom style="hair">
        <color indexed="32"/>
      </bottom>
    </border>
    <border>
      <left style="dotted">
        <color indexed="32"/>
      </left>
      <right style="dotted">
        <color indexed="32"/>
      </right>
      <top style="hair">
        <color indexed="32"/>
      </top>
      <bottom style="hair">
        <color indexed="32"/>
      </bottom>
    </border>
    <border>
      <left style="medium">
        <color indexed="60"/>
      </left>
      <right style="dotted">
        <color indexed="32"/>
      </right>
      <top style="hair">
        <color indexed="32"/>
      </top>
      <bottom style="medium">
        <color indexed="60"/>
      </bottom>
    </border>
    <border>
      <left style="dotted">
        <color indexed="32"/>
      </left>
      <right style="dotted">
        <color indexed="32"/>
      </right>
      <top style="hair">
        <color indexed="32"/>
      </top>
      <bottom style="medium">
        <color indexed="52"/>
      </bottom>
    </border>
    <border>
      <left style="medium">
        <color indexed="62"/>
      </left>
      <right>
        <color indexed="63"/>
      </right>
      <top style="medium">
        <color indexed="62"/>
      </top>
      <bottom style="hair">
        <color indexed="32"/>
      </bottom>
    </border>
    <border>
      <left style="dotted">
        <color indexed="62"/>
      </left>
      <right style="dotted">
        <color indexed="32"/>
      </right>
      <top style="medium">
        <color indexed="62"/>
      </top>
      <bottom style="hair">
        <color indexed="32"/>
      </bottom>
    </border>
    <border>
      <left style="medium">
        <color indexed="62"/>
      </left>
      <right>
        <color indexed="63"/>
      </right>
      <top style="hair">
        <color indexed="32"/>
      </top>
      <bottom style="hair">
        <color indexed="32"/>
      </bottom>
    </border>
    <border>
      <left style="dotted">
        <color indexed="62"/>
      </left>
      <right style="dotted">
        <color indexed="32"/>
      </right>
      <top style="hair">
        <color indexed="32"/>
      </top>
      <bottom style="hair">
        <color indexed="32"/>
      </bottom>
    </border>
    <border>
      <left style="medium">
        <color indexed="62"/>
      </left>
      <right>
        <color indexed="63"/>
      </right>
      <top style="hair">
        <color indexed="32"/>
      </top>
      <bottom style="medium">
        <color indexed="62"/>
      </bottom>
    </border>
    <border>
      <left style="dotted">
        <color indexed="62"/>
      </left>
      <right style="dotted">
        <color indexed="32"/>
      </right>
      <top style="hair">
        <color indexed="32"/>
      </top>
      <bottom style="medium">
        <color indexed="62"/>
      </bottom>
    </border>
    <border>
      <left style="medium">
        <color indexed="51"/>
      </left>
      <right style="hair">
        <color indexed="32"/>
      </right>
      <top style="medium">
        <color indexed="51"/>
      </top>
      <bottom style="hair">
        <color indexed="32"/>
      </bottom>
    </border>
    <border>
      <left style="hair">
        <color indexed="32"/>
      </left>
      <right style="hair">
        <color indexed="32"/>
      </right>
      <top style="medium">
        <color indexed="51"/>
      </top>
      <bottom style="hair">
        <color indexed="32"/>
      </bottom>
    </border>
    <border>
      <left style="medium">
        <color indexed="51"/>
      </left>
      <right style="hair">
        <color indexed="32"/>
      </right>
      <top style="hair">
        <color indexed="32"/>
      </top>
      <bottom style="hair">
        <color indexed="32"/>
      </bottom>
    </border>
    <border>
      <left style="hair">
        <color indexed="32"/>
      </left>
      <right style="hair">
        <color indexed="32"/>
      </right>
      <top>
        <color indexed="63"/>
      </top>
      <bottom style="hair">
        <color indexed="32"/>
      </bottom>
    </border>
    <border>
      <left style="medium">
        <color indexed="51"/>
      </left>
      <right>
        <color indexed="63"/>
      </right>
      <top>
        <color indexed="63"/>
      </top>
      <bottom style="hair">
        <color indexed="32"/>
      </bottom>
    </border>
    <border>
      <left style="hair">
        <color indexed="32"/>
      </left>
      <right style="hair">
        <color indexed="32"/>
      </right>
      <top>
        <color indexed="63"/>
      </top>
      <bottom>
        <color indexed="63"/>
      </bottom>
    </border>
    <border>
      <left style="hair">
        <color indexed="32"/>
      </left>
      <right style="hair">
        <color indexed="32"/>
      </right>
      <top style="hair">
        <color indexed="32"/>
      </top>
      <bottom style="medium">
        <color indexed="51"/>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style="medium">
        <color indexed="48"/>
      </left>
      <right style="thin">
        <color indexed="32"/>
      </right>
      <top>
        <color indexed="63"/>
      </top>
      <bottom>
        <color indexed="63"/>
      </bottom>
    </border>
    <border>
      <left style="thin">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thin">
        <color indexed="32"/>
      </left>
      <right>
        <color indexed="63"/>
      </right>
      <top style="medium">
        <color indexed="32"/>
      </top>
      <bottom style="thin">
        <color indexed="32"/>
      </bottom>
    </border>
    <border>
      <left style="medium">
        <color indexed="60"/>
      </left>
      <right style="thin">
        <color indexed="32"/>
      </right>
      <top style="thin">
        <color indexed="32"/>
      </top>
      <bottom>
        <color indexed="63"/>
      </bottom>
    </border>
    <border>
      <left style="thin">
        <color indexed="32"/>
      </left>
      <right style="medium">
        <color indexed="60"/>
      </right>
      <top style="thin">
        <color indexed="32"/>
      </top>
      <bottom>
        <color indexed="63"/>
      </bottom>
    </border>
    <border>
      <left>
        <color indexed="63"/>
      </left>
      <right style="medium">
        <color indexed="60"/>
      </right>
      <top style="thin">
        <color indexed="32"/>
      </top>
      <bottom style="thin">
        <color indexed="32"/>
      </bottom>
    </border>
    <border>
      <left style="medium">
        <color indexed="60"/>
      </left>
      <right style="thin">
        <color indexed="32"/>
      </right>
      <top style="thin">
        <color theme="5" tint="-0.24997000396251678"/>
      </top>
      <bottom style="thin">
        <color indexed="32"/>
      </bottom>
    </border>
    <border>
      <left>
        <color indexed="63"/>
      </left>
      <right>
        <color indexed="63"/>
      </right>
      <top style="thin">
        <color theme="5" tint="-0.24997000396251678"/>
      </top>
      <bottom>
        <color indexed="63"/>
      </bottom>
    </border>
    <border>
      <left style="medium">
        <color indexed="60"/>
      </left>
      <right>
        <color indexed="63"/>
      </right>
      <top style="medium">
        <color indexed="60"/>
      </top>
      <bottom style="medium">
        <color indexed="60"/>
      </bottom>
    </border>
    <border>
      <left style="medium">
        <color indexed="60"/>
      </left>
      <right style="medium">
        <color indexed="60"/>
      </right>
      <top style="medium">
        <color indexed="60"/>
      </top>
      <bottom style="thin">
        <color indexed="32"/>
      </bottom>
    </border>
    <border>
      <left style="thin">
        <color indexed="58"/>
      </left>
      <right style="thin">
        <color indexed="58"/>
      </right>
      <top>
        <color indexed="63"/>
      </top>
      <bottom style="thin">
        <color indexed="58"/>
      </bottom>
    </border>
    <border>
      <left>
        <color indexed="63"/>
      </left>
      <right>
        <color indexed="63"/>
      </right>
      <top style="thin">
        <color indexed="32"/>
      </top>
      <bottom>
        <color indexed="63"/>
      </bottom>
    </border>
    <border>
      <left style="thin">
        <color indexed="32"/>
      </left>
      <right style="thin">
        <color indexed="32"/>
      </right>
      <top>
        <color indexed="63"/>
      </top>
      <bottom>
        <color indexed="63"/>
      </bottom>
    </border>
    <border>
      <left>
        <color indexed="63"/>
      </left>
      <right>
        <color indexed="63"/>
      </right>
      <top style="medium">
        <color indexed="60"/>
      </top>
      <bottom>
        <color indexed="63"/>
      </bottom>
    </border>
    <border>
      <left style="medium">
        <color indexed="16"/>
      </left>
      <right style="medium">
        <color indexed="16"/>
      </right>
      <top style="medium">
        <color indexed="16"/>
      </top>
      <bottom style="thin">
        <color indexed="16"/>
      </bottom>
    </border>
    <border>
      <left style="medium">
        <color indexed="32"/>
      </left>
      <right style="medium">
        <color indexed="32"/>
      </right>
      <top style="medium">
        <color indexed="32"/>
      </top>
      <bottom style="medium">
        <color indexed="32"/>
      </bottom>
    </border>
    <border>
      <left style="medium">
        <color indexed="16"/>
      </left>
      <right style="medium">
        <color indexed="16"/>
      </right>
      <top style="medium">
        <color indexed="16"/>
      </top>
      <bottom style="thin">
        <color indexed="32"/>
      </bottom>
    </border>
    <border>
      <left style="medium">
        <color indexed="48"/>
      </left>
      <right style="thin">
        <color indexed="32"/>
      </right>
      <top style="medium">
        <color indexed="48"/>
      </top>
      <bottom style="thin">
        <color indexed="32"/>
      </bottom>
    </border>
    <border>
      <left style="medium">
        <color indexed="51"/>
      </left>
      <right style="medium">
        <color indexed="51"/>
      </right>
      <top style="thin">
        <color indexed="32"/>
      </top>
      <bottom style="thin">
        <color indexed="32"/>
      </bottom>
    </border>
    <border>
      <left style="medium">
        <color indexed="51"/>
      </left>
      <right style="thin">
        <color indexed="32"/>
      </right>
      <top style="thin">
        <color indexed="32"/>
      </top>
      <bottom style="thin">
        <color indexed="32"/>
      </bottom>
    </border>
    <border>
      <left style="medium">
        <color indexed="51"/>
      </left>
      <right style="medium">
        <color indexed="51"/>
      </right>
      <top style="medium">
        <color indexed="51"/>
      </top>
      <bottom style="medium">
        <color indexed="51"/>
      </bottom>
    </border>
    <border>
      <left style="medium">
        <color indexed="51"/>
      </left>
      <right style="medium">
        <color indexed="51"/>
      </right>
      <top style="thin">
        <color indexed="32"/>
      </top>
      <bottom style="medium">
        <color indexed="51"/>
      </bottom>
    </border>
    <border>
      <left style="medium">
        <color indexed="32"/>
      </left>
      <right style="medium">
        <color indexed="32"/>
      </right>
      <top style="thin">
        <color indexed="32"/>
      </top>
      <bottom style="medium">
        <color indexed="32"/>
      </bottom>
    </border>
    <border>
      <left style="medium">
        <color indexed="32"/>
      </left>
      <right style="medium">
        <color indexed="32"/>
      </right>
      <top style="medium">
        <color indexed="32"/>
      </top>
      <bottom style="thin">
        <color indexed="32"/>
      </bottom>
    </border>
    <border>
      <left style="medium">
        <color indexed="32"/>
      </left>
      <right style="medium">
        <color indexed="32"/>
      </right>
      <top style="thin">
        <color indexed="32"/>
      </top>
      <bottom style="thin">
        <color indexed="32"/>
      </bottom>
    </border>
    <border>
      <left style="thin"/>
      <right style="thin"/>
      <top style="thin"/>
      <bottom style="thin"/>
    </border>
    <border>
      <left>
        <color indexed="63"/>
      </left>
      <right style="medium">
        <color indexed="60"/>
      </right>
      <top style="hair">
        <color indexed="23"/>
      </top>
      <bottom style="hair">
        <color indexed="23"/>
      </bottom>
    </border>
    <border>
      <left style="medium">
        <color indexed="60"/>
      </left>
      <right style="medium">
        <color indexed="60"/>
      </right>
      <top>
        <color indexed="63"/>
      </top>
      <bottom style="hair">
        <color indexed="32"/>
      </bottom>
    </border>
    <border>
      <left style="medium">
        <color indexed="60"/>
      </left>
      <right style="medium">
        <color indexed="60"/>
      </right>
      <top style="hair">
        <color indexed="32"/>
      </top>
      <bottom style="hair">
        <color indexed="32"/>
      </bottom>
    </border>
    <border>
      <left>
        <color indexed="63"/>
      </left>
      <right style="medium">
        <color indexed="60"/>
      </right>
      <top style="hair">
        <color indexed="23"/>
      </top>
      <bottom style="medium">
        <color indexed="60"/>
      </bottom>
    </border>
    <border>
      <left style="medium">
        <color indexed="60"/>
      </left>
      <right style="medium">
        <color indexed="60"/>
      </right>
      <top>
        <color indexed="63"/>
      </top>
      <bottom style="medium">
        <color indexed="60"/>
      </bottom>
    </border>
    <border>
      <left>
        <color indexed="63"/>
      </left>
      <right style="medium">
        <color indexed="52"/>
      </right>
      <top>
        <color indexed="63"/>
      </top>
      <bottom style="medium">
        <color indexed="52"/>
      </bottom>
    </border>
    <border>
      <left style="medium">
        <color indexed="18"/>
      </left>
      <right style="medium">
        <color indexed="18"/>
      </right>
      <top style="medium">
        <color indexed="18"/>
      </top>
      <bottom>
        <color indexed="63"/>
      </bottom>
    </border>
    <border>
      <left style="medium">
        <color indexed="18"/>
      </left>
      <right>
        <color indexed="63"/>
      </right>
      <top style="medium">
        <color indexed="18"/>
      </top>
      <bottom style="medium">
        <color indexed="18"/>
      </bottom>
    </border>
    <border>
      <left>
        <color indexed="63"/>
      </left>
      <right style="medium">
        <color indexed="62"/>
      </right>
      <top style="medium">
        <color indexed="62"/>
      </top>
      <bottom style="hair">
        <color indexed="23"/>
      </bottom>
    </border>
    <border>
      <left style="medium">
        <color indexed="18"/>
      </left>
      <right style="medium">
        <color indexed="18"/>
      </right>
      <top style="medium">
        <color indexed="18"/>
      </top>
      <bottom style="hair">
        <color indexed="18"/>
      </bottom>
    </border>
    <border>
      <left>
        <color indexed="63"/>
      </left>
      <right style="medium">
        <color indexed="62"/>
      </right>
      <top style="hair">
        <color indexed="23"/>
      </top>
      <bottom style="hair">
        <color indexed="23"/>
      </bottom>
    </border>
    <border>
      <left style="medium">
        <color indexed="18"/>
      </left>
      <right style="medium">
        <color indexed="18"/>
      </right>
      <top style="hair">
        <color indexed="18"/>
      </top>
      <bottom style="hair">
        <color indexed="18"/>
      </bottom>
    </border>
    <border>
      <left>
        <color indexed="63"/>
      </left>
      <right style="medium">
        <color indexed="62"/>
      </right>
      <top style="hair">
        <color indexed="23"/>
      </top>
      <bottom style="medium">
        <color indexed="62"/>
      </bottom>
    </border>
    <border>
      <left style="medium">
        <color indexed="18"/>
      </left>
      <right style="medium">
        <color indexed="18"/>
      </right>
      <top style="hair">
        <color indexed="18"/>
      </top>
      <bottom style="medium">
        <color indexed="18"/>
      </bottom>
    </border>
    <border>
      <left>
        <color indexed="63"/>
      </left>
      <right style="medium">
        <color indexed="52"/>
      </right>
      <top>
        <color indexed="63"/>
      </top>
      <bottom>
        <color indexed="63"/>
      </bottom>
    </border>
    <border>
      <left style="hair">
        <color indexed="32"/>
      </left>
      <right style="medium">
        <color indexed="51"/>
      </right>
      <top style="medium">
        <color indexed="51"/>
      </top>
      <bottom style="hair">
        <color indexed="32"/>
      </bottom>
    </border>
    <border>
      <left style="medium">
        <color indexed="51"/>
      </left>
      <right style="medium">
        <color indexed="51"/>
      </right>
      <top style="medium">
        <color indexed="51"/>
      </top>
      <bottom style="hair">
        <color indexed="51"/>
      </bottom>
    </border>
    <border>
      <left style="hair">
        <color indexed="32"/>
      </left>
      <right style="medium">
        <color indexed="51"/>
      </right>
      <top style="hair">
        <color indexed="32"/>
      </top>
      <bottom style="hair">
        <color indexed="32"/>
      </bottom>
    </border>
    <border>
      <left style="medium">
        <color indexed="51"/>
      </left>
      <right style="medium">
        <color indexed="51"/>
      </right>
      <top style="hair">
        <color indexed="51"/>
      </top>
      <bottom style="hair">
        <color indexed="51"/>
      </bottom>
    </border>
    <border>
      <left style="medium">
        <color indexed="51"/>
      </left>
      <right style="medium">
        <color indexed="51"/>
      </right>
      <top style="hair">
        <color indexed="51"/>
      </top>
      <bottom style="medium">
        <color indexed="51"/>
      </bottom>
    </border>
    <border>
      <left style="medium">
        <color indexed="57"/>
      </left>
      <right style="medium">
        <color indexed="57"/>
      </right>
      <top style="medium">
        <color indexed="57"/>
      </top>
      <bottom style="medium">
        <color indexed="57"/>
      </bottom>
    </border>
    <border>
      <left style="medium">
        <color indexed="57"/>
      </left>
      <right style="hair">
        <color indexed="57"/>
      </right>
      <top style="medium">
        <color indexed="57"/>
      </top>
      <bottom style="medium">
        <color indexed="57"/>
      </bottom>
    </border>
    <border>
      <left style="hair">
        <color indexed="57"/>
      </left>
      <right style="medium">
        <color indexed="57"/>
      </right>
      <top style="medium">
        <color indexed="57"/>
      </top>
      <bottom style="medium">
        <color indexed="57"/>
      </bottom>
    </border>
    <border>
      <left style="medium">
        <color indexed="32"/>
      </left>
      <right style="hair">
        <color indexed="32"/>
      </right>
      <top style="medium">
        <color indexed="57"/>
      </top>
      <bottom style="hair">
        <color indexed="32"/>
      </bottom>
    </border>
    <border>
      <left style="hair">
        <color indexed="32"/>
      </left>
      <right style="hair">
        <color indexed="32"/>
      </right>
      <top style="medium">
        <color indexed="57"/>
      </top>
      <bottom style="hair">
        <color indexed="32"/>
      </bottom>
    </border>
    <border>
      <left>
        <color indexed="63"/>
      </left>
      <right style="medium">
        <color indexed="32"/>
      </right>
      <top style="hair">
        <color indexed="32"/>
      </top>
      <bottom style="hair">
        <color indexed="32"/>
      </bottom>
    </border>
    <border>
      <left style="medium">
        <color indexed="32"/>
      </left>
      <right style="hair">
        <color indexed="32"/>
      </right>
      <top style="hair">
        <color indexed="32"/>
      </top>
      <bottom style="hair">
        <color indexed="32"/>
      </bottom>
    </border>
    <border>
      <left style="hair">
        <color indexed="32"/>
      </left>
      <right style="hair">
        <color indexed="32"/>
      </right>
      <top style="hair">
        <color indexed="32"/>
      </top>
      <bottom style="hair">
        <color indexed="32"/>
      </bottom>
    </border>
    <border>
      <left style="hair">
        <color indexed="32"/>
      </left>
      <right style="medium">
        <color indexed="32"/>
      </right>
      <top style="medium">
        <color indexed="57"/>
      </top>
      <bottom style="hair">
        <color indexed="32"/>
      </bottom>
    </border>
    <border>
      <left style="hair">
        <color indexed="32"/>
      </left>
      <right style="medium">
        <color indexed="32"/>
      </right>
      <top style="hair">
        <color indexed="32"/>
      </top>
      <bottom style="hair">
        <color indexed="32"/>
      </bottom>
    </border>
    <border>
      <left>
        <color indexed="63"/>
      </left>
      <right style="medium">
        <color indexed="32"/>
      </right>
      <top style="hair">
        <color indexed="32"/>
      </top>
      <bottom style="medium">
        <color indexed="32"/>
      </bottom>
    </border>
    <border>
      <left style="medium">
        <color indexed="32"/>
      </left>
      <right style="hair">
        <color indexed="32"/>
      </right>
      <top style="hair">
        <color indexed="32"/>
      </top>
      <bottom style="medium">
        <color indexed="32"/>
      </bottom>
    </border>
    <border>
      <left style="hair">
        <color indexed="32"/>
      </left>
      <right style="hair">
        <color indexed="32"/>
      </right>
      <top style="hair">
        <color indexed="32"/>
      </top>
      <bottom style="medium">
        <color indexed="32"/>
      </bottom>
    </border>
    <border>
      <left style="hair">
        <color indexed="32"/>
      </left>
      <right style="medium">
        <color indexed="32"/>
      </right>
      <top style="hair">
        <color indexed="32"/>
      </top>
      <bottom style="medium">
        <color indexed="32"/>
      </bottom>
    </border>
    <border>
      <left style="medium">
        <color indexed="32"/>
      </left>
      <right style="medium">
        <color indexed="32"/>
      </right>
      <top style="medium">
        <color indexed="57"/>
      </top>
      <bottom style="hair">
        <color indexed="32"/>
      </bottom>
    </border>
    <border>
      <left style="medium">
        <color indexed="32"/>
      </left>
      <right style="hair">
        <color indexed="32"/>
      </right>
      <top>
        <color indexed="63"/>
      </top>
      <bottom style="hair">
        <color indexed="32"/>
      </bottom>
    </border>
    <border>
      <left style="hair">
        <color indexed="32"/>
      </left>
      <right style="medium">
        <color indexed="32"/>
      </right>
      <top>
        <color indexed="63"/>
      </top>
      <bottom style="hair">
        <color indexed="32"/>
      </bottom>
    </border>
    <border>
      <left style="medium">
        <color indexed="32"/>
      </left>
      <right style="medium">
        <color indexed="32"/>
      </right>
      <top style="hair">
        <color indexed="32"/>
      </top>
      <bottom style="hair">
        <color indexed="32"/>
      </bottom>
    </border>
    <border>
      <left style="medium">
        <color indexed="32"/>
      </left>
      <right style="medium">
        <color indexed="32"/>
      </right>
      <top style="hair">
        <color indexed="32"/>
      </top>
      <bottom style="medium">
        <color indexed="32"/>
      </bottom>
    </border>
    <border>
      <left style="thin">
        <color indexed="32"/>
      </left>
      <right>
        <color indexed="63"/>
      </right>
      <top style="medium">
        <color indexed="57"/>
      </top>
      <bottom>
        <color indexed="63"/>
      </bottom>
    </border>
    <border>
      <left>
        <color indexed="63"/>
      </left>
      <right>
        <color indexed="63"/>
      </right>
      <top style="medium">
        <color indexed="57"/>
      </top>
      <bottom>
        <color indexed="63"/>
      </botto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2" borderId="1" applyNumberFormat="0" applyAlignment="0" applyProtection="0"/>
    <xf numFmtId="0" fontId="137" fillId="17" borderId="2" applyNumberFormat="0" applyAlignment="0" applyProtection="0"/>
    <xf numFmtId="165"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4" fontId="0" fillId="0" borderId="0" applyFill="0" applyBorder="0" applyAlignment="0" applyProtection="0"/>
    <xf numFmtId="0" fontId="5" fillId="0" borderId="0" applyNumberFormat="0" applyFill="0" applyBorder="0" applyAlignment="0" applyProtection="0"/>
    <xf numFmtId="0" fontId="138" fillId="0" borderId="0" applyNumberFormat="0" applyFill="0" applyBorder="0" applyAlignment="0" applyProtection="0"/>
    <xf numFmtId="0" fontId="139" fillId="18"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42" fillId="19" borderId="6" applyNumberFormat="0" applyAlignment="0" applyProtection="0"/>
    <xf numFmtId="0" fontId="143" fillId="0" borderId="7" applyNumberFormat="0" applyFill="0" applyAlignment="0" applyProtection="0"/>
    <xf numFmtId="165" fontId="1" fillId="0" borderId="0" applyFill="0" applyBorder="0" applyAlignment="0" applyProtection="0"/>
    <xf numFmtId="0" fontId="144" fillId="20" borderId="0" applyNumberFormat="0" applyBorder="0" applyAlignment="0" applyProtection="0"/>
    <xf numFmtId="165"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1" fillId="0" borderId="0">
      <alignment/>
      <protection/>
    </xf>
    <xf numFmtId="0" fontId="0" fillId="21" borderId="8" applyNumberFormat="0" applyFont="0" applyAlignment="0" applyProtection="0"/>
    <xf numFmtId="0" fontId="9" fillId="2" borderId="9" applyNumberFormat="0" applyAlignment="0" applyProtection="0"/>
    <xf numFmtId="9"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0" fontId="10" fillId="0" borderId="0" applyNumberFormat="0" applyFill="0" applyBorder="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145" fillId="0" borderId="11" applyNumberFormat="0" applyFill="0" applyAlignment="0" applyProtection="0"/>
    <xf numFmtId="0" fontId="146" fillId="0" borderId="0" applyNumberFormat="0" applyFill="0" applyBorder="0" applyAlignment="0" applyProtection="0"/>
  </cellStyleXfs>
  <cellXfs count="686">
    <xf numFmtId="0" fontId="0" fillId="0" borderId="0" xfId="0" applyAlignment="1">
      <alignment/>
    </xf>
    <xf numFmtId="165" fontId="12" fillId="0" borderId="0" xfId="68" applyFont="1" applyFill="1" applyAlignment="1">
      <alignment vertical="center"/>
      <protection/>
    </xf>
    <xf numFmtId="0" fontId="14" fillId="0" borderId="0" xfId="0" applyFont="1" applyAlignment="1">
      <alignment/>
    </xf>
    <xf numFmtId="165" fontId="14" fillId="0" borderId="0" xfId="0" applyNumberFormat="1" applyFont="1" applyAlignment="1">
      <alignment/>
    </xf>
    <xf numFmtId="165" fontId="14" fillId="0" borderId="0" xfId="0" applyNumberFormat="1" applyFont="1" applyAlignment="1">
      <alignment/>
    </xf>
    <xf numFmtId="0" fontId="0" fillId="0" borderId="0" xfId="0" applyFill="1" applyAlignment="1">
      <alignment/>
    </xf>
    <xf numFmtId="0" fontId="0" fillId="0" borderId="0" xfId="0" applyAlignment="1" applyProtection="1">
      <alignment/>
      <protection/>
    </xf>
    <xf numFmtId="165" fontId="11" fillId="0" borderId="0" xfId="67" applyFont="1" applyFill="1" applyAlignment="1" applyProtection="1">
      <alignment horizontal="center" vertical="center"/>
      <protection/>
    </xf>
    <xf numFmtId="165" fontId="12" fillId="0" borderId="0" xfId="67" applyFont="1" applyFill="1" applyAlignment="1" applyProtection="1">
      <alignment vertical="center"/>
      <protection/>
    </xf>
    <xf numFmtId="0" fontId="24" fillId="0" borderId="0" xfId="0" applyFont="1" applyAlignment="1">
      <alignment/>
    </xf>
    <xf numFmtId="0" fontId="0" fillId="0" borderId="0" xfId="0" applyBorder="1" applyAlignment="1">
      <alignment/>
    </xf>
    <xf numFmtId="0" fontId="24" fillId="0" borderId="0" xfId="0" applyFont="1" applyBorder="1" applyAlignment="1">
      <alignment/>
    </xf>
    <xf numFmtId="0" fontId="0" fillId="0" borderId="0" xfId="0" applyBorder="1" applyAlignment="1">
      <alignment horizontal="center"/>
    </xf>
    <xf numFmtId="0" fontId="27" fillId="0" borderId="0" xfId="0" applyFont="1" applyFill="1" applyAlignment="1">
      <alignment/>
    </xf>
    <xf numFmtId="0" fontId="0" fillId="0" borderId="0" xfId="0" applyFont="1" applyAlignment="1">
      <alignment/>
    </xf>
    <xf numFmtId="0" fontId="18" fillId="8" borderId="12" xfId="0" applyFont="1" applyFill="1" applyBorder="1" applyAlignment="1">
      <alignment horizontal="justify" vertical="center" wrapText="1"/>
    </xf>
    <xf numFmtId="0" fontId="22" fillId="8" borderId="13" xfId="0" applyFont="1" applyFill="1" applyBorder="1" applyAlignment="1">
      <alignment horizontal="justify" vertical="center" wrapText="1"/>
    </xf>
    <xf numFmtId="0" fontId="22" fillId="8" borderId="14" xfId="0" applyFont="1" applyFill="1" applyBorder="1" applyAlignment="1">
      <alignment horizontal="justify" vertical="center" wrapText="1"/>
    </xf>
    <xf numFmtId="0" fontId="18" fillId="8" borderId="12" xfId="0" applyFont="1" applyFill="1" applyBorder="1" applyAlignment="1">
      <alignment horizontal="left" vertical="center" wrapText="1"/>
    </xf>
    <xf numFmtId="0" fontId="18" fillId="8" borderId="13" xfId="0" applyFont="1" applyFill="1" applyBorder="1" applyAlignment="1">
      <alignment horizontal="left" vertical="center" wrapText="1"/>
    </xf>
    <xf numFmtId="0" fontId="18" fillId="8" borderId="14" xfId="0" applyFont="1" applyFill="1" applyBorder="1" applyAlignment="1">
      <alignment horizontal="left" vertical="center" wrapText="1"/>
    </xf>
    <xf numFmtId="0" fontId="18" fillId="0" borderId="12" xfId="0" applyFont="1" applyBorder="1" applyAlignment="1" applyProtection="1">
      <alignment horizontal="left" vertical="center" wrapText="1"/>
      <protection locked="0"/>
    </xf>
    <xf numFmtId="0" fontId="18" fillId="0" borderId="13" xfId="0" applyFont="1" applyBorder="1" applyAlignment="1" applyProtection="1">
      <alignment horizontal="left" vertical="center" wrapText="1"/>
      <protection locked="0"/>
    </xf>
    <xf numFmtId="0" fontId="18" fillId="0" borderId="14" xfId="0" applyFont="1" applyBorder="1" applyAlignment="1" applyProtection="1">
      <alignment horizontal="left" vertical="center" wrapText="1"/>
      <protection locked="0"/>
    </xf>
    <xf numFmtId="0" fontId="18" fillId="0" borderId="12" xfId="0" applyFont="1" applyBorder="1" applyAlignment="1" applyProtection="1">
      <alignment horizontal="justify" vertical="center" wrapText="1"/>
      <protection locked="0"/>
    </xf>
    <xf numFmtId="0" fontId="22" fillId="0" borderId="13" xfId="0" applyFont="1" applyBorder="1" applyAlignment="1" applyProtection="1">
      <alignment horizontal="justify" vertical="center" wrapText="1"/>
      <protection locked="0"/>
    </xf>
    <xf numFmtId="0" fontId="22" fillId="0" borderId="14" xfId="0" applyFont="1" applyBorder="1" applyAlignment="1" applyProtection="1">
      <alignment horizontal="justify" vertical="center" wrapText="1"/>
      <protection locked="0"/>
    </xf>
    <xf numFmtId="0" fontId="21" fillId="0" borderId="12" xfId="0" applyFont="1" applyBorder="1" applyAlignment="1">
      <alignment vertical="center" wrapText="1"/>
    </xf>
    <xf numFmtId="0" fontId="21" fillId="0" borderId="13" xfId="0" applyFont="1" applyBorder="1" applyAlignment="1">
      <alignment vertical="center" wrapText="1"/>
    </xf>
    <xf numFmtId="0" fontId="18" fillId="0" borderId="13" xfId="0" applyFont="1" applyBorder="1" applyAlignment="1">
      <alignment horizontal="justify" vertical="center" wrapText="1"/>
    </xf>
    <xf numFmtId="0" fontId="22" fillId="0" borderId="13" xfId="0" applyFont="1" applyBorder="1" applyAlignment="1">
      <alignment horizontal="justify" vertical="center" wrapText="1"/>
    </xf>
    <xf numFmtId="0" fontId="18" fillId="0" borderId="14" xfId="0" applyFont="1" applyBorder="1" applyAlignment="1">
      <alignment horizontal="justify" vertical="center" wrapText="1"/>
    </xf>
    <xf numFmtId="0" fontId="18" fillId="0" borderId="12" xfId="0" applyFont="1" applyBorder="1" applyAlignment="1">
      <alignment horizontal="justify" vertical="center" wrapText="1"/>
    </xf>
    <xf numFmtId="165" fontId="33" fillId="0" borderId="0" xfId="59" applyFont="1" applyFill="1" applyAlignment="1" applyProtection="1">
      <alignment vertical="center"/>
      <protection/>
    </xf>
    <xf numFmtId="165" fontId="34" fillId="0" borderId="0" xfId="0" applyNumberFormat="1" applyFont="1" applyAlignment="1" applyProtection="1">
      <alignment horizontal="right"/>
      <protection/>
    </xf>
    <xf numFmtId="165" fontId="0" fillId="0" borderId="15" xfId="0" applyNumberFormat="1" applyFont="1" applyBorder="1" applyAlignment="1" applyProtection="1">
      <alignment horizontal="center"/>
      <protection locked="0"/>
    </xf>
    <xf numFmtId="165" fontId="34" fillId="0" borderId="0" xfId="0" applyNumberFormat="1" applyFont="1" applyBorder="1" applyAlignment="1" applyProtection="1">
      <alignment horizontal="right"/>
      <protection/>
    </xf>
    <xf numFmtId="0" fontId="34" fillId="0" borderId="0" xfId="0" applyFont="1" applyAlignment="1" applyProtection="1">
      <alignment horizontal="right"/>
      <protection/>
    </xf>
    <xf numFmtId="0" fontId="34" fillId="0" borderId="0" xfId="0" applyFont="1" applyAlignment="1" applyProtection="1">
      <alignment/>
      <protection/>
    </xf>
    <xf numFmtId="49" fontId="34" fillId="0" borderId="0" xfId="0" applyNumberFormat="1" applyFont="1" applyAlignment="1" applyProtection="1">
      <alignment horizontal="right"/>
      <protection/>
    </xf>
    <xf numFmtId="0" fontId="34" fillId="0" borderId="0" xfId="0" applyFont="1" applyBorder="1" applyAlignment="1" applyProtection="1">
      <alignment/>
      <protection/>
    </xf>
    <xf numFmtId="167" fontId="0" fillId="0" borderId="0" xfId="0" applyNumberFormat="1" applyAlignment="1" applyProtection="1">
      <alignment/>
      <protection/>
    </xf>
    <xf numFmtId="167" fontId="0" fillId="0" borderId="15" xfId="89" applyNumberFormat="1" applyFont="1" applyFill="1" applyBorder="1" applyAlignment="1" applyProtection="1">
      <alignment horizontal="center"/>
      <protection locked="0"/>
    </xf>
    <xf numFmtId="165" fontId="34" fillId="0" borderId="16" xfId="0" applyNumberFormat="1" applyFont="1" applyBorder="1" applyAlignment="1" applyProtection="1">
      <alignment horizontal="right"/>
      <protection/>
    </xf>
    <xf numFmtId="0" fontId="0" fillId="0" borderId="0" xfId="0" applyBorder="1" applyAlignment="1" applyProtection="1">
      <alignment/>
      <protection/>
    </xf>
    <xf numFmtId="165" fontId="34" fillId="0" borderId="0" xfId="0" applyNumberFormat="1" applyFont="1" applyAlignment="1" applyProtection="1">
      <alignment/>
      <protection/>
    </xf>
    <xf numFmtId="0" fontId="0" fillId="0" borderId="0" xfId="0" applyAlignment="1" applyProtection="1">
      <alignment/>
      <protection/>
    </xf>
    <xf numFmtId="0" fontId="0" fillId="3" borderId="15" xfId="0" applyFill="1" applyBorder="1" applyAlignment="1" applyProtection="1">
      <alignment/>
      <protection/>
    </xf>
    <xf numFmtId="0" fontId="0" fillId="9" borderId="15" xfId="0" applyFill="1" applyBorder="1" applyAlignment="1" applyProtection="1">
      <alignment/>
      <protection/>
    </xf>
    <xf numFmtId="0" fontId="0" fillId="0" borderId="0" xfId="0" applyFill="1" applyBorder="1" applyAlignment="1">
      <alignment/>
    </xf>
    <xf numFmtId="165" fontId="36" fillId="0" borderId="17" xfId="95" applyNumberFormat="1" applyFont="1" applyFill="1" applyBorder="1" applyAlignment="1" applyProtection="1">
      <alignment/>
      <protection/>
    </xf>
    <xf numFmtId="165" fontId="0" fillId="0" borderId="17" xfId="95" applyNumberFormat="1" applyFill="1" applyBorder="1" applyAlignment="1" applyProtection="1">
      <alignment vertical="center"/>
      <protection/>
    </xf>
    <xf numFmtId="165" fontId="37" fillId="0" borderId="17" xfId="95" applyNumberFormat="1" applyFont="1" applyFill="1" applyBorder="1" applyAlignment="1" applyProtection="1">
      <alignment horizontal="left" vertical="center"/>
      <protection/>
    </xf>
    <xf numFmtId="165" fontId="0" fillId="3" borderId="18" xfId="95" applyNumberFormat="1" applyFill="1" applyBorder="1" applyAlignment="1" applyProtection="1">
      <alignment vertical="center"/>
      <protection/>
    </xf>
    <xf numFmtId="165" fontId="38" fillId="0" borderId="0" xfId="95" applyNumberFormat="1" applyFont="1" applyFill="1" applyBorder="1" applyAlignment="1" applyProtection="1">
      <alignment vertical="center"/>
      <protection locked="0"/>
    </xf>
    <xf numFmtId="165" fontId="16" fillId="0" borderId="15" xfId="0" applyNumberFormat="1" applyFont="1" applyBorder="1" applyAlignment="1" applyProtection="1">
      <alignment horizontal="center"/>
      <protection locked="0"/>
    </xf>
    <xf numFmtId="165" fontId="0" fillId="0" borderId="0" xfId="95" applyNumberFormat="1" applyFill="1" applyBorder="1" applyAlignment="1" applyProtection="1">
      <alignment vertical="center"/>
      <protection/>
    </xf>
    <xf numFmtId="165" fontId="0" fillId="0" borderId="0" xfId="95" applyNumberFormat="1" applyFont="1" applyFill="1" applyBorder="1" applyAlignment="1" applyProtection="1">
      <alignment vertical="center"/>
      <protection/>
    </xf>
    <xf numFmtId="165" fontId="0" fillId="0" borderId="0" xfId="95" applyNumberFormat="1" applyFill="1" applyBorder="1" applyAlignment="1" applyProtection="1">
      <alignment vertical="center"/>
      <protection locked="0"/>
    </xf>
    <xf numFmtId="165" fontId="36" fillId="0" borderId="0" xfId="95" applyNumberFormat="1" applyFont="1" applyFill="1" applyBorder="1" applyAlignment="1" applyProtection="1">
      <alignment/>
      <protection/>
    </xf>
    <xf numFmtId="168" fontId="2" fillId="2" borderId="0" xfId="0" applyNumberFormat="1" applyFont="1" applyFill="1" applyAlignment="1">
      <alignment/>
    </xf>
    <xf numFmtId="169" fontId="2" fillId="2" borderId="0" xfId="0" applyNumberFormat="1" applyFont="1" applyFill="1" applyAlignment="1">
      <alignment/>
    </xf>
    <xf numFmtId="0" fontId="2" fillId="2" borderId="0" xfId="0" applyFont="1" applyFill="1" applyAlignment="1">
      <alignment/>
    </xf>
    <xf numFmtId="165" fontId="39" fillId="0" borderId="19" xfId="0" applyNumberFormat="1" applyFont="1" applyBorder="1" applyAlignment="1" applyProtection="1">
      <alignment horizontal="left"/>
      <protection/>
    </xf>
    <xf numFmtId="168" fontId="39" fillId="6" borderId="20" xfId="0" applyNumberFormat="1" applyFont="1" applyFill="1" applyBorder="1" applyAlignment="1" applyProtection="1">
      <alignment horizontal="center"/>
      <protection locked="0"/>
    </xf>
    <xf numFmtId="167" fontId="31" fillId="0" borderId="21" xfId="0" applyNumberFormat="1" applyFont="1" applyBorder="1" applyAlignment="1" applyProtection="1">
      <alignment horizontal="left"/>
      <protection/>
    </xf>
    <xf numFmtId="170" fontId="31" fillId="3" borderId="22" xfId="0" applyNumberFormat="1" applyFont="1" applyFill="1" applyBorder="1" applyAlignment="1" applyProtection="1">
      <alignment/>
      <protection locked="0"/>
    </xf>
    <xf numFmtId="170" fontId="31" fillId="3" borderId="20" xfId="0" applyNumberFormat="1" applyFont="1" applyFill="1" applyBorder="1" applyAlignment="1" applyProtection="1">
      <alignment/>
      <protection locked="0"/>
    </xf>
    <xf numFmtId="0" fontId="31" fillId="0" borderId="19" xfId="0" applyFont="1" applyBorder="1" applyAlignment="1" applyProtection="1">
      <alignment horizontal="left"/>
      <protection/>
    </xf>
    <xf numFmtId="167" fontId="31" fillId="0" borderId="23" xfId="0" applyNumberFormat="1" applyFont="1" applyBorder="1" applyAlignment="1" applyProtection="1">
      <alignment horizontal="left"/>
      <protection/>
    </xf>
    <xf numFmtId="170" fontId="31" fillId="0" borderId="15" xfId="0" applyNumberFormat="1" applyFont="1" applyFill="1" applyBorder="1" applyAlignment="1" applyProtection="1">
      <alignment/>
      <protection/>
    </xf>
    <xf numFmtId="171" fontId="31" fillId="0" borderId="15" xfId="0" applyNumberFormat="1" applyFont="1" applyFill="1" applyBorder="1" applyAlignment="1" applyProtection="1">
      <alignment/>
      <protection/>
    </xf>
    <xf numFmtId="167" fontId="31" fillId="0" borderId="24" xfId="0" applyNumberFormat="1" applyFont="1" applyBorder="1" applyAlignment="1" applyProtection="1">
      <alignment horizontal="left"/>
      <protection/>
    </xf>
    <xf numFmtId="170" fontId="31" fillId="0" borderId="25" xfId="0" applyNumberFormat="1" applyFont="1" applyFill="1" applyBorder="1" applyAlignment="1" applyProtection="1">
      <alignment/>
      <protection/>
    </xf>
    <xf numFmtId="9" fontId="2" fillId="0" borderId="0" xfId="79" applyFont="1" applyFill="1" applyBorder="1" applyAlignment="1" applyProtection="1">
      <alignment/>
      <protection/>
    </xf>
    <xf numFmtId="168" fontId="2" fillId="2" borderId="0" xfId="0" applyNumberFormat="1" applyFont="1" applyFill="1" applyAlignment="1" applyProtection="1">
      <alignment/>
      <protection/>
    </xf>
    <xf numFmtId="49" fontId="0" fillId="0" borderId="0" xfId="0" applyNumberFormat="1" applyAlignment="1" applyProtection="1">
      <alignment/>
      <protection/>
    </xf>
    <xf numFmtId="169" fontId="0" fillId="0" borderId="0" xfId="0" applyNumberFormat="1" applyAlignment="1" applyProtection="1">
      <alignment/>
      <protection/>
    </xf>
    <xf numFmtId="168" fontId="39" fillId="0" borderId="0" xfId="0" applyNumberFormat="1" applyFont="1" applyFill="1" applyBorder="1" applyAlignment="1">
      <alignment horizontal="center"/>
    </xf>
    <xf numFmtId="165" fontId="31" fillId="0" borderId="0" xfId="0" applyNumberFormat="1" applyFont="1" applyFill="1" applyBorder="1" applyAlignment="1">
      <alignment/>
    </xf>
    <xf numFmtId="165" fontId="40" fillId="0" borderId="26" xfId="0" applyNumberFormat="1" applyFont="1" applyFill="1" applyBorder="1" applyAlignment="1" applyProtection="1">
      <alignment vertical="center" wrapText="1"/>
      <protection/>
    </xf>
    <xf numFmtId="0" fontId="40" fillId="0" borderId="27" xfId="0" applyNumberFormat="1" applyFont="1" applyFill="1" applyBorder="1" applyAlignment="1" applyProtection="1">
      <alignment horizontal="center" vertical="center" wrapText="1"/>
      <protection/>
    </xf>
    <xf numFmtId="0" fontId="40" fillId="0" borderId="28" xfId="0" applyNumberFormat="1" applyFont="1" applyFill="1" applyBorder="1" applyAlignment="1" applyProtection="1">
      <alignment horizontal="center" vertical="center" wrapText="1"/>
      <protection/>
    </xf>
    <xf numFmtId="0" fontId="34" fillId="0" borderId="0" xfId="0" applyFont="1" applyFill="1" applyBorder="1" applyAlignment="1" applyProtection="1">
      <alignment horizontal="center"/>
      <protection/>
    </xf>
    <xf numFmtId="0" fontId="41" fillId="0" borderId="0" xfId="0" applyFont="1" applyFill="1" applyBorder="1" applyAlignment="1" applyProtection="1">
      <alignment horizontal="center" vertical="center"/>
      <protection/>
    </xf>
    <xf numFmtId="0" fontId="42" fillId="0" borderId="0" xfId="0" applyFont="1" applyFill="1" applyBorder="1" applyAlignment="1" applyProtection="1">
      <alignment horizontal="center"/>
      <protection/>
    </xf>
    <xf numFmtId="0" fontId="42" fillId="0" borderId="0" xfId="0" applyFont="1" applyFill="1" applyBorder="1" applyAlignment="1">
      <alignment horizontal="center"/>
    </xf>
    <xf numFmtId="165" fontId="42" fillId="0" borderId="29" xfId="0" applyNumberFormat="1" applyFont="1" applyFill="1" applyBorder="1" applyAlignment="1" applyProtection="1">
      <alignment wrapText="1"/>
      <protection locked="0"/>
    </xf>
    <xf numFmtId="167" fontId="34" fillId="0" borderId="0" xfId="0" applyNumberFormat="1" applyFont="1" applyFill="1" applyBorder="1" applyAlignment="1" applyProtection="1">
      <alignment horizontal="center"/>
      <protection/>
    </xf>
    <xf numFmtId="173" fontId="0" fillId="0" borderId="0" xfId="0" applyNumberFormat="1" applyFill="1" applyBorder="1" applyAlignment="1" applyProtection="1">
      <alignment/>
      <protection locked="0"/>
    </xf>
    <xf numFmtId="173" fontId="0" fillId="0" borderId="0" xfId="0" applyNumberFormat="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lignment horizontal="center"/>
    </xf>
    <xf numFmtId="0" fontId="0" fillId="0" borderId="0" xfId="0" applyFill="1" applyBorder="1" applyAlignment="1" applyProtection="1">
      <alignment/>
      <protection/>
    </xf>
    <xf numFmtId="165" fontId="42" fillId="0" borderId="29" xfId="0" applyNumberFormat="1" applyFont="1" applyFill="1" applyBorder="1" applyAlignment="1" applyProtection="1">
      <alignment/>
      <protection locked="0"/>
    </xf>
    <xf numFmtId="0" fontId="0" fillId="0" borderId="0" xfId="0" applyNumberFormat="1" applyFill="1" applyBorder="1" applyAlignment="1" applyProtection="1">
      <alignment/>
      <protection locked="0"/>
    </xf>
    <xf numFmtId="174"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170" fontId="0" fillId="0" borderId="0" xfId="0" applyNumberFormat="1" applyFill="1" applyBorder="1" applyAlignment="1" applyProtection="1">
      <alignment/>
      <protection locked="0"/>
    </xf>
    <xf numFmtId="49" fontId="42" fillId="0" borderId="29" xfId="0" applyNumberFormat="1" applyFont="1" applyFill="1" applyBorder="1" applyAlignment="1" applyProtection="1">
      <alignment/>
      <protection locked="0"/>
    </xf>
    <xf numFmtId="0" fontId="42" fillId="0" borderId="29" xfId="0" applyFont="1" applyFill="1" applyBorder="1" applyAlignment="1" applyProtection="1">
      <alignment wrapText="1"/>
      <protection locked="0"/>
    </xf>
    <xf numFmtId="165" fontId="0" fillId="0" borderId="30" xfId="0" applyNumberFormat="1" applyFont="1" applyBorder="1" applyAlignment="1" applyProtection="1">
      <alignment/>
      <protection/>
    </xf>
    <xf numFmtId="175" fontId="0" fillId="0" borderId="31" xfId="0" applyNumberFormat="1" applyBorder="1" applyAlignment="1" applyProtection="1">
      <alignment/>
      <protection/>
    </xf>
    <xf numFmtId="170" fontId="0" fillId="0" borderId="0" xfId="0" applyNumberFormat="1" applyAlignment="1" applyProtection="1">
      <alignment/>
      <protection/>
    </xf>
    <xf numFmtId="170" fontId="2" fillId="2" borderId="0" xfId="0" applyNumberFormat="1" applyFont="1" applyFill="1" applyAlignment="1" applyProtection="1">
      <alignment/>
      <protection/>
    </xf>
    <xf numFmtId="49" fontId="42" fillId="0" borderId="32" xfId="0" applyNumberFormat="1" applyFont="1" applyFill="1" applyBorder="1" applyAlignment="1" applyProtection="1">
      <alignment/>
      <protection locked="0"/>
    </xf>
    <xf numFmtId="170" fontId="41" fillId="0" borderId="0" xfId="0" applyNumberFormat="1" applyFont="1" applyAlignment="1" applyProtection="1">
      <alignment horizontal="right"/>
      <protection/>
    </xf>
    <xf numFmtId="0" fontId="40" fillId="0" borderId="33" xfId="0" applyFont="1" applyBorder="1" applyAlignment="1" applyProtection="1">
      <alignment vertical="distributed" wrapText="1"/>
      <protection/>
    </xf>
    <xf numFmtId="165" fontId="43" fillId="0" borderId="34" xfId="0" applyNumberFormat="1" applyFont="1" applyFill="1" applyBorder="1" applyAlignment="1" applyProtection="1">
      <alignment horizontal="center" vertical="center" wrapText="1"/>
      <protection/>
    </xf>
    <xf numFmtId="167" fontId="43" fillId="0" borderId="35" xfId="0" applyNumberFormat="1"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protection/>
    </xf>
    <xf numFmtId="167" fontId="45" fillId="0" borderId="0" xfId="0" applyNumberFormat="1" applyFont="1" applyFill="1" applyBorder="1" applyAlignment="1" applyProtection="1">
      <alignment horizontal="center" vertical="center" wrapText="1"/>
      <protection/>
    </xf>
    <xf numFmtId="167" fontId="45" fillId="0" borderId="0" xfId="0" applyNumberFormat="1" applyFont="1" applyFill="1" applyBorder="1" applyAlignment="1" applyProtection="1">
      <alignment horizontal="center" vertical="center" wrapText="1"/>
      <protection locked="0"/>
    </xf>
    <xf numFmtId="165" fontId="41" fillId="0" borderId="36" xfId="0" applyNumberFormat="1" applyFont="1" applyBorder="1" applyAlignment="1" applyProtection="1">
      <alignment/>
      <protection/>
    </xf>
    <xf numFmtId="171" fontId="46" fillId="3" borderId="37" xfId="42" applyNumberFormat="1" applyFont="1" applyFill="1" applyBorder="1" applyAlignment="1" applyProtection="1">
      <alignment/>
      <protection locked="0"/>
    </xf>
    <xf numFmtId="175" fontId="46" fillId="3" borderId="37" xfId="42" applyNumberFormat="1" applyFont="1" applyFill="1" applyBorder="1" applyAlignment="1" applyProtection="1">
      <alignment/>
      <protection locked="0"/>
    </xf>
    <xf numFmtId="176" fontId="41" fillId="0" borderId="38" xfId="42" applyNumberFormat="1" applyFont="1" applyFill="1" applyBorder="1" applyAlignment="1" applyProtection="1">
      <alignment/>
      <protection/>
    </xf>
    <xf numFmtId="0" fontId="41" fillId="0" borderId="0" xfId="0" applyFont="1" applyFill="1" applyBorder="1" applyAlignment="1" applyProtection="1">
      <alignment horizontal="center"/>
      <protection/>
    </xf>
    <xf numFmtId="0" fontId="41" fillId="0" borderId="0" xfId="0" applyFont="1" applyFill="1" applyBorder="1" applyAlignment="1" applyProtection="1">
      <alignment/>
      <protection locked="0"/>
    </xf>
    <xf numFmtId="169" fontId="2" fillId="0" borderId="0" xfId="0" applyNumberFormat="1" applyFont="1" applyFill="1" applyBorder="1" applyAlignment="1" applyProtection="1">
      <alignment/>
      <protection/>
    </xf>
    <xf numFmtId="169" fontId="41" fillId="0" borderId="0" xfId="42" applyNumberFormat="1" applyFont="1" applyFill="1" applyBorder="1" applyAlignment="1" applyProtection="1">
      <alignment/>
      <protection locked="0"/>
    </xf>
    <xf numFmtId="177" fontId="41" fillId="0" borderId="0" xfId="79" applyNumberFormat="1" applyFont="1" applyFill="1" applyBorder="1" applyAlignment="1" applyProtection="1">
      <alignment horizontal="center"/>
      <protection/>
    </xf>
    <xf numFmtId="167" fontId="41" fillId="0" borderId="0" xfId="0" applyNumberFormat="1" applyFont="1" applyFill="1" applyBorder="1" applyAlignment="1" applyProtection="1">
      <alignment horizontal="center"/>
      <protection/>
    </xf>
    <xf numFmtId="177" fontId="41" fillId="0" borderId="0" xfId="79" applyNumberFormat="1" applyFont="1" applyFill="1" applyBorder="1" applyAlignment="1" applyProtection="1">
      <alignment horizontal="center"/>
      <protection locked="0"/>
    </xf>
    <xf numFmtId="0" fontId="48" fillId="0" borderId="0" xfId="0" applyFont="1" applyFill="1" applyBorder="1" applyAlignment="1" applyProtection="1">
      <alignment horizontal="left"/>
      <protection locked="0"/>
    </xf>
    <xf numFmtId="0" fontId="41" fillId="0" borderId="0" xfId="0" applyFont="1" applyFill="1" applyBorder="1" applyAlignment="1" applyProtection="1">
      <alignment/>
      <protection/>
    </xf>
    <xf numFmtId="165" fontId="41" fillId="2" borderId="36" xfId="0" applyNumberFormat="1" applyFont="1" applyFill="1" applyBorder="1" applyAlignment="1" applyProtection="1">
      <alignment wrapText="1"/>
      <protection/>
    </xf>
    <xf numFmtId="175" fontId="46" fillId="3" borderId="15" xfId="42" applyNumberFormat="1" applyFont="1" applyFill="1" applyBorder="1" applyAlignment="1" applyProtection="1">
      <alignment/>
      <protection locked="0"/>
    </xf>
    <xf numFmtId="165" fontId="41" fillId="0" borderId="39" xfId="0" applyNumberFormat="1" applyFont="1" applyBorder="1" applyAlignment="1" applyProtection="1">
      <alignment/>
      <protection/>
    </xf>
    <xf numFmtId="175" fontId="46" fillId="3" borderId="40" xfId="42" applyNumberFormat="1" applyFont="1" applyFill="1" applyBorder="1" applyAlignment="1" applyProtection="1">
      <alignment/>
      <protection locked="0"/>
    </xf>
    <xf numFmtId="176" fontId="41" fillId="0" borderId="41" xfId="42" applyNumberFormat="1" applyFont="1" applyFill="1" applyBorder="1" applyAlignment="1" applyProtection="1">
      <alignment/>
      <protection/>
    </xf>
    <xf numFmtId="165" fontId="41" fillId="0" borderId="0" xfId="0" applyNumberFormat="1" applyFont="1" applyBorder="1" applyAlignment="1" applyProtection="1">
      <alignment/>
      <protection/>
    </xf>
    <xf numFmtId="170" fontId="41" fillId="0" borderId="0" xfId="42" applyNumberFormat="1" applyFont="1" applyFill="1" applyBorder="1" applyAlignment="1" applyProtection="1">
      <alignment/>
      <protection/>
    </xf>
    <xf numFmtId="167" fontId="42" fillId="0" borderId="42" xfId="0" applyNumberFormat="1" applyFont="1" applyFill="1" applyBorder="1" applyAlignment="1" applyProtection="1">
      <alignment/>
      <protection/>
    </xf>
    <xf numFmtId="165" fontId="42" fillId="0" borderId="15" xfId="0" applyNumberFormat="1" applyFont="1" applyFill="1" applyBorder="1" applyAlignment="1" applyProtection="1">
      <alignment horizontal="center"/>
      <protection/>
    </xf>
    <xf numFmtId="165" fontId="42" fillId="0" borderId="43" xfId="0" applyNumberFormat="1" applyFont="1" applyFill="1" applyBorder="1" applyAlignment="1" applyProtection="1">
      <alignment horizontal="center"/>
      <protection/>
    </xf>
    <xf numFmtId="165" fontId="42" fillId="0" borderId="42" xfId="0" applyNumberFormat="1" applyFont="1" applyFill="1" applyBorder="1" applyAlignment="1" applyProtection="1">
      <alignment/>
      <protection/>
    </xf>
    <xf numFmtId="1" fontId="0" fillId="3" borderId="15" xfId="0" applyNumberFormat="1" applyFont="1" applyFill="1" applyBorder="1" applyAlignment="1" applyProtection="1">
      <alignment horizontal="center"/>
      <protection locked="0"/>
    </xf>
    <xf numFmtId="1" fontId="0" fillId="3" borderId="43" xfId="0" applyNumberFormat="1" applyFill="1" applyBorder="1" applyAlignment="1" applyProtection="1">
      <alignment horizontal="center"/>
      <protection locked="0"/>
    </xf>
    <xf numFmtId="165" fontId="42" fillId="0" borderId="44" xfId="0" applyNumberFormat="1" applyFont="1" applyFill="1" applyBorder="1" applyAlignment="1" applyProtection="1">
      <alignment/>
      <protection/>
    </xf>
    <xf numFmtId="165" fontId="42" fillId="0" borderId="45" xfId="0" applyNumberFormat="1" applyFont="1" applyFill="1" applyBorder="1" applyAlignment="1" applyProtection="1">
      <alignment/>
      <protection/>
    </xf>
    <xf numFmtId="1" fontId="0" fillId="3" borderId="25" xfId="0" applyNumberFormat="1" applyFont="1" applyFill="1" applyBorder="1" applyAlignment="1" applyProtection="1">
      <alignment horizontal="center"/>
      <protection locked="0"/>
    </xf>
    <xf numFmtId="1" fontId="0" fillId="3" borderId="46" xfId="0" applyNumberFormat="1" applyFont="1" applyFill="1" applyBorder="1" applyAlignment="1" applyProtection="1">
      <alignment horizontal="center"/>
      <protection locked="0"/>
    </xf>
    <xf numFmtId="165" fontId="42" fillId="0" borderId="47" xfId="0" applyNumberFormat="1" applyFont="1" applyFill="1" applyBorder="1" applyAlignment="1" applyProtection="1">
      <alignment/>
      <protection/>
    </xf>
    <xf numFmtId="0" fontId="0" fillId="0" borderId="48" xfId="0" applyBorder="1" applyAlignment="1" applyProtection="1">
      <alignment/>
      <protection/>
    </xf>
    <xf numFmtId="165" fontId="49" fillId="0" borderId="48" xfId="95" applyNumberFormat="1" applyFont="1" applyFill="1" applyBorder="1" applyAlignment="1" applyProtection="1">
      <alignment/>
      <protection/>
    </xf>
    <xf numFmtId="165" fontId="38" fillId="0" borderId="48" xfId="95" applyNumberFormat="1" applyFont="1" applyFill="1" applyBorder="1" applyAlignment="1" applyProtection="1">
      <alignment vertical="center"/>
      <protection/>
    </xf>
    <xf numFmtId="165" fontId="50" fillId="0" borderId="48" xfId="95" applyNumberFormat="1" applyFont="1" applyFill="1" applyBorder="1" applyAlignment="1" applyProtection="1">
      <alignment vertical="center"/>
      <protection/>
    </xf>
    <xf numFmtId="165" fontId="38" fillId="0" borderId="48" xfId="95" applyNumberFormat="1" applyFont="1" applyFill="1" applyBorder="1" applyAlignment="1" applyProtection="1">
      <alignment horizontal="center" vertical="center"/>
      <protection/>
    </xf>
    <xf numFmtId="165" fontId="38" fillId="9" borderId="49" xfId="95" applyNumberFormat="1" applyFont="1" applyFill="1" applyBorder="1" applyAlignment="1" applyProtection="1">
      <alignment horizontal="center" vertical="center"/>
      <protection/>
    </xf>
    <xf numFmtId="165" fontId="38" fillId="0" borderId="50" xfId="95" applyNumberFormat="1" applyFont="1" applyFill="1" applyBorder="1" applyAlignment="1" applyProtection="1">
      <alignment vertical="center"/>
      <protection/>
    </xf>
    <xf numFmtId="165" fontId="38" fillId="0" borderId="0" xfId="95" applyNumberFormat="1" applyFont="1" applyFill="1" applyBorder="1" applyAlignment="1" applyProtection="1">
      <alignment horizontal="center" vertical="center"/>
      <protection locked="0"/>
    </xf>
    <xf numFmtId="165" fontId="49" fillId="0" borderId="0" xfId="95" applyNumberFormat="1" applyFont="1" applyFill="1" applyBorder="1" applyAlignment="1" applyProtection="1">
      <alignment/>
      <protection/>
    </xf>
    <xf numFmtId="165" fontId="38" fillId="0" borderId="0" xfId="95" applyNumberFormat="1" applyFont="1" applyFill="1" applyBorder="1" applyAlignment="1" applyProtection="1">
      <alignment vertical="center"/>
      <protection/>
    </xf>
    <xf numFmtId="165" fontId="51" fillId="0" borderId="0" xfId="95" applyNumberFormat="1" applyFont="1" applyFill="1" applyBorder="1" applyAlignment="1" applyProtection="1">
      <alignment vertical="center"/>
      <protection/>
    </xf>
    <xf numFmtId="0" fontId="0" fillId="0" borderId="0" xfId="0" applyBorder="1" applyAlignment="1" applyProtection="1">
      <alignment/>
      <protection/>
    </xf>
    <xf numFmtId="0" fontId="28" fillId="0" borderId="0" xfId="0" applyFont="1" applyBorder="1" applyAlignment="1" applyProtection="1">
      <alignment horizontal="center"/>
      <protection/>
    </xf>
    <xf numFmtId="165" fontId="28" fillId="0" borderId="51" xfId="0" applyNumberFormat="1" applyFont="1" applyBorder="1" applyAlignment="1" applyProtection="1">
      <alignment horizontal="center"/>
      <protection/>
    </xf>
    <xf numFmtId="165" fontId="28" fillId="0" borderId="51" xfId="0" applyNumberFormat="1" applyFont="1" applyBorder="1" applyAlignment="1" applyProtection="1">
      <alignment horizontal="center" wrapText="1"/>
      <protection/>
    </xf>
    <xf numFmtId="165" fontId="28" fillId="0" borderId="52" xfId="0" applyNumberFormat="1" applyFont="1" applyBorder="1" applyAlignment="1" applyProtection="1">
      <alignment horizontal="center"/>
      <protection/>
    </xf>
    <xf numFmtId="0" fontId="38" fillId="0" borderId="0" xfId="0" applyFont="1" applyFill="1" applyBorder="1" applyAlignment="1" applyProtection="1">
      <alignment horizontal="center" vertical="center"/>
      <protection/>
    </xf>
    <xf numFmtId="165" fontId="0" fillId="0" borderId="53" xfId="0" applyNumberFormat="1" applyFont="1" applyBorder="1" applyAlignment="1" applyProtection="1">
      <alignment horizontal="left"/>
      <protection/>
    </xf>
    <xf numFmtId="1" fontId="46" fillId="9" borderId="15" xfId="0" applyNumberFormat="1" applyFont="1" applyFill="1" applyBorder="1" applyAlignment="1" applyProtection="1">
      <alignment horizontal="center"/>
      <protection locked="0"/>
    </xf>
    <xf numFmtId="1" fontId="46" fillId="2" borderId="54" xfId="0" applyNumberFormat="1" applyFont="1" applyFill="1" applyBorder="1" applyAlignment="1" applyProtection="1">
      <alignment horizontal="center"/>
      <protection/>
    </xf>
    <xf numFmtId="0" fontId="0" fillId="0" borderId="0" xfId="0" applyFill="1" applyBorder="1" applyAlignment="1" applyProtection="1">
      <alignment horizontal="left" vertical="top"/>
      <protection locked="0"/>
    </xf>
    <xf numFmtId="165" fontId="0" fillId="0" borderId="55" xfId="0" applyNumberFormat="1" applyFont="1" applyBorder="1" applyAlignment="1" applyProtection="1">
      <alignment horizontal="left"/>
      <protection/>
    </xf>
    <xf numFmtId="1" fontId="47" fillId="9" borderId="56" xfId="0" applyNumberFormat="1" applyFont="1" applyFill="1" applyBorder="1" applyAlignment="1" applyProtection="1">
      <alignment horizontal="center"/>
      <protection locked="0"/>
    </xf>
    <xf numFmtId="1" fontId="46" fillId="9" borderId="56" xfId="0" applyNumberFormat="1" applyFont="1" applyFill="1" applyBorder="1" applyAlignment="1" applyProtection="1">
      <alignment horizontal="center"/>
      <protection locked="0"/>
    </xf>
    <xf numFmtId="1" fontId="46" fillId="2" borderId="57" xfId="0" applyNumberFormat="1" applyFont="1" applyFill="1" applyBorder="1" applyAlignment="1" applyProtection="1">
      <alignment horizontal="center"/>
      <protection/>
    </xf>
    <xf numFmtId="0" fontId="0" fillId="0" borderId="58" xfId="0" applyBorder="1" applyAlignment="1" applyProtection="1">
      <alignment/>
      <protection/>
    </xf>
    <xf numFmtId="165" fontId="0" fillId="0" borderId="51" xfId="0" applyNumberFormat="1" applyFont="1" applyBorder="1" applyAlignment="1" applyProtection="1">
      <alignment horizontal="center"/>
      <protection/>
    </xf>
    <xf numFmtId="165" fontId="0" fillId="0" borderId="52" xfId="0" applyNumberFormat="1" applyFont="1" applyBorder="1" applyAlignment="1" applyProtection="1">
      <alignment horizontal="center"/>
      <protection/>
    </xf>
    <xf numFmtId="0" fontId="0" fillId="0" borderId="57" xfId="0" applyNumberFormat="1" applyFill="1" applyBorder="1" applyAlignment="1" applyProtection="1">
      <alignment horizontal="center"/>
      <protection/>
    </xf>
    <xf numFmtId="0" fontId="34" fillId="0" borderId="0" xfId="0" applyFont="1" applyFill="1" applyBorder="1" applyAlignment="1" applyProtection="1">
      <alignment horizontal="right"/>
      <protection/>
    </xf>
    <xf numFmtId="167" fontId="0" fillId="0" borderId="0" xfId="0" applyNumberFormat="1" applyFont="1" applyFill="1" applyBorder="1" applyAlignment="1" applyProtection="1">
      <alignment horizontal="left"/>
      <protection/>
    </xf>
    <xf numFmtId="165" fontId="0" fillId="0" borderId="52" xfId="0" applyNumberFormat="1" applyFont="1" applyBorder="1" applyAlignment="1" applyProtection="1">
      <alignment horizontal="center" wrapText="1"/>
      <protection/>
    </xf>
    <xf numFmtId="0" fontId="52" fillId="0" borderId="0" xfId="0" applyFont="1" applyFill="1" applyBorder="1" applyAlignment="1" applyProtection="1">
      <alignment horizontal="center" wrapText="1"/>
      <protection/>
    </xf>
    <xf numFmtId="167" fontId="0" fillId="0" borderId="0" xfId="0" applyNumberFormat="1" applyFill="1" applyBorder="1" applyAlignment="1" applyProtection="1">
      <alignment horizontal="center"/>
      <protection locked="0"/>
    </xf>
    <xf numFmtId="165" fontId="39" fillId="0" borderId="51" xfId="0" applyNumberFormat="1" applyFont="1" applyBorder="1" applyAlignment="1" applyProtection="1">
      <alignment horizontal="center"/>
      <protection/>
    </xf>
    <xf numFmtId="165" fontId="39" fillId="0" borderId="52" xfId="0" applyNumberFormat="1" applyFont="1" applyBorder="1" applyAlignment="1" applyProtection="1">
      <alignment horizontal="center"/>
      <protection/>
    </xf>
    <xf numFmtId="1" fontId="0" fillId="9" borderId="15" xfId="0" applyNumberFormat="1" applyFill="1" applyBorder="1" applyAlignment="1" applyProtection="1">
      <alignment horizontal="center"/>
      <protection locked="0"/>
    </xf>
    <xf numFmtId="1" fontId="0" fillId="0" borderId="54" xfId="0" applyNumberFormat="1" applyFill="1" applyBorder="1" applyAlignment="1" applyProtection="1">
      <alignment horizontal="center"/>
      <protection/>
    </xf>
    <xf numFmtId="165" fontId="0" fillId="0" borderId="59" xfId="0" applyNumberFormat="1" applyFont="1" applyBorder="1" applyAlignment="1" applyProtection="1">
      <alignment horizontal="left"/>
      <protection/>
    </xf>
    <xf numFmtId="1" fontId="0" fillId="9" borderId="60" xfId="0" applyNumberFormat="1" applyFill="1" applyBorder="1" applyAlignment="1" applyProtection="1">
      <alignment horizontal="center"/>
      <protection locked="0"/>
    </xf>
    <xf numFmtId="1" fontId="0" fillId="9" borderId="56" xfId="0" applyNumberFormat="1" applyFill="1" applyBorder="1" applyAlignment="1" applyProtection="1">
      <alignment horizontal="center"/>
      <protection locked="0"/>
    </xf>
    <xf numFmtId="0" fontId="0" fillId="0" borderId="61" xfId="0" applyBorder="1" applyAlignment="1" applyProtection="1">
      <alignment/>
      <protection/>
    </xf>
    <xf numFmtId="168" fontId="39" fillId="6" borderId="62" xfId="0" applyNumberFormat="1" applyFont="1" applyFill="1" applyBorder="1" applyAlignment="1" applyProtection="1">
      <alignment horizontal="center"/>
      <protection locked="0"/>
    </xf>
    <xf numFmtId="168" fontId="39" fillId="6" borderId="63" xfId="0" applyNumberFormat="1" applyFont="1" applyFill="1" applyBorder="1" applyAlignment="1" applyProtection="1">
      <alignment horizontal="center"/>
      <protection locked="0"/>
    </xf>
    <xf numFmtId="168" fontId="0" fillId="0" borderId="64" xfId="0" applyNumberFormat="1" applyFont="1" applyFill="1" applyBorder="1" applyAlignment="1" applyProtection="1">
      <alignment horizontal="left"/>
      <protection/>
    </xf>
    <xf numFmtId="170" fontId="47" fillId="9" borderId="37" xfId="0" applyNumberFormat="1" applyFont="1" applyFill="1" applyBorder="1" applyAlignment="1" applyProtection="1">
      <alignment horizontal="right" wrapText="1"/>
      <protection/>
    </xf>
    <xf numFmtId="170" fontId="0" fillId="9" borderId="37" xfId="0" applyNumberFormat="1" applyFill="1" applyBorder="1" applyAlignment="1" applyProtection="1">
      <alignment horizontal="right" wrapText="1"/>
      <protection/>
    </xf>
    <xf numFmtId="170" fontId="0" fillId="9" borderId="15" xfId="0" applyNumberFormat="1" applyFill="1" applyBorder="1" applyAlignment="1" applyProtection="1">
      <alignment horizontal="right" wrapText="1"/>
      <protection locked="0"/>
    </xf>
    <xf numFmtId="168" fontId="0" fillId="0" borderId="65" xfId="0" applyNumberFormat="1" applyFont="1" applyBorder="1" applyAlignment="1" applyProtection="1">
      <alignment horizontal="left"/>
      <protection/>
    </xf>
    <xf numFmtId="170" fontId="0" fillId="0" borderId="37" xfId="0" applyNumberFormat="1" applyBorder="1" applyAlignment="1" applyProtection="1">
      <alignment horizontal="right" wrapText="1"/>
      <protection/>
    </xf>
    <xf numFmtId="170" fontId="0" fillId="0" borderId="15" xfId="0" applyNumberFormat="1" applyBorder="1" applyAlignment="1" applyProtection="1">
      <alignment horizontal="right" wrapText="1"/>
      <protection/>
    </xf>
    <xf numFmtId="168" fontId="0" fillId="0" borderId="44" xfId="0" applyNumberFormat="1" applyFont="1" applyBorder="1" applyAlignment="1" applyProtection="1">
      <alignment horizontal="left" wrapText="1"/>
      <protection/>
    </xf>
    <xf numFmtId="170" fontId="0" fillId="0" borderId="37" xfId="42" applyNumberFormat="1" applyFont="1" applyFill="1" applyBorder="1" applyAlignment="1" applyProtection="1">
      <alignment horizontal="right"/>
      <protection/>
    </xf>
    <xf numFmtId="0" fontId="0" fillId="0" borderId="0" xfId="0" applyFill="1" applyBorder="1" applyAlignment="1" applyProtection="1">
      <alignment horizontal="center" wrapText="1"/>
      <protection/>
    </xf>
    <xf numFmtId="165" fontId="0" fillId="0" borderId="0" xfId="42" applyFont="1" applyFill="1" applyBorder="1" applyAlignment="1" applyProtection="1">
      <alignment/>
      <protection/>
    </xf>
    <xf numFmtId="165" fontId="0" fillId="0" borderId="0" xfId="0" applyNumberFormat="1" applyFill="1" applyBorder="1" applyAlignment="1" applyProtection="1">
      <alignment/>
      <protection/>
    </xf>
    <xf numFmtId="168" fontId="0" fillId="0" borderId="0" xfId="0" applyNumberFormat="1" applyFont="1" applyBorder="1" applyAlignment="1" applyProtection="1">
      <alignment/>
      <protection/>
    </xf>
    <xf numFmtId="165" fontId="0" fillId="0" borderId="61" xfId="0" applyNumberFormat="1" applyFont="1" applyFill="1" applyBorder="1" applyAlignment="1" applyProtection="1">
      <alignment horizontal="left"/>
      <protection/>
    </xf>
    <xf numFmtId="165" fontId="24" fillId="9" borderId="15" xfId="0" applyNumberFormat="1" applyFont="1" applyFill="1" applyBorder="1" applyAlignment="1" applyProtection="1">
      <alignment/>
      <protection locked="0"/>
    </xf>
    <xf numFmtId="0" fontId="24" fillId="9" borderId="37" xfId="0" applyNumberFormat="1" applyFont="1" applyFill="1" applyBorder="1" applyAlignment="1" applyProtection="1">
      <alignment horizontal="center" vertical="center"/>
      <protection/>
    </xf>
    <xf numFmtId="0" fontId="0" fillId="0" borderId="15" xfId="0" applyNumberFormat="1" applyFill="1" applyBorder="1" applyAlignment="1" applyProtection="1">
      <alignment horizontal="center" vertical="center"/>
      <protection/>
    </xf>
    <xf numFmtId="178" fontId="0" fillId="9" borderId="37" xfId="0" applyNumberFormat="1" applyFill="1" applyBorder="1" applyAlignment="1" applyProtection="1">
      <alignment horizontal="center" vertical="center"/>
      <protection/>
    </xf>
    <xf numFmtId="1" fontId="0" fillId="0" borderId="15" xfId="0" applyNumberFormat="1" applyFill="1" applyBorder="1" applyAlignment="1" applyProtection="1">
      <alignment horizontal="center" vertical="center"/>
      <protection/>
    </xf>
    <xf numFmtId="170" fontId="0" fillId="9" borderId="37" xfId="0" applyNumberFormat="1" applyFill="1" applyBorder="1" applyAlignment="1" applyProtection="1">
      <alignment horizontal="center" vertical="center"/>
      <protection/>
    </xf>
    <xf numFmtId="179" fontId="0" fillId="0" borderId="15" xfId="0" applyNumberFormat="1" applyFill="1" applyBorder="1" applyAlignment="1" applyProtection="1">
      <alignment horizontal="center" vertical="center"/>
      <protection/>
    </xf>
    <xf numFmtId="0" fontId="0" fillId="9" borderId="37" xfId="0" applyNumberFormat="1" applyFill="1" applyBorder="1" applyAlignment="1" applyProtection="1">
      <alignment horizontal="center" vertical="center"/>
      <protection/>
    </xf>
    <xf numFmtId="0" fontId="47" fillId="0" borderId="0" xfId="0" applyFont="1" applyAlignment="1" applyProtection="1">
      <alignment/>
      <protection/>
    </xf>
    <xf numFmtId="0" fontId="0" fillId="0" borderId="0" xfId="0" applyNumberFormat="1" applyFill="1" applyBorder="1" applyAlignment="1" applyProtection="1">
      <alignment/>
      <protection/>
    </xf>
    <xf numFmtId="165" fontId="53" fillId="0" borderId="66" xfId="95" applyNumberFormat="1" applyFont="1" applyFill="1" applyBorder="1" applyAlignment="1" applyProtection="1">
      <alignment/>
      <protection/>
    </xf>
    <xf numFmtId="165" fontId="54" fillId="0" borderId="66" xfId="95" applyNumberFormat="1" applyFont="1" applyFill="1" applyBorder="1" applyAlignment="1" applyProtection="1">
      <alignment/>
      <protection/>
    </xf>
    <xf numFmtId="165" fontId="38" fillId="0" borderId="66" xfId="95" applyNumberFormat="1" applyFont="1" applyFill="1" applyBorder="1" applyAlignment="1" applyProtection="1">
      <alignment vertical="center"/>
      <protection/>
    </xf>
    <xf numFmtId="165" fontId="55" fillId="0" borderId="66" xfId="95" applyNumberFormat="1" applyFont="1" applyFill="1" applyBorder="1" applyAlignment="1" applyProtection="1">
      <alignment vertical="center"/>
      <protection/>
    </xf>
    <xf numFmtId="165" fontId="4" fillId="0" borderId="66" xfId="95" applyNumberFormat="1" applyFont="1" applyFill="1" applyBorder="1" applyAlignment="1" applyProtection="1">
      <alignment vertical="center"/>
      <protection/>
    </xf>
    <xf numFmtId="0" fontId="0" fillId="0" borderId="66" xfId="0" applyFill="1" applyBorder="1" applyAlignment="1" applyProtection="1">
      <alignment/>
      <protection/>
    </xf>
    <xf numFmtId="165" fontId="54" fillId="0" borderId="66" xfId="95" applyNumberFormat="1" applyFont="1" applyFill="1" applyBorder="1" applyAlignment="1" applyProtection="1">
      <alignment vertical="center"/>
      <protection/>
    </xf>
    <xf numFmtId="0" fontId="0" fillId="0" borderId="66" xfId="0" applyBorder="1" applyAlignment="1" applyProtection="1">
      <alignment/>
      <protection/>
    </xf>
    <xf numFmtId="0" fontId="0" fillId="0" borderId="66" xfId="0" applyBorder="1" applyAlignment="1">
      <alignment/>
    </xf>
    <xf numFmtId="165" fontId="56" fillId="0" borderId="67" xfId="0" applyNumberFormat="1" applyFont="1" applyFill="1" applyBorder="1" applyAlignment="1" applyProtection="1">
      <alignment horizontal="center" vertical="center"/>
      <protection/>
    </xf>
    <xf numFmtId="165" fontId="56" fillId="0" borderId="68" xfId="0" applyNumberFormat="1" applyFont="1" applyFill="1" applyBorder="1" applyAlignment="1" applyProtection="1">
      <alignment horizontal="center" vertical="center" wrapText="1"/>
      <protection/>
    </xf>
    <xf numFmtId="0" fontId="1" fillId="0" borderId="69" xfId="0" applyFont="1" applyFill="1" applyBorder="1" applyAlignment="1" applyProtection="1">
      <alignment horizontal="center"/>
      <protection/>
    </xf>
    <xf numFmtId="168" fontId="28" fillId="6" borderId="70" xfId="0" applyNumberFormat="1" applyFont="1" applyFill="1" applyBorder="1" applyAlignment="1" applyProtection="1">
      <alignment horizontal="center"/>
      <protection locked="0"/>
    </xf>
    <xf numFmtId="165" fontId="56" fillId="0" borderId="71" xfId="0" applyNumberFormat="1" applyFont="1" applyFill="1" applyBorder="1" applyAlignment="1" applyProtection="1">
      <alignment horizontal="center" vertical="center"/>
      <protection/>
    </xf>
    <xf numFmtId="0" fontId="56" fillId="0" borderId="72" xfId="0" applyFont="1" applyFill="1" applyBorder="1" applyAlignment="1" applyProtection="1">
      <alignment horizontal="center" vertical="center"/>
      <protection/>
    </xf>
    <xf numFmtId="165" fontId="56" fillId="0" borderId="73" xfId="0" applyNumberFormat="1" applyFont="1" applyFill="1" applyBorder="1" applyAlignment="1" applyProtection="1">
      <alignment horizontal="center" vertical="center"/>
      <protection/>
    </xf>
    <xf numFmtId="165" fontId="56" fillId="0" borderId="74" xfId="0" applyNumberFormat="1" applyFont="1" applyFill="1" applyBorder="1" applyAlignment="1" applyProtection="1">
      <alignment horizontal="center" vertical="center" wrapText="1"/>
      <protection/>
    </xf>
    <xf numFmtId="0" fontId="1" fillId="0" borderId="75" xfId="0" applyFont="1" applyFill="1" applyBorder="1" applyAlignment="1" applyProtection="1">
      <alignment horizontal="center"/>
      <protection/>
    </xf>
    <xf numFmtId="168" fontId="28" fillId="6" borderId="0" xfId="0" applyNumberFormat="1" applyFont="1" applyFill="1" applyBorder="1" applyAlignment="1" applyProtection="1">
      <alignment horizontal="center"/>
      <protection locked="0"/>
    </xf>
    <xf numFmtId="168" fontId="28" fillId="6" borderId="76" xfId="0" applyNumberFormat="1" applyFont="1" applyFill="1" applyBorder="1" applyAlignment="1" applyProtection="1">
      <alignment horizontal="center"/>
      <protection locked="0"/>
    </xf>
    <xf numFmtId="49" fontId="1" fillId="0" borderId="15" xfId="0" applyNumberFormat="1" applyFont="1" applyFill="1" applyBorder="1" applyAlignment="1" applyProtection="1">
      <alignment horizontal="left"/>
      <protection/>
    </xf>
    <xf numFmtId="170" fontId="1" fillId="8" borderId="37" xfId="0" applyNumberFormat="1" applyFont="1" applyFill="1" applyBorder="1" applyAlignment="1" applyProtection="1">
      <alignment horizontal="center" vertical="center" wrapText="1"/>
      <protection/>
    </xf>
    <xf numFmtId="180" fontId="1" fillId="8" borderId="15" xfId="0" applyNumberFormat="1" applyFont="1" applyFill="1" applyBorder="1" applyAlignment="1" applyProtection="1">
      <alignment horizontal="center" vertical="center" wrapText="1"/>
      <protection/>
    </xf>
    <xf numFmtId="179" fontId="1" fillId="8" borderId="37" xfId="0" applyNumberFormat="1" applyFont="1" applyFill="1" applyBorder="1" applyAlignment="1" applyProtection="1">
      <alignment horizontal="center" vertical="center" wrapText="1"/>
      <protection/>
    </xf>
    <xf numFmtId="170" fontId="1" fillId="8" borderId="15" xfId="0" applyNumberFormat="1" applyFont="1" applyFill="1" applyBorder="1" applyAlignment="1" applyProtection="1">
      <alignment horizontal="center" vertical="center" wrapText="1"/>
      <protection/>
    </xf>
    <xf numFmtId="173" fontId="1" fillId="8" borderId="15" xfId="0" applyNumberFormat="1" applyFont="1" applyFill="1" applyBorder="1" applyAlignment="1" applyProtection="1">
      <alignment horizontal="center" vertical="center" wrapText="1"/>
      <protection/>
    </xf>
    <xf numFmtId="170" fontId="1" fillId="8" borderId="15" xfId="0" applyNumberFormat="1" applyFont="1" applyFill="1" applyBorder="1" applyAlignment="1" applyProtection="1">
      <alignment vertical="center"/>
      <protection locked="0"/>
    </xf>
    <xf numFmtId="49" fontId="1" fillId="22" borderId="15" xfId="0" applyNumberFormat="1" applyFont="1" applyFill="1" applyBorder="1" applyAlignment="1" applyProtection="1">
      <alignment horizontal="left"/>
      <protection/>
    </xf>
    <xf numFmtId="170" fontId="1" fillId="23" borderId="15" xfId="0" applyNumberFormat="1" applyFont="1" applyFill="1" applyBorder="1" applyAlignment="1" applyProtection="1">
      <alignment vertical="center"/>
      <protection locked="0"/>
    </xf>
    <xf numFmtId="182" fontId="1" fillId="8" borderId="15" xfId="0" applyNumberFormat="1" applyFont="1" applyFill="1" applyBorder="1" applyAlignment="1" applyProtection="1">
      <alignment horizontal="center" vertical="center" wrapText="1"/>
      <protection/>
    </xf>
    <xf numFmtId="170" fontId="1" fillId="23" borderId="15" xfId="0" applyNumberFormat="1" applyFont="1" applyFill="1" applyBorder="1" applyAlignment="1" applyProtection="1">
      <alignment horizontal="right" vertical="center"/>
      <protection locked="0"/>
    </xf>
    <xf numFmtId="49" fontId="0" fillId="0" borderId="0" xfId="0" applyNumberFormat="1" applyFont="1" applyAlignment="1" applyProtection="1">
      <alignment/>
      <protection/>
    </xf>
    <xf numFmtId="49" fontId="56" fillId="0" borderId="67" xfId="0" applyNumberFormat="1" applyFont="1" applyFill="1" applyBorder="1" applyAlignment="1" applyProtection="1">
      <alignment horizontal="center" vertical="center"/>
      <protection/>
    </xf>
    <xf numFmtId="49" fontId="56" fillId="0" borderId="68" xfId="0" applyNumberFormat="1" applyFont="1" applyFill="1" applyBorder="1" applyAlignment="1" applyProtection="1">
      <alignment horizontal="center" vertical="center" wrapText="1"/>
      <protection/>
    </xf>
    <xf numFmtId="49" fontId="1" fillId="2" borderId="77" xfId="0" applyNumberFormat="1" applyFont="1" applyFill="1" applyBorder="1" applyAlignment="1" applyProtection="1">
      <alignment/>
      <protection/>
    </xf>
    <xf numFmtId="170" fontId="1" fillId="0" borderId="37" xfId="0" applyNumberFormat="1" applyFont="1" applyFill="1" applyBorder="1" applyAlignment="1" applyProtection="1">
      <alignment vertical="center"/>
      <protection/>
    </xf>
    <xf numFmtId="170" fontId="1" fillId="0" borderId="15" xfId="0" applyNumberFormat="1" applyFont="1" applyFill="1" applyBorder="1" applyAlignment="1" applyProtection="1">
      <alignment vertical="center"/>
      <protection/>
    </xf>
    <xf numFmtId="49" fontId="1" fillId="2" borderId="12" xfId="0" applyNumberFormat="1" applyFont="1" applyFill="1" applyBorder="1" applyAlignment="1" applyProtection="1">
      <alignment/>
      <protection/>
    </xf>
    <xf numFmtId="49" fontId="1" fillId="22" borderId="15" xfId="0" applyNumberFormat="1" applyFont="1" applyFill="1" applyBorder="1" applyAlignment="1" applyProtection="1">
      <alignment/>
      <protection/>
    </xf>
    <xf numFmtId="170" fontId="1" fillId="24" borderId="37" xfId="0" applyNumberFormat="1" applyFont="1" applyFill="1" applyBorder="1" applyAlignment="1" applyProtection="1">
      <alignment vertical="center"/>
      <protection/>
    </xf>
    <xf numFmtId="170" fontId="1" fillId="22" borderId="15" xfId="0" applyNumberFormat="1" applyFont="1" applyFill="1" applyBorder="1" applyAlignment="1" applyProtection="1">
      <alignment vertical="center"/>
      <protection/>
    </xf>
    <xf numFmtId="49" fontId="1" fillId="2" borderId="78" xfId="0" applyNumberFormat="1" applyFont="1" applyFill="1" applyBorder="1" applyAlignment="1" applyProtection="1">
      <alignment/>
      <protection/>
    </xf>
    <xf numFmtId="170" fontId="1" fillId="0" borderId="79" xfId="0" applyNumberFormat="1" applyFont="1" applyFill="1" applyBorder="1" applyAlignment="1" applyProtection="1">
      <alignment vertical="center"/>
      <protection/>
    </xf>
    <xf numFmtId="165" fontId="59" fillId="0" borderId="0" xfId="59" applyFont="1" applyFill="1" applyAlignment="1" applyProtection="1">
      <alignment vertical="center"/>
      <protection/>
    </xf>
    <xf numFmtId="0" fontId="46" fillId="0" borderId="0" xfId="0" applyFont="1" applyAlignment="1" applyProtection="1">
      <alignment/>
      <protection/>
    </xf>
    <xf numFmtId="165" fontId="60" fillId="0" borderId="0" xfId="71" applyFont="1" applyFill="1" applyAlignment="1" applyProtection="1">
      <alignment horizontal="right" vertical="center"/>
      <protection/>
    </xf>
    <xf numFmtId="0" fontId="2" fillId="0" borderId="0" xfId="0" applyFont="1" applyFill="1" applyBorder="1" applyAlignment="1" applyProtection="1">
      <alignment horizontal="center"/>
      <protection/>
    </xf>
    <xf numFmtId="0" fontId="61" fillId="0" borderId="0" xfId="0" applyFont="1" applyFill="1" applyBorder="1" applyAlignment="1" applyProtection="1">
      <alignment horizontal="left"/>
      <protection/>
    </xf>
    <xf numFmtId="0" fontId="62" fillId="0" borderId="0" xfId="0" applyFont="1" applyFill="1" applyAlignment="1" applyProtection="1">
      <alignment/>
      <protection/>
    </xf>
    <xf numFmtId="0" fontId="2" fillId="0" borderId="0" xfId="0" applyFont="1" applyAlignment="1" applyProtection="1">
      <alignment/>
      <protection/>
    </xf>
    <xf numFmtId="165" fontId="63" fillId="0" borderId="0" xfId="71" applyFont="1" applyFill="1" applyAlignment="1" applyProtection="1">
      <alignment/>
      <protection/>
    </xf>
    <xf numFmtId="165" fontId="63" fillId="0" borderId="0" xfId="71" applyFont="1" applyFill="1" applyAlignment="1" applyProtection="1">
      <alignment horizontal="center"/>
      <protection/>
    </xf>
    <xf numFmtId="165" fontId="63" fillId="0" borderId="0" xfId="71" applyFont="1" applyFill="1" applyAlignment="1" applyProtection="1">
      <alignment horizontal="right"/>
      <protection/>
    </xf>
    <xf numFmtId="165" fontId="63" fillId="0" borderId="0" xfId="71" applyFont="1" applyFill="1" applyBorder="1" applyAlignment="1" applyProtection="1">
      <alignment horizontal="center"/>
      <protection/>
    </xf>
    <xf numFmtId="165" fontId="0" fillId="0" borderId="0" xfId="70" applyProtection="1">
      <alignment/>
      <protection/>
    </xf>
    <xf numFmtId="0" fontId="2" fillId="0" borderId="0" xfId="0" applyFont="1" applyAlignment="1" applyProtection="1">
      <alignment horizontal="left" indent="1"/>
      <protection/>
    </xf>
    <xf numFmtId="0" fontId="15" fillId="0" borderId="0" xfId="0" applyFont="1" applyAlignment="1" applyProtection="1">
      <alignment horizontal="left" indent="1"/>
      <protection/>
    </xf>
    <xf numFmtId="165" fontId="0" fillId="0" borderId="80" xfId="89" applyNumberFormat="1" applyFont="1" applyFill="1" applyBorder="1" applyAlignment="1" applyProtection="1">
      <alignment horizontal="right"/>
      <protection/>
    </xf>
    <xf numFmtId="183" fontId="29" fillId="9" borderId="80" xfId="89" applyNumberFormat="1" applyFont="1" applyFill="1" applyBorder="1" applyAlignment="1" applyProtection="1">
      <alignment horizontal="center" vertical="center"/>
      <protection/>
    </xf>
    <xf numFmtId="165" fontId="60" fillId="0" borderId="80" xfId="89" applyNumberFormat="1" applyFont="1" applyFill="1" applyBorder="1" applyAlignment="1" applyProtection="1">
      <alignment horizontal="right"/>
      <protection/>
    </xf>
    <xf numFmtId="165" fontId="29" fillId="9" borderId="80" xfId="89" applyNumberFormat="1" applyFont="1" applyFill="1" applyBorder="1" applyAlignment="1" applyProtection="1">
      <alignment horizontal="center" vertical="center"/>
      <protection/>
    </xf>
    <xf numFmtId="167" fontId="29" fillId="9" borderId="80" xfId="89" applyNumberFormat="1" applyFont="1" applyFill="1" applyBorder="1" applyAlignment="1" applyProtection="1">
      <alignment horizontal="center" vertical="center"/>
      <protection/>
    </xf>
    <xf numFmtId="165" fontId="2" fillId="0" borderId="0" xfId="70" applyFont="1" applyProtection="1">
      <alignment/>
      <protection/>
    </xf>
    <xf numFmtId="185" fontId="29" fillId="9" borderId="80" xfId="89" applyNumberFormat="1" applyFont="1" applyFill="1" applyBorder="1" applyAlignment="1" applyProtection="1">
      <alignment horizontal="center"/>
      <protection/>
    </xf>
    <xf numFmtId="170" fontId="29" fillId="9" borderId="80" xfId="89" applyNumberFormat="1" applyFont="1" applyFill="1" applyBorder="1" applyAlignment="1" applyProtection="1">
      <alignment horizontal="center"/>
      <protection/>
    </xf>
    <xf numFmtId="165" fontId="29" fillId="9" borderId="80" xfId="89" applyNumberFormat="1" applyFont="1" applyFill="1" applyBorder="1" applyAlignment="1" applyProtection="1">
      <alignment horizontal="center"/>
      <protection/>
    </xf>
    <xf numFmtId="0" fontId="2" fillId="0" borderId="0" xfId="0" applyFont="1" applyFill="1" applyBorder="1" applyAlignment="1" applyProtection="1">
      <alignment/>
      <protection/>
    </xf>
    <xf numFmtId="167" fontId="29" fillId="9" borderId="80" xfId="89" applyNumberFormat="1" applyFont="1" applyFill="1" applyBorder="1" applyAlignment="1" applyProtection="1">
      <alignment horizontal="center"/>
      <protection/>
    </xf>
    <xf numFmtId="0" fontId="65" fillId="0" borderId="0" xfId="0" applyFont="1" applyFill="1" applyBorder="1" applyAlignment="1" applyProtection="1">
      <alignment/>
      <protection/>
    </xf>
    <xf numFmtId="0" fontId="15" fillId="0" borderId="0" xfId="70" applyNumberFormat="1" applyFont="1" applyBorder="1" applyProtection="1">
      <alignment/>
      <protection/>
    </xf>
    <xf numFmtId="165" fontId="66" fillId="0" borderId="0" xfId="70" applyFont="1" applyProtection="1">
      <alignment/>
      <protection/>
    </xf>
    <xf numFmtId="165" fontId="2" fillId="0" borderId="0" xfId="72" applyFont="1" applyProtection="1">
      <alignment/>
      <protection/>
    </xf>
    <xf numFmtId="165" fontId="66" fillId="0" borderId="0" xfId="72" applyFont="1" applyProtection="1">
      <alignment/>
      <protection/>
    </xf>
    <xf numFmtId="165" fontId="12" fillId="0" borderId="0" xfId="59" applyFont="1" applyFill="1" applyAlignment="1">
      <alignment vertical="center"/>
      <protection/>
    </xf>
    <xf numFmtId="165" fontId="31" fillId="0" borderId="0" xfId="0" applyNumberFormat="1" applyFont="1" applyAlignment="1" applyProtection="1">
      <alignment horizontal="right"/>
      <protection/>
    </xf>
    <xf numFmtId="165" fontId="31" fillId="0" borderId="0" xfId="0" applyNumberFormat="1" applyFont="1" applyBorder="1" applyAlignment="1" applyProtection="1">
      <alignment horizontal="right"/>
      <protection/>
    </xf>
    <xf numFmtId="0" fontId="31" fillId="0" borderId="0" xfId="0" applyNumberFormat="1" applyFont="1" applyAlignment="1" applyProtection="1">
      <alignment horizontal="center"/>
      <protection/>
    </xf>
    <xf numFmtId="0" fontId="65" fillId="0" borderId="0" xfId="0" applyFont="1" applyAlignment="1">
      <alignment/>
    </xf>
    <xf numFmtId="167" fontId="31" fillId="0" borderId="0" xfId="0" applyNumberFormat="1" applyFont="1" applyAlignment="1" applyProtection="1">
      <alignment horizontal="center"/>
      <protection/>
    </xf>
    <xf numFmtId="165" fontId="31" fillId="0" borderId="0" xfId="0" applyNumberFormat="1" applyFont="1" applyAlignment="1" applyProtection="1">
      <alignment/>
      <protection/>
    </xf>
    <xf numFmtId="169" fontId="31" fillId="0" borderId="0" xfId="42" applyNumberFormat="1" applyFont="1" applyFill="1" applyBorder="1" applyAlignment="1" applyProtection="1">
      <alignment horizontal="left"/>
      <protection/>
    </xf>
    <xf numFmtId="165" fontId="31" fillId="0" borderId="0" xfId="0" applyNumberFormat="1" applyFont="1" applyBorder="1" applyAlignment="1" applyProtection="1">
      <alignment/>
      <protection/>
    </xf>
    <xf numFmtId="0" fontId="63" fillId="0" borderId="0" xfId="0" applyFont="1" applyBorder="1" applyAlignment="1" applyProtection="1">
      <alignment horizontal="center"/>
      <protection/>
    </xf>
    <xf numFmtId="0" fontId="63" fillId="0" borderId="0" xfId="0" applyFont="1" applyAlignment="1" applyProtection="1">
      <alignment horizontal="center"/>
      <protection/>
    </xf>
    <xf numFmtId="167" fontId="31" fillId="0" borderId="0" xfId="0" applyNumberFormat="1" applyFont="1" applyAlignment="1" applyProtection="1">
      <alignment horizontal="right"/>
      <protection/>
    </xf>
    <xf numFmtId="167" fontId="31" fillId="0" borderId="0" xfId="0" applyNumberFormat="1" applyFont="1" applyAlignment="1" applyProtection="1">
      <alignment horizontal="left"/>
      <protection/>
    </xf>
    <xf numFmtId="165" fontId="68" fillId="0" borderId="0" xfId="0" applyNumberFormat="1" applyFont="1" applyBorder="1" applyAlignment="1" applyProtection="1">
      <alignment/>
      <protection/>
    </xf>
    <xf numFmtId="0" fontId="69" fillId="0" borderId="0" xfId="0" applyFont="1" applyBorder="1" applyAlignment="1" applyProtection="1">
      <alignment/>
      <protection/>
    </xf>
    <xf numFmtId="0" fontId="70" fillId="8" borderId="0" xfId="0" applyNumberFormat="1" applyFont="1" applyFill="1" applyBorder="1" applyAlignment="1" applyProtection="1">
      <alignment horizontal="left" vertical="center"/>
      <protection locked="0"/>
    </xf>
    <xf numFmtId="0" fontId="71" fillId="8" borderId="0" xfId="0" applyNumberFormat="1" applyFont="1" applyFill="1" applyBorder="1" applyAlignment="1" applyProtection="1">
      <alignment horizontal="left" vertical="center"/>
      <protection locked="0"/>
    </xf>
    <xf numFmtId="0" fontId="2" fillId="0" borderId="0" xfId="0" applyFont="1" applyAlignment="1">
      <alignment/>
    </xf>
    <xf numFmtId="165" fontId="71" fillId="0" borderId="0" xfId="0" applyNumberFormat="1" applyFont="1" applyAlignment="1" applyProtection="1">
      <alignment/>
      <protection/>
    </xf>
    <xf numFmtId="0" fontId="0" fillId="0" borderId="0" xfId="0" applyBorder="1" applyAlignment="1">
      <alignment horizontal="left" wrapText="1"/>
    </xf>
    <xf numFmtId="0" fontId="69" fillId="0" borderId="0" xfId="0" applyFont="1" applyFill="1" applyAlignment="1" applyProtection="1">
      <alignment horizontal="left"/>
      <protection locked="0"/>
    </xf>
    <xf numFmtId="0" fontId="69" fillId="0" borderId="0" xfId="0" applyFont="1" applyFill="1" applyBorder="1" applyAlignment="1" applyProtection="1">
      <alignment horizontal="left"/>
      <protection locked="0"/>
    </xf>
    <xf numFmtId="165" fontId="73" fillId="0" borderId="0" xfId="0" applyNumberFormat="1" applyFont="1" applyBorder="1" applyAlignment="1" applyProtection="1">
      <alignment vertical="center" wrapText="1"/>
      <protection/>
    </xf>
    <xf numFmtId="165" fontId="73" fillId="0" borderId="61" xfId="0" applyNumberFormat="1" applyFont="1" applyFill="1" applyBorder="1" applyAlignment="1" applyProtection="1">
      <alignment horizontal="center" wrapText="1"/>
      <protection/>
    </xf>
    <xf numFmtId="165" fontId="73" fillId="0" borderId="81" xfId="0" applyNumberFormat="1" applyFont="1" applyFill="1" applyBorder="1" applyAlignment="1" applyProtection="1">
      <alignment horizontal="center" wrapText="1"/>
      <protection/>
    </xf>
    <xf numFmtId="0" fontId="73" fillId="0" borderId="0" xfId="0" applyFont="1" applyFill="1" applyBorder="1" applyAlignment="1" applyProtection="1">
      <alignment wrapText="1"/>
      <protection/>
    </xf>
    <xf numFmtId="0" fontId="68" fillId="0" borderId="44" xfId="0" applyFont="1" applyFill="1" applyBorder="1" applyAlignment="1" applyProtection="1">
      <alignment horizontal="center"/>
      <protection/>
    </xf>
    <xf numFmtId="1" fontId="39" fillId="3" borderId="82" xfId="0" applyNumberFormat="1" applyFont="1" applyFill="1" applyBorder="1" applyAlignment="1" applyProtection="1">
      <alignment horizontal="center"/>
      <protection/>
    </xf>
    <xf numFmtId="0" fontId="39" fillId="3" borderId="82" xfId="0" applyFont="1" applyFill="1" applyBorder="1" applyAlignment="1" applyProtection="1">
      <alignment horizontal="center"/>
      <protection/>
    </xf>
    <xf numFmtId="0" fontId="68" fillId="0" borderId="83" xfId="0" applyFont="1" applyFill="1" applyBorder="1" applyAlignment="1" applyProtection="1">
      <alignment horizontal="center"/>
      <protection/>
    </xf>
    <xf numFmtId="0" fontId="69" fillId="0" borderId="0" xfId="0" applyFont="1" applyAlignment="1" applyProtection="1">
      <alignment/>
      <protection/>
    </xf>
    <xf numFmtId="165" fontId="0" fillId="0" borderId="0" xfId="0" applyNumberFormat="1" applyAlignment="1">
      <alignment/>
    </xf>
    <xf numFmtId="165" fontId="12" fillId="0" borderId="0" xfId="69" applyFont="1" applyFill="1" applyAlignment="1">
      <alignment vertical="center"/>
      <protection/>
    </xf>
    <xf numFmtId="165" fontId="31" fillId="0" borderId="0" xfId="0" applyNumberFormat="1" applyFont="1" applyAlignment="1">
      <alignment horizontal="right"/>
    </xf>
    <xf numFmtId="165" fontId="31" fillId="0" borderId="0" xfId="0" applyNumberFormat="1" applyFont="1" applyAlignment="1">
      <alignment/>
    </xf>
    <xf numFmtId="165" fontId="71" fillId="0" borderId="0" xfId="0" applyNumberFormat="1" applyFont="1" applyAlignment="1">
      <alignment/>
    </xf>
    <xf numFmtId="0" fontId="69" fillId="0" borderId="0" xfId="0" applyFont="1" applyAlignment="1">
      <alignment/>
    </xf>
    <xf numFmtId="0" fontId="71" fillId="8" borderId="0" xfId="0" applyNumberFormat="1" applyFont="1" applyFill="1" applyAlignment="1" applyProtection="1">
      <alignment horizontal="left" vertical="center"/>
      <protection locked="0"/>
    </xf>
    <xf numFmtId="0" fontId="0" fillId="0" borderId="0" xfId="0" applyBorder="1" applyAlignment="1">
      <alignment horizontal="left"/>
    </xf>
    <xf numFmtId="186" fontId="0" fillId="0" borderId="0" xfId="0" applyNumberFormat="1" applyAlignment="1">
      <alignment/>
    </xf>
    <xf numFmtId="0" fontId="28" fillId="0" borderId="0" xfId="0" applyFont="1" applyBorder="1" applyAlignment="1">
      <alignment horizontal="center"/>
    </xf>
    <xf numFmtId="181" fontId="0" fillId="0" borderId="0" xfId="89" applyNumberFormat="1" applyFill="1" applyBorder="1" applyAlignment="1" applyProtection="1">
      <alignment horizontal="center"/>
      <protection locked="0"/>
    </xf>
    <xf numFmtId="181" fontId="0" fillId="0" borderId="0" xfId="0" applyNumberFormat="1" applyFill="1" applyAlignment="1">
      <alignment/>
    </xf>
    <xf numFmtId="167" fontId="0" fillId="0" borderId="0" xfId="0" applyNumberFormat="1" applyFont="1" applyFill="1" applyBorder="1" applyAlignment="1">
      <alignment horizontal="center"/>
    </xf>
    <xf numFmtId="1" fontId="46" fillId="0" borderId="0" xfId="0" applyNumberFormat="1" applyFont="1" applyFill="1" applyBorder="1" applyAlignment="1">
      <alignment horizontal="center"/>
    </xf>
    <xf numFmtId="1" fontId="61" fillId="2"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31" fillId="0" borderId="0" xfId="0" applyFont="1" applyFill="1" applyBorder="1" applyAlignment="1" applyProtection="1">
      <alignment wrapText="1"/>
      <protection/>
    </xf>
    <xf numFmtId="0" fontId="69" fillId="0" borderId="84" xfId="0" applyFont="1" applyFill="1" applyBorder="1" applyAlignment="1" applyProtection="1">
      <alignment horizontal="center" vertical="center" wrapText="1"/>
      <protection/>
    </xf>
    <xf numFmtId="0" fontId="69" fillId="0" borderId="85" xfId="0" applyNumberFormat="1" applyFont="1" applyFill="1" applyBorder="1" applyAlignment="1" applyProtection="1">
      <alignment horizontal="center" vertical="center" wrapText="1"/>
      <protection/>
    </xf>
    <xf numFmtId="0" fontId="46" fillId="2" borderId="12" xfId="0" applyFont="1" applyFill="1" applyBorder="1" applyAlignment="1" applyProtection="1">
      <alignment/>
      <protection/>
    </xf>
    <xf numFmtId="179" fontId="0" fillId="2" borderId="15" xfId="0" applyNumberFormat="1" applyFill="1" applyBorder="1" applyAlignment="1" applyProtection="1">
      <alignment horizontal="center"/>
      <protection/>
    </xf>
    <xf numFmtId="179" fontId="0" fillId="0" borderId="15" xfId="0" applyNumberFormat="1" applyBorder="1" applyAlignment="1" applyProtection="1">
      <alignment horizontal="center"/>
      <protection/>
    </xf>
    <xf numFmtId="179" fontId="2" fillId="25" borderId="86" xfId="0" applyNumberFormat="1" applyFont="1" applyFill="1" applyBorder="1" applyAlignment="1" applyProtection="1">
      <alignment horizontal="center"/>
      <protection/>
    </xf>
    <xf numFmtId="0" fontId="31" fillId="0" borderId="0" xfId="0" applyFont="1" applyFill="1" applyBorder="1" applyAlignment="1">
      <alignment vertical="center" wrapText="1"/>
    </xf>
    <xf numFmtId="0" fontId="31" fillId="0" borderId="0" xfId="0" applyFont="1" applyFill="1" applyBorder="1" applyAlignment="1">
      <alignment horizontal="center"/>
    </xf>
    <xf numFmtId="0" fontId="0" fillId="2" borderId="0" xfId="0" applyFill="1" applyBorder="1" applyAlignment="1">
      <alignment horizontal="center"/>
    </xf>
    <xf numFmtId="0" fontId="31" fillId="0" borderId="0" xfId="0" applyFont="1" applyAlignment="1" applyProtection="1">
      <alignment horizontal="center"/>
      <protection/>
    </xf>
    <xf numFmtId="165" fontId="31" fillId="0" borderId="0" xfId="0" applyNumberFormat="1" applyFont="1" applyAlignment="1" applyProtection="1">
      <alignment/>
      <protection/>
    </xf>
    <xf numFmtId="167" fontId="31" fillId="0" borderId="0" xfId="0" applyNumberFormat="1" applyFont="1" applyAlignment="1">
      <alignment/>
    </xf>
    <xf numFmtId="0" fontId="77" fillId="0" borderId="0" xfId="0" applyFont="1" applyAlignment="1">
      <alignment/>
    </xf>
    <xf numFmtId="0" fontId="2" fillId="0" borderId="0" xfId="0" applyNumberFormat="1" applyFont="1" applyAlignment="1">
      <alignment/>
    </xf>
    <xf numFmtId="165" fontId="28" fillId="0" borderId="0" xfId="0" applyNumberFormat="1" applyFont="1" applyAlignment="1" applyProtection="1">
      <alignment horizontal="center"/>
      <protection/>
    </xf>
    <xf numFmtId="165" fontId="0" fillId="0" borderId="0" xfId="0" applyNumberFormat="1" applyAlignment="1" applyProtection="1">
      <alignment horizontal="right"/>
      <protection/>
    </xf>
    <xf numFmtId="167" fontId="39" fillId="0" borderId="0" xfId="0" applyNumberFormat="1" applyFont="1" applyAlignment="1" applyProtection="1">
      <alignment horizontal="center"/>
      <protection/>
    </xf>
    <xf numFmtId="165" fontId="68" fillId="8" borderId="0" xfId="0" applyNumberFormat="1" applyFont="1" applyFill="1" applyAlignment="1" applyProtection="1">
      <alignment horizontal="left" vertical="top"/>
      <protection locked="0"/>
    </xf>
    <xf numFmtId="0" fontId="69" fillId="0" borderId="15" xfId="0" applyFont="1" applyBorder="1" applyAlignment="1" applyProtection="1">
      <alignment horizontal="center" vertical="center" wrapText="1"/>
      <protection/>
    </xf>
    <xf numFmtId="170" fontId="2" fillId="2" borderId="87" xfId="0" applyNumberFormat="1" applyFont="1" applyFill="1" applyBorder="1" applyAlignment="1">
      <alignment horizontal="right"/>
    </xf>
    <xf numFmtId="170" fontId="2" fillId="2" borderId="88" xfId="42" applyNumberFormat="1" applyFont="1" applyFill="1" applyBorder="1" applyAlignment="1" applyProtection="1">
      <alignment/>
      <protection/>
    </xf>
    <xf numFmtId="9" fontId="2" fillId="2" borderId="88" xfId="79" applyFont="1" applyFill="1" applyBorder="1" applyAlignment="1" applyProtection="1">
      <alignment/>
      <protection/>
    </xf>
    <xf numFmtId="170" fontId="2" fillId="2" borderId="88" xfId="0" applyNumberFormat="1" applyFont="1" applyFill="1" applyBorder="1" applyAlignment="1">
      <alignment horizontal="right"/>
    </xf>
    <xf numFmtId="0" fontId="0" fillId="0" borderId="15" xfId="0" applyBorder="1" applyAlignment="1">
      <alignment/>
    </xf>
    <xf numFmtId="9" fontId="2" fillId="2" borderId="88" xfId="79" applyNumberFormat="1" applyFont="1" applyFill="1" applyBorder="1" applyAlignment="1" applyProtection="1">
      <alignment/>
      <protection/>
    </xf>
    <xf numFmtId="0" fontId="2" fillId="2" borderId="87" xfId="0" applyFont="1" applyFill="1" applyBorder="1" applyAlignment="1">
      <alignment/>
    </xf>
    <xf numFmtId="9" fontId="2" fillId="2" borderId="88" xfId="79" applyFont="1" applyFill="1" applyBorder="1" applyAlignment="1" applyProtection="1">
      <alignment horizontal="center"/>
      <protection/>
    </xf>
    <xf numFmtId="170" fontId="2" fillId="0" borderId="0" xfId="0" applyNumberFormat="1" applyFont="1" applyAlignment="1">
      <alignment/>
    </xf>
    <xf numFmtId="170" fontId="2" fillId="2" borderId="88" xfId="0" applyNumberFormat="1" applyFont="1" applyFill="1" applyBorder="1" applyAlignment="1">
      <alignment/>
    </xf>
    <xf numFmtId="165" fontId="2" fillId="0" borderId="0" xfId="0" applyNumberFormat="1" applyFont="1" applyAlignment="1">
      <alignment/>
    </xf>
    <xf numFmtId="0" fontId="79" fillId="0" borderId="0" xfId="0" applyFont="1" applyAlignment="1">
      <alignment/>
    </xf>
    <xf numFmtId="0" fontId="79" fillId="0" borderId="0" xfId="0" applyFont="1" applyAlignment="1">
      <alignment horizontal="right"/>
    </xf>
    <xf numFmtId="0" fontId="79" fillId="0" borderId="0" xfId="0" applyFont="1" applyAlignment="1" applyProtection="1">
      <alignment/>
      <protection/>
    </xf>
    <xf numFmtId="0" fontId="79" fillId="0" borderId="0" xfId="0" applyFont="1" applyAlignment="1" applyProtection="1">
      <alignment horizontal="right"/>
      <protection/>
    </xf>
    <xf numFmtId="165" fontId="32" fillId="0" borderId="0" xfId="69" applyFont="1" applyFill="1" applyAlignment="1">
      <alignment vertical="center"/>
      <protection/>
    </xf>
    <xf numFmtId="0" fontId="79" fillId="0" borderId="0" xfId="0" applyFont="1" applyBorder="1" applyAlignment="1" applyProtection="1">
      <alignment/>
      <protection/>
    </xf>
    <xf numFmtId="0" fontId="80" fillId="0" borderId="0" xfId="0" applyFont="1" applyBorder="1" applyAlignment="1" applyProtection="1">
      <alignment horizontal="left" vertical="center"/>
      <protection/>
    </xf>
    <xf numFmtId="0" fontId="80" fillId="0" borderId="0" xfId="0" applyFont="1" applyBorder="1" applyAlignment="1" applyProtection="1">
      <alignment horizontal="left"/>
      <protection/>
    </xf>
    <xf numFmtId="189" fontId="80" fillId="0" borderId="0" xfId="0" applyNumberFormat="1" applyFont="1" applyBorder="1" applyAlignment="1" applyProtection="1">
      <alignment horizontal="left"/>
      <protection/>
    </xf>
    <xf numFmtId="0" fontId="79" fillId="0" borderId="0" xfId="0" applyFont="1" applyBorder="1" applyAlignment="1">
      <alignment/>
    </xf>
    <xf numFmtId="0" fontId="82" fillId="0" borderId="0" xfId="0" applyFont="1" applyAlignment="1" applyProtection="1">
      <alignment/>
      <protection/>
    </xf>
    <xf numFmtId="0" fontId="85" fillId="0" borderId="0" xfId="0" applyFont="1" applyFill="1" applyBorder="1" applyAlignment="1" applyProtection="1">
      <alignment horizontal="right"/>
      <protection/>
    </xf>
    <xf numFmtId="0" fontId="82" fillId="0" borderId="0" xfId="0" applyFont="1" applyAlignment="1">
      <alignment/>
    </xf>
    <xf numFmtId="0" fontId="56" fillId="0" borderId="89" xfId="0" applyFont="1" applyFill="1" applyBorder="1" applyAlignment="1" applyProtection="1">
      <alignment horizontal="center" vertical="center" wrapText="1"/>
      <protection/>
    </xf>
    <xf numFmtId="0" fontId="86" fillId="0" borderId="90" xfId="0" applyNumberFormat="1" applyFont="1" applyFill="1" applyBorder="1" applyAlignment="1" applyProtection="1">
      <alignment horizontal="right"/>
      <protection/>
    </xf>
    <xf numFmtId="9" fontId="87" fillId="0" borderId="0" xfId="0" applyNumberFormat="1" applyFont="1" applyFill="1" applyBorder="1" applyAlignment="1" applyProtection="1">
      <alignment/>
      <protection/>
    </xf>
    <xf numFmtId="0" fontId="56" fillId="0" borderId="91" xfId="0" applyFont="1" applyFill="1" applyBorder="1" applyAlignment="1" applyProtection="1">
      <alignment horizontal="center"/>
      <protection/>
    </xf>
    <xf numFmtId="0" fontId="86" fillId="0" borderId="92" xfId="0" applyNumberFormat="1" applyFont="1" applyFill="1" applyBorder="1" applyAlignment="1" applyProtection="1">
      <alignment horizontal="right"/>
      <protection/>
    </xf>
    <xf numFmtId="0" fontId="56" fillId="0" borderId="93" xfId="0" applyFont="1" applyFill="1" applyBorder="1" applyAlignment="1" applyProtection="1">
      <alignment horizontal="center"/>
      <protection/>
    </xf>
    <xf numFmtId="0" fontId="86" fillId="0" borderId="94" xfId="0" applyNumberFormat="1" applyFont="1" applyFill="1" applyBorder="1" applyAlignment="1" applyProtection="1">
      <alignment horizontal="right"/>
      <protection/>
    </xf>
    <xf numFmtId="0" fontId="88" fillId="0" borderId="0" xfId="0" applyFont="1" applyFill="1" applyBorder="1" applyAlignment="1" applyProtection="1">
      <alignment horizontal="center"/>
      <protection/>
    </xf>
    <xf numFmtId="0" fontId="86" fillId="0" borderId="0" xfId="0" applyNumberFormat="1" applyFont="1" applyFill="1" applyBorder="1" applyAlignment="1" applyProtection="1">
      <alignment horizontal="right"/>
      <protection/>
    </xf>
    <xf numFmtId="0" fontId="18" fillId="0" borderId="0" xfId="0" applyFont="1" applyFill="1" applyBorder="1" applyAlignment="1" applyProtection="1">
      <alignment horizontal="center" vertical="center"/>
      <protection/>
    </xf>
    <xf numFmtId="9" fontId="87" fillId="0" borderId="0" xfId="0" applyNumberFormat="1" applyFont="1" applyFill="1" applyBorder="1" applyAlignment="1" applyProtection="1">
      <alignment horizontal="center"/>
      <protection/>
    </xf>
    <xf numFmtId="0" fontId="82" fillId="0" borderId="0" xfId="0" applyFont="1" applyFill="1" applyAlignment="1">
      <alignment/>
    </xf>
    <xf numFmtId="190" fontId="89" fillId="2" borderId="0" xfId="0" applyNumberFormat="1" applyFont="1" applyFill="1" applyBorder="1" applyAlignment="1" applyProtection="1">
      <alignment vertical="center"/>
      <protection/>
    </xf>
    <xf numFmtId="0" fontId="86" fillId="2" borderId="0" xfId="0" applyNumberFormat="1" applyFont="1" applyFill="1" applyBorder="1" applyAlignment="1" applyProtection="1">
      <alignment horizontal="right"/>
      <protection/>
    </xf>
    <xf numFmtId="0" fontId="18" fillId="2" borderId="0" xfId="0" applyFont="1" applyFill="1" applyBorder="1" applyAlignment="1" applyProtection="1">
      <alignment horizontal="center" vertical="center"/>
      <protection/>
    </xf>
    <xf numFmtId="0" fontId="90" fillId="2" borderId="0" xfId="0" applyFont="1" applyFill="1" applyBorder="1" applyAlignment="1" applyProtection="1">
      <alignment horizontal="center" vertical="center"/>
      <protection/>
    </xf>
    <xf numFmtId="179" fontId="89" fillId="2" borderId="0" xfId="79" applyNumberFormat="1" applyFont="1" applyFill="1" applyBorder="1" applyAlignment="1" applyProtection="1">
      <alignment horizontal="right"/>
      <protection/>
    </xf>
    <xf numFmtId="9" fontId="91" fillId="2" borderId="0" xfId="0" applyNumberFormat="1" applyFont="1" applyFill="1" applyBorder="1" applyAlignment="1" applyProtection="1">
      <alignment/>
      <protection/>
    </xf>
    <xf numFmtId="0" fontId="92" fillId="2" borderId="0" xfId="0" applyFont="1" applyFill="1" applyBorder="1" applyAlignment="1" applyProtection="1">
      <alignment horizontal="center" vertical="center"/>
      <protection/>
    </xf>
    <xf numFmtId="9" fontId="91" fillId="2" borderId="0" xfId="0" applyNumberFormat="1" applyFont="1" applyFill="1" applyBorder="1" applyAlignment="1" applyProtection="1">
      <alignment horizontal="left"/>
      <protection/>
    </xf>
    <xf numFmtId="0" fontId="69" fillId="0" borderId="0" xfId="0" applyFont="1" applyBorder="1" applyAlignment="1" applyProtection="1">
      <alignment horizontal="center" vertical="center"/>
      <protection/>
    </xf>
    <xf numFmtId="0" fontId="89" fillId="2" borderId="0" xfId="0" applyFont="1" applyFill="1" applyBorder="1" applyAlignment="1" applyProtection="1">
      <alignment horizontal="left" vertical="center"/>
      <protection/>
    </xf>
    <xf numFmtId="170" fontId="93" fillId="0" borderId="0" xfId="0" applyNumberFormat="1" applyFont="1" applyFill="1" applyBorder="1" applyAlignment="1" applyProtection="1">
      <alignment horizontal="right" vertical="center"/>
      <protection/>
    </xf>
    <xf numFmtId="0" fontId="94" fillId="2" borderId="0" xfId="0" applyFont="1" applyFill="1" applyBorder="1" applyAlignment="1" applyProtection="1">
      <alignment horizontal="left" vertical="center"/>
      <protection/>
    </xf>
    <xf numFmtId="0" fontId="56" fillId="0" borderId="95" xfId="0" applyNumberFormat="1" applyFont="1" applyFill="1" applyBorder="1" applyAlignment="1" applyProtection="1">
      <alignment horizontal="center"/>
      <protection/>
    </xf>
    <xf numFmtId="0" fontId="86" fillId="0" borderId="96" xfId="0" applyNumberFormat="1" applyFont="1" applyFill="1" applyBorder="1" applyAlignment="1" applyProtection="1">
      <alignment horizontal="right"/>
      <protection/>
    </xf>
    <xf numFmtId="9" fontId="91" fillId="0" borderId="0" xfId="0" applyNumberFormat="1" applyFont="1" applyFill="1" applyBorder="1" applyAlignment="1" applyProtection="1">
      <alignment/>
      <protection/>
    </xf>
    <xf numFmtId="0" fontId="56" fillId="0" borderId="97" xfId="0" applyNumberFormat="1" applyFont="1" applyFill="1" applyBorder="1" applyAlignment="1" applyProtection="1">
      <alignment horizontal="center"/>
      <protection/>
    </xf>
    <xf numFmtId="0" fontId="86" fillId="0" borderId="98" xfId="0" applyNumberFormat="1" applyFont="1" applyFill="1" applyBorder="1" applyAlignment="1" applyProtection="1">
      <alignment horizontal="right"/>
      <protection/>
    </xf>
    <xf numFmtId="0" fontId="79" fillId="0" borderId="0" xfId="0" applyNumberFormat="1" applyFont="1" applyBorder="1" applyAlignment="1">
      <alignment/>
    </xf>
    <xf numFmtId="0" fontId="56" fillId="0" borderId="97" xfId="0" applyNumberFormat="1" applyFont="1" applyFill="1" applyBorder="1" applyAlignment="1" applyProtection="1">
      <alignment horizontal="center" vertical="center"/>
      <protection/>
    </xf>
    <xf numFmtId="0" fontId="56" fillId="0" borderId="99" xfId="0" applyNumberFormat="1" applyFont="1" applyFill="1" applyBorder="1" applyAlignment="1" applyProtection="1">
      <alignment horizontal="center" vertical="center"/>
      <protection/>
    </xf>
    <xf numFmtId="0" fontId="86" fillId="0" borderId="100" xfId="0" applyNumberFormat="1" applyFont="1" applyFill="1" applyBorder="1" applyAlignment="1" applyProtection="1">
      <alignment horizontal="right"/>
      <protection/>
    </xf>
    <xf numFmtId="0" fontId="96" fillId="0" borderId="0" xfId="0" applyFont="1" applyFill="1" applyBorder="1" applyAlignment="1" applyProtection="1">
      <alignment/>
      <protection/>
    </xf>
    <xf numFmtId="0" fontId="97" fillId="0" borderId="0" xfId="0" applyFont="1" applyFill="1" applyBorder="1" applyAlignment="1" applyProtection="1">
      <alignment/>
      <protection/>
    </xf>
    <xf numFmtId="0" fontId="98" fillId="0" borderId="0" xfId="0" applyFont="1" applyFill="1" applyBorder="1" applyAlignment="1" applyProtection="1">
      <alignment horizontal="center" vertical="center"/>
      <protection/>
    </xf>
    <xf numFmtId="0" fontId="99" fillId="0" borderId="0" xfId="0" applyFont="1" applyFill="1" applyBorder="1" applyAlignment="1" applyProtection="1">
      <alignment horizontal="center" vertical="center"/>
      <protection/>
    </xf>
    <xf numFmtId="0" fontId="99" fillId="0" borderId="0" xfId="0" applyFont="1" applyFill="1" applyBorder="1" applyAlignment="1" applyProtection="1">
      <alignment horizontal="right" vertical="center" indent="1"/>
      <protection/>
    </xf>
    <xf numFmtId="0" fontId="100" fillId="0" borderId="0" xfId="0" applyFont="1" applyFill="1" applyBorder="1" applyAlignment="1" applyProtection="1">
      <alignment horizontal="center"/>
      <protection/>
    </xf>
    <xf numFmtId="0" fontId="101" fillId="0" borderId="101" xfId="0" applyNumberFormat="1" applyFont="1" applyFill="1" applyBorder="1" applyAlignment="1" applyProtection="1">
      <alignment horizontal="center" vertical="center"/>
      <protection/>
    </xf>
    <xf numFmtId="0" fontId="69" fillId="0" borderId="102" xfId="0" applyNumberFormat="1" applyFont="1" applyFill="1" applyBorder="1" applyAlignment="1" applyProtection="1">
      <alignment vertical="center"/>
      <protection/>
    </xf>
    <xf numFmtId="0" fontId="101" fillId="0" borderId="103" xfId="0" applyNumberFormat="1" applyFont="1" applyFill="1" applyBorder="1" applyAlignment="1" applyProtection="1">
      <alignment horizontal="center" vertical="center"/>
      <protection/>
    </xf>
    <xf numFmtId="0" fontId="69" fillId="0" borderId="104" xfId="0" applyNumberFormat="1" applyFont="1" applyFill="1" applyBorder="1" applyAlignment="1" applyProtection="1">
      <alignment vertical="center"/>
      <protection/>
    </xf>
    <xf numFmtId="0" fontId="101" fillId="0" borderId="105" xfId="0" applyNumberFormat="1" applyFont="1" applyFill="1" applyBorder="1" applyAlignment="1" applyProtection="1">
      <alignment horizontal="center" vertical="center"/>
      <protection/>
    </xf>
    <xf numFmtId="0" fontId="69" fillId="0" borderId="106" xfId="0" applyNumberFormat="1" applyFont="1" applyFill="1" applyBorder="1" applyAlignment="1" applyProtection="1">
      <alignment vertical="center"/>
      <protection/>
    </xf>
    <xf numFmtId="0" fontId="69" fillId="0" borderId="107" xfId="0" applyNumberFormat="1" applyFont="1" applyFill="1" applyBorder="1" applyAlignment="1" applyProtection="1">
      <alignment vertical="center"/>
      <protection/>
    </xf>
    <xf numFmtId="167" fontId="0" fillId="0" borderId="0" xfId="0" applyNumberFormat="1" applyAlignment="1">
      <alignment/>
    </xf>
    <xf numFmtId="0" fontId="13" fillId="0" borderId="0" xfId="0" applyFont="1" applyAlignment="1">
      <alignment horizontal="center"/>
    </xf>
    <xf numFmtId="0" fontId="81" fillId="6" borderId="108" xfId="0" applyNumberFormat="1" applyFont="1" applyFill="1" applyBorder="1" applyAlignment="1">
      <alignment vertical="center"/>
    </xf>
    <xf numFmtId="0" fontId="81" fillId="6" borderId="108" xfId="0" applyFont="1" applyFill="1" applyBorder="1" applyAlignment="1">
      <alignment vertical="center"/>
    </xf>
    <xf numFmtId="0" fontId="28" fillId="0" borderId="0" xfId="0" applyFont="1" applyAlignment="1">
      <alignment/>
    </xf>
    <xf numFmtId="0" fontId="42" fillId="0" borderId="0" xfId="0" applyFont="1" applyAlignment="1">
      <alignment/>
    </xf>
    <xf numFmtId="0" fontId="102" fillId="0" borderId="0" xfId="76" applyNumberFormat="1" applyFont="1" applyFill="1" applyBorder="1" applyAlignment="1">
      <alignment horizontal="center" vertical="center" wrapText="1"/>
      <protection/>
    </xf>
    <xf numFmtId="0" fontId="102" fillId="26" borderId="109" xfId="76" applyNumberFormat="1" applyFont="1" applyFill="1" applyBorder="1" applyAlignment="1">
      <alignment horizontal="center" vertical="center" wrapText="1"/>
      <protection/>
    </xf>
    <xf numFmtId="0" fontId="104" fillId="0" borderId="0" xfId="0" applyNumberFormat="1" applyFont="1" applyAlignment="1">
      <alignment/>
    </xf>
    <xf numFmtId="0" fontId="104" fillId="0" borderId="0" xfId="0" applyFont="1" applyAlignment="1">
      <alignment/>
    </xf>
    <xf numFmtId="0" fontId="104" fillId="0" borderId="0" xfId="0" applyFont="1" applyAlignment="1">
      <alignment horizontal="center"/>
    </xf>
    <xf numFmtId="0" fontId="105" fillId="0" borderId="0" xfId="0" applyFont="1" applyBorder="1" applyAlignment="1">
      <alignment/>
    </xf>
    <xf numFmtId="0" fontId="106" fillId="6" borderId="108" xfId="0" applyFont="1" applyFill="1" applyBorder="1" applyAlignment="1">
      <alignment vertical="center"/>
    </xf>
    <xf numFmtId="0" fontId="40" fillId="0" borderId="0" xfId="0" applyFont="1" applyAlignment="1">
      <alignment/>
    </xf>
    <xf numFmtId="0" fontId="107" fillId="6" borderId="15" xfId="0" applyFont="1" applyFill="1" applyBorder="1" applyAlignment="1" applyProtection="1">
      <alignment horizontal="center"/>
      <protection/>
    </xf>
    <xf numFmtId="0" fontId="107" fillId="6" borderId="15" xfId="0" applyFont="1" applyFill="1" applyBorder="1" applyAlignment="1">
      <alignment horizontal="center"/>
    </xf>
    <xf numFmtId="0" fontId="0" fillId="0" borderId="15" xfId="0" applyNumberFormat="1" applyFont="1" applyBorder="1" applyAlignment="1">
      <alignment/>
    </xf>
    <xf numFmtId="0" fontId="0" fillId="0" borderId="15" xfId="0" applyNumberFormat="1" applyFont="1" applyBorder="1" applyAlignment="1">
      <alignment horizontal="center"/>
    </xf>
    <xf numFmtId="0" fontId="66" fillId="0" borderId="15" xfId="0" applyFont="1" applyFill="1" applyBorder="1" applyAlignment="1" applyProtection="1">
      <alignment horizontal="center"/>
      <protection/>
    </xf>
    <xf numFmtId="0" fontId="66" fillId="0" borderId="15" xfId="0" applyFont="1" applyBorder="1" applyAlignment="1" applyProtection="1">
      <alignment horizontal="center"/>
      <protection/>
    </xf>
    <xf numFmtId="0" fontId="108" fillId="0" borderId="15" xfId="0" applyFont="1" applyBorder="1" applyAlignment="1" applyProtection="1">
      <alignment horizontal="left" indent="1"/>
      <protection/>
    </xf>
    <xf numFmtId="0" fontId="0" fillId="0" borderId="15" xfId="0" applyFont="1" applyBorder="1" applyAlignment="1">
      <alignment horizontal="center"/>
    </xf>
    <xf numFmtId="0" fontId="66" fillId="0" borderId="0" xfId="0" applyFont="1" applyFill="1" applyBorder="1" applyAlignment="1" applyProtection="1">
      <alignment/>
      <protection/>
    </xf>
    <xf numFmtId="0" fontId="66" fillId="0" borderId="15" xfId="0" applyFont="1" applyFill="1" applyBorder="1" applyAlignment="1" applyProtection="1">
      <alignment/>
      <protection/>
    </xf>
    <xf numFmtId="165" fontId="66" fillId="0" borderId="15" xfId="72" applyFont="1" applyBorder="1" applyProtection="1">
      <alignment/>
      <protection/>
    </xf>
    <xf numFmtId="0" fontId="0" fillId="0" borderId="15" xfId="0" applyFont="1" applyBorder="1" applyAlignment="1">
      <alignment/>
    </xf>
    <xf numFmtId="10" fontId="0" fillId="0" borderId="0" xfId="0" applyNumberFormat="1" applyFill="1" applyAlignment="1" applyProtection="1">
      <alignment/>
      <protection/>
    </xf>
    <xf numFmtId="171" fontId="147" fillId="3" borderId="37" xfId="42" applyNumberFormat="1" applyFont="1" applyFill="1" applyBorder="1" applyAlignment="1" applyProtection="1">
      <alignment/>
      <protection locked="0"/>
    </xf>
    <xf numFmtId="170" fontId="46" fillId="0" borderId="0" xfId="42" applyNumberFormat="1" applyFont="1" applyFill="1" applyBorder="1" applyAlignment="1" applyProtection="1">
      <alignment/>
      <protection locked="0"/>
    </xf>
    <xf numFmtId="165" fontId="61" fillId="0" borderId="110" xfId="0" applyNumberFormat="1" applyFont="1" applyFill="1" applyBorder="1" applyAlignment="1" applyProtection="1">
      <alignment horizontal="left"/>
      <protection/>
    </xf>
    <xf numFmtId="0" fontId="28" fillId="0" borderId="0" xfId="0" applyFont="1" applyBorder="1" applyAlignment="1" applyProtection="1">
      <alignment/>
      <protection/>
    </xf>
    <xf numFmtId="0" fontId="28" fillId="0" borderId="0" xfId="0" applyFont="1" applyFill="1" applyBorder="1" applyAlignment="1" applyProtection="1">
      <alignment/>
      <protection/>
    </xf>
    <xf numFmtId="175" fontId="46" fillId="3" borderId="15" xfId="42" applyNumberFormat="1" applyFont="1" applyFill="1" applyBorder="1" applyAlignment="1" applyProtection="1">
      <alignment horizontal="right"/>
      <protection locked="0"/>
    </xf>
    <xf numFmtId="44" fontId="1" fillId="3" borderId="111" xfId="44" applyFill="1" applyBorder="1" applyAlignment="1" applyProtection="1">
      <alignment/>
      <protection locked="0"/>
    </xf>
    <xf numFmtId="44" fontId="1" fillId="3" borderId="112" xfId="44" applyFill="1" applyBorder="1" applyAlignment="1" applyProtection="1">
      <alignment horizontal="right"/>
      <protection locked="0"/>
    </xf>
    <xf numFmtId="44" fontId="1" fillId="3" borderId="112" xfId="44" applyFill="1" applyBorder="1" applyAlignment="1" applyProtection="1">
      <alignment/>
      <protection locked="0"/>
    </xf>
    <xf numFmtId="0" fontId="69" fillId="0" borderId="61" xfId="0" applyFont="1" applyFill="1" applyBorder="1" applyAlignment="1" applyProtection="1">
      <alignment horizontal="center" vertical="center" wrapText="1"/>
      <protection/>
    </xf>
    <xf numFmtId="0" fontId="69" fillId="0" borderId="113" xfId="0" applyFont="1" applyFill="1" applyBorder="1" applyAlignment="1" applyProtection="1">
      <alignment horizontal="center" vertical="center" wrapText="1"/>
      <protection/>
    </xf>
    <xf numFmtId="0" fontId="69" fillId="0" borderId="84" xfId="0" applyNumberFormat="1" applyFont="1" applyFill="1" applyBorder="1" applyAlignment="1" applyProtection="1">
      <alignment horizontal="center" vertical="center" wrapText="1"/>
      <protection/>
    </xf>
    <xf numFmtId="165" fontId="0" fillId="0" borderId="83" xfId="0" applyNumberFormat="1" applyFont="1" applyFill="1" applyBorder="1" applyAlignment="1" applyProtection="1">
      <alignment horizontal="left" vertical="center"/>
      <protection locked="0"/>
    </xf>
    <xf numFmtId="0" fontId="0" fillId="0" borderId="83" xfId="0" applyFill="1" applyBorder="1" applyAlignment="1" applyProtection="1">
      <alignment horizontal="center" vertical="center"/>
      <protection/>
    </xf>
    <xf numFmtId="165" fontId="69" fillId="0" borderId="84" xfId="0" applyNumberFormat="1" applyFont="1" applyFill="1" applyBorder="1" applyAlignment="1" applyProtection="1">
      <alignment horizontal="center" wrapText="1"/>
      <protection/>
    </xf>
    <xf numFmtId="165" fontId="69" fillId="0" borderId="84" xfId="0" applyNumberFormat="1" applyFont="1" applyBorder="1" applyAlignment="1">
      <alignment horizontal="center" wrapText="1"/>
    </xf>
    <xf numFmtId="165" fontId="69" fillId="0" borderId="81" xfId="0" applyNumberFormat="1" applyFont="1" applyFill="1" applyBorder="1" applyAlignment="1" applyProtection="1">
      <alignment horizontal="center" wrapText="1"/>
      <protection/>
    </xf>
    <xf numFmtId="191" fontId="57" fillId="8" borderId="37" xfId="0" applyNumberFormat="1" applyFont="1" applyFill="1" applyBorder="1" applyAlignment="1" applyProtection="1">
      <alignment horizontal="center" vertical="center" wrapText="1"/>
      <protection/>
    </xf>
    <xf numFmtId="9" fontId="78" fillId="27" borderId="12" xfId="79" applyFont="1" applyFill="1" applyBorder="1" applyAlignment="1" applyProtection="1">
      <alignment horizontal="center" vertical="center" wrapText="1"/>
      <protection/>
    </xf>
    <xf numFmtId="9" fontId="1" fillId="8" borderId="37" xfId="0" applyNumberFormat="1" applyFont="1" applyFill="1" applyBorder="1" applyAlignment="1" applyProtection="1">
      <alignment horizontal="center" vertical="center" wrapText="1"/>
      <protection/>
    </xf>
    <xf numFmtId="187" fontId="0" fillId="0" borderId="15" xfId="0" applyNumberFormat="1" applyFont="1" applyBorder="1" applyAlignment="1" applyProtection="1">
      <alignment horizontal="center" vertical="center" wrapText="1"/>
      <protection/>
    </xf>
    <xf numFmtId="189" fontId="0" fillId="0" borderId="15" xfId="0" applyNumberFormat="1" applyFont="1" applyBorder="1" applyAlignment="1" applyProtection="1">
      <alignment horizontal="center" vertical="center" wrapText="1"/>
      <protection/>
    </xf>
    <xf numFmtId="178" fontId="0" fillId="0" borderId="15" xfId="0" applyNumberFormat="1" applyFont="1" applyBorder="1" applyAlignment="1" applyProtection="1">
      <alignment horizontal="center" vertical="center" wrapText="1"/>
      <protection/>
    </xf>
    <xf numFmtId="1" fontId="145" fillId="9" borderId="15" xfId="0" applyNumberFormat="1" applyFont="1" applyFill="1" applyBorder="1" applyAlignment="1" applyProtection="1">
      <alignment horizontal="center"/>
      <protection locked="0"/>
    </xf>
    <xf numFmtId="0" fontId="145" fillId="9" borderId="56" xfId="0" applyNumberFormat="1" applyFont="1" applyFill="1" applyBorder="1" applyAlignment="1" applyProtection="1">
      <alignment horizontal="center"/>
      <protection locked="0"/>
    </xf>
    <xf numFmtId="0" fontId="148" fillId="9" borderId="56" xfId="0" applyNumberFormat="1" applyFont="1" applyFill="1" applyBorder="1" applyAlignment="1" applyProtection="1">
      <alignment horizontal="center"/>
      <protection locked="0"/>
    </xf>
    <xf numFmtId="0" fontId="148" fillId="9" borderId="57" xfId="0" applyNumberFormat="1" applyFont="1" applyFill="1" applyBorder="1" applyAlignment="1" applyProtection="1">
      <alignment horizontal="center"/>
      <protection locked="0"/>
    </xf>
    <xf numFmtId="1" fontId="145" fillId="9" borderId="60" xfId="0" applyNumberFormat="1" applyFont="1" applyFill="1" applyBorder="1" applyAlignment="1" applyProtection="1">
      <alignment horizontal="center"/>
      <protection locked="0"/>
    </xf>
    <xf numFmtId="1" fontId="145" fillId="9" borderId="56" xfId="0" applyNumberFormat="1" applyFont="1" applyFill="1" applyBorder="1" applyAlignment="1" applyProtection="1">
      <alignment horizontal="center"/>
      <protection locked="0"/>
    </xf>
    <xf numFmtId="175" fontId="0" fillId="0" borderId="0" xfId="0" applyNumberFormat="1" applyAlignment="1" applyProtection="1">
      <alignment/>
      <protection/>
    </xf>
    <xf numFmtId="175" fontId="46" fillId="3" borderId="0" xfId="42" applyNumberFormat="1" applyFont="1" applyFill="1" applyBorder="1" applyAlignment="1" applyProtection="1">
      <alignment horizontal="right"/>
      <protection locked="0"/>
    </xf>
    <xf numFmtId="165" fontId="41" fillId="0" borderId="114" xfId="0" applyNumberFormat="1" applyFont="1" applyBorder="1" applyAlignment="1" applyProtection="1">
      <alignment/>
      <protection/>
    </xf>
    <xf numFmtId="175" fontId="46" fillId="3" borderId="60" xfId="42" applyNumberFormat="1" applyFont="1" applyFill="1" applyBorder="1" applyAlignment="1" applyProtection="1">
      <alignment/>
      <protection locked="0"/>
    </xf>
    <xf numFmtId="176" fontId="41" fillId="0" borderId="115" xfId="42" applyNumberFormat="1" applyFont="1" applyFill="1" applyBorder="1" applyAlignment="1" applyProtection="1">
      <alignment/>
      <protection/>
    </xf>
    <xf numFmtId="165" fontId="37" fillId="0" borderId="114" xfId="0" applyNumberFormat="1" applyFont="1" applyBorder="1" applyAlignment="1" applyProtection="1">
      <alignment/>
      <protection/>
    </xf>
    <xf numFmtId="165" fontId="37" fillId="0" borderId="36" xfId="0" applyNumberFormat="1" applyFont="1" applyBorder="1" applyAlignment="1" applyProtection="1">
      <alignment/>
      <protection/>
    </xf>
    <xf numFmtId="176" fontId="41" fillId="0" borderId="116" xfId="42" applyNumberFormat="1" applyFont="1" applyFill="1" applyBorder="1" applyAlignment="1" applyProtection="1">
      <alignment/>
      <protection/>
    </xf>
    <xf numFmtId="165" fontId="41" fillId="0" borderId="117" xfId="0" applyNumberFormat="1" applyFont="1" applyBorder="1" applyAlignment="1" applyProtection="1">
      <alignment/>
      <protection/>
    </xf>
    <xf numFmtId="165" fontId="41" fillId="0" borderId="118" xfId="0" applyNumberFormat="1" applyFont="1" applyBorder="1" applyAlignment="1" applyProtection="1">
      <alignment/>
      <protection/>
    </xf>
    <xf numFmtId="0" fontId="42" fillId="0" borderId="33" xfId="0" applyFont="1" applyBorder="1" applyAlignment="1" applyProtection="1">
      <alignment vertical="distributed" wrapText="1"/>
      <protection/>
    </xf>
    <xf numFmtId="0" fontId="42" fillId="0" borderId="18" xfId="0" applyFont="1" applyBorder="1" applyAlignment="1" applyProtection="1">
      <alignment vertical="distributed" wrapText="1"/>
      <protection/>
    </xf>
    <xf numFmtId="0" fontId="42" fillId="0" borderId="119" xfId="0" applyFont="1" applyBorder="1" applyAlignment="1" applyProtection="1">
      <alignment vertical="distributed" wrapText="1"/>
      <protection/>
    </xf>
    <xf numFmtId="0" fontId="42" fillId="0" borderId="120" xfId="0" applyFont="1" applyBorder="1" applyAlignment="1" applyProtection="1">
      <alignment vertical="distributed" wrapText="1"/>
      <protection/>
    </xf>
    <xf numFmtId="175" fontId="46" fillId="3" borderId="121" xfId="42" applyNumberFormat="1" applyFont="1" applyFill="1" applyBorder="1" applyAlignment="1" applyProtection="1">
      <alignment/>
      <protection locked="0"/>
    </xf>
    <xf numFmtId="0" fontId="127" fillId="0" borderId="0" xfId="0" applyFont="1" applyAlignment="1">
      <alignment horizontal="justify" vertical="center"/>
    </xf>
    <xf numFmtId="0" fontId="127" fillId="28" borderId="0" xfId="0" applyFont="1" applyFill="1" applyAlignment="1">
      <alignment horizontal="justify" vertical="center"/>
    </xf>
    <xf numFmtId="0" fontId="147" fillId="0" borderId="0" xfId="0" applyFont="1" applyAlignment="1" applyProtection="1">
      <alignment/>
      <protection/>
    </xf>
    <xf numFmtId="1" fontId="57" fillId="8" borderId="37" xfId="0" applyNumberFormat="1" applyFont="1" applyFill="1" applyBorder="1" applyAlignment="1" applyProtection="1">
      <alignment horizontal="center" vertical="center" wrapText="1"/>
      <protection/>
    </xf>
    <xf numFmtId="1" fontId="1" fillId="8" borderId="37" xfId="0" applyNumberFormat="1" applyFont="1" applyFill="1" applyBorder="1" applyAlignment="1" applyProtection="1">
      <alignment horizontal="center" vertical="center" wrapText="1"/>
      <protection/>
    </xf>
    <xf numFmtId="1" fontId="0" fillId="0" borderId="15" xfId="0" applyNumberFormat="1" applyFont="1" applyBorder="1" applyAlignment="1" applyProtection="1">
      <alignment horizontal="center" vertical="center" wrapText="1"/>
      <protection/>
    </xf>
    <xf numFmtId="165" fontId="11" fillId="29" borderId="0" xfId="68" applyFont="1" applyFill="1" applyBorder="1" applyAlignment="1">
      <alignment horizontal="center" vertical="center"/>
      <protection/>
    </xf>
    <xf numFmtId="165" fontId="13" fillId="0" borderId="0" xfId="0" applyNumberFormat="1" applyFont="1" applyBorder="1" applyAlignment="1">
      <alignment horizontal="center"/>
    </xf>
    <xf numFmtId="165" fontId="11" fillId="30" borderId="0" xfId="67" applyFont="1" applyFill="1" applyBorder="1" applyAlignment="1" applyProtection="1">
      <alignment horizontal="center" vertical="center"/>
      <protection/>
    </xf>
    <xf numFmtId="0" fontId="19" fillId="0" borderId="0" xfId="0" applyNumberFormat="1" applyFont="1" applyBorder="1" applyAlignment="1">
      <alignment horizontal="center"/>
    </xf>
    <xf numFmtId="0" fontId="20" fillId="3" borderId="15" xfId="0" applyNumberFormat="1" applyFont="1" applyFill="1" applyBorder="1" applyAlignment="1">
      <alignment horizontal="center"/>
    </xf>
    <xf numFmtId="165" fontId="21" fillId="0" borderId="15" xfId="0" applyNumberFormat="1" applyFont="1" applyBorder="1" applyAlignment="1">
      <alignment horizontal="justify" vertical="center" wrapText="1"/>
    </xf>
    <xf numFmtId="9" fontId="22" fillId="0" borderId="15" xfId="79" applyFont="1" applyFill="1" applyBorder="1" applyAlignment="1" applyProtection="1">
      <alignment horizontal="justify" vertical="center" wrapText="1"/>
      <protection/>
    </xf>
    <xf numFmtId="9" fontId="18" fillId="0" borderId="15" xfId="0" applyNumberFormat="1" applyFont="1" applyBorder="1" applyAlignment="1">
      <alignment horizontal="left" vertical="center" wrapText="1"/>
    </xf>
    <xf numFmtId="0" fontId="22" fillId="0" borderId="15" xfId="0" applyFont="1" applyBorder="1" applyAlignment="1">
      <alignment horizontal="justify" vertical="center" wrapText="1"/>
    </xf>
    <xf numFmtId="0" fontId="18" fillId="0" borderId="15" xfId="0" applyNumberFormat="1" applyFont="1" applyBorder="1" applyAlignment="1">
      <alignment horizontal="left" vertical="center" wrapText="1"/>
    </xf>
    <xf numFmtId="165" fontId="21" fillId="0" borderId="15" xfId="0" applyNumberFormat="1" applyFont="1" applyBorder="1" applyAlignment="1">
      <alignment horizontal="left" vertical="center" wrapText="1"/>
    </xf>
    <xf numFmtId="0" fontId="18" fillId="0" borderId="15" xfId="0" applyFont="1" applyBorder="1" applyAlignment="1">
      <alignment horizontal="left" vertical="center" wrapText="1"/>
    </xf>
    <xf numFmtId="0" fontId="0" fillId="0" borderId="122" xfId="0" applyBorder="1" applyAlignment="1">
      <alignment horizontal="center"/>
    </xf>
    <xf numFmtId="0" fontId="0" fillId="0" borderId="122" xfId="0" applyBorder="1" applyAlignment="1">
      <alignment horizontal="center" wrapText="1"/>
    </xf>
    <xf numFmtId="0" fontId="0" fillId="0" borderId="0" xfId="0" applyBorder="1" applyAlignment="1">
      <alignment horizontal="center"/>
    </xf>
    <xf numFmtId="0" fontId="0" fillId="0" borderId="0" xfId="0" applyBorder="1" applyAlignment="1">
      <alignment horizontal="center" wrapText="1"/>
    </xf>
    <xf numFmtId="0" fontId="20" fillId="9" borderId="15" xfId="0" applyNumberFormat="1" applyFont="1" applyFill="1" applyBorder="1" applyAlignment="1">
      <alignment horizontal="center"/>
    </xf>
    <xf numFmtId="0" fontId="18" fillId="0" borderId="15" xfId="0" applyFont="1" applyBorder="1" applyAlignment="1">
      <alignment horizontal="justify" vertical="center" wrapText="1"/>
    </xf>
    <xf numFmtId="0" fontId="18" fillId="0" borderId="15" xfId="0" applyNumberFormat="1" applyFont="1" applyBorder="1" applyAlignment="1">
      <alignment horizontal="justify" vertical="center" wrapText="1"/>
    </xf>
    <xf numFmtId="0" fontId="18" fillId="0" borderId="60" xfId="0" applyFont="1" applyBorder="1" applyAlignment="1">
      <alignment horizontal="justify" wrapText="1"/>
    </xf>
    <xf numFmtId="0" fontId="22" fillId="0" borderId="75" xfId="0" applyFont="1" applyBorder="1" applyAlignment="1">
      <alignment horizontal="justify" vertical="center" wrapText="1"/>
    </xf>
    <xf numFmtId="0" fontId="26" fillId="0" borderId="75" xfId="0" applyNumberFormat="1" applyFont="1" applyBorder="1" applyAlignment="1">
      <alignment horizontal="justify" vertical="center" wrapText="1"/>
    </xf>
    <xf numFmtId="0" fontId="26" fillId="0" borderId="15" xfId="0" applyNumberFormat="1" applyFont="1" applyBorder="1" applyAlignment="1">
      <alignment horizontal="left" vertical="center" wrapText="1"/>
    </xf>
    <xf numFmtId="0" fontId="26" fillId="0" borderId="15" xfId="0" applyNumberFormat="1" applyFont="1" applyBorder="1" applyAlignment="1">
      <alignment horizontal="justify" vertical="center" wrapText="1"/>
    </xf>
    <xf numFmtId="0" fontId="28" fillId="8" borderId="15" xfId="0" applyNumberFormat="1" applyFont="1" applyFill="1" applyBorder="1" applyAlignment="1">
      <alignment horizontal="center" vertical="center" wrapText="1"/>
    </xf>
    <xf numFmtId="0" fontId="29" fillId="8" borderId="15" xfId="0" applyNumberFormat="1" applyFont="1" applyFill="1" applyBorder="1" applyAlignment="1">
      <alignment horizontal="center" vertical="center"/>
    </xf>
    <xf numFmtId="0" fontId="22" fillId="0" borderId="15" xfId="0" applyFont="1" applyBorder="1" applyAlignment="1" applyProtection="1">
      <alignment vertical="center" wrapText="1"/>
      <protection locked="0"/>
    </xf>
    <xf numFmtId="0" fontId="18" fillId="0" borderId="15" xfId="0" applyFont="1" applyBorder="1" applyAlignment="1" applyProtection="1">
      <alignment horizontal="justify" vertical="center" wrapText="1"/>
      <protection locked="0"/>
    </xf>
    <xf numFmtId="0" fontId="18" fillId="0" borderId="15" xfId="0" applyFont="1" applyBorder="1" applyAlignment="1" applyProtection="1">
      <alignment horizontal="left" vertical="center" wrapText="1"/>
      <protection locked="0"/>
    </xf>
    <xf numFmtId="0" fontId="22" fillId="8" borderId="15" xfId="0" applyFont="1" applyFill="1" applyBorder="1" applyAlignment="1">
      <alignment vertical="center" wrapText="1"/>
    </xf>
    <xf numFmtId="0" fontId="22" fillId="2" borderId="15" xfId="0" applyFont="1" applyFill="1" applyBorder="1" applyAlignment="1" applyProtection="1">
      <alignment vertical="center" wrapText="1"/>
      <protection locked="0"/>
    </xf>
    <xf numFmtId="0" fontId="30" fillId="2" borderId="15" xfId="0" applyFont="1" applyFill="1" applyBorder="1" applyAlignment="1" applyProtection="1">
      <alignment vertical="center" wrapText="1"/>
      <protection locked="0"/>
    </xf>
    <xf numFmtId="0" fontId="18" fillId="0" borderId="15" xfId="0" applyNumberFormat="1" applyFont="1" applyBorder="1" applyAlignment="1" applyProtection="1">
      <alignment horizontal="left" vertical="center" wrapText="1"/>
      <protection locked="0"/>
    </xf>
    <xf numFmtId="0" fontId="29" fillId="0" borderId="15"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21" fillId="0" borderId="15" xfId="0" applyFont="1" applyBorder="1" applyAlignment="1" applyProtection="1">
      <alignment vertical="center" wrapText="1"/>
      <protection locked="0"/>
    </xf>
    <xf numFmtId="165" fontId="32" fillId="30" borderId="0" xfId="59" applyFont="1" applyFill="1" applyBorder="1" applyAlignment="1" applyProtection="1">
      <alignment horizontal="center" vertical="center"/>
      <protection/>
    </xf>
    <xf numFmtId="165" fontId="0" fillId="0" borderId="15" xfId="0" applyNumberFormat="1" applyFont="1" applyBorder="1" applyAlignment="1" applyProtection="1">
      <alignment horizontal="center"/>
      <protection locked="0"/>
    </xf>
    <xf numFmtId="165" fontId="34" fillId="0" borderId="0" xfId="0" applyNumberFormat="1" applyFont="1" applyBorder="1" applyAlignment="1" applyProtection="1">
      <alignment horizontal="right"/>
      <protection/>
    </xf>
    <xf numFmtId="49" fontId="0" fillId="0" borderId="37" xfId="0" applyNumberFormat="1" applyFont="1" applyBorder="1" applyAlignment="1" applyProtection="1">
      <alignment horizontal="center" wrapText="1"/>
      <protection locked="0"/>
    </xf>
    <xf numFmtId="49" fontId="0" fillId="0" borderId="15" xfId="0" applyNumberFormat="1" applyFont="1" applyBorder="1" applyAlignment="1" applyProtection="1">
      <alignment horizontal="center"/>
      <protection locked="0"/>
    </xf>
    <xf numFmtId="166" fontId="0" fillId="0" borderId="37" xfId="0" applyNumberFormat="1" applyBorder="1" applyAlignment="1" applyProtection="1">
      <alignment horizontal="center"/>
      <protection locked="0"/>
    </xf>
    <xf numFmtId="167" fontId="0" fillId="0" borderId="15" xfId="89" applyNumberFormat="1" applyFont="1" applyFill="1" applyBorder="1" applyAlignment="1" applyProtection="1">
      <alignment horizontal="center"/>
      <protection locked="0"/>
    </xf>
    <xf numFmtId="165" fontId="34" fillId="0" borderId="123" xfId="0" applyNumberFormat="1" applyFont="1" applyBorder="1" applyAlignment="1" applyProtection="1">
      <alignment horizontal="right"/>
      <protection/>
    </xf>
    <xf numFmtId="165" fontId="2" fillId="13" borderId="15" xfId="89" applyNumberFormat="1" applyFont="1" applyFill="1" applyBorder="1" applyAlignment="1" applyProtection="1">
      <alignment horizontal="center"/>
      <protection locked="0"/>
    </xf>
    <xf numFmtId="165" fontId="34" fillId="0" borderId="16" xfId="0" applyNumberFormat="1" applyFont="1" applyBorder="1" applyAlignment="1" applyProtection="1">
      <alignment horizontal="right"/>
      <protection/>
    </xf>
    <xf numFmtId="49" fontId="0" fillId="0" borderId="37" xfId="0" applyNumberFormat="1" applyFont="1" applyBorder="1" applyAlignment="1" applyProtection="1">
      <alignment horizontal="center"/>
      <protection locked="0"/>
    </xf>
    <xf numFmtId="165" fontId="35" fillId="0" borderId="123" xfId="0" applyNumberFormat="1" applyFont="1" applyBorder="1" applyAlignment="1" applyProtection="1">
      <alignment horizontal="right"/>
      <protection/>
    </xf>
    <xf numFmtId="165" fontId="34" fillId="0" borderId="47" xfId="0" applyNumberFormat="1" applyFont="1" applyBorder="1" applyAlignment="1" applyProtection="1">
      <alignment horizontal="right"/>
      <protection/>
    </xf>
    <xf numFmtId="49" fontId="28" fillId="0" borderId="15" xfId="0" applyNumberFormat="1" applyFont="1" applyBorder="1" applyAlignment="1" applyProtection="1">
      <alignment horizontal="center"/>
      <protection locked="0"/>
    </xf>
    <xf numFmtId="0" fontId="0" fillId="8" borderId="15" xfId="0" applyFill="1" applyBorder="1" applyAlignment="1" applyProtection="1">
      <alignment horizontal="center"/>
      <protection/>
    </xf>
    <xf numFmtId="165" fontId="16" fillId="0" borderId="124" xfId="0" applyNumberFormat="1" applyFont="1" applyBorder="1" applyAlignment="1" applyProtection="1">
      <alignment horizontal="right"/>
      <protection/>
    </xf>
    <xf numFmtId="165" fontId="28" fillId="0" borderId="125" xfId="0" applyNumberFormat="1" applyFont="1" applyBorder="1" applyAlignment="1" applyProtection="1">
      <alignment horizontal="center"/>
      <protection/>
    </xf>
    <xf numFmtId="0" fontId="0" fillId="15" borderId="126" xfId="0" applyFill="1" applyBorder="1" applyAlignment="1" applyProtection="1">
      <alignment horizontal="center"/>
      <protection/>
    </xf>
    <xf numFmtId="165" fontId="42" fillId="0" borderId="127" xfId="0" applyNumberFormat="1" applyFont="1" applyBorder="1" applyAlignment="1" applyProtection="1">
      <alignment horizontal="center" wrapText="1"/>
      <protection/>
    </xf>
    <xf numFmtId="0" fontId="0" fillId="0" borderId="128" xfId="0" applyBorder="1" applyAlignment="1" applyProtection="1">
      <alignment horizontal="center"/>
      <protection/>
    </xf>
    <xf numFmtId="165" fontId="0" fillId="0" borderId="53" xfId="0" applyNumberFormat="1" applyFont="1" applyBorder="1" applyAlignment="1" applyProtection="1">
      <alignment horizontal="left"/>
      <protection/>
    </xf>
    <xf numFmtId="165" fontId="0" fillId="0" borderId="55" xfId="0" applyNumberFormat="1" applyFont="1" applyBorder="1" applyAlignment="1" applyProtection="1">
      <alignment horizontal="left"/>
      <protection/>
    </xf>
    <xf numFmtId="165" fontId="56" fillId="0" borderId="67" xfId="0" applyNumberFormat="1" applyFont="1" applyFill="1" applyBorder="1" applyAlignment="1" applyProtection="1">
      <alignment horizontal="center" vertical="center"/>
      <protection/>
    </xf>
    <xf numFmtId="168" fontId="0" fillId="6" borderId="76" xfId="0" applyNumberFormat="1" applyFont="1" applyFill="1" applyBorder="1" applyAlignment="1" applyProtection="1">
      <alignment horizontal="center" vertical="center" textRotation="90"/>
      <protection/>
    </xf>
    <xf numFmtId="49" fontId="1" fillId="23" borderId="129" xfId="0" applyNumberFormat="1" applyFont="1" applyFill="1" applyBorder="1" applyAlignment="1" applyProtection="1">
      <alignment horizontal="left" vertical="center" wrapText="1"/>
      <protection/>
    </xf>
    <xf numFmtId="0" fontId="1" fillId="8" borderId="129" xfId="0" applyNumberFormat="1" applyFont="1" applyFill="1" applyBorder="1" applyAlignment="1" applyProtection="1">
      <alignment horizontal="center" vertical="center" wrapText="1"/>
      <protection/>
    </xf>
    <xf numFmtId="0" fontId="1" fillId="8" borderId="129" xfId="0" applyNumberFormat="1" applyFont="1" applyFill="1" applyBorder="1" applyAlignment="1" applyProtection="1">
      <alignment horizontal="left" vertical="center" wrapText="1"/>
      <protection/>
    </xf>
    <xf numFmtId="49" fontId="1" fillId="8" borderId="130" xfId="0" applyNumberFormat="1" applyFont="1" applyFill="1" applyBorder="1" applyAlignment="1" applyProtection="1">
      <alignment horizontal="center" vertical="center" wrapText="1"/>
      <protection/>
    </xf>
    <xf numFmtId="49" fontId="1" fillId="8" borderId="129" xfId="0" applyNumberFormat="1" applyFont="1" applyFill="1" applyBorder="1" applyAlignment="1" applyProtection="1">
      <alignment horizontal="left" vertical="center" wrapText="1"/>
      <protection/>
    </xf>
    <xf numFmtId="0" fontId="1" fillId="0" borderId="131" xfId="0" applyFont="1" applyFill="1" applyBorder="1" applyAlignment="1" applyProtection="1">
      <alignment horizontal="left" vertical="center" wrapText="1"/>
      <protection/>
    </xf>
    <xf numFmtId="0" fontId="1" fillId="0" borderId="129" xfId="0" applyFont="1" applyFill="1" applyBorder="1" applyAlignment="1" applyProtection="1">
      <alignment horizontal="center" vertical="center" wrapText="1"/>
      <protection/>
    </xf>
    <xf numFmtId="0" fontId="1" fillId="0" borderId="130" xfId="0" applyFont="1" applyFill="1" applyBorder="1" applyAlignment="1" applyProtection="1">
      <alignment horizontal="center" vertical="center" wrapText="1"/>
      <protection/>
    </xf>
    <xf numFmtId="0" fontId="1" fillId="0" borderId="132" xfId="0" applyFont="1" applyFill="1" applyBorder="1" applyAlignment="1" applyProtection="1">
      <alignment horizontal="left" vertical="center" wrapText="1"/>
      <protection/>
    </xf>
    <xf numFmtId="0" fontId="1" fillId="22" borderId="131" xfId="0" applyFont="1" applyFill="1" applyBorder="1" applyAlignment="1" applyProtection="1">
      <alignment horizontal="left" vertical="center" wrapText="1"/>
      <protection/>
    </xf>
    <xf numFmtId="0" fontId="1" fillId="22" borderId="129" xfId="0" applyFont="1" applyFill="1" applyBorder="1" applyAlignment="1" applyProtection="1">
      <alignment horizontal="center" vertical="center" wrapText="1"/>
      <protection/>
    </xf>
    <xf numFmtId="0" fontId="1" fillId="22" borderId="130" xfId="0" applyFont="1" applyFill="1" applyBorder="1" applyAlignment="1" applyProtection="1">
      <alignment horizontal="center" vertical="center" wrapText="1"/>
      <protection/>
    </xf>
    <xf numFmtId="165" fontId="11" fillId="30" borderId="0" xfId="59" applyFont="1" applyFill="1" applyBorder="1" applyAlignment="1" applyProtection="1">
      <alignment horizontal="center" vertical="center"/>
      <protection/>
    </xf>
    <xf numFmtId="165" fontId="13" fillId="9" borderId="0" xfId="71" applyFont="1" applyFill="1" applyBorder="1" applyAlignment="1" applyProtection="1">
      <alignment horizontal="center" vertical="center" wrapText="1"/>
      <protection/>
    </xf>
    <xf numFmtId="165" fontId="60" fillId="0" borderId="0" xfId="71" applyFont="1" applyFill="1" applyBorder="1" applyAlignment="1" applyProtection="1">
      <alignment horizontal="right" vertical="center"/>
      <protection/>
    </xf>
    <xf numFmtId="165" fontId="29" fillId="9" borderId="0" xfId="71" applyFont="1" applyFill="1" applyBorder="1" applyAlignment="1" applyProtection="1">
      <alignment horizontal="center" vertical="center" wrapText="1"/>
      <protection/>
    </xf>
    <xf numFmtId="165" fontId="0" fillId="0" borderId="80" xfId="89" applyNumberFormat="1" applyFont="1" applyFill="1" applyBorder="1" applyAlignment="1" applyProtection="1">
      <alignment horizontal="right"/>
      <protection/>
    </xf>
    <xf numFmtId="184" fontId="29" fillId="9" borderId="80" xfId="89" applyNumberFormat="1" applyFont="1" applyFill="1" applyBorder="1" applyAlignment="1" applyProtection="1">
      <alignment horizontal="center" vertical="center"/>
      <protection/>
    </xf>
    <xf numFmtId="165" fontId="29" fillId="9" borderId="80" xfId="89" applyNumberFormat="1" applyFont="1" applyFill="1" applyBorder="1" applyAlignment="1" applyProtection="1">
      <alignment horizontal="center"/>
      <protection/>
    </xf>
    <xf numFmtId="167" fontId="29" fillId="9" borderId="80" xfId="89" applyNumberFormat="1" applyFont="1" applyFill="1" applyBorder="1" applyAlignment="1" applyProtection="1">
      <alignment horizontal="center"/>
      <protection/>
    </xf>
    <xf numFmtId="165" fontId="64" fillId="29" borderId="80" xfId="89" applyNumberFormat="1" applyFont="1" applyFill="1" applyBorder="1" applyAlignment="1" applyProtection="1">
      <alignment horizontal="center"/>
      <protection/>
    </xf>
    <xf numFmtId="0" fontId="72" fillId="8" borderId="37" xfId="0" applyFont="1" applyFill="1" applyBorder="1" applyAlignment="1" applyProtection="1">
      <alignment horizontal="left" vertical="center" wrapText="1"/>
      <protection locked="0"/>
    </xf>
    <xf numFmtId="165" fontId="31" fillId="0" borderId="0" xfId="0" applyNumberFormat="1" applyFont="1" applyBorder="1" applyAlignment="1" applyProtection="1">
      <alignment horizontal="left"/>
      <protection/>
    </xf>
    <xf numFmtId="165" fontId="28" fillId="0" borderId="0" xfId="0" applyNumberFormat="1" applyFont="1" applyBorder="1" applyAlignment="1" applyProtection="1">
      <alignment horizontal="center"/>
      <protection/>
    </xf>
    <xf numFmtId="165" fontId="31" fillId="0" borderId="0" xfId="0" applyNumberFormat="1" applyFont="1" applyBorder="1" applyAlignment="1" applyProtection="1">
      <alignment horizontal="right"/>
      <protection/>
    </xf>
    <xf numFmtId="165" fontId="2" fillId="29" borderId="0" xfId="89" applyNumberFormat="1" applyFont="1" applyFill="1" applyBorder="1" applyAlignment="1" applyProtection="1">
      <alignment horizontal="center"/>
      <protection/>
    </xf>
    <xf numFmtId="0" fontId="74" fillId="0" borderId="133" xfId="0" applyFont="1" applyFill="1" applyBorder="1" applyAlignment="1" applyProtection="1">
      <alignment horizontal="left" wrapText="1"/>
      <protection/>
    </xf>
    <xf numFmtId="165" fontId="73" fillId="0" borderId="126" xfId="0" applyNumberFormat="1" applyFont="1" applyBorder="1" applyAlignment="1" applyProtection="1">
      <alignment horizontal="center" vertical="center" wrapText="1"/>
      <protection/>
    </xf>
    <xf numFmtId="0" fontId="0" fillId="0" borderId="134" xfId="0" applyBorder="1" applyAlignment="1" applyProtection="1">
      <alignment horizontal="center"/>
      <protection/>
    </xf>
    <xf numFmtId="0" fontId="74" fillId="0" borderId="135" xfId="0" applyFont="1" applyFill="1" applyBorder="1" applyAlignment="1" applyProtection="1">
      <alignment horizontal="left" wrapText="1"/>
      <protection/>
    </xf>
    <xf numFmtId="165" fontId="28" fillId="0" borderId="0" xfId="0" applyNumberFormat="1" applyFont="1" applyBorder="1" applyAlignment="1" applyProtection="1">
      <alignment horizontal="center" wrapText="1"/>
      <protection/>
    </xf>
    <xf numFmtId="0" fontId="67" fillId="0" borderId="0" xfId="0" applyFont="1" applyBorder="1" applyAlignment="1" applyProtection="1">
      <alignment horizontal="center"/>
      <protection/>
    </xf>
    <xf numFmtId="0" fontId="72" fillId="8" borderId="15" xfId="0" applyFont="1" applyFill="1" applyBorder="1" applyAlignment="1" applyProtection="1">
      <alignment horizontal="left" vertical="center" wrapText="1"/>
      <protection locked="0"/>
    </xf>
    <xf numFmtId="165" fontId="32" fillId="30" borderId="0" xfId="69" applyFont="1" applyFill="1" applyBorder="1" applyAlignment="1">
      <alignment horizontal="center" vertical="center"/>
      <protection/>
    </xf>
    <xf numFmtId="165" fontId="31" fillId="0" borderId="0" xfId="0" applyNumberFormat="1" applyFont="1" applyBorder="1" applyAlignment="1">
      <alignment horizontal="left"/>
    </xf>
    <xf numFmtId="165" fontId="28" fillId="0" borderId="0" xfId="0" applyNumberFormat="1" applyFont="1" applyBorder="1" applyAlignment="1">
      <alignment horizontal="center"/>
    </xf>
    <xf numFmtId="165" fontId="31" fillId="0" borderId="0" xfId="0" applyNumberFormat="1" applyFont="1" applyBorder="1" applyAlignment="1">
      <alignment horizontal="right"/>
    </xf>
    <xf numFmtId="0" fontId="76" fillId="0" borderId="0" xfId="0" applyFont="1" applyBorder="1" applyAlignment="1">
      <alignment horizontal="left" wrapText="1"/>
    </xf>
    <xf numFmtId="0" fontId="69" fillId="8" borderId="15" xfId="0" applyFont="1" applyFill="1" applyBorder="1" applyAlignment="1" applyProtection="1">
      <alignment horizontal="left" wrapText="1"/>
      <protection locked="0"/>
    </xf>
    <xf numFmtId="0" fontId="75" fillId="8" borderId="15" xfId="0" applyFont="1" applyFill="1" applyBorder="1" applyAlignment="1" applyProtection="1">
      <alignment horizontal="left" wrapText="1"/>
      <protection locked="0"/>
    </xf>
    <xf numFmtId="0" fontId="75" fillId="8" borderId="15" xfId="0" applyFont="1" applyFill="1" applyBorder="1" applyAlignment="1" applyProtection="1">
      <alignment horizontal="left" vertical="center" wrapText="1"/>
      <protection locked="0"/>
    </xf>
    <xf numFmtId="0" fontId="69" fillId="8" borderId="15" xfId="0" applyFont="1" applyFill="1" applyBorder="1" applyAlignment="1" applyProtection="1">
      <alignment horizontal="left" vertical="center" wrapText="1"/>
      <protection locked="0"/>
    </xf>
    <xf numFmtId="0" fontId="67" fillId="0" borderId="0" xfId="0" applyFont="1" applyBorder="1" applyAlignment="1">
      <alignment horizontal="center"/>
    </xf>
    <xf numFmtId="0" fontId="69" fillId="8" borderId="37" xfId="0" applyFont="1" applyFill="1" applyBorder="1" applyAlignment="1" applyProtection="1">
      <alignment horizontal="left" wrapText="1"/>
      <protection locked="0"/>
    </xf>
    <xf numFmtId="0" fontId="28" fillId="0" borderId="0" xfId="0" applyFont="1" applyBorder="1" applyAlignment="1">
      <alignment horizontal="center"/>
    </xf>
    <xf numFmtId="165" fontId="32" fillId="30" borderId="0" xfId="69" applyFont="1" applyFill="1" applyBorder="1" applyAlignment="1" applyProtection="1">
      <alignment horizontal="center" vertical="center"/>
      <protection/>
    </xf>
    <xf numFmtId="165" fontId="2" fillId="29" borderId="0" xfId="90" applyNumberFormat="1" applyFont="1" applyFill="1" applyBorder="1" applyAlignment="1" applyProtection="1">
      <alignment horizontal="center"/>
      <protection/>
    </xf>
    <xf numFmtId="165" fontId="67" fillId="0" borderId="0" xfId="0" applyNumberFormat="1" applyFont="1" applyBorder="1" applyAlignment="1" applyProtection="1">
      <alignment horizontal="center"/>
      <protection/>
    </xf>
    <xf numFmtId="0" fontId="69" fillId="0" borderId="122" xfId="0" applyFont="1" applyBorder="1" applyAlignment="1" applyProtection="1">
      <alignment horizontal="left" vertical="center"/>
      <protection/>
    </xf>
    <xf numFmtId="0" fontId="13" fillId="0" borderId="72" xfId="0" applyFont="1" applyBorder="1" applyAlignment="1" applyProtection="1">
      <alignment horizontal="center"/>
      <protection/>
    </xf>
    <xf numFmtId="0" fontId="69" fillId="0" borderId="15" xfId="0" applyFont="1" applyBorder="1" applyAlignment="1" applyProtection="1">
      <alignment horizontal="center" vertical="center" wrapText="1"/>
      <protection/>
    </xf>
    <xf numFmtId="9" fontId="68" fillId="15" borderId="15" xfId="79" applyFont="1" applyFill="1" applyBorder="1" applyAlignment="1" applyProtection="1">
      <alignment horizontal="center" vertical="center" wrapText="1"/>
      <protection/>
    </xf>
    <xf numFmtId="9" fontId="68" fillId="31" borderId="15" xfId="79" applyFont="1" applyFill="1" applyBorder="1" applyAlignment="1" applyProtection="1">
      <alignment horizontal="center" vertical="center" wrapText="1"/>
      <protection/>
    </xf>
    <xf numFmtId="0" fontId="69" fillId="0" borderId="136" xfId="0" applyFont="1" applyBorder="1" applyAlignment="1" applyProtection="1">
      <alignment horizontal="center" vertical="center"/>
      <protection/>
    </xf>
    <xf numFmtId="0" fontId="0" fillId="0" borderId="15" xfId="0" applyFont="1" applyBorder="1" applyAlignment="1" applyProtection="1">
      <alignment vertical="center" wrapText="1"/>
      <protection/>
    </xf>
    <xf numFmtId="9" fontId="31" fillId="0" borderId="15" xfId="79" applyFont="1" applyFill="1" applyBorder="1" applyAlignment="1" applyProtection="1">
      <alignment horizontal="center" vertical="center" wrapText="1"/>
      <protection/>
    </xf>
    <xf numFmtId="9" fontId="31" fillId="0" borderId="12" xfId="79" applyFont="1" applyFill="1" applyBorder="1" applyAlignment="1" applyProtection="1">
      <alignment horizontal="center" vertical="center" wrapText="1"/>
      <protection/>
    </xf>
    <xf numFmtId="9" fontId="0" fillId="8" borderId="136" xfId="79" applyFont="1" applyFill="1" applyBorder="1" applyAlignment="1" applyProtection="1">
      <alignment horizontal="left" vertical="top" wrapText="1"/>
      <protection locked="0"/>
    </xf>
    <xf numFmtId="49" fontId="0" fillId="0" borderId="15" xfId="0" applyNumberFormat="1" applyFont="1" applyBorder="1" applyAlignment="1" applyProtection="1">
      <alignment vertical="center" wrapText="1"/>
      <protection/>
    </xf>
    <xf numFmtId="9" fontId="0" fillId="8" borderId="136" xfId="79" applyFont="1" applyFill="1" applyBorder="1" applyAlignment="1" applyProtection="1">
      <alignment horizontal="left" vertical="center" wrapText="1"/>
      <protection locked="0"/>
    </xf>
    <xf numFmtId="9" fontId="46" fillId="8" borderId="136" xfId="79" applyFont="1" applyFill="1" applyBorder="1" applyAlignment="1" applyProtection="1">
      <alignment horizontal="left" vertical="center" wrapText="1"/>
      <protection locked="0"/>
    </xf>
    <xf numFmtId="9" fontId="0" fillId="8" borderId="136" xfId="79" applyFont="1" applyFill="1" applyBorder="1" applyAlignment="1" applyProtection="1">
      <alignment horizontal="left" vertical="center" wrapText="1"/>
      <protection locked="0"/>
    </xf>
    <xf numFmtId="165" fontId="13" fillId="0" borderId="0" xfId="0" applyNumberFormat="1" applyFont="1" applyBorder="1" applyAlignment="1" applyProtection="1">
      <alignment horizontal="center"/>
      <protection/>
    </xf>
    <xf numFmtId="170" fontId="67" fillId="0" borderId="0" xfId="0" applyNumberFormat="1" applyFont="1" applyBorder="1" applyAlignment="1" applyProtection="1">
      <alignment horizontal="center"/>
      <protection/>
    </xf>
    <xf numFmtId="170" fontId="81" fillId="6" borderId="108" xfId="0" applyNumberFormat="1" applyFont="1" applyFill="1" applyBorder="1" applyAlignment="1" applyProtection="1">
      <alignment horizontal="center" vertical="center"/>
      <protection/>
    </xf>
    <xf numFmtId="170" fontId="83" fillId="0" borderId="0" xfId="0" applyNumberFormat="1" applyFont="1" applyFill="1" applyBorder="1" applyAlignment="1" applyProtection="1">
      <alignment horizontal="center"/>
      <protection/>
    </xf>
    <xf numFmtId="170" fontId="84" fillId="3" borderId="18" xfId="0" applyNumberFormat="1" applyFont="1" applyFill="1" applyBorder="1" applyAlignment="1" applyProtection="1">
      <alignment horizontal="center" vertical="center"/>
      <protection/>
    </xf>
    <xf numFmtId="0" fontId="17" fillId="0" borderId="137" xfId="0" applyNumberFormat="1" applyFont="1" applyFill="1" applyBorder="1" applyAlignment="1" applyProtection="1">
      <alignment horizontal="left" vertical="top" wrapText="1"/>
      <protection/>
    </xf>
    <xf numFmtId="49" fontId="1" fillId="3" borderId="138" xfId="0" applyNumberFormat="1" applyFont="1" applyFill="1" applyBorder="1" applyAlignment="1" applyProtection="1">
      <alignment horizontal="center" vertical="center"/>
      <protection locked="0"/>
    </xf>
    <xf numFmtId="49" fontId="1" fillId="3" borderId="139" xfId="0" applyNumberFormat="1" applyFont="1" applyFill="1" applyBorder="1" applyAlignment="1" applyProtection="1">
      <alignment horizontal="center" vertical="center" wrapText="1"/>
      <protection locked="0"/>
    </xf>
    <xf numFmtId="49" fontId="1" fillId="3" borderId="139" xfId="0" applyNumberFormat="1" applyFont="1" applyFill="1" applyBorder="1" applyAlignment="1" applyProtection="1">
      <alignment horizontal="center" vertical="center"/>
      <protection locked="0"/>
    </xf>
    <xf numFmtId="0" fontId="17" fillId="0" borderId="140" xfId="0" applyNumberFormat="1" applyFont="1" applyFill="1" applyBorder="1" applyAlignment="1" applyProtection="1">
      <alignment horizontal="left" vertical="top" wrapText="1"/>
      <protection/>
    </xf>
    <xf numFmtId="49" fontId="1" fillId="3" borderId="141" xfId="0" applyNumberFormat="1" applyFont="1" applyFill="1" applyBorder="1" applyAlignment="1" applyProtection="1">
      <alignment horizontal="center" vertical="center"/>
      <protection locked="0"/>
    </xf>
    <xf numFmtId="170" fontId="83" fillId="0" borderId="142" xfId="0" applyNumberFormat="1" applyFont="1" applyFill="1" applyBorder="1" applyAlignment="1" applyProtection="1">
      <alignment horizontal="center"/>
      <protection/>
    </xf>
    <xf numFmtId="170" fontId="95" fillId="9" borderId="143" xfId="0" applyNumberFormat="1" applyFont="1" applyFill="1" applyBorder="1" applyAlignment="1" applyProtection="1">
      <alignment horizontal="center" vertical="center"/>
      <protection/>
    </xf>
    <xf numFmtId="170" fontId="95" fillId="9" borderId="144" xfId="0" applyNumberFormat="1" applyFont="1" applyFill="1" applyBorder="1" applyAlignment="1" applyProtection="1">
      <alignment horizontal="center" vertical="center"/>
      <protection/>
    </xf>
    <xf numFmtId="0" fontId="17" fillId="0" borderId="145" xfId="0" applyNumberFormat="1" applyFont="1" applyFill="1" applyBorder="1" applyAlignment="1" applyProtection="1">
      <alignment horizontal="left" vertical="top" wrapText="1"/>
      <protection/>
    </xf>
    <xf numFmtId="0" fontId="1" fillId="9" borderId="146" xfId="0" applyFont="1" applyFill="1" applyBorder="1" applyAlignment="1" applyProtection="1">
      <alignment horizontal="center" vertical="top" wrapText="1"/>
      <protection locked="0"/>
    </xf>
    <xf numFmtId="0" fontId="17" fillId="0" borderId="147" xfId="0" applyNumberFormat="1" applyFont="1" applyFill="1" applyBorder="1" applyAlignment="1" applyProtection="1">
      <alignment horizontal="left" vertical="top" wrapText="1"/>
      <protection/>
    </xf>
    <xf numFmtId="0" fontId="1" fillId="9" borderId="148" xfId="0" applyFont="1" applyFill="1" applyBorder="1" applyAlignment="1" applyProtection="1">
      <alignment horizontal="center" vertical="top" wrapText="1"/>
      <protection locked="0"/>
    </xf>
    <xf numFmtId="0" fontId="17" fillId="0" borderId="149" xfId="0" applyNumberFormat="1" applyFont="1" applyFill="1" applyBorder="1" applyAlignment="1" applyProtection="1">
      <alignment horizontal="left" vertical="top" wrapText="1"/>
      <protection/>
    </xf>
    <xf numFmtId="0" fontId="1" fillId="9" borderId="150" xfId="0" applyFont="1" applyFill="1" applyBorder="1" applyAlignment="1" applyProtection="1">
      <alignment horizontal="center" vertical="top" wrapText="1"/>
      <protection locked="0"/>
    </xf>
    <xf numFmtId="170" fontId="83" fillId="0" borderId="151" xfId="0" applyNumberFormat="1" applyFont="1" applyFill="1" applyBorder="1" applyAlignment="1" applyProtection="1">
      <alignment horizontal="center"/>
      <protection/>
    </xf>
    <xf numFmtId="170" fontId="84" fillId="8" borderId="131" xfId="0" applyNumberFormat="1" applyFont="1" applyFill="1" applyBorder="1" applyAlignment="1" applyProtection="1">
      <alignment horizontal="center" vertical="center"/>
      <protection/>
    </xf>
    <xf numFmtId="0" fontId="17" fillId="0" borderId="152" xfId="0" applyNumberFormat="1" applyFont="1" applyFill="1" applyBorder="1" applyAlignment="1" applyProtection="1">
      <alignment horizontal="left" vertical="center" wrapText="1"/>
      <protection/>
    </xf>
    <xf numFmtId="0" fontId="1" fillId="8" borderId="153" xfId="0" applyFont="1" applyFill="1" applyBorder="1" applyAlignment="1" applyProtection="1">
      <alignment horizontal="center" vertical="top" wrapText="1"/>
      <protection locked="0"/>
    </xf>
    <xf numFmtId="0" fontId="1" fillId="0" borderId="154" xfId="79" applyNumberFormat="1" applyFont="1" applyFill="1" applyBorder="1" applyAlignment="1" applyProtection="1">
      <alignment horizontal="left" vertical="center" wrapText="1"/>
      <protection/>
    </xf>
    <xf numFmtId="0" fontId="1" fillId="8" borderId="155" xfId="0" applyFont="1" applyFill="1" applyBorder="1" applyAlignment="1" applyProtection="1">
      <alignment horizontal="center" vertical="top" wrapText="1"/>
      <protection locked="0"/>
    </xf>
    <xf numFmtId="9" fontId="1" fillId="0" borderId="154" xfId="79" applyNumberFormat="1" applyFont="1" applyFill="1" applyBorder="1" applyAlignment="1" applyProtection="1">
      <alignment horizontal="left" vertical="center" wrapText="1"/>
      <protection/>
    </xf>
    <xf numFmtId="0" fontId="1" fillId="8" borderId="156" xfId="0" applyFont="1" applyFill="1" applyBorder="1" applyAlignment="1" applyProtection="1">
      <alignment horizontal="center" vertical="top" wrapText="1"/>
      <protection locked="0"/>
    </xf>
    <xf numFmtId="165" fontId="2" fillId="29" borderId="0" xfId="91" applyNumberFormat="1" applyFont="1" applyFill="1" applyBorder="1" applyAlignment="1" applyProtection="1">
      <alignment horizontal="center"/>
      <protection locked="0"/>
    </xf>
    <xf numFmtId="0" fontId="0" fillId="8" borderId="15" xfId="0" applyFill="1" applyBorder="1" applyAlignment="1" applyProtection="1">
      <alignment horizontal="center"/>
      <protection locked="0"/>
    </xf>
    <xf numFmtId="0" fontId="102" fillId="26" borderId="157" xfId="76" applyNumberFormat="1" applyFont="1" applyFill="1" applyBorder="1" applyAlignment="1">
      <alignment horizontal="center" vertical="center" wrapText="1"/>
      <protection/>
    </xf>
    <xf numFmtId="0" fontId="102" fillId="26" borderId="158" xfId="76" applyNumberFormat="1" applyFont="1" applyFill="1" applyBorder="1" applyAlignment="1">
      <alignment horizontal="center" vertical="center" wrapText="1"/>
      <protection/>
    </xf>
    <xf numFmtId="0" fontId="102" fillId="26" borderId="159" xfId="76" applyNumberFormat="1" applyFont="1" applyFill="1" applyBorder="1" applyAlignment="1">
      <alignment horizontal="center" vertical="center" wrapText="1"/>
      <protection/>
    </xf>
    <xf numFmtId="0" fontId="103" fillId="26" borderId="15" xfId="0" applyNumberFormat="1" applyFont="1" applyFill="1" applyBorder="1" applyAlignment="1">
      <alignment horizontal="center" vertical="center" textRotation="90"/>
    </xf>
    <xf numFmtId="0" fontId="42" fillId="0" borderId="160" xfId="0" applyFont="1" applyFill="1" applyBorder="1" applyAlignment="1" applyProtection="1">
      <alignment horizontal="left" wrapText="1"/>
      <protection locked="0"/>
    </xf>
    <xf numFmtId="0" fontId="42" fillId="0" borderId="161" xfId="0" applyFont="1" applyFill="1" applyBorder="1" applyAlignment="1" applyProtection="1">
      <alignment horizontal="left" wrapText="1"/>
      <protection locked="0"/>
    </xf>
    <xf numFmtId="0" fontId="42" fillId="0" borderId="162" xfId="0" applyFont="1" applyFill="1" applyBorder="1" applyAlignment="1" applyProtection="1">
      <alignment horizontal="left" vertical="center" wrapText="1"/>
      <protection locked="0"/>
    </xf>
    <xf numFmtId="0" fontId="42" fillId="0" borderId="163" xfId="0" applyFont="1" applyFill="1" applyBorder="1" applyAlignment="1" applyProtection="1">
      <alignment horizontal="left" vertical="top" wrapText="1"/>
      <protection locked="0"/>
    </xf>
    <xf numFmtId="0" fontId="42" fillId="0" borderId="164" xfId="0" applyFont="1" applyFill="1" applyBorder="1" applyAlignment="1" applyProtection="1">
      <alignment horizontal="left"/>
      <protection locked="0"/>
    </xf>
    <xf numFmtId="0" fontId="42" fillId="0" borderId="163" xfId="0" applyFont="1" applyFill="1" applyBorder="1" applyAlignment="1" applyProtection="1">
      <alignment horizontal="left"/>
      <protection locked="0"/>
    </xf>
    <xf numFmtId="0" fontId="42" fillId="0" borderId="165" xfId="0" applyFont="1" applyFill="1" applyBorder="1" applyAlignment="1" applyProtection="1">
      <alignment horizontal="left" wrapText="1"/>
      <protection locked="0"/>
    </xf>
    <xf numFmtId="0" fontId="42" fillId="0" borderId="163" xfId="0" applyFont="1" applyFill="1" applyBorder="1" applyAlignment="1" applyProtection="1">
      <alignment horizontal="left" wrapText="1"/>
      <protection locked="0"/>
    </xf>
    <xf numFmtId="0" fontId="42" fillId="0" borderId="164" xfId="0" applyFont="1" applyFill="1" applyBorder="1" applyAlignment="1" applyProtection="1">
      <alignment horizontal="left" wrapText="1"/>
      <protection locked="0"/>
    </xf>
    <xf numFmtId="0" fontId="42" fillId="0" borderId="166" xfId="0" applyFont="1" applyFill="1" applyBorder="1" applyAlignment="1" applyProtection="1">
      <alignment horizontal="left"/>
      <protection locked="0"/>
    </xf>
    <xf numFmtId="0" fontId="42" fillId="0" borderId="167" xfId="0" applyFont="1" applyFill="1" applyBorder="1" applyAlignment="1" applyProtection="1">
      <alignment horizontal="left" vertical="center" wrapText="1"/>
      <protection locked="0"/>
    </xf>
    <xf numFmtId="0" fontId="42" fillId="0" borderId="168" xfId="0" applyFont="1" applyFill="1" applyBorder="1" applyAlignment="1" applyProtection="1">
      <alignment horizontal="left"/>
      <protection locked="0"/>
    </xf>
    <xf numFmtId="0" fontId="42" fillId="0" borderId="169" xfId="0" applyFont="1" applyFill="1" applyBorder="1" applyAlignment="1" applyProtection="1">
      <alignment horizontal="left"/>
      <protection locked="0"/>
    </xf>
    <xf numFmtId="0" fontId="42" fillId="0" borderId="170" xfId="0" applyFont="1" applyFill="1" applyBorder="1" applyAlignment="1" applyProtection="1">
      <alignment horizontal="left"/>
      <protection locked="0"/>
    </xf>
    <xf numFmtId="0" fontId="42" fillId="0" borderId="171" xfId="0" applyFont="1" applyFill="1" applyBorder="1" applyAlignment="1" applyProtection="1">
      <alignment horizontal="left" vertical="top" wrapText="1"/>
      <protection locked="0"/>
    </xf>
    <xf numFmtId="0" fontId="42" fillId="0" borderId="172" xfId="0" applyFont="1" applyBorder="1" applyAlignment="1" applyProtection="1">
      <alignment horizontal="left"/>
      <protection locked="0"/>
    </xf>
    <xf numFmtId="0" fontId="42" fillId="0" borderId="104" xfId="0" applyFont="1" applyBorder="1" applyAlignment="1" applyProtection="1">
      <alignment horizontal="left"/>
      <protection locked="0"/>
    </xf>
    <xf numFmtId="0" fontId="42" fillId="0" borderId="173" xfId="0" applyFont="1" applyBorder="1" applyAlignment="1" applyProtection="1">
      <alignment horizontal="left"/>
      <protection locked="0"/>
    </xf>
    <xf numFmtId="0" fontId="42" fillId="0" borderId="174" xfId="0" applyFont="1" applyFill="1" applyBorder="1" applyAlignment="1" applyProtection="1">
      <alignment horizontal="left"/>
      <protection locked="0"/>
    </xf>
    <xf numFmtId="0" fontId="42" fillId="0" borderId="163" xfId="0" applyFont="1" applyBorder="1" applyAlignment="1" applyProtection="1">
      <alignment horizontal="left"/>
      <protection locked="0"/>
    </xf>
    <xf numFmtId="0" fontId="42" fillId="0" borderId="164" xfId="0" applyFont="1" applyBorder="1" applyAlignment="1" applyProtection="1">
      <alignment horizontal="left"/>
      <protection locked="0"/>
    </xf>
    <xf numFmtId="0" fontId="42" fillId="0" borderId="166" xfId="0" applyFont="1" applyBorder="1" applyAlignment="1" applyProtection="1">
      <alignment horizontal="left"/>
      <protection locked="0"/>
    </xf>
    <xf numFmtId="0" fontId="42" fillId="0" borderId="175" xfId="0" applyFont="1" applyFill="1" applyBorder="1" applyAlignment="1" applyProtection="1">
      <alignment horizontal="left"/>
      <protection locked="0"/>
    </xf>
    <xf numFmtId="0" fontId="42" fillId="0" borderId="168" xfId="0" applyFont="1" applyBorder="1" applyAlignment="1" applyProtection="1">
      <alignment horizontal="left"/>
      <protection locked="0"/>
    </xf>
    <xf numFmtId="0" fontId="42" fillId="0" borderId="169" xfId="0" applyFont="1" applyBorder="1" applyAlignment="1" applyProtection="1">
      <alignment horizontal="left"/>
      <protection locked="0"/>
    </xf>
    <xf numFmtId="0" fontId="42" fillId="0" borderId="170" xfId="0" applyFont="1" applyBorder="1" applyAlignment="1" applyProtection="1">
      <alignment horizontal="left"/>
      <protection locked="0"/>
    </xf>
    <xf numFmtId="165" fontId="11" fillId="30" borderId="0" xfId="59" applyFont="1" applyFill="1" applyBorder="1" applyAlignment="1">
      <alignment horizontal="center" vertical="center"/>
      <protection/>
    </xf>
    <xf numFmtId="0" fontId="13" fillId="0" borderId="0" xfId="0" applyFont="1" applyBorder="1" applyAlignment="1">
      <alignment horizontal="center"/>
    </xf>
    <xf numFmtId="0" fontId="149" fillId="0" borderId="176" xfId="0" applyFont="1" applyBorder="1" applyAlignment="1" applyProtection="1">
      <alignment horizontal="left" wrapText="1"/>
      <protection/>
    </xf>
    <xf numFmtId="0" fontId="149" fillId="0" borderId="177" xfId="0" applyFont="1" applyBorder="1" applyAlignment="1" applyProtection="1">
      <alignment horizontal="left" wrapText="1"/>
      <protection/>
    </xf>
  </cellXfs>
  <cellStyles count="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Millares 2" xfId="57"/>
    <cellStyle name="Neutral" xfId="58"/>
    <cellStyle name="Normal 2" xfId="59"/>
    <cellStyle name="Normal 2 2" xfId="60"/>
    <cellStyle name="Normal 2 3" xfId="61"/>
    <cellStyle name="Normal 2 4" xfId="62"/>
    <cellStyle name="Normal 2 5" xfId="63"/>
    <cellStyle name="Normal 2 6" xfId="64"/>
    <cellStyle name="Normal 2 7" xfId="65"/>
    <cellStyle name="Normal 2 8" xfId="66"/>
    <cellStyle name="Normal 2_Dashboard ver 2.2 ES" xfId="67"/>
    <cellStyle name="Normal 2_Ficticia HIV Dashboard_ES - Set Up and Maintenance Guide" xfId="68"/>
    <cellStyle name="Normal 2_Prototipo" xfId="69"/>
    <cellStyle name="Normal 3" xfId="70"/>
    <cellStyle name="Normal 4" xfId="71"/>
    <cellStyle name="Normal 5" xfId="72"/>
    <cellStyle name="Normal 6" xfId="73"/>
    <cellStyle name="Normal 7" xfId="74"/>
    <cellStyle name="Normal 8" xfId="75"/>
    <cellStyle name="Normal_TZ_R3HIV_Phase_2_21_August_08" xfId="76"/>
    <cellStyle name="Note" xfId="77"/>
    <cellStyle name="Output" xfId="78"/>
    <cellStyle name="Percent" xfId="79"/>
    <cellStyle name="Porcentual 2" xfId="80"/>
    <cellStyle name="Porcentual 3" xfId="81"/>
    <cellStyle name="Porcentual 4" xfId="82"/>
    <cellStyle name="Porcentual 5" xfId="83"/>
    <cellStyle name="Porcentual 6" xfId="84"/>
    <cellStyle name="Porcentual 7" xfId="85"/>
    <cellStyle name="Porcentual 8" xfId="86"/>
    <cellStyle name="Title" xfId="87"/>
    <cellStyle name="Título 3 2" xfId="88"/>
    <cellStyle name="Título 3 3" xfId="89"/>
    <cellStyle name="Título 3 3_Prototipo" xfId="90"/>
    <cellStyle name="Título 3 3_PrototipoRep1" xfId="91"/>
    <cellStyle name="Título 3 4" xfId="92"/>
    <cellStyle name="Título 3 5" xfId="93"/>
    <cellStyle name="Título 3 6" xfId="94"/>
    <cellStyle name="Título 3 7" xfId="95"/>
    <cellStyle name="Título 3 8" xfId="96"/>
    <cellStyle name="Total" xfId="97"/>
    <cellStyle name="Warning Text" xfId="98"/>
  </cellStyles>
  <dxfs count="55">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i val="0"/>
        <sz val="11"/>
        <color indexed="8"/>
      </font>
      <fill>
        <patternFill patternType="solid">
          <fgColor indexed="17"/>
          <bgColor indexed="11"/>
        </patternFill>
      </fill>
    </dxf>
    <dxf>
      <font>
        <b/>
        <i val="0"/>
        <sz val="11"/>
        <color indexed="8"/>
      </font>
      <fill>
        <patternFill patternType="solid">
          <fgColor indexed="51"/>
          <bgColor indexed="13"/>
        </patternFill>
      </fill>
    </dxf>
    <dxf>
      <font>
        <b/>
        <i val="0"/>
        <sz val="11"/>
        <color indexed="9"/>
      </font>
      <fill>
        <patternFill patternType="solid">
          <fgColor indexed="10"/>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i val="0"/>
        <sz val="11"/>
        <color indexed="8"/>
      </font>
      <fill>
        <patternFill patternType="solid">
          <fgColor indexed="51"/>
          <bgColor indexed="13"/>
        </patternFill>
      </fill>
    </dxf>
    <dxf>
      <font>
        <b/>
        <i val="0"/>
        <sz val="11"/>
        <color indexed="8"/>
      </font>
      <fill>
        <patternFill patternType="solid">
          <fgColor indexed="17"/>
          <bgColor indexed="11"/>
        </patternFill>
      </fill>
    </dxf>
    <dxf>
      <font>
        <b/>
        <i val="0"/>
        <sz val="11"/>
        <color indexed="8"/>
      </font>
      <fill>
        <patternFill patternType="solid">
          <fgColor indexed="10"/>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9"/>
      </font>
      <fill>
        <patternFill patternType="solid">
          <fgColor indexed="29"/>
          <bgColor indexed="10"/>
        </patternFill>
      </fill>
    </dxf>
    <dxf>
      <font>
        <b val="0"/>
        <sz val="11"/>
        <color indexed="8"/>
      </font>
      <fill>
        <patternFill patternType="solid">
          <fgColor indexed="51"/>
          <bgColor indexed="13"/>
        </patternFill>
      </fill>
    </dxf>
    <dxf>
      <font>
        <b val="0"/>
        <sz val="11"/>
        <color indexed="8"/>
      </font>
      <fill>
        <patternFill patternType="solid">
          <fgColor indexed="17"/>
          <bgColor indexed="1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8"/>
      </font>
      <fill>
        <patternFill patternType="solid">
          <fgColor indexed="14"/>
          <bgColor indexed="9"/>
        </patternFill>
      </fill>
    </dxf>
    <dxf>
      <font>
        <b val="0"/>
        <sz val="11"/>
        <color indexed="8"/>
      </font>
      <fill>
        <patternFill patternType="solid">
          <fgColor indexed="19"/>
          <bgColor indexed="50"/>
        </patternFill>
      </fill>
    </dxf>
    <dxf>
      <font>
        <b val="0"/>
        <sz val="11"/>
        <color indexed="8"/>
      </font>
      <fill>
        <patternFill patternType="solid">
          <fgColor indexed="10"/>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8"/>
      </font>
      <fill>
        <patternFill patternType="solid">
          <fgColor indexed="27"/>
          <bgColor indexed="42"/>
        </patternFill>
      </fill>
    </dxf>
    <dxf>
      <font>
        <b val="0"/>
        <sz val="11"/>
        <color indexed="8"/>
      </font>
      <fill>
        <patternFill patternType="solid">
          <fgColor indexed="17"/>
          <bgColor indexed="11"/>
        </patternFill>
      </fill>
    </dxf>
    <dxf>
      <font>
        <b val="0"/>
        <sz val="11"/>
        <color indexed="9"/>
      </font>
      <fill>
        <patternFill patternType="solid">
          <fgColor indexed="32"/>
          <bgColor indexed="8"/>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0"/>
          <bgColor indexed="61"/>
        </patternFill>
      </fill>
    </dxf>
    <dxf>
      <font>
        <b val="0"/>
        <sz val="11"/>
        <color indexed="9"/>
      </font>
      <fill>
        <patternFill patternType="solid">
          <fgColor indexed="59"/>
          <bgColor indexed="63"/>
        </patternFill>
      </fill>
    </dxf>
    <dxf>
      <font>
        <b val="0"/>
        <sz val="11"/>
        <color indexed="8"/>
      </font>
      <fill>
        <patternFill patternType="solid">
          <fgColor indexed="27"/>
          <bgColor indexed="42"/>
        </patternFill>
      </fill>
    </dxf>
    <dxf>
      <font>
        <b val="0"/>
        <sz val="11"/>
        <color indexed="8"/>
      </font>
      <fill>
        <patternFill patternType="solid">
          <fgColor indexed="27"/>
          <bgColor indexed="42"/>
        </patternFill>
      </fill>
    </dxf>
    <dxf>
      <font>
        <b val="0"/>
        <sz val="11"/>
        <color rgb="FF000000"/>
      </font>
      <fill>
        <patternFill patternType="solid">
          <fgColor rgb="FFCCFFFF"/>
          <bgColor rgb="FFCCFFCC"/>
        </patternFill>
      </fill>
      <border/>
    </dxf>
    <dxf>
      <font>
        <b val="0"/>
        <sz val="11"/>
        <color rgb="FFFFFFFF"/>
      </font>
      <fill>
        <patternFill patternType="solid">
          <fgColor rgb="FF333300"/>
          <bgColor rgb="FF333333"/>
        </patternFill>
      </fill>
      <border/>
    </dxf>
    <dxf>
      <font>
        <b val="0"/>
        <sz val="11"/>
        <color rgb="FFFFFFFF"/>
      </font>
      <fill>
        <patternFill patternType="solid">
          <fgColor rgb="FFFF7171"/>
          <bgColor rgb="FFFF5050"/>
        </patternFill>
      </fill>
      <border/>
    </dxf>
    <dxf>
      <font>
        <b val="0"/>
        <sz val="11"/>
        <color rgb="FF000000"/>
      </font>
      <fill>
        <patternFill patternType="solid">
          <fgColor rgb="FFFFFF00"/>
          <bgColor rgb="FFFFCC00"/>
        </patternFill>
      </fill>
      <border/>
    </dxf>
    <dxf>
      <font>
        <b val="0"/>
        <sz val="11"/>
        <color rgb="FF000000"/>
      </font>
      <fill>
        <patternFill patternType="solid">
          <fgColor rgb="FFFFF88F"/>
          <bgColor rgb="FFFFFF99"/>
        </patternFill>
      </fill>
      <border/>
    </dxf>
    <dxf>
      <font>
        <b val="0"/>
        <sz val="11"/>
        <color rgb="FFFFFFFF"/>
      </font>
      <fill>
        <patternFill patternType="solid">
          <fgColor rgb="FF131312"/>
          <bgColor rgb="FF000000"/>
        </patternFill>
      </fill>
      <border/>
    </dxf>
    <dxf>
      <font>
        <b val="0"/>
        <sz val="11"/>
        <color rgb="FF000000"/>
      </font>
      <fill>
        <patternFill patternType="solid">
          <fgColor rgb="FF33CC33"/>
          <bgColor rgb="FF00FF00"/>
        </patternFill>
      </fill>
      <border/>
    </dxf>
    <dxf>
      <font>
        <b val="0"/>
        <sz val="11"/>
        <color rgb="FFFFFFFF"/>
      </font>
      <fill>
        <patternFill patternType="solid">
          <fgColor rgb="FFFF8080"/>
          <bgColor rgb="FFFF7171"/>
        </patternFill>
      </fill>
      <border/>
    </dxf>
    <dxf>
      <font>
        <b val="0"/>
        <sz val="11"/>
        <color rgb="FF000000"/>
      </font>
      <fill>
        <patternFill patternType="solid">
          <fgColor rgb="FFFF7171"/>
          <bgColor rgb="FFFF5050"/>
        </patternFill>
      </fill>
      <border/>
    </dxf>
    <dxf>
      <font>
        <b val="0"/>
        <sz val="11"/>
        <color rgb="FF000000"/>
      </font>
      <fill>
        <patternFill patternType="solid">
          <fgColor rgb="FF9BBB59"/>
          <bgColor rgb="FF99CC00"/>
        </patternFill>
      </fill>
      <border/>
    </dxf>
    <dxf>
      <font>
        <b val="0"/>
        <sz val="11"/>
        <color rgb="FF000000"/>
      </font>
      <fill>
        <patternFill patternType="solid">
          <fgColor rgb="FFFFF8EF"/>
          <bgColor rgb="FFFFFFFF"/>
        </patternFill>
      </fill>
      <border/>
    </dxf>
    <dxf>
      <font>
        <b val="0"/>
        <sz val="11"/>
        <color rgb="FF000000"/>
      </font>
      <fill>
        <patternFill patternType="solid">
          <fgColor rgb="FFFFCC00"/>
          <bgColor rgb="FFFFFF00"/>
        </patternFill>
      </fill>
      <border/>
    </dxf>
    <dxf>
      <font>
        <b/>
        <i val="0"/>
        <sz val="11"/>
        <color rgb="FF000000"/>
      </font>
      <fill>
        <patternFill patternType="solid">
          <fgColor rgb="FFFF7171"/>
          <bgColor rgb="FFFF5050"/>
        </patternFill>
      </fill>
      <border/>
    </dxf>
    <dxf>
      <font>
        <b/>
        <i val="0"/>
        <sz val="11"/>
        <color rgb="FF000000"/>
      </font>
      <fill>
        <patternFill patternType="solid">
          <fgColor rgb="FF33CC33"/>
          <bgColor rgb="FF00FF00"/>
        </patternFill>
      </fill>
      <border/>
    </dxf>
    <dxf>
      <font>
        <b/>
        <i val="0"/>
        <sz val="11"/>
        <color rgb="FF000000"/>
      </font>
      <fill>
        <patternFill patternType="solid">
          <fgColor rgb="FFFFCC00"/>
          <bgColor rgb="FFFFFF00"/>
        </patternFill>
      </fill>
      <border/>
    </dxf>
    <dxf>
      <font>
        <b/>
        <i val="0"/>
        <sz val="11"/>
        <color rgb="FFFFFFFF"/>
      </font>
      <fill>
        <patternFill patternType="solid">
          <fgColor rgb="FFFF7171"/>
          <bgColor rgb="FFFF5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F8EF"/>
      <rgbColor rgb="0000FFFF"/>
      <rgbColor rgb="00800000"/>
      <rgbColor rgb="0033CC33"/>
      <rgbColor rgb="00000080"/>
      <rgbColor rgb="009BBB59"/>
      <rgbColor rgb="00800080"/>
      <rgbColor rgb="000070C0"/>
      <rgbColor rgb="00C0C0C0"/>
      <rgbColor rgb="00808080"/>
      <rgbColor rgb="0093CDDD"/>
      <rgbColor rgb="00993366"/>
      <rgbColor rgb="00FFFFCC"/>
      <rgbColor rgb="00CCFFFF"/>
      <rgbColor rgb="00660066"/>
      <rgbColor rgb="00FF8080"/>
      <rgbColor rgb="000066CC"/>
      <rgbColor rgb="00CCC1DA"/>
      <rgbColor rgb="00131312"/>
      <rgbColor rgb="00FF00FF"/>
      <rgbColor rgb="00FFF88F"/>
      <rgbColor rgb="00D9D9D9"/>
      <rgbColor rgb="00800080"/>
      <rgbColor rgb="00800000"/>
      <rgbColor rgb="00376092"/>
      <rgbColor rgb="000000FF"/>
      <rgbColor rgb="0000CCFF"/>
      <rgbColor rgb="00F2F2F2"/>
      <rgbColor rgb="00CCFFCC"/>
      <rgbColor rgb="00FFFF99"/>
      <rgbColor rgb="0099CCFF"/>
      <rgbColor rgb="00FF99CC"/>
      <rgbColor rgb="00BFBFBF"/>
      <rgbColor rgb="00FFCC99"/>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FF505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039"/>
          <c:w val="0.93675"/>
          <c:h val="0.77575"/>
        </c:manualLayout>
      </c:layout>
      <c:barChart>
        <c:barDir val="col"/>
        <c:grouping val="clustered"/>
        <c:varyColors val="0"/>
        <c:ser>
          <c:idx val="0"/>
          <c:order val="0"/>
          <c:tx>
            <c:v>Pres Acumulado</c:v>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datos'!$C$33:$N$33</c:f>
              <c:numCache>
                <c:ptCount val="12"/>
                <c:pt idx="0">
                  <c:v>2191532</c:v>
                </c:pt>
                <c:pt idx="1">
                  <c:v>4383064</c:v>
                </c:pt>
                <c:pt idx="2">
                  <c:v>5909898</c:v>
                </c:pt>
                <c:pt idx="3">
                  <c:v>7436732</c:v>
                </c:pt>
                <c:pt idx="4">
                  <c:v>8693824</c:v>
                </c:pt>
                <c:pt idx="5">
                  <c:v>9950916</c:v>
                </c:pt>
                <c:pt idx="6">
                  <c:v>0</c:v>
                </c:pt>
                <c:pt idx="7">
                  <c:v>0</c:v>
                </c:pt>
                <c:pt idx="8">
                  <c:v>0</c:v>
                </c:pt>
                <c:pt idx="9">
                  <c:v>0</c:v>
                </c:pt>
                <c:pt idx="10">
                  <c:v>0</c:v>
                </c:pt>
                <c:pt idx="11">
                  <c:v>0</c:v>
                </c:pt>
              </c:numCache>
            </c:numRef>
          </c:val>
        </c:ser>
        <c:ser>
          <c:idx val="1"/>
          <c:order val="1"/>
          <c:tx>
            <c:v>Desembolso</c:v>
          </c:tx>
          <c:spPr>
            <a:solidFill>
              <a:srgbClr val="0070C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datos'!$C$34:$N$34</c:f>
              <c:numCache>
                <c:ptCount val="12"/>
                <c:pt idx="0">
                  <c:v>2191531.88</c:v>
                </c:pt>
                <c:pt idx="1">
                  <c:v>2191531.88</c:v>
                </c:pt>
                <c:pt idx="2">
                  <c:v>2191531.88</c:v>
                </c:pt>
                <c:pt idx="3">
                  <c:v>2191531.88</c:v>
                </c:pt>
                <c:pt idx="4">
                  <c:v>2191531.88</c:v>
                </c:pt>
                <c:pt idx="5">
                  <c:v>2191531.88</c:v>
                </c:pt>
                <c:pt idx="6">
                  <c:v>0</c:v>
                </c:pt>
                <c:pt idx="7">
                  <c:v>0</c:v>
                </c:pt>
                <c:pt idx="8">
                  <c:v>0</c:v>
                </c:pt>
                <c:pt idx="9">
                  <c:v>0</c:v>
                </c:pt>
                <c:pt idx="10">
                  <c:v>0</c:v>
                </c:pt>
                <c:pt idx="11">
                  <c:v>0</c:v>
                </c:pt>
              </c:numCache>
            </c:numRef>
          </c:val>
        </c:ser>
        <c:gapWidth val="70"/>
        <c:axId val="46030978"/>
        <c:axId val="11625619"/>
      </c:barChart>
      <c:catAx>
        <c:axId val="4603097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700" b="0" i="0" u="none" baseline="0">
                <a:solidFill>
                  <a:srgbClr val="000000"/>
                </a:solidFill>
                <a:latin typeface="Calibri"/>
                <a:ea typeface="Calibri"/>
                <a:cs typeface="Calibri"/>
              </a:defRPr>
            </a:pPr>
          </a:p>
        </c:txPr>
        <c:crossAx val="11625619"/>
        <c:crossesAt val="0"/>
        <c:auto val="1"/>
        <c:lblOffset val="100"/>
        <c:tickLblSkip val="1"/>
        <c:noMultiLvlLbl val="0"/>
      </c:catAx>
      <c:valAx>
        <c:axId val="1162561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6030978"/>
        <c:crossesAt val="1"/>
        <c:crossBetween val="between"/>
        <c:dispUnits/>
      </c:valAx>
      <c:dTable>
        <c:showHorzBorder val="1"/>
        <c:showVertBorder val="1"/>
        <c:showOutline val="1"/>
        <c:showKeys val="1"/>
        <c:spPr>
          <a:ln w="3175">
            <a:solidFill>
              <a:srgbClr val="808080"/>
            </a:solidFill>
          </a:ln>
        </c:spPr>
      </c:dTable>
      <c:spPr>
        <a:solidFill>
          <a:srgbClr val="FFFFFF"/>
        </a:solidFill>
        <a:ln w="3175">
          <a:solidFill>
            <a:srgbClr val="000000"/>
          </a:solidFill>
        </a:ln>
      </c:spPr>
    </c:plotArea>
    <c:plotVisOnly val="1"/>
    <c:dispBlanksAs val="gap"/>
    <c:showDLblsOverMax val="0"/>
  </c:chart>
  <c:spPr>
    <a:noFill/>
    <a:ln>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75"/>
          <c:y val="0.083"/>
          <c:w val="0.8515"/>
          <c:h val="0.8127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'Introducción de datos'!$H$125:$Q$125</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datos'!$H$129:$Q$129</c:f>
              <c:numCache>
                <c:ptCount val="10"/>
                <c:pt idx="0">
                  <c:v>0</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'Introducción de datos'!$H$125:$Q$125</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datos'!$H$130:$Q$130</c:f>
              <c:numCache>
                <c:ptCount val="10"/>
                <c:pt idx="0">
                  <c:v>0</c:v>
                </c:pt>
              </c:numCache>
            </c:numRef>
          </c:val>
        </c:ser>
        <c:axId val="19238652"/>
        <c:axId val="38930141"/>
      </c:barChart>
      <c:catAx>
        <c:axId val="1923865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38930141"/>
        <c:crossesAt val="0"/>
        <c:auto val="1"/>
        <c:lblOffset val="100"/>
        <c:tickLblSkip val="1"/>
        <c:noMultiLvlLbl val="0"/>
      </c:catAx>
      <c:valAx>
        <c:axId val="38930141"/>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19238652"/>
        <c:crossesAt val="1"/>
        <c:crossBetween val="between"/>
        <c:dispUnits/>
      </c:valAx>
      <c:spPr>
        <a:noFill/>
        <a:ln>
          <a:noFill/>
        </a:ln>
      </c:spPr>
    </c:plotArea>
    <c:legend>
      <c:legendPos val="r"/>
      <c:layout>
        <c:manualLayout>
          <c:xMode val="edge"/>
          <c:yMode val="edge"/>
          <c:x val="0.895"/>
          <c:y val="0"/>
          <c:w val="0.095"/>
          <c:h val="0.04475"/>
        </c:manualLayout>
      </c:layout>
      <c:overlay val="0"/>
      <c:spPr>
        <a:solidFill>
          <a:srgbClr val="FFFFFF"/>
        </a:solidFill>
        <a:ln w="3175">
          <a:noFill/>
        </a:ln>
      </c:spPr>
      <c:txPr>
        <a:bodyPr vert="horz" rot="0"/>
        <a:lstStyle/>
        <a:p>
          <a:pPr>
            <a:defRPr lang="en-US" cap="none" sz="520" b="0" i="0" u="none" baseline="0">
              <a:solidFill>
                <a:srgbClr val="000000"/>
              </a:solidFill>
            </a:defRPr>
          </a:pPr>
        </a:p>
      </c:txPr>
    </c:legend>
    <c:plotVisOnly val="1"/>
    <c:dispBlanksAs val="gap"/>
    <c:showDLblsOverMax val="0"/>
  </c:chart>
  <c:spPr>
    <a:noFill/>
    <a:ln>
      <a:noFill/>
    </a:ln>
  </c:sp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8075"/>
          <c:w val="0.91125"/>
          <c:h val="0.8402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datos'!$H$125:$Q$125</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datos'!$H$131:$Q$131</c:f>
              <c:numCache>
                <c:ptCount val="10"/>
                <c:pt idx="0">
                  <c:v>0</c:v>
                </c:pt>
              </c:numCache>
            </c:numRef>
          </c:val>
        </c:ser>
        <c:ser>
          <c:idx val="1"/>
          <c:order val="1"/>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datos'!$H$125:$Q$125</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datos'!$H$132:$Q$132</c:f>
              <c:numCache>
                <c:ptCount val="10"/>
                <c:pt idx="0">
                  <c:v>0</c:v>
                </c:pt>
              </c:numCache>
            </c:numRef>
          </c:val>
        </c:ser>
        <c:axId val="14826950"/>
        <c:axId val="66333687"/>
      </c:barChart>
      <c:catAx>
        <c:axId val="1482695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66333687"/>
        <c:crossesAt val="0"/>
        <c:auto val="1"/>
        <c:lblOffset val="100"/>
        <c:tickLblSkip val="1"/>
        <c:noMultiLvlLbl val="0"/>
      </c:catAx>
      <c:valAx>
        <c:axId val="66333687"/>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14826950"/>
        <c:crossesAt val="1"/>
        <c:crossBetween val="between"/>
        <c:dispUnits/>
      </c:valAx>
      <c:spPr>
        <a:noFill/>
        <a:ln>
          <a:noFill/>
        </a:ln>
      </c:spPr>
    </c:plotArea>
    <c:legend>
      <c:legendPos val="r"/>
      <c:layout>
        <c:manualLayout>
          <c:xMode val="edge"/>
          <c:yMode val="edge"/>
          <c:x val="0.218"/>
          <c:y val="0"/>
          <c:w val="0.33725"/>
          <c:h val="0"/>
        </c:manualLayout>
      </c:layout>
      <c:overlay val="0"/>
      <c:spPr>
        <a:solidFill>
          <a:srgbClr val="FFFFFF"/>
        </a:solidFill>
        <a:ln w="3175">
          <a:noFill/>
        </a:ln>
      </c:spPr>
      <c:txPr>
        <a:bodyPr vert="horz" rot="0"/>
        <a:lstStyle/>
        <a:p>
          <a:pPr>
            <a:defRPr lang="en-US" cap="none" sz="520" b="0" i="0" u="none" baseline="0">
              <a:solidFill>
                <a:srgbClr val="000000"/>
              </a:solidFill>
            </a:defRPr>
          </a:pPr>
        </a:p>
      </c:txPr>
    </c:legend>
    <c:plotVisOnly val="1"/>
    <c:dispBlanksAs val="gap"/>
    <c:showDLblsOverMax val="0"/>
  </c:chart>
  <c:spPr>
    <a:noFill/>
    <a:ln>
      <a:noFill/>
    </a:ln>
  </c:sp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'Introducción de datos'!$H$125:$Q$125</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datos'!$H$127:$Q$127</c:f>
              <c:numCache>
                <c:ptCount val="10"/>
                <c:pt idx="0">
                  <c:v>90</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'Introducción de datos'!$H$125:$Q$125</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datos'!$H$128:$Q$128</c:f>
              <c:numCache>
                <c:ptCount val="10"/>
                <c:pt idx="0">
                  <c:v>93.9</c:v>
                </c:pt>
              </c:numCache>
            </c:numRef>
          </c:val>
        </c:ser>
        <c:axId val="60132272"/>
        <c:axId val="4319537"/>
      </c:barChart>
      <c:catAx>
        <c:axId val="6013227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4319537"/>
        <c:crossesAt val="0"/>
        <c:auto val="1"/>
        <c:lblOffset val="100"/>
        <c:tickLblSkip val="1"/>
        <c:noMultiLvlLbl val="0"/>
      </c:catAx>
      <c:valAx>
        <c:axId val="4319537"/>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60132272"/>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520" b="0" i="0" u="none" baseline="0">
              <a:solidFill>
                <a:srgbClr val="000000"/>
              </a:solidFill>
            </a:defRPr>
          </a:pPr>
        </a:p>
      </c:txPr>
    </c:legend>
    <c:plotVisOnly val="1"/>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0475"/>
        </c:manualLayout>
      </c:layout>
      <c:spPr>
        <a:noFill/>
        <a:ln w="3175">
          <a:noFill/>
        </a:ln>
      </c:spPr>
      <c:txPr>
        <a:bodyPr vert="horz" rot="0"/>
        <a:lstStyle/>
        <a:p>
          <a:pPr>
            <a:defRPr lang="en-US" cap="none" sz="1320" b="0" i="0" u="none" baseline="0">
              <a:solidFill>
                <a:srgbClr val="000000"/>
              </a:solidFill>
              <a:latin typeface="Calibri"/>
              <a:ea typeface="Calibri"/>
              <a:cs typeface="Calibri"/>
            </a:defRPr>
          </a:pPr>
        </a:p>
      </c:txPr>
    </c:title>
    <c:plotArea>
      <c:layout>
        <c:manualLayout>
          <c:xMode val="edge"/>
          <c:yMode val="edge"/>
          <c:x val="0.144"/>
          <c:y val="0"/>
          <c:w val="0.82125"/>
          <c:h val="1"/>
        </c:manualLayout>
      </c:layout>
      <c:barChart>
        <c:barDir val="col"/>
        <c:grouping val="clustered"/>
        <c:varyColors val="0"/>
        <c:ser>
          <c:idx val="1"/>
          <c:order val="0"/>
          <c:tx>
            <c:v>Periodo actual</c:v>
          </c:tx>
          <c:spPr>
            <a:solidFill>
              <a:srgbClr val="93CDD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datos'!$B$54:$B$57</c:f>
              <c:strCache>
                <c:ptCount val="4"/>
                <c:pt idx="0">
                  <c:v>Desembolsado por el FM al RP</c:v>
                </c:pt>
                <c:pt idx="1">
                  <c:v>Gasto* + Desembolso agentes*</c:v>
                </c:pt>
                <c:pt idx="2">
                  <c:v>Compromisos al 30 de junio MINSAL </c:v>
                </c:pt>
                <c:pt idx="3">
                  <c:v>Saldo en caja</c:v>
                </c:pt>
              </c:strCache>
            </c:strRef>
          </c:cat>
          <c:val>
            <c:numRef>
              <c:f>'Introducción de datos'!$D$54:$D$57</c:f>
              <c:numCache>
                <c:ptCount val="4"/>
                <c:pt idx="0">
                  <c:v>2191531.88</c:v>
                </c:pt>
                <c:pt idx="1">
                  <c:v>1423009.79</c:v>
                </c:pt>
                <c:pt idx="2">
                  <c:v>2077593.28</c:v>
                </c:pt>
                <c:pt idx="3">
                  <c:v>768522.0899999999</c:v>
                </c:pt>
              </c:numCache>
            </c:numRef>
          </c:val>
        </c:ser>
        <c:axId val="37521708"/>
        <c:axId val="2151053"/>
      </c:barChart>
      <c:catAx>
        <c:axId val="3752170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Calibri"/>
                <a:ea typeface="Calibri"/>
                <a:cs typeface="Calibri"/>
              </a:defRPr>
            </a:pPr>
          </a:p>
        </c:txPr>
        <c:crossAx val="2151053"/>
        <c:crossesAt val="0"/>
        <c:auto val="1"/>
        <c:lblOffset val="100"/>
        <c:tickLblSkip val="1"/>
        <c:noMultiLvlLbl val="0"/>
      </c:catAx>
      <c:valAx>
        <c:axId val="2151053"/>
        <c:scaling>
          <c:orientation val="minMax"/>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Calibri"/>
                <a:ea typeface="Calibri"/>
                <a:cs typeface="Calibri"/>
              </a:defRPr>
            </a:pPr>
          </a:p>
        </c:txPr>
        <c:crossAx val="3752170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latin typeface="Calibri"/>
                <a:ea typeface="Calibri"/>
                <a:cs typeface="Calibri"/>
              </a:defRPr>
            </a:pPr>
          </a:p>
        </c:txPr>
      </c:dTable>
      <c:spPr>
        <a:solidFill>
          <a:srgbClr val="FFFFFF"/>
        </a:solidFill>
        <a:ln w="3175">
          <a:noFill/>
        </a:ln>
      </c:spPr>
    </c:plotArea>
    <c:plotVisOnly val="1"/>
    <c:dispBlanksAs val="gap"/>
    <c:showDLblsOverMax val="0"/>
  </c:chart>
  <c:spPr>
    <a:noFill/>
    <a:ln>
      <a:noFill/>
    </a:ln>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
          <c:y val="0.07575"/>
          <c:w val="0.8395"/>
          <c:h val="0.89225"/>
        </c:manualLayout>
      </c:layout>
      <c:barChart>
        <c:barDir val="col"/>
        <c:grouping val="clustered"/>
        <c:varyColors val="0"/>
        <c:ser>
          <c:idx val="0"/>
          <c:order val="0"/>
          <c:tx>
            <c:strRef>
              <c:f>Financiamiento!$C$32</c:f>
              <c:strCache>
                <c:ptCount val="1"/>
                <c:pt idx="0">
                  <c:v>Presupuesto acumulado</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datos'!$B$39:$B$44</c:f>
              <c:strCache>
                <c:ptCount val="6"/>
                <c:pt idx="0">
                  <c:v>1: Detección precoz de casos de tuberculosis</c:v>
                </c:pt>
                <c:pt idx="1">
                  <c:v>2: Tratamiento de casos TB de todas las formas</c:v>
                </c:pt>
                <c:pt idx="2">
                  <c:v>3: Detección de casos TB/MDR</c:v>
                </c:pt>
                <c:pt idx="3">
                  <c:v>4: Tratamiento de casos TB/MDR</c:v>
                </c:pt>
                <c:pt idx="4">
                  <c:v>5: Disminución de la mortalidad por TB/VIH</c:v>
                </c:pt>
                <c:pt idx="5">
                  <c:v>6: Atención integral a grupos de más alto riesgo</c:v>
                </c:pt>
              </c:strCache>
            </c:strRef>
          </c:cat>
          <c:val>
            <c:numRef>
              <c:f>'Introducción de datos'!$C$39:$C$44</c:f>
              <c:numCache>
                <c:ptCount val="6"/>
                <c:pt idx="0">
                  <c:v>966108.76</c:v>
                </c:pt>
                <c:pt idx="1">
                  <c:v>117833.5</c:v>
                </c:pt>
                <c:pt idx="2">
                  <c:v>72500</c:v>
                </c:pt>
                <c:pt idx="3">
                  <c:v>2250</c:v>
                </c:pt>
                <c:pt idx="4">
                  <c:v>12585.85</c:v>
                </c:pt>
                <c:pt idx="5">
                  <c:v>267538</c:v>
                </c:pt>
              </c:numCache>
            </c:numRef>
          </c:val>
        </c:ser>
        <c:ser>
          <c:idx val="1"/>
          <c:order val="1"/>
          <c:tx>
            <c:strRef>
              <c:f>Financiamiento!$C$33</c:f>
              <c:strCache>
                <c:ptCount val="1"/>
                <c:pt idx="0">
                  <c:v>Gastos acumulados</c:v>
                </c:pt>
              </c:strCache>
            </c:strRef>
          </c:tx>
          <c:spPr>
            <a:solidFill>
              <a:srgbClr val="CCC1DA"/>
            </a:solidFill>
            <a:ln w="3175">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datos'!$B$39:$B$44</c:f>
              <c:strCache>
                <c:ptCount val="6"/>
                <c:pt idx="0">
                  <c:v>1: Detección precoz de casos de tuberculosis</c:v>
                </c:pt>
                <c:pt idx="1">
                  <c:v>2: Tratamiento de casos TB de todas las formas</c:v>
                </c:pt>
                <c:pt idx="2">
                  <c:v>3: Detección de casos TB/MDR</c:v>
                </c:pt>
                <c:pt idx="3">
                  <c:v>4: Tratamiento de casos TB/MDR</c:v>
                </c:pt>
                <c:pt idx="4">
                  <c:v>5: Disminución de la mortalidad por TB/VIH</c:v>
                </c:pt>
                <c:pt idx="5">
                  <c:v>6: Atención integral a grupos de más alto riesgo</c:v>
                </c:pt>
              </c:strCache>
            </c:strRef>
          </c:cat>
          <c:val>
            <c:numRef>
              <c:f>'Introducción de datos'!$D$39:$D$44</c:f>
              <c:numCache>
                <c:ptCount val="6"/>
                <c:pt idx="0">
                  <c:v>15924.09</c:v>
                </c:pt>
                <c:pt idx="1">
                  <c:v>8908.14</c:v>
                </c:pt>
                <c:pt idx="2">
                  <c:v>0</c:v>
                </c:pt>
                <c:pt idx="3">
                  <c:v>0</c:v>
                </c:pt>
                <c:pt idx="4">
                  <c:v>0</c:v>
                </c:pt>
                <c:pt idx="5">
                  <c:v>92208.9</c:v>
                </c:pt>
              </c:numCache>
            </c:numRef>
          </c:val>
        </c:ser>
        <c:axId val="19359478"/>
        <c:axId val="40017575"/>
      </c:barChart>
      <c:catAx>
        <c:axId val="1935947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40017575"/>
        <c:crossesAt val="0"/>
        <c:auto val="1"/>
        <c:lblOffset val="100"/>
        <c:tickLblSkip val="1"/>
        <c:noMultiLvlLbl val="0"/>
      </c:catAx>
      <c:valAx>
        <c:axId val="4001757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19359478"/>
        <c:crossesAt val="1"/>
        <c:crossBetween val="between"/>
        <c:dispUnits/>
      </c:valAx>
      <c:spPr>
        <a:noFill/>
        <a:ln w="12700">
          <a:solidFill>
            <a:srgbClr val="000000"/>
          </a:solidFill>
        </a:ln>
      </c:spPr>
    </c:plotArea>
    <c:plotVisOnly val="1"/>
    <c:dispBlanksAs val="gap"/>
    <c:showDLblsOverMax val="0"/>
  </c:chart>
  <c:spPr>
    <a:noFill/>
    <a:ln>
      <a:noFill/>
    </a:ln>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0625"/>
          <c:w val="0.95475"/>
          <c:h val="0.92975"/>
        </c:manualLayout>
      </c:layout>
      <c:barChart>
        <c:barDir val="col"/>
        <c:grouping val="clustered"/>
        <c:varyColors val="0"/>
        <c:ser>
          <c:idx val="1"/>
          <c:order val="0"/>
          <c:tx>
            <c:v>Periodo actual</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datos'!$B$59:$B$65</c:f>
              <c:strCache>
                <c:ptCount val="7"/>
                <c:pt idx="0">
                  <c:v>Desembolsado a los Agentes de compra PNUD</c:v>
                </c:pt>
                <c:pt idx="1">
                  <c:v>Desembolsado a los Agentes de compra PLAN</c:v>
                </c:pt>
                <c:pt idx="2">
                  <c:v>Desembolsado a los Agentes de compra OPS</c:v>
                </c:pt>
                <c:pt idx="3">
                  <c:v>Gasto de RP MINSAL</c:v>
                </c:pt>
                <c:pt idx="4">
                  <c:v>Gastos de los Agentes de Compra PNUD</c:v>
                </c:pt>
                <c:pt idx="5">
                  <c:v>Gastos de los Agentes de Compra  PLAN </c:v>
                </c:pt>
                <c:pt idx="6">
                  <c:v>Gastos de los Agentes de Compra OPS</c:v>
                </c:pt>
              </c:strCache>
            </c:strRef>
          </c:cat>
          <c:val>
            <c:numRef>
              <c:f>'Introducción de datos'!$D$59:$D$65</c:f>
              <c:numCache>
                <c:ptCount val="7"/>
                <c:pt idx="0">
                  <c:v>1281896.94</c:v>
                </c:pt>
                <c:pt idx="1">
                  <c:v>0</c:v>
                </c:pt>
                <c:pt idx="2">
                  <c:v>108873.90999999999</c:v>
                </c:pt>
                <c:pt idx="3">
                  <c:v>32238.940000000017</c:v>
                </c:pt>
                <c:pt idx="4">
                  <c:v>0</c:v>
                </c:pt>
                <c:pt idx="5">
                  <c:v>0</c:v>
                </c:pt>
                <c:pt idx="6">
                  <c:v>108873.90999999999</c:v>
                </c:pt>
              </c:numCache>
            </c:numRef>
          </c:val>
        </c:ser>
        <c:overlap val="-27"/>
        <c:gapWidth val="219"/>
        <c:axId val="24613856"/>
        <c:axId val="20198113"/>
      </c:barChart>
      <c:catAx>
        <c:axId val="24613856"/>
        <c:scaling>
          <c:orientation val="minMax"/>
        </c:scaling>
        <c:axPos val="b"/>
        <c:delete val="0"/>
        <c:numFmt formatCode="General" sourceLinked="1"/>
        <c:majorTickMark val="none"/>
        <c:minorTickMark val="none"/>
        <c:tickLblPos val="nextTo"/>
        <c:spPr>
          <a:ln w="3175">
            <a:solidFill>
              <a:srgbClr val="D9D9D9"/>
            </a:solidFill>
          </a:ln>
        </c:spPr>
        <c:txPr>
          <a:bodyPr vert="horz" rot="0"/>
          <a:lstStyle/>
          <a:p>
            <a:pPr>
              <a:defRPr lang="en-US" cap="none" sz="600" b="0" i="0" u="none" baseline="0">
                <a:solidFill>
                  <a:srgbClr val="333333"/>
                </a:solidFill>
                <a:latin typeface="Calibri"/>
                <a:ea typeface="Calibri"/>
                <a:cs typeface="Calibri"/>
              </a:defRPr>
            </a:pPr>
          </a:p>
        </c:txPr>
        <c:crossAx val="20198113"/>
        <c:crosses val="autoZero"/>
        <c:auto val="1"/>
        <c:lblOffset val="100"/>
        <c:tickLblSkip val="1"/>
        <c:noMultiLvlLbl val="0"/>
      </c:catAx>
      <c:valAx>
        <c:axId val="20198113"/>
        <c:scaling>
          <c:orientation val="minMax"/>
        </c:scaling>
        <c:axPos val="l"/>
        <c:majorGridlines>
          <c:spPr>
            <a:ln w="3175">
              <a:solidFill>
                <a:srgbClr val="D9D9D9"/>
              </a:solidFill>
            </a:ln>
          </c:spPr>
        </c:majorGridlines>
        <c:delete val="0"/>
        <c:numFmt formatCode="General" sourceLinked="1"/>
        <c:majorTickMark val="none"/>
        <c:minorTickMark val="none"/>
        <c:tickLblPos val="nextTo"/>
        <c:spPr>
          <a:ln w="3175">
            <a:noFill/>
          </a:ln>
        </c:spPr>
        <c:txPr>
          <a:bodyPr/>
          <a:lstStyle/>
          <a:p>
            <a:pPr>
              <a:defRPr lang="en-US" cap="none" sz="600" b="0" i="0" u="none" baseline="0">
                <a:solidFill>
                  <a:srgbClr val="333333"/>
                </a:solidFill>
                <a:latin typeface="Calibri"/>
                <a:ea typeface="Calibri"/>
                <a:cs typeface="Calibri"/>
              </a:defRPr>
            </a:pPr>
          </a:p>
        </c:txPr>
        <c:crossAx val="24613856"/>
        <c:crossesAt val="1"/>
        <c:crossBetween val="between"/>
        <c:dispUnits/>
      </c:valAx>
      <c:dTable>
        <c:showHorzBorder val="1"/>
        <c:showVertBorder val="1"/>
        <c:showOutline val="1"/>
        <c:showKeys val="1"/>
        <c:spPr>
          <a:ln w="3175">
            <a:solidFill>
              <a:srgbClr val="D9D9D9"/>
            </a:solidFill>
          </a:ln>
        </c:spPr>
        <c:txPr>
          <a:bodyPr vert="horz" rot="0"/>
          <a:lstStyle/>
          <a:p>
            <a:pPr>
              <a:defRPr lang="en-US" cap="none" sz="600" b="0" i="0" u="none" baseline="0">
                <a:solidFill>
                  <a:srgbClr val="333333"/>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D9D9D9"/>
      </a:solidFill>
    </a:ln>
  </c:spPr>
  <c:txPr>
    <a:bodyPr vert="horz" rot="0"/>
    <a:lstStyle/>
    <a:p>
      <a:pPr>
        <a:defRPr lang="en-US" cap="none" sz="6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21275"/>
          <c:w val="0.957"/>
          <c:h val="0.671"/>
        </c:manualLayout>
      </c:layout>
      <c:barChart>
        <c:barDir val="bar"/>
        <c:grouping val="percentStacked"/>
        <c:varyColors val="0"/>
        <c:ser>
          <c:idx val="0"/>
          <c:order val="0"/>
          <c:tx>
            <c:strRef>
              <c:f>'Introducción de datos'!$D$89</c:f>
              <c:strCache>
                <c:ptCount val="1"/>
                <c:pt idx="0">
                  <c:v>Cubiertos</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a:ln w="3175">
                <a:noFill/>
              </a:ln>
            </c:spPr>
          </c:dP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datos'!$D$90</c:f>
              <c:numCache>
                <c:ptCount val="1"/>
                <c:pt idx="0">
                  <c:v>0</c:v>
                </c:pt>
              </c:numCache>
            </c:numRef>
          </c:val>
        </c:ser>
        <c:ser>
          <c:idx val="1"/>
          <c:order val="1"/>
          <c:tx>
            <c:strRef>
              <c:f>'Introducción de datos'!$E$89</c:f>
              <c:strCache>
                <c:ptCount val="1"/>
                <c:pt idx="0">
                  <c:v>Vacantes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5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datos'!$E$90</c:f>
              <c:numCache>
                <c:ptCount val="1"/>
                <c:pt idx="0">
                  <c:v>0</c:v>
                </c:pt>
              </c:numCache>
            </c:numRef>
          </c:val>
        </c:ser>
        <c:overlap val="100"/>
        <c:gapWidth val="79"/>
        <c:axId val="47565290"/>
        <c:axId val="25434427"/>
      </c:barChart>
      <c:catAx>
        <c:axId val="47565290"/>
        <c:scaling>
          <c:orientation val="minMax"/>
        </c:scaling>
        <c:axPos val="l"/>
        <c:delete val="1"/>
        <c:majorTickMark val="out"/>
        <c:minorTickMark val="none"/>
        <c:tickLblPos val="nextTo"/>
        <c:crossAx val="25434427"/>
        <c:crossesAt val="0"/>
        <c:auto val="1"/>
        <c:lblOffset val="100"/>
        <c:tickLblSkip val="1"/>
        <c:noMultiLvlLbl val="0"/>
      </c:catAx>
      <c:valAx>
        <c:axId val="25434427"/>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47565290"/>
        <c:crosses val="max"/>
        <c:crossBetween val="between"/>
        <c:dispUnits/>
      </c:valAx>
      <c:spPr>
        <a:solidFill>
          <a:srgbClr val="FFFFFF"/>
        </a:solidFill>
        <a:ln w="3175">
          <a:noFill/>
        </a:ln>
      </c:spPr>
    </c:plotArea>
    <c:legend>
      <c:legendPos val="r"/>
      <c:layout>
        <c:manualLayout>
          <c:xMode val="edge"/>
          <c:yMode val="edge"/>
          <c:x val="0.223"/>
          <c:y val="0.783"/>
          <c:w val="0.4365"/>
          <c:h val="0.178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noFill/>
    <a:ln>
      <a:noFill/>
    </a:ln>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10275"/>
          <c:w val="0.936"/>
          <c:h val="0.72175"/>
        </c:manualLayout>
      </c:layout>
      <c:barChart>
        <c:barDir val="col"/>
        <c:grouping val="clustered"/>
        <c:varyColors val="0"/>
        <c:ser>
          <c:idx val="0"/>
          <c:order val="0"/>
          <c:tx>
            <c:strRef>
              <c:f>'Introducción de datos'!$C$94</c:f>
              <c:strCache>
                <c:ptCount val="1"/>
                <c:pt idx="0">
                  <c:v>Identificados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datos'!$C$95</c:f>
              <c:numCache>
                <c:ptCount val="1"/>
                <c:pt idx="0">
                  <c:v>3</c:v>
                </c:pt>
              </c:numCache>
            </c:numRef>
          </c:val>
        </c:ser>
        <c:ser>
          <c:idx val="1"/>
          <c:order val="1"/>
          <c:tx>
            <c:strRef>
              <c:f>'Introducción de datos'!$D$94</c:f>
              <c:strCache>
                <c:ptCount val="1"/>
                <c:pt idx="0">
                  <c:v>Evaluados</c:v>
                </c:pt>
              </c:strCache>
            </c:strRef>
          </c:tx>
          <c:spPr>
            <a:solidFill>
              <a:srgbClr val="F2F2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datos'!$D$95</c:f>
              <c:numCache>
                <c:ptCount val="1"/>
                <c:pt idx="0">
                  <c:v>3</c:v>
                </c:pt>
              </c:numCache>
            </c:numRef>
          </c:val>
        </c:ser>
        <c:ser>
          <c:idx val="2"/>
          <c:order val="2"/>
          <c:tx>
            <c:strRef>
              <c:f>'Introducción de datos'!$E$94</c:f>
              <c:strCache>
                <c:ptCount val="1"/>
                <c:pt idx="0">
                  <c:v>Aprobados</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datos'!$E$95</c:f>
              <c:numCache>
                <c:ptCount val="1"/>
                <c:pt idx="0">
                  <c:v>3</c:v>
                </c:pt>
              </c:numCache>
            </c:numRef>
          </c:val>
        </c:ser>
        <c:ser>
          <c:idx val="3"/>
          <c:order val="3"/>
          <c:tx>
            <c:strRef>
              <c:f>'Introducción de datos'!$F$94</c:f>
              <c:strCache>
                <c:ptCount val="1"/>
                <c:pt idx="0">
                  <c:v>Firmados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datos'!$F$95</c:f>
              <c:numCache>
                <c:ptCount val="1"/>
                <c:pt idx="0">
                  <c:v>3</c:v>
                </c:pt>
              </c:numCache>
            </c:numRef>
          </c:val>
        </c:ser>
        <c:ser>
          <c:idx val="4"/>
          <c:order val="4"/>
          <c:tx>
            <c:strRef>
              <c:f>'Introducción de datos'!$G$94</c:f>
              <c:strCache>
                <c:ptCount val="1"/>
                <c:pt idx="0">
                  <c:v>Que reciben financiación</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A6A6A6"/>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val>
            <c:numRef>
              <c:f>'Introducción de datos'!$G$95</c:f>
              <c:numCache>
                <c:ptCount val="1"/>
                <c:pt idx="0">
                  <c:v>1</c:v>
                </c:pt>
              </c:numCache>
            </c:numRef>
          </c:val>
        </c:ser>
        <c:overlap val="-20"/>
        <c:axId val="27583252"/>
        <c:axId val="46922677"/>
      </c:barChart>
      <c:catAx>
        <c:axId val="27583252"/>
        <c:scaling>
          <c:orientation val="minMax"/>
        </c:scaling>
        <c:axPos val="b"/>
        <c:delete val="0"/>
        <c:numFmt formatCode="General" sourceLinked="1"/>
        <c:majorTickMark val="none"/>
        <c:minorTickMark val="none"/>
        <c:tickLblPos val="none"/>
        <c:spPr>
          <a:ln w="3175">
            <a:solidFill>
              <a:srgbClr val="000000"/>
            </a:solidFill>
          </a:ln>
        </c:spPr>
        <c:crossAx val="46922677"/>
        <c:crossesAt val="0"/>
        <c:auto val="0"/>
        <c:lblOffset val="100"/>
        <c:tickLblSkip val="1"/>
        <c:noMultiLvlLbl val="0"/>
      </c:catAx>
      <c:valAx>
        <c:axId val="4692267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7583252"/>
        <c:crossesAt val="1"/>
        <c:crossBetween val="between"/>
        <c:dispUnits/>
      </c:valAx>
      <c:spPr>
        <a:noFill/>
        <a:ln>
          <a:noFill/>
        </a:ln>
      </c:spPr>
    </c:plotArea>
    <c:legend>
      <c:legendPos val="r"/>
      <c:layout>
        <c:manualLayout>
          <c:xMode val="edge"/>
          <c:yMode val="edge"/>
          <c:x val="0.01175"/>
          <c:y val="0.799"/>
          <c:w val="0.98825"/>
          <c:h val="0.13575"/>
        </c:manualLayout>
      </c:layout>
      <c:overlay val="0"/>
      <c:spPr>
        <a:no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8"/>
          <c:y val="0.081"/>
          <c:w val="0.7705"/>
          <c:h val="0.758"/>
        </c:manualLayout>
      </c:layout>
      <c:barChart>
        <c:barDir val="bar"/>
        <c:grouping val="percentStacked"/>
        <c:varyColors val="0"/>
        <c:ser>
          <c:idx val="0"/>
          <c:order val="0"/>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datos'!$B$83:$B$84</c:f>
              <c:strCache>
                <c:ptCount val="2"/>
                <c:pt idx="0">
                  <c:v>Condiciones precedentes</c:v>
                </c:pt>
                <c:pt idx="1">
                  <c:v>Acciones con fecha límite</c:v>
                </c:pt>
              </c:strCache>
            </c:strRef>
          </c:cat>
          <c:val>
            <c:numRef>
              <c:f>'Introducción de datos'!$D$83:$D$84</c:f>
              <c:numCache>
                <c:ptCount val="2"/>
                <c:pt idx="0">
                  <c:v>5</c:v>
                </c:pt>
              </c:numCache>
            </c:numRef>
          </c:val>
        </c:ser>
        <c:ser>
          <c:idx val="1"/>
          <c:order val="1"/>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datos'!$B$83:$B$84</c:f>
              <c:strCache>
                <c:ptCount val="2"/>
                <c:pt idx="0">
                  <c:v>Condiciones precedentes</c:v>
                </c:pt>
                <c:pt idx="1">
                  <c:v>Acciones con fecha límite</c:v>
                </c:pt>
              </c:strCache>
            </c:strRef>
          </c:cat>
          <c:val>
            <c:numRef>
              <c:f>'Introducción de datos'!$E$83:$E$84</c:f>
              <c:numCache>
                <c:ptCount val="2"/>
                <c:pt idx="0">
                  <c:v>5</c:v>
                </c:pt>
              </c:numCache>
            </c:numRef>
          </c:val>
        </c:ser>
        <c:ser>
          <c:idx val="2"/>
          <c:order val="2"/>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datos'!$B$83:$B$84</c:f>
              <c:strCache>
                <c:ptCount val="2"/>
                <c:pt idx="0">
                  <c:v>Condiciones precedentes</c:v>
                </c:pt>
                <c:pt idx="1">
                  <c:v>Acciones con fecha límite</c:v>
                </c:pt>
              </c:strCache>
            </c:strRef>
          </c:cat>
          <c:val>
            <c:numRef>
              <c:f>'Introducción de datos'!$F$83:$F$84</c:f>
              <c:numCache>
                <c:ptCount val="2"/>
                <c:pt idx="0">
                  <c:v>0</c:v>
                </c:pt>
              </c:numCache>
            </c:numRef>
          </c:val>
        </c:ser>
        <c:overlap val="100"/>
        <c:gapWidth val="70"/>
        <c:axId val="19650910"/>
        <c:axId val="42640463"/>
      </c:barChart>
      <c:catAx>
        <c:axId val="1965091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640463"/>
        <c:crossesAt val="0"/>
        <c:auto val="1"/>
        <c:lblOffset val="100"/>
        <c:tickLblSkip val="1"/>
        <c:noMultiLvlLbl val="0"/>
      </c:catAx>
      <c:valAx>
        <c:axId val="4264046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650910"/>
        <c:crossesAt val="1"/>
        <c:crossBetween val="between"/>
        <c:dispUnits/>
      </c:valAx>
      <c:spPr>
        <a:noFill/>
        <a:ln>
          <a:noFill/>
        </a:ln>
      </c:spPr>
    </c:plotArea>
    <c:legend>
      <c:legendPos val="r"/>
      <c:layout>
        <c:manualLayout>
          <c:xMode val="edge"/>
          <c:yMode val="edge"/>
          <c:x val="0"/>
          <c:y val="0.77775"/>
          <c:w val="0.985"/>
          <c:h val="0.17025"/>
        </c:manualLayout>
      </c:layout>
      <c:overlay val="0"/>
      <c:spPr>
        <a:noFill/>
        <a:ln w="3175">
          <a:noFill/>
        </a:ln>
      </c:spPr>
      <c:txPr>
        <a:bodyPr vert="horz" rot="0"/>
        <a:lstStyle/>
        <a:p>
          <a:pPr>
            <a:defRPr lang="en-US" cap="none" sz="520" b="0" i="0" u="none" baseline="0">
              <a:solidFill>
                <a:srgbClr val="000000"/>
              </a:solidFill>
            </a:defRPr>
          </a:pPr>
        </a:p>
      </c:txPr>
    </c:legend>
    <c:plotVisOnly val="1"/>
    <c:dispBlanksAs val="gap"/>
    <c:showDLblsOverMax val="0"/>
  </c:chart>
  <c:spPr>
    <a:noFill/>
    <a:ln>
      <a:noFill/>
    </a:ln>
  </c:sp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1335"/>
          <c:w val="0.804"/>
          <c:h val="0.7215"/>
        </c:manualLayout>
      </c:layout>
      <c:barChart>
        <c:barDir val="bar"/>
        <c:grouping val="percentStacked"/>
        <c:varyColors val="0"/>
        <c:ser>
          <c:idx val="0"/>
          <c:order val="0"/>
          <c:tx>
            <c:strRef>
              <c:f>'Introducción de datos'!$D$99</c:f>
              <c:strCache>
                <c:ptCount val="1"/>
                <c:pt idx="0">
                  <c:v>Recibidos</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datos'!$B$100:$B$102</c:f>
              <c:strCache>
                <c:ptCount val="3"/>
                <c:pt idx="0">
                  <c:v>Agente de Compra PNUD</c:v>
                </c:pt>
                <c:pt idx="1">
                  <c:v>Agente de Compra Plan</c:v>
                </c:pt>
                <c:pt idx="2">
                  <c:v>Personal Técnico al RP</c:v>
                </c:pt>
              </c:strCache>
            </c:strRef>
          </c:cat>
          <c:val>
            <c:numRef>
              <c:f>'Introducción de datos'!$D$100:$D$102</c:f>
              <c:numCache>
                <c:ptCount val="3"/>
              </c:numCache>
            </c:numRef>
          </c:val>
        </c:ser>
        <c:ser>
          <c:idx val="1"/>
          <c:order val="1"/>
          <c:tx>
            <c:strRef>
              <c:f>'Introducción de datos'!$E$99</c:f>
              <c:strCache>
                <c:ptCount val="1"/>
                <c:pt idx="0">
                  <c:v>Pendientes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'Introducción de datos'!$B$100:$B$102</c:f>
              <c:strCache>
                <c:ptCount val="3"/>
                <c:pt idx="0">
                  <c:v>Agente de Compra PNUD</c:v>
                </c:pt>
                <c:pt idx="1">
                  <c:v>Agente de Compra Plan</c:v>
                </c:pt>
                <c:pt idx="2">
                  <c:v>Personal Técnico al RP</c:v>
                </c:pt>
              </c:strCache>
            </c:strRef>
          </c:cat>
          <c:val>
            <c:numRef>
              <c:f>'Introducción de datos'!$E$100:$E$102</c:f>
              <c:numCache>
                <c:ptCount val="3"/>
                <c:pt idx="0">
                  <c:v>2</c:v>
                </c:pt>
                <c:pt idx="1">
                  <c:v>0</c:v>
                </c:pt>
                <c:pt idx="2">
                  <c:v>0</c:v>
                </c:pt>
              </c:numCache>
            </c:numRef>
          </c:val>
        </c:ser>
        <c:overlap val="100"/>
        <c:gapWidth val="79"/>
        <c:axId val="48219848"/>
        <c:axId val="31325449"/>
      </c:barChart>
      <c:catAx>
        <c:axId val="4821984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31325449"/>
        <c:crossesAt val="0"/>
        <c:auto val="1"/>
        <c:lblOffset val="100"/>
        <c:tickLblSkip val="1"/>
        <c:noMultiLvlLbl val="0"/>
      </c:catAx>
      <c:valAx>
        <c:axId val="31325449"/>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48219848"/>
        <c:crosses val="max"/>
        <c:crossBetween val="between"/>
        <c:dispUnits/>
      </c:valAx>
      <c:spPr>
        <a:solidFill>
          <a:srgbClr val="FFFFFF"/>
        </a:solidFill>
        <a:ln w="3175">
          <a:noFill/>
        </a:ln>
      </c:spPr>
    </c:plotArea>
    <c:legend>
      <c:legendPos val="r"/>
      <c:layout>
        <c:manualLayout>
          <c:xMode val="edge"/>
          <c:yMode val="edge"/>
          <c:x val="0.3025"/>
          <c:y val="0.8"/>
          <c:w val="0.3105"/>
          <c:h val="0.124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75"/>
          <c:y val="0.09525"/>
          <c:w val="0.86375"/>
          <c:h val="0.667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val>
            <c:numRef>
              <c:f>'Introducción de datos'!$C$110:$N$110</c:f>
              <c:numCache>
                <c:ptCount val="12"/>
                <c:pt idx="0">
                  <c:v>672163.75</c:v>
                </c:pt>
                <c:pt idx="1">
                  <c:v>672163.75</c:v>
                </c:pt>
                <c:pt idx="2">
                  <c:v>672163.75</c:v>
                </c:pt>
                <c:pt idx="3">
                  <c:v>672163.75</c:v>
                </c:pt>
                <c:pt idx="4">
                  <c:v>672163.75</c:v>
                </c:pt>
                <c:pt idx="5">
                  <c:v>672163.75</c:v>
                </c:pt>
                <c:pt idx="6">
                  <c:v>672163.75</c:v>
                </c:pt>
                <c:pt idx="7">
                  <c:v>672163.75</c:v>
                </c:pt>
                <c:pt idx="8">
                  <c:v>672163.75</c:v>
                </c:pt>
                <c:pt idx="9">
                  <c:v>672163.75</c:v>
                </c:pt>
                <c:pt idx="10">
                  <c:v>672163.75</c:v>
                </c:pt>
                <c:pt idx="11">
                  <c:v>672163.75</c:v>
                </c:pt>
              </c:numCache>
            </c:numRef>
          </c:val>
          <c:smooth val="0"/>
        </c:ser>
        <c:ser>
          <c:idx val="1"/>
          <c:order val="1"/>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val>
            <c:numRef>
              <c:f>'Introducción de datos'!$C$111:$N$111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CC99"/>
                </a:solidFill>
              </a:ln>
            </c:spPr>
          </c:marker>
          <c:val>
            <c:numRef>
              <c:f>'Introducción de datos'!$C$112:$N$112</c:f>
              <c:numCache>
                <c:ptCount val="12"/>
                <c:pt idx="0">
                  <c:v>108873.91</c:v>
                </c:pt>
                <c:pt idx="1">
                  <c:v>108873.91</c:v>
                </c:pt>
                <c:pt idx="2">
                  <c:v>108873.91</c:v>
                </c:pt>
                <c:pt idx="3">
                  <c:v>108873.91</c:v>
                </c:pt>
                <c:pt idx="4">
                  <c:v>108873.91</c:v>
                </c:pt>
                <c:pt idx="5">
                  <c:v>108873.91</c:v>
                </c:pt>
                <c:pt idx="6">
                  <c:v>108873.91</c:v>
                </c:pt>
                <c:pt idx="7">
                  <c:v>108873.91</c:v>
                </c:pt>
                <c:pt idx="8">
                  <c:v>108873.91</c:v>
                </c:pt>
                <c:pt idx="9">
                  <c:v>108873.91</c:v>
                </c:pt>
                <c:pt idx="10">
                  <c:v>108873.91</c:v>
                </c:pt>
                <c:pt idx="11">
                  <c:v>108873.91</c:v>
                </c:pt>
              </c:numCache>
            </c:numRef>
          </c:val>
          <c:smooth val="0"/>
        </c:ser>
        <c:marker val="1"/>
        <c:axId val="13493586"/>
        <c:axId val="54333411"/>
      </c:lineChart>
      <c:catAx>
        <c:axId val="1349358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54333411"/>
        <c:crossesAt val="0"/>
        <c:auto val="1"/>
        <c:lblOffset val="100"/>
        <c:tickLblSkip val="1"/>
        <c:noMultiLvlLbl val="0"/>
      </c:catAx>
      <c:valAx>
        <c:axId val="5433341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13493586"/>
        <c:crossesAt val="1"/>
        <c:crossBetween val="midCat"/>
        <c:dispUnits/>
      </c:valAx>
      <c:spPr>
        <a:solidFill>
          <a:srgbClr val="FFFFFF"/>
        </a:solidFill>
        <a:ln w="12700">
          <a:solidFill>
            <a:srgbClr val="808080"/>
          </a:solidFill>
        </a:ln>
      </c:spPr>
    </c:plotArea>
    <c:legend>
      <c:legendPos val="r"/>
      <c:layout>
        <c:manualLayout>
          <c:xMode val="edge"/>
          <c:yMode val="edge"/>
          <c:x val="0"/>
          <c:y val="0.6635"/>
          <c:w val="0.879"/>
          <c:h val="0.20275"/>
        </c:manualLayout>
      </c:layout>
      <c:overlay val="0"/>
      <c:spPr>
        <a:noFill/>
        <a:ln w="3175">
          <a:noFill/>
        </a:ln>
      </c:spPr>
      <c:txPr>
        <a:bodyPr vert="horz" rot="0"/>
        <a:lstStyle/>
        <a:p>
          <a:pPr>
            <a:defRPr lang="en-US" cap="none" sz="535" b="0" i="0" u="none" baseline="0">
              <a:solidFill>
                <a:srgbClr val="000000"/>
              </a:solidFill>
            </a:defRPr>
          </a:pPr>
        </a:p>
      </c:txPr>
    </c:legend>
    <c:plotVisOnly val="1"/>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Financiamiento!A1" /><Relationship Id="rId4" Type="http://schemas.openxmlformats.org/officeDocument/2006/relationships/hyperlink" Target="#Programatico!A1" /><Relationship Id="rId5" Type="http://schemas.openxmlformats.org/officeDocument/2006/relationships/hyperlink" Target="#Gesti&#243;n!A1" /><Relationship Id="rId6" Type="http://schemas.openxmlformats.org/officeDocument/2006/relationships/hyperlink" Target="#Recomendaciones!A1" /><Relationship Id="rId7" Type="http://schemas.openxmlformats.org/officeDocument/2006/relationships/hyperlink" Target="#Acciones!A1" /><Relationship Id="rId8" Type="http://schemas.openxmlformats.org/officeDocument/2006/relationships/hyperlink" Target="#'Informaci&#243;n de la subvenci&#243;n'!A1" /><Relationship Id="rId9" Type="http://schemas.openxmlformats.org/officeDocument/2006/relationships/hyperlink" Target="#'Lista de indicadores'!A1" /><Relationship Id="rId10" Type="http://schemas.openxmlformats.org/officeDocument/2006/relationships/hyperlink" Target="#'Introducci&#243;n de datos'!A1" /><Relationship Id="rId11" Type="http://schemas.openxmlformats.org/officeDocument/2006/relationships/image" Target="../media/image3.png" /><Relationship Id="rId12" Type="http://schemas.openxmlformats.org/officeDocument/2006/relationships/image" Target="../media/image4.png" /><Relationship Id="rId1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hyperlink" Target="#Men&#250;!A1" /></Relationships>
</file>

<file path=xl/drawings/_rels/drawing3.xml.rels><?xml version="1.0" encoding="utf-8" standalone="yes"?><Relationships xmlns="http://schemas.openxmlformats.org/package/2006/relationships"><Relationship Id="rId1" Type="http://schemas.openxmlformats.org/officeDocument/2006/relationships/hyperlink" Target="#Men&#250;!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250;!A1" /><Relationship Id="rId3"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Men&#250;!A1" /><Relationship Id="rId5"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hyperlink" Target="#Men&#250;!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hyperlink" Target="#Men&#250;!A1" /><Relationship Id="rId4"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hyperlink" Target="#Men&#250;!A1" /></Relationships>
</file>

<file path=xl/drawings/_rels/drawing9.xml.rels><?xml version="1.0" encoding="utf-8" standalone="yes"?><Relationships xmlns="http://schemas.openxmlformats.org/package/2006/relationships"><Relationship Id="rId1" Type="http://schemas.openxmlformats.org/officeDocument/2006/relationships/hyperlink" Target="#Men&#25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142875</xdr:rowOff>
    </xdr:from>
    <xdr:to>
      <xdr:col>11</xdr:col>
      <xdr:colOff>666750</xdr:colOff>
      <xdr:row>19</xdr:row>
      <xdr:rowOff>104775</xdr:rowOff>
    </xdr:to>
    <xdr:pic>
      <xdr:nvPicPr>
        <xdr:cNvPr id="1" name="Picture 2"/>
        <xdr:cNvPicPr preferRelativeResize="1">
          <a:picLocks noChangeAspect="1"/>
        </xdr:cNvPicPr>
      </xdr:nvPicPr>
      <xdr:blipFill>
        <a:blip r:embed="rId1"/>
        <a:srcRect l="31350" t="36854" r="9529"/>
        <a:stretch>
          <a:fillRect/>
        </a:stretch>
      </xdr:blipFill>
      <xdr:spPr>
        <a:xfrm>
          <a:off x="38100" y="1381125"/>
          <a:ext cx="7677150" cy="2819400"/>
        </a:xfrm>
        <a:prstGeom prst="rect">
          <a:avLst/>
        </a:prstGeom>
        <a:blipFill>
          <a:blip r:embed=""/>
          <a:srcRect/>
          <a:stretch>
            <a:fillRect/>
          </a:stretch>
        </a:blipFill>
        <a:ln w="9525" cmpd="sng">
          <a:noFill/>
        </a:ln>
      </xdr:spPr>
    </xdr:pic>
    <xdr:clientData/>
  </xdr:twoCellAnchor>
  <xdr:twoCellAnchor>
    <xdr:from>
      <xdr:col>7</xdr:col>
      <xdr:colOff>685800</xdr:colOff>
      <xdr:row>7</xdr:row>
      <xdr:rowOff>47625</xdr:rowOff>
    </xdr:from>
    <xdr:to>
      <xdr:col>11</xdr:col>
      <xdr:colOff>561975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276475" cy="2190750"/>
        </a:xfrm>
        <a:prstGeom prst="rect">
          <a:avLst/>
        </a:prstGeom>
        <a:blipFill>
          <a:blip r:embed=""/>
          <a:srcRect/>
          <a:stretch>
            <a:fillRect/>
          </a:stretch>
        </a:blipFill>
        <a:ln w="9525" cmpd="sng">
          <a:noFill/>
        </a:ln>
      </xdr:spPr>
    </xdr:pic>
    <xdr:clientData/>
  </xdr:twoCellAnchor>
  <xdr:twoCellAnchor>
    <xdr:from>
      <xdr:col>4</xdr:col>
      <xdr:colOff>257175</xdr:colOff>
      <xdr:row>7</xdr:row>
      <xdr:rowOff>104775</xdr:rowOff>
    </xdr:from>
    <xdr:to>
      <xdr:col>7</xdr:col>
      <xdr:colOff>552450</xdr:colOff>
      <xdr:row>18</xdr:row>
      <xdr:rowOff>66675</xdr:rowOff>
    </xdr:to>
    <xdr:sp>
      <xdr:nvSpPr>
        <xdr:cNvPr id="3" name="AutoShape 27"/>
        <xdr:cNvSpPr>
          <a:spLocks/>
        </xdr:cNvSpPr>
      </xdr:nvSpPr>
      <xdr:spPr>
        <a:xfrm>
          <a:off x="2619375" y="1914525"/>
          <a:ext cx="2581275" cy="2057400"/>
        </a:xfrm>
        <a:prstGeom prst="roundRect">
          <a:avLst/>
        </a:prstGeom>
        <a:gradFill rotWithShape="1">
          <a:gsLst>
            <a:gs pos="0">
              <a:srgbClr val="D48886"/>
            </a:gs>
            <a:gs pos="100000">
              <a:srgbClr val="B24B48"/>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590550</xdr:colOff>
      <xdr:row>12</xdr:row>
      <xdr:rowOff>38100</xdr:rowOff>
    </xdr:to>
    <xdr:sp>
      <xdr:nvSpPr>
        <xdr:cNvPr id="4" name="AutoShape 26"/>
        <xdr:cNvSpPr>
          <a:spLocks/>
        </xdr:cNvSpPr>
      </xdr:nvSpPr>
      <xdr:spPr>
        <a:xfrm>
          <a:off x="3409950" y="2428875"/>
          <a:ext cx="1066800" cy="371475"/>
        </a:xfrm>
        <a:prstGeom prst="roundRect">
          <a:avLst/>
        </a:prstGeom>
        <a:gradFill rotWithShape="1">
          <a:gsLst>
            <a:gs pos="0">
              <a:srgbClr val="EEEEEE"/>
            </a:gs>
            <a:gs pos="100000">
              <a:srgbClr val="DDDDDD"/>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10</xdr:row>
      <xdr:rowOff>85725</xdr:rowOff>
    </xdr:from>
    <xdr:to>
      <xdr:col>6</xdr:col>
      <xdr:colOff>581025</xdr:colOff>
      <xdr:row>12</xdr:row>
      <xdr:rowOff>0</xdr:rowOff>
    </xdr:to>
    <xdr:sp>
      <xdr:nvSpPr>
        <xdr:cNvPr id="5" name="AutoShape 27">
          <a:hlinkClick r:id="rId3"/>
        </xdr:cNvPr>
        <xdr:cNvSpPr>
          <a:spLocks/>
        </xdr:cNvSpPr>
      </xdr:nvSpPr>
      <xdr:spPr>
        <a:xfrm>
          <a:off x="3448050" y="2466975"/>
          <a:ext cx="1019175" cy="295275"/>
        </a:xfrm>
        <a:prstGeom prst="roundRect">
          <a:avLst/>
        </a:prstGeom>
        <a:gradFill rotWithShape="1">
          <a:gsLst>
            <a:gs pos="0">
              <a:srgbClr val="C0504D"/>
            </a:gs>
            <a:gs pos="100000">
              <a:srgbClr val="863836"/>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Financieros</a:t>
          </a:r>
        </a:p>
      </xdr:txBody>
    </xdr:sp>
    <xdr:clientData/>
  </xdr:twoCellAnchor>
  <xdr:twoCellAnchor>
    <xdr:from>
      <xdr:col>5</xdr:col>
      <xdr:colOff>314325</xdr:colOff>
      <xdr:row>10</xdr:row>
      <xdr:rowOff>104775</xdr:rowOff>
    </xdr:from>
    <xdr:to>
      <xdr:col>5</xdr:col>
      <xdr:colOff>419100</xdr:colOff>
      <xdr:row>11</xdr:row>
      <xdr:rowOff>66675</xdr:rowOff>
    </xdr:to>
    <xdr:sp>
      <xdr:nvSpPr>
        <xdr:cNvPr id="6" name="Freeform 28"/>
        <xdr:cNvSpPr>
          <a:spLocks/>
        </xdr:cNvSpPr>
      </xdr:nvSpPr>
      <xdr:spPr>
        <a:xfrm>
          <a:off x="3438525" y="2486025"/>
          <a:ext cx="104775" cy="15240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15</xdr:row>
      <xdr:rowOff>171450</xdr:rowOff>
    </xdr:from>
    <xdr:to>
      <xdr:col>6</xdr:col>
      <xdr:colOff>609600</xdr:colOff>
      <xdr:row>17</xdr:row>
      <xdr:rowOff>161925</xdr:rowOff>
    </xdr:to>
    <xdr:sp>
      <xdr:nvSpPr>
        <xdr:cNvPr id="7" name="AutoShape 26"/>
        <xdr:cNvSpPr>
          <a:spLocks/>
        </xdr:cNvSpPr>
      </xdr:nvSpPr>
      <xdr:spPr>
        <a:xfrm>
          <a:off x="3429000" y="3505200"/>
          <a:ext cx="1066800" cy="371475"/>
        </a:xfrm>
        <a:prstGeom prst="roundRect">
          <a:avLst/>
        </a:prstGeom>
        <a:gradFill rotWithShape="1">
          <a:gsLst>
            <a:gs pos="0">
              <a:srgbClr val="EEEEEE"/>
            </a:gs>
            <a:gs pos="100000">
              <a:srgbClr val="DDDDDD"/>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333375</xdr:colOff>
      <xdr:row>16</xdr:row>
      <xdr:rowOff>38100</xdr:rowOff>
    </xdr:from>
    <xdr:to>
      <xdr:col>6</xdr:col>
      <xdr:colOff>619125</xdr:colOff>
      <xdr:row>17</xdr:row>
      <xdr:rowOff>114300</xdr:rowOff>
    </xdr:to>
    <xdr:sp>
      <xdr:nvSpPr>
        <xdr:cNvPr id="8" name="AutoShape 27">
          <a:hlinkClick r:id="rId4"/>
        </xdr:cNvPr>
        <xdr:cNvSpPr>
          <a:spLocks/>
        </xdr:cNvSpPr>
      </xdr:nvSpPr>
      <xdr:spPr>
        <a:xfrm>
          <a:off x="3457575" y="3562350"/>
          <a:ext cx="1047750" cy="266700"/>
        </a:xfrm>
        <a:prstGeom prst="roundRect">
          <a:avLst/>
        </a:prstGeom>
        <a:gradFill rotWithShape="1">
          <a:gsLst>
            <a:gs pos="0">
              <a:srgbClr val="C0504D"/>
            </a:gs>
            <a:gs pos="100000">
              <a:srgbClr val="863836"/>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Programáticos</a:t>
          </a:r>
        </a:p>
      </xdr:txBody>
    </xdr:sp>
    <xdr:clientData/>
  </xdr:twoCellAnchor>
  <xdr:twoCellAnchor>
    <xdr:from>
      <xdr:col>5</xdr:col>
      <xdr:colOff>352425</xdr:colOff>
      <xdr:row>16</xdr:row>
      <xdr:rowOff>28575</xdr:rowOff>
    </xdr:from>
    <xdr:to>
      <xdr:col>5</xdr:col>
      <xdr:colOff>466725</xdr:colOff>
      <xdr:row>16</xdr:row>
      <xdr:rowOff>190500</xdr:rowOff>
    </xdr:to>
    <xdr:sp>
      <xdr:nvSpPr>
        <xdr:cNvPr id="9" name="Freeform 28"/>
        <xdr:cNvSpPr>
          <a:spLocks/>
        </xdr:cNvSpPr>
      </xdr:nvSpPr>
      <xdr:spPr>
        <a:xfrm>
          <a:off x="3476625" y="3552825"/>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13</xdr:row>
      <xdr:rowOff>9525</xdr:rowOff>
    </xdr:from>
    <xdr:to>
      <xdr:col>6</xdr:col>
      <xdr:colOff>590550</xdr:colOff>
      <xdr:row>14</xdr:row>
      <xdr:rowOff>190500</xdr:rowOff>
    </xdr:to>
    <xdr:sp>
      <xdr:nvSpPr>
        <xdr:cNvPr id="10" name="AutoShape 26"/>
        <xdr:cNvSpPr>
          <a:spLocks/>
        </xdr:cNvSpPr>
      </xdr:nvSpPr>
      <xdr:spPr>
        <a:xfrm>
          <a:off x="3409950" y="2962275"/>
          <a:ext cx="1066800" cy="371475"/>
        </a:xfrm>
        <a:prstGeom prst="roundRect">
          <a:avLst/>
        </a:prstGeom>
        <a:gradFill rotWithShape="1">
          <a:gsLst>
            <a:gs pos="0">
              <a:srgbClr val="EEEEEE"/>
            </a:gs>
            <a:gs pos="100000">
              <a:srgbClr val="DDDDDD"/>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13</xdr:row>
      <xdr:rowOff>38100</xdr:rowOff>
    </xdr:from>
    <xdr:to>
      <xdr:col>6</xdr:col>
      <xdr:colOff>581025</xdr:colOff>
      <xdr:row>14</xdr:row>
      <xdr:rowOff>152400</xdr:rowOff>
    </xdr:to>
    <xdr:sp>
      <xdr:nvSpPr>
        <xdr:cNvPr id="11" name="AutoShape 27">
          <a:hlinkClick r:id="rId5"/>
        </xdr:cNvPr>
        <xdr:cNvSpPr>
          <a:spLocks/>
        </xdr:cNvSpPr>
      </xdr:nvSpPr>
      <xdr:spPr>
        <a:xfrm>
          <a:off x="3448050" y="2990850"/>
          <a:ext cx="1019175" cy="304800"/>
        </a:xfrm>
        <a:prstGeom prst="roundRect">
          <a:avLst/>
        </a:prstGeom>
        <a:gradFill rotWithShape="1">
          <a:gsLst>
            <a:gs pos="0">
              <a:srgbClr val="C0504D"/>
            </a:gs>
            <a:gs pos="100000">
              <a:srgbClr val="863836"/>
            </a:gs>
          </a:gsLst>
          <a:lin ang="5400000" scaled="1"/>
        </a:gradFill>
        <a:ln w="9360"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Gestión</a:t>
          </a:r>
        </a:p>
      </xdr:txBody>
    </xdr:sp>
    <xdr:clientData/>
  </xdr:twoCellAnchor>
  <xdr:twoCellAnchor>
    <xdr:from>
      <xdr:col>5</xdr:col>
      <xdr:colOff>314325</xdr:colOff>
      <xdr:row>13</xdr:row>
      <xdr:rowOff>57150</xdr:rowOff>
    </xdr:from>
    <xdr:to>
      <xdr:col>5</xdr:col>
      <xdr:colOff>428625</xdr:colOff>
      <xdr:row>14</xdr:row>
      <xdr:rowOff>28575</xdr:rowOff>
    </xdr:to>
    <xdr:sp>
      <xdr:nvSpPr>
        <xdr:cNvPr id="12" name="Freeform 28"/>
        <xdr:cNvSpPr>
          <a:spLocks/>
        </xdr:cNvSpPr>
      </xdr:nvSpPr>
      <xdr:spPr>
        <a:xfrm>
          <a:off x="3438525" y="3009900"/>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333375</xdr:colOff>
      <xdr:row>5</xdr:row>
      <xdr:rowOff>0</xdr:rowOff>
    </xdr:from>
    <xdr:to>
      <xdr:col>7</xdr:col>
      <xdr:colOff>400050</xdr:colOff>
      <xdr:row>6</xdr:row>
      <xdr:rowOff>47625</xdr:rowOff>
    </xdr:to>
    <xdr:sp>
      <xdr:nvSpPr>
        <xdr:cNvPr id="13" name="Rectangle 803"/>
        <xdr:cNvSpPr>
          <a:spLocks/>
        </xdr:cNvSpPr>
      </xdr:nvSpPr>
      <xdr:spPr>
        <a:xfrm>
          <a:off x="2695575" y="1428750"/>
          <a:ext cx="2352675" cy="238125"/>
        </a:xfrm>
        <a:prstGeom prst="rect">
          <a:avLst/>
        </a:prstGeom>
        <a:noFill/>
        <a:ln w="9525" cmpd="sng">
          <a:noFill/>
        </a:ln>
      </xdr:spPr>
      <xdr:txBody>
        <a:bodyPr vertOverflow="clip" wrap="square" lIns="27360" tIns="27360" rIns="27360" bIns="0"/>
        <a:p>
          <a:pPr algn="ctr">
            <a:defRPr/>
          </a:pPr>
          <a:r>
            <a:rPr lang="en-US" cap="none" sz="1100" b="1" i="1" u="none" baseline="0">
              <a:solidFill>
                <a:srgbClr val="000000"/>
              </a:solidFill>
              <a:latin typeface="Calibri"/>
              <a:ea typeface="Calibri"/>
              <a:cs typeface="Calibri"/>
            </a:rPr>
            <a:t>Seleccione la opción que desea ver:</a:t>
          </a:r>
        </a:p>
      </xdr:txBody>
    </xdr:sp>
    <xdr:clientData/>
  </xdr:twoCellAnchor>
  <xdr:twoCellAnchor>
    <xdr:from>
      <xdr:col>8</xdr:col>
      <xdr:colOff>295275</xdr:colOff>
      <xdr:row>11</xdr:row>
      <xdr:rowOff>0</xdr:rowOff>
    </xdr:from>
    <xdr:to>
      <xdr:col>11</xdr:col>
      <xdr:colOff>171450</xdr:colOff>
      <xdr:row>13</xdr:row>
      <xdr:rowOff>28575</xdr:rowOff>
    </xdr:to>
    <xdr:sp>
      <xdr:nvSpPr>
        <xdr:cNvPr id="14" name="AutoShape 30"/>
        <xdr:cNvSpPr>
          <a:spLocks/>
        </xdr:cNvSpPr>
      </xdr:nvSpPr>
      <xdr:spPr>
        <a:xfrm>
          <a:off x="5705475" y="2571750"/>
          <a:ext cx="1514475" cy="409575"/>
        </a:xfrm>
        <a:prstGeom prst="roundRect">
          <a:avLst/>
        </a:prstGeom>
        <a:gradFill rotWithShape="1">
          <a:gsLst>
            <a:gs pos="0">
              <a:srgbClr val="EEEEEE"/>
            </a:gs>
            <a:gs pos="100000">
              <a:srgbClr val="DDDDDD"/>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352425</xdr:colOff>
      <xdr:row>11</xdr:row>
      <xdr:rowOff>47625</xdr:rowOff>
    </xdr:from>
    <xdr:to>
      <xdr:col>11</xdr:col>
      <xdr:colOff>152400</xdr:colOff>
      <xdr:row>13</xdr:row>
      <xdr:rowOff>0</xdr:rowOff>
    </xdr:to>
    <xdr:sp>
      <xdr:nvSpPr>
        <xdr:cNvPr id="15" name="AutoShape 31">
          <a:hlinkClick r:id="rId6"/>
        </xdr:cNvPr>
        <xdr:cNvSpPr>
          <a:spLocks/>
        </xdr:cNvSpPr>
      </xdr:nvSpPr>
      <xdr:spPr>
        <a:xfrm>
          <a:off x="5762625" y="2619375"/>
          <a:ext cx="1438275" cy="33337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Recomendaciones</a:t>
          </a:r>
        </a:p>
      </xdr:txBody>
    </xdr:sp>
    <xdr:clientData/>
  </xdr:twoCellAnchor>
  <xdr:twoCellAnchor>
    <xdr:from>
      <xdr:col>8</xdr:col>
      <xdr:colOff>352425</xdr:colOff>
      <xdr:row>11</xdr:row>
      <xdr:rowOff>66675</xdr:rowOff>
    </xdr:from>
    <xdr:to>
      <xdr:col>8</xdr:col>
      <xdr:colOff>495300</xdr:colOff>
      <xdr:row>12</xdr:row>
      <xdr:rowOff>47625</xdr:rowOff>
    </xdr:to>
    <xdr:sp>
      <xdr:nvSpPr>
        <xdr:cNvPr id="16" name="Freeform 32"/>
        <xdr:cNvSpPr>
          <a:spLocks/>
        </xdr:cNvSpPr>
      </xdr:nvSpPr>
      <xdr:spPr>
        <a:xfrm>
          <a:off x="5762625" y="2638425"/>
          <a:ext cx="142875" cy="1714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247650</xdr:colOff>
      <xdr:row>7</xdr:row>
      <xdr:rowOff>85725</xdr:rowOff>
    </xdr:from>
    <xdr:to>
      <xdr:col>4</xdr:col>
      <xdr:colOff>104775</xdr:colOff>
      <xdr:row>18</xdr:row>
      <xdr:rowOff>114300</xdr:rowOff>
    </xdr:to>
    <xdr:sp>
      <xdr:nvSpPr>
        <xdr:cNvPr id="17" name="AutoShape 31"/>
        <xdr:cNvSpPr>
          <a:spLocks/>
        </xdr:cNvSpPr>
      </xdr:nvSpPr>
      <xdr:spPr>
        <a:xfrm>
          <a:off x="323850" y="1895475"/>
          <a:ext cx="2143125" cy="2124075"/>
        </a:xfrm>
        <a:prstGeom prst="roundRect">
          <a:avLst/>
        </a:prstGeom>
        <a:gradFill rotWithShape="1">
          <a:gsLst>
            <a:gs pos="0">
              <a:srgbClr val="87AFD3"/>
            </a:gs>
            <a:gs pos="100000">
              <a:srgbClr val="4C7BB4"/>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342900</xdr:colOff>
      <xdr:row>7</xdr:row>
      <xdr:rowOff>171450</xdr:rowOff>
    </xdr:from>
    <xdr:to>
      <xdr:col>2</xdr:col>
      <xdr:colOff>57150</xdr:colOff>
      <xdr:row>9</xdr:row>
      <xdr:rowOff>104775</xdr:rowOff>
    </xdr:to>
    <xdr:sp>
      <xdr:nvSpPr>
        <xdr:cNvPr id="18" name="Freeform 32"/>
        <xdr:cNvSpPr>
          <a:spLocks/>
        </xdr:cNvSpPr>
      </xdr:nvSpPr>
      <xdr:spPr>
        <a:xfrm>
          <a:off x="419100" y="1981200"/>
          <a:ext cx="476250" cy="3143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285750</xdr:colOff>
      <xdr:row>14</xdr:row>
      <xdr:rowOff>57150</xdr:rowOff>
    </xdr:from>
    <xdr:to>
      <xdr:col>11</xdr:col>
      <xdr:colOff>152400</xdr:colOff>
      <xdr:row>16</xdr:row>
      <xdr:rowOff>76200</xdr:rowOff>
    </xdr:to>
    <xdr:sp>
      <xdr:nvSpPr>
        <xdr:cNvPr id="19" name="AutoShape 30"/>
        <xdr:cNvSpPr>
          <a:spLocks/>
        </xdr:cNvSpPr>
      </xdr:nvSpPr>
      <xdr:spPr>
        <a:xfrm>
          <a:off x="5695950" y="3200400"/>
          <a:ext cx="1504950" cy="400050"/>
        </a:xfrm>
        <a:prstGeom prst="roundRect">
          <a:avLst/>
        </a:prstGeom>
        <a:gradFill rotWithShape="1">
          <a:gsLst>
            <a:gs pos="0">
              <a:srgbClr val="EEEEEE"/>
            </a:gs>
            <a:gs pos="100000">
              <a:srgbClr val="DDDDDD"/>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323850</xdr:colOff>
      <xdr:row>14</xdr:row>
      <xdr:rowOff>104775</xdr:rowOff>
    </xdr:from>
    <xdr:to>
      <xdr:col>11</xdr:col>
      <xdr:colOff>114300</xdr:colOff>
      <xdr:row>16</xdr:row>
      <xdr:rowOff>76200</xdr:rowOff>
    </xdr:to>
    <xdr:sp>
      <xdr:nvSpPr>
        <xdr:cNvPr id="20" name="AutoShape 31">
          <a:hlinkClick r:id="rId7"/>
        </xdr:cNvPr>
        <xdr:cNvSpPr>
          <a:spLocks/>
        </xdr:cNvSpPr>
      </xdr:nvSpPr>
      <xdr:spPr>
        <a:xfrm>
          <a:off x="5734050" y="3248025"/>
          <a:ext cx="1428750" cy="35242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Acciones</a:t>
          </a:r>
        </a:p>
      </xdr:txBody>
    </xdr:sp>
    <xdr:clientData/>
  </xdr:twoCellAnchor>
  <xdr:twoCellAnchor>
    <xdr:from>
      <xdr:col>8</xdr:col>
      <xdr:colOff>333375</xdr:colOff>
      <xdr:row>14</xdr:row>
      <xdr:rowOff>123825</xdr:rowOff>
    </xdr:from>
    <xdr:to>
      <xdr:col>8</xdr:col>
      <xdr:colOff>476250</xdr:colOff>
      <xdr:row>15</xdr:row>
      <xdr:rowOff>104775</xdr:rowOff>
    </xdr:to>
    <xdr:sp>
      <xdr:nvSpPr>
        <xdr:cNvPr id="21" name="Freeform 32"/>
        <xdr:cNvSpPr>
          <a:spLocks/>
        </xdr:cNvSpPr>
      </xdr:nvSpPr>
      <xdr:spPr>
        <a:xfrm>
          <a:off x="5743575" y="3267075"/>
          <a:ext cx="142875" cy="1714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15</xdr:row>
      <xdr:rowOff>133350</xdr:rowOff>
    </xdr:from>
    <xdr:to>
      <xdr:col>3</xdr:col>
      <xdr:colOff>495300</xdr:colOff>
      <xdr:row>18</xdr:row>
      <xdr:rowOff>19050</xdr:rowOff>
    </xdr:to>
    <xdr:sp>
      <xdr:nvSpPr>
        <xdr:cNvPr id="22" name="AutoShape 30"/>
        <xdr:cNvSpPr>
          <a:spLocks/>
        </xdr:cNvSpPr>
      </xdr:nvSpPr>
      <xdr:spPr>
        <a:xfrm>
          <a:off x="590550" y="3467100"/>
          <a:ext cx="1504950" cy="457200"/>
        </a:xfrm>
        <a:prstGeom prst="roundRect">
          <a:avLst/>
        </a:prstGeom>
        <a:gradFill rotWithShape="1">
          <a:gsLst>
            <a:gs pos="0">
              <a:srgbClr val="EEEEEE"/>
            </a:gs>
            <a:gs pos="100000">
              <a:srgbClr val="DDDDDD"/>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15</xdr:row>
      <xdr:rowOff>180975</xdr:rowOff>
    </xdr:from>
    <xdr:to>
      <xdr:col>3</xdr:col>
      <xdr:colOff>466725</xdr:colOff>
      <xdr:row>17</xdr:row>
      <xdr:rowOff>180975</xdr:rowOff>
    </xdr:to>
    <xdr:sp>
      <xdr:nvSpPr>
        <xdr:cNvPr id="23" name="AutoShape 31">
          <a:hlinkClick r:id="rId8"/>
        </xdr:cNvPr>
        <xdr:cNvSpPr>
          <a:spLocks/>
        </xdr:cNvSpPr>
      </xdr:nvSpPr>
      <xdr:spPr>
        <a:xfrm>
          <a:off x="628650" y="3514725"/>
          <a:ext cx="1438275" cy="381000"/>
        </a:xfrm>
        <a:prstGeom prst="roundRect">
          <a:avLst/>
        </a:prstGeom>
        <a:gradFill rotWithShape="1">
          <a:gsLst>
            <a:gs pos="0">
              <a:srgbClr val="4F81BD"/>
            </a:gs>
            <a:gs pos="100000">
              <a:srgbClr val="375A84"/>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Información de la subvención</a:t>
          </a:r>
        </a:p>
      </xdr:txBody>
    </xdr:sp>
    <xdr:clientData/>
  </xdr:twoCellAnchor>
  <xdr:twoCellAnchor>
    <xdr:from>
      <xdr:col>1</xdr:col>
      <xdr:colOff>571500</xdr:colOff>
      <xdr:row>16</xdr:row>
      <xdr:rowOff>0</xdr:rowOff>
    </xdr:from>
    <xdr:to>
      <xdr:col>1</xdr:col>
      <xdr:colOff>714375</xdr:colOff>
      <xdr:row>16</xdr:row>
      <xdr:rowOff>133350</xdr:rowOff>
    </xdr:to>
    <xdr:sp>
      <xdr:nvSpPr>
        <xdr:cNvPr id="24" name="Freeform 32"/>
        <xdr:cNvSpPr>
          <a:spLocks/>
        </xdr:cNvSpPr>
      </xdr:nvSpPr>
      <xdr:spPr>
        <a:xfrm>
          <a:off x="647700" y="3524250"/>
          <a:ext cx="142875" cy="1333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10</xdr:row>
      <xdr:rowOff>28575</xdr:rowOff>
    </xdr:from>
    <xdr:to>
      <xdr:col>3</xdr:col>
      <xdr:colOff>495300</xdr:colOff>
      <xdr:row>12</xdr:row>
      <xdr:rowOff>19050</xdr:rowOff>
    </xdr:to>
    <xdr:sp>
      <xdr:nvSpPr>
        <xdr:cNvPr id="25" name="AutoShape 30"/>
        <xdr:cNvSpPr>
          <a:spLocks/>
        </xdr:cNvSpPr>
      </xdr:nvSpPr>
      <xdr:spPr>
        <a:xfrm>
          <a:off x="590550" y="2409825"/>
          <a:ext cx="1504950" cy="371475"/>
        </a:xfrm>
        <a:prstGeom prst="roundRect">
          <a:avLst/>
        </a:prstGeom>
        <a:gradFill rotWithShape="1">
          <a:gsLst>
            <a:gs pos="0">
              <a:srgbClr val="EEEEEE"/>
            </a:gs>
            <a:gs pos="100000">
              <a:srgbClr val="DDDDDD"/>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10</xdr:row>
      <xdr:rowOff>66675</xdr:rowOff>
    </xdr:from>
    <xdr:to>
      <xdr:col>3</xdr:col>
      <xdr:colOff>466725</xdr:colOff>
      <xdr:row>11</xdr:row>
      <xdr:rowOff>180975</xdr:rowOff>
    </xdr:to>
    <xdr:sp>
      <xdr:nvSpPr>
        <xdr:cNvPr id="26" name="AutoShape 31">
          <a:hlinkClick r:id="rId9"/>
        </xdr:cNvPr>
        <xdr:cNvSpPr>
          <a:spLocks/>
        </xdr:cNvSpPr>
      </xdr:nvSpPr>
      <xdr:spPr>
        <a:xfrm>
          <a:off x="628650" y="2447925"/>
          <a:ext cx="1438275" cy="304800"/>
        </a:xfrm>
        <a:prstGeom prst="roundRect">
          <a:avLst/>
        </a:prstGeom>
        <a:gradFill rotWithShape="1">
          <a:gsLst>
            <a:gs pos="0">
              <a:srgbClr val="4F81BD"/>
            </a:gs>
            <a:gs pos="100000">
              <a:srgbClr val="375A84"/>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Lista de indicadores</a:t>
          </a:r>
        </a:p>
      </xdr:txBody>
    </xdr:sp>
    <xdr:clientData/>
  </xdr:twoCellAnchor>
  <xdr:twoCellAnchor>
    <xdr:from>
      <xdr:col>1</xdr:col>
      <xdr:colOff>571500</xdr:colOff>
      <xdr:row>10</xdr:row>
      <xdr:rowOff>85725</xdr:rowOff>
    </xdr:from>
    <xdr:to>
      <xdr:col>1</xdr:col>
      <xdr:colOff>714375</xdr:colOff>
      <xdr:row>11</xdr:row>
      <xdr:rowOff>57150</xdr:rowOff>
    </xdr:to>
    <xdr:sp>
      <xdr:nvSpPr>
        <xdr:cNvPr id="27" name="Freeform 32"/>
        <xdr:cNvSpPr>
          <a:spLocks/>
        </xdr:cNvSpPr>
      </xdr:nvSpPr>
      <xdr:spPr>
        <a:xfrm>
          <a:off x="647700" y="2466975"/>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12</xdr:row>
      <xdr:rowOff>180975</xdr:rowOff>
    </xdr:from>
    <xdr:to>
      <xdr:col>3</xdr:col>
      <xdr:colOff>495300</xdr:colOff>
      <xdr:row>14</xdr:row>
      <xdr:rowOff>171450</xdr:rowOff>
    </xdr:to>
    <xdr:sp>
      <xdr:nvSpPr>
        <xdr:cNvPr id="28" name="AutoShape 30"/>
        <xdr:cNvSpPr>
          <a:spLocks/>
        </xdr:cNvSpPr>
      </xdr:nvSpPr>
      <xdr:spPr>
        <a:xfrm>
          <a:off x="590550" y="2943225"/>
          <a:ext cx="1504950" cy="371475"/>
        </a:xfrm>
        <a:prstGeom prst="roundRect">
          <a:avLst/>
        </a:prstGeom>
        <a:gradFill rotWithShape="1">
          <a:gsLst>
            <a:gs pos="0">
              <a:srgbClr val="EEEEEE"/>
            </a:gs>
            <a:gs pos="100000">
              <a:srgbClr val="DDDDDD"/>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13</xdr:row>
      <xdr:rowOff>28575</xdr:rowOff>
    </xdr:from>
    <xdr:to>
      <xdr:col>3</xdr:col>
      <xdr:colOff>466725</xdr:colOff>
      <xdr:row>14</xdr:row>
      <xdr:rowOff>142875</xdr:rowOff>
    </xdr:to>
    <xdr:sp>
      <xdr:nvSpPr>
        <xdr:cNvPr id="29" name="AutoShape 31">
          <a:hlinkClick r:id="rId10"/>
        </xdr:cNvPr>
        <xdr:cNvSpPr>
          <a:spLocks/>
        </xdr:cNvSpPr>
      </xdr:nvSpPr>
      <xdr:spPr>
        <a:xfrm>
          <a:off x="628650" y="2981325"/>
          <a:ext cx="1438275" cy="304800"/>
        </a:xfrm>
        <a:prstGeom prst="roundRect">
          <a:avLst/>
        </a:prstGeom>
        <a:gradFill rotWithShape="1">
          <a:gsLst>
            <a:gs pos="0">
              <a:srgbClr val="4F81BD"/>
            </a:gs>
            <a:gs pos="100000">
              <a:srgbClr val="375A84"/>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Introducción de datos</a:t>
          </a:r>
        </a:p>
      </xdr:txBody>
    </xdr:sp>
    <xdr:clientData/>
  </xdr:twoCellAnchor>
  <xdr:twoCellAnchor>
    <xdr:from>
      <xdr:col>1</xdr:col>
      <xdr:colOff>571500</xdr:colOff>
      <xdr:row>13</xdr:row>
      <xdr:rowOff>47625</xdr:rowOff>
    </xdr:from>
    <xdr:to>
      <xdr:col>1</xdr:col>
      <xdr:colOff>714375</xdr:colOff>
      <xdr:row>14</xdr:row>
      <xdr:rowOff>19050</xdr:rowOff>
    </xdr:to>
    <xdr:sp>
      <xdr:nvSpPr>
        <xdr:cNvPr id="30" name="Freeform 32"/>
        <xdr:cNvSpPr>
          <a:spLocks/>
        </xdr:cNvSpPr>
      </xdr:nvSpPr>
      <xdr:spPr>
        <a:xfrm>
          <a:off x="647700" y="3000375"/>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257175</xdr:colOff>
      <xdr:row>7</xdr:row>
      <xdr:rowOff>66675</xdr:rowOff>
    </xdr:from>
    <xdr:to>
      <xdr:col>4</xdr:col>
      <xdr:colOff>104775</xdr:colOff>
      <xdr:row>9</xdr:row>
      <xdr:rowOff>133350</xdr:rowOff>
    </xdr:to>
    <xdr:pic>
      <xdr:nvPicPr>
        <xdr:cNvPr id="31" name="Picture 2012"/>
        <xdr:cNvPicPr preferRelativeResize="1">
          <a:picLocks noChangeAspect="1"/>
        </xdr:cNvPicPr>
      </xdr:nvPicPr>
      <xdr:blipFill>
        <a:blip r:embed="rId11"/>
        <a:stretch>
          <a:fillRect/>
        </a:stretch>
      </xdr:blipFill>
      <xdr:spPr>
        <a:xfrm>
          <a:off x="333375" y="1876425"/>
          <a:ext cx="2133600" cy="447675"/>
        </a:xfrm>
        <a:prstGeom prst="rect">
          <a:avLst/>
        </a:prstGeom>
        <a:blipFill>
          <a:blip r:embed=""/>
          <a:srcRect/>
          <a:stretch>
            <a:fillRect/>
          </a:stretch>
        </a:blipFill>
        <a:ln w="9525" cmpd="sng">
          <a:noFill/>
        </a:ln>
      </xdr:spPr>
    </xdr:pic>
    <xdr:clientData/>
  </xdr:twoCellAnchor>
  <xdr:twoCellAnchor>
    <xdr:from>
      <xdr:col>1</xdr:col>
      <xdr:colOff>323850</xdr:colOff>
      <xdr:row>7</xdr:row>
      <xdr:rowOff>104775</xdr:rowOff>
    </xdr:from>
    <xdr:to>
      <xdr:col>4</xdr:col>
      <xdr:colOff>76200</xdr:colOff>
      <xdr:row>10</xdr:row>
      <xdr:rowOff>0</xdr:rowOff>
    </xdr:to>
    <xdr:sp fLocksText="0">
      <xdr:nvSpPr>
        <xdr:cNvPr id="32" name="Text Box 2013"/>
        <xdr:cNvSpPr txBox="1">
          <a:spLocks noChangeArrowheads="1"/>
        </xdr:cNvSpPr>
      </xdr:nvSpPr>
      <xdr:spPr>
        <a:xfrm>
          <a:off x="400050" y="1914525"/>
          <a:ext cx="2038350" cy="466725"/>
        </a:xfrm>
        <a:prstGeom prst="rect">
          <a:avLst/>
        </a:prstGeom>
        <a:noFill/>
        <a:ln w="9525" cmpd="sng">
          <a:noFill/>
        </a:ln>
      </xdr:spPr>
      <xdr:txBody>
        <a:bodyPr vertOverflow="clip" wrap="square" lIns="27360" tIns="22680" rIns="27360" bIns="0"/>
        <a:p>
          <a:pPr algn="ctr">
            <a:defRPr/>
          </a:pPr>
          <a:r>
            <a:rPr lang="en-US" cap="none" sz="1100" b="0" i="0" u="none" baseline="0">
              <a:solidFill>
                <a:srgbClr val="000000"/>
              </a:solidFill>
            </a:rPr>
            <a:t>Información de la subvención
</a:t>
          </a:r>
        </a:p>
      </xdr:txBody>
    </xdr:sp>
    <xdr:clientData/>
  </xdr:twoCellAnchor>
  <xdr:twoCellAnchor>
    <xdr:from>
      <xdr:col>4</xdr:col>
      <xdr:colOff>247650</xdr:colOff>
      <xdr:row>7</xdr:row>
      <xdr:rowOff>66675</xdr:rowOff>
    </xdr:from>
    <xdr:to>
      <xdr:col>7</xdr:col>
      <xdr:colOff>561975</xdr:colOff>
      <xdr:row>9</xdr:row>
      <xdr:rowOff>133350</xdr:rowOff>
    </xdr:to>
    <xdr:pic>
      <xdr:nvPicPr>
        <xdr:cNvPr id="33" name="Picture 2016"/>
        <xdr:cNvPicPr preferRelativeResize="1">
          <a:picLocks noChangeAspect="1"/>
        </xdr:cNvPicPr>
      </xdr:nvPicPr>
      <xdr:blipFill>
        <a:blip r:embed="rId12"/>
        <a:stretch>
          <a:fillRect/>
        </a:stretch>
      </xdr:blipFill>
      <xdr:spPr>
        <a:xfrm>
          <a:off x="2609850" y="1876425"/>
          <a:ext cx="2600325" cy="447675"/>
        </a:xfrm>
        <a:prstGeom prst="rect">
          <a:avLst/>
        </a:prstGeom>
        <a:blipFill>
          <a:blip r:embed=""/>
          <a:srcRect/>
          <a:stretch>
            <a:fillRect/>
          </a:stretch>
        </a:blipFill>
        <a:ln w="9525" cmpd="sng">
          <a:noFill/>
        </a:ln>
      </xdr:spPr>
    </xdr:pic>
    <xdr:clientData/>
  </xdr:twoCellAnchor>
  <xdr:twoCellAnchor>
    <xdr:from>
      <xdr:col>4</xdr:col>
      <xdr:colOff>619125</xdr:colOff>
      <xdr:row>7</xdr:row>
      <xdr:rowOff>104775</xdr:rowOff>
    </xdr:from>
    <xdr:to>
      <xdr:col>7</xdr:col>
      <xdr:colOff>295275</xdr:colOff>
      <xdr:row>9</xdr:row>
      <xdr:rowOff>104775</xdr:rowOff>
    </xdr:to>
    <xdr:sp fLocksText="0">
      <xdr:nvSpPr>
        <xdr:cNvPr id="34" name="Text Box 2017"/>
        <xdr:cNvSpPr txBox="1">
          <a:spLocks noChangeArrowheads="1"/>
        </xdr:cNvSpPr>
      </xdr:nvSpPr>
      <xdr:spPr>
        <a:xfrm>
          <a:off x="2981325" y="1914525"/>
          <a:ext cx="1962150"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Indicadores
</a:t>
          </a:r>
        </a:p>
      </xdr:txBody>
    </xdr:sp>
    <xdr:clientData/>
  </xdr:twoCellAnchor>
  <xdr:twoCellAnchor>
    <xdr:from>
      <xdr:col>7</xdr:col>
      <xdr:colOff>733425</xdr:colOff>
      <xdr:row>7</xdr:row>
      <xdr:rowOff>76200</xdr:rowOff>
    </xdr:from>
    <xdr:to>
      <xdr:col>11</xdr:col>
      <xdr:colOff>514350</xdr:colOff>
      <xdr:row>9</xdr:row>
      <xdr:rowOff>133350</xdr:rowOff>
    </xdr:to>
    <xdr:pic>
      <xdr:nvPicPr>
        <xdr:cNvPr id="35" name="Picture 2018"/>
        <xdr:cNvPicPr preferRelativeResize="1">
          <a:picLocks noChangeAspect="1"/>
        </xdr:cNvPicPr>
      </xdr:nvPicPr>
      <xdr:blipFill>
        <a:blip r:embed="rId13"/>
        <a:stretch>
          <a:fillRect/>
        </a:stretch>
      </xdr:blipFill>
      <xdr:spPr>
        <a:xfrm>
          <a:off x="5381625" y="1885950"/>
          <a:ext cx="2181225" cy="438150"/>
        </a:xfrm>
        <a:prstGeom prst="rect">
          <a:avLst/>
        </a:prstGeom>
        <a:blipFill>
          <a:blip r:embed=""/>
          <a:srcRect/>
          <a:stretch>
            <a:fillRect/>
          </a:stretch>
        </a:blipFill>
        <a:ln w="9525" cmpd="sng">
          <a:noFill/>
        </a:ln>
      </xdr:spPr>
    </xdr:pic>
    <xdr:clientData/>
  </xdr:twoCellAnchor>
  <xdr:twoCellAnchor>
    <xdr:from>
      <xdr:col>8</xdr:col>
      <xdr:colOff>76200</xdr:colOff>
      <xdr:row>7</xdr:row>
      <xdr:rowOff>104775</xdr:rowOff>
    </xdr:from>
    <xdr:to>
      <xdr:col>11</xdr:col>
      <xdr:colOff>438150</xdr:colOff>
      <xdr:row>9</xdr:row>
      <xdr:rowOff>104775</xdr:rowOff>
    </xdr:to>
    <xdr:sp fLocksText="0">
      <xdr:nvSpPr>
        <xdr:cNvPr id="36" name="Text Box 2019"/>
        <xdr:cNvSpPr txBox="1">
          <a:spLocks noChangeArrowheads="1"/>
        </xdr:cNvSpPr>
      </xdr:nvSpPr>
      <xdr:spPr>
        <a:xfrm>
          <a:off x="5486400" y="1914525"/>
          <a:ext cx="2000250"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Informes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66675</xdr:rowOff>
    </xdr:from>
    <xdr:to>
      <xdr:col>1</xdr:col>
      <xdr:colOff>123825</xdr:colOff>
      <xdr:row>4</xdr:row>
      <xdr:rowOff>76200</xdr:rowOff>
    </xdr:to>
    <xdr:pic>
      <xdr:nvPicPr>
        <xdr:cNvPr id="1" name="Picture 2"/>
        <xdr:cNvPicPr preferRelativeResize="1">
          <a:picLocks noChangeAspect="1"/>
        </xdr:cNvPicPr>
      </xdr:nvPicPr>
      <xdr:blipFill>
        <a:blip r:embed="rId1"/>
        <a:stretch>
          <a:fillRect/>
        </a:stretch>
      </xdr:blipFill>
      <xdr:spPr>
        <a:xfrm>
          <a:off x="142875" y="257175"/>
          <a:ext cx="742950" cy="9810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1123950</xdr:colOff>
      <xdr:row>0</xdr:row>
      <xdr:rowOff>428625</xdr:rowOff>
    </xdr:to>
    <xdr:sp>
      <xdr:nvSpPr>
        <xdr:cNvPr id="1" name="AutoShape 50">
          <a:hlinkClick r:id="rId1"/>
        </xdr:cNvPr>
        <xdr:cNvSpPr>
          <a:spLocks/>
        </xdr:cNvSpPr>
      </xdr:nvSpPr>
      <xdr:spPr>
        <a:xfrm>
          <a:off x="28575" y="28575"/>
          <a:ext cx="1276350" cy="400050"/>
        </a:xfrm>
        <a:prstGeom prst="leftArrow">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29</xdr:row>
      <xdr:rowOff>285750</xdr:rowOff>
    </xdr:from>
    <xdr:to>
      <xdr:col>6</xdr:col>
      <xdr:colOff>142875</xdr:colOff>
      <xdr:row>39</xdr:row>
      <xdr:rowOff>104775</xdr:rowOff>
    </xdr:to>
    <xdr:sp>
      <xdr:nvSpPr>
        <xdr:cNvPr id="1" name="AutoShape 100"/>
        <xdr:cNvSpPr>
          <a:spLocks/>
        </xdr:cNvSpPr>
      </xdr:nvSpPr>
      <xdr:spPr>
        <a:xfrm flipH="1">
          <a:off x="11953875" y="4533900"/>
          <a:ext cx="0" cy="2305050"/>
        </a:xfrm>
        <a:prstGeom prst="straightConnector1">
          <a:avLst/>
        </a:prstGeom>
        <a:noFill/>
        <a:ln w="9360"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171450</xdr:colOff>
      <xdr:row>0</xdr:row>
      <xdr:rowOff>0</xdr:rowOff>
    </xdr:from>
    <xdr:to>
      <xdr:col>1</xdr:col>
      <xdr:colOff>923925</xdr:colOff>
      <xdr:row>0</xdr:row>
      <xdr:rowOff>333375</xdr:rowOff>
    </xdr:to>
    <xdr:sp>
      <xdr:nvSpPr>
        <xdr:cNvPr id="2" name="AutoShape 50">
          <a:hlinkClick r:id="rId1"/>
        </xdr:cNvPr>
        <xdr:cNvSpPr>
          <a:spLocks/>
        </xdr:cNvSpPr>
      </xdr:nvSpPr>
      <xdr:spPr>
        <a:xfrm>
          <a:off x="171450" y="0"/>
          <a:ext cx="93345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2</xdr:col>
      <xdr:colOff>1209675</xdr:colOff>
      <xdr:row>49</xdr:row>
      <xdr:rowOff>38100</xdr:rowOff>
    </xdr:from>
    <xdr:to>
      <xdr:col>6</xdr:col>
      <xdr:colOff>971550</xdr:colOff>
      <xdr:row>50</xdr:row>
      <xdr:rowOff>47625</xdr:rowOff>
    </xdr:to>
    <xdr:grpSp>
      <xdr:nvGrpSpPr>
        <xdr:cNvPr id="3" name="Group 18"/>
        <xdr:cNvGrpSpPr>
          <a:grpSpLocks/>
        </xdr:cNvGrpSpPr>
      </xdr:nvGrpSpPr>
      <xdr:grpSpPr>
        <a:xfrm>
          <a:off x="7953375" y="8667750"/>
          <a:ext cx="4829175" cy="200025"/>
          <a:chOff x="16701" y="13739"/>
          <a:chExt cx="10140" cy="314"/>
        </a:xfrm>
        <a:solidFill>
          <a:srgbClr val="FFFFFF"/>
        </a:solidFill>
      </xdr:grpSpPr>
      <xdr:sp>
        <xdr:nvSpPr>
          <xdr:cNvPr id="4" name="AutoShape 100"/>
          <xdr:cNvSpPr>
            <a:spLocks/>
          </xdr:cNvSpPr>
        </xdr:nvSpPr>
        <xdr:spPr>
          <a:xfrm>
            <a:off x="16729" y="14031"/>
            <a:ext cx="10107" cy="2"/>
          </a:xfrm>
          <a:prstGeom prst="straightConnector1">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Straight Connector 16"/>
          <xdr:cNvSpPr>
            <a:spLocks/>
          </xdr:cNvSpPr>
        </xdr:nvSpPr>
        <xdr:spPr>
          <a:xfrm flipV="1">
            <a:off x="16701" y="13739"/>
            <a:ext cx="0" cy="288"/>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6" name="Straight Connector 17"/>
          <xdr:cNvSpPr>
            <a:spLocks/>
          </xdr:cNvSpPr>
        </xdr:nvSpPr>
        <xdr:spPr>
          <a:xfrm flipV="1">
            <a:off x="26841" y="13765"/>
            <a:ext cx="0" cy="288"/>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0</xdr:col>
      <xdr:colOff>1181100</xdr:colOff>
      <xdr:row>2</xdr:row>
      <xdr:rowOff>457200</xdr:rowOff>
    </xdr:to>
    <xdr:sp>
      <xdr:nvSpPr>
        <xdr:cNvPr id="1" name="Rectangle 117">
          <a:hlinkClick r:id="rId1"/>
        </xdr:cNvPr>
        <xdr:cNvSpPr>
          <a:spLocks/>
        </xdr:cNvSpPr>
      </xdr:nvSpPr>
      <xdr:spPr>
        <a:xfrm>
          <a:off x="200025" y="590550"/>
          <a:ext cx="981075" cy="457200"/>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85725</xdr:colOff>
      <xdr:row>0</xdr:row>
      <xdr:rowOff>38100</xdr:rowOff>
    </xdr:from>
    <xdr:to>
      <xdr:col>0</xdr:col>
      <xdr:colOff>1009650</xdr:colOff>
      <xdr:row>1</xdr:row>
      <xdr:rowOff>114300</xdr:rowOff>
    </xdr:to>
    <xdr:sp>
      <xdr:nvSpPr>
        <xdr:cNvPr id="2" name="AutoShape 50">
          <a:hlinkClick r:id="rId2"/>
        </xdr:cNvPr>
        <xdr:cNvSpPr>
          <a:spLocks/>
        </xdr:cNvSpPr>
      </xdr:nvSpPr>
      <xdr:spPr>
        <a:xfrm>
          <a:off x="85725" y="38100"/>
          <a:ext cx="923925" cy="34290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0</xdr:col>
      <xdr:colOff>219075</xdr:colOff>
      <xdr:row>1</xdr:row>
      <xdr:rowOff>276225</xdr:rowOff>
    </xdr:from>
    <xdr:to>
      <xdr:col>0</xdr:col>
      <xdr:colOff>1209675</xdr:colOff>
      <xdr:row>3</xdr:row>
      <xdr:rowOff>47625</xdr:rowOff>
    </xdr:to>
    <xdr:pic>
      <xdr:nvPicPr>
        <xdr:cNvPr id="3" name="Picture 711"/>
        <xdr:cNvPicPr preferRelativeResize="1">
          <a:picLocks noChangeAspect="1"/>
        </xdr:cNvPicPr>
      </xdr:nvPicPr>
      <xdr:blipFill>
        <a:blip r:embed="rId3"/>
        <a:stretch>
          <a:fillRect/>
        </a:stretch>
      </xdr:blipFill>
      <xdr:spPr>
        <a:xfrm>
          <a:off x="219075" y="542925"/>
          <a:ext cx="990600" cy="55245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104775</xdr:rowOff>
    </xdr:from>
    <xdr:to>
      <xdr:col>7</xdr:col>
      <xdr:colOff>152400</xdr:colOff>
      <xdr:row>21</xdr:row>
      <xdr:rowOff>28575</xdr:rowOff>
    </xdr:to>
    <xdr:graphicFrame>
      <xdr:nvGraphicFramePr>
        <xdr:cNvPr id="1" name="Chart 1"/>
        <xdr:cNvGraphicFramePr/>
      </xdr:nvGraphicFramePr>
      <xdr:xfrm>
        <a:off x="257175" y="2457450"/>
        <a:ext cx="4943475" cy="2324100"/>
      </xdr:xfrm>
      <a:graphic>
        <a:graphicData uri="http://schemas.openxmlformats.org/drawingml/2006/chart">
          <c:chart xmlns:c="http://schemas.openxmlformats.org/drawingml/2006/chart" r:id="rId1"/>
        </a:graphicData>
      </a:graphic>
    </xdr:graphicFrame>
    <xdr:clientData/>
  </xdr:twoCellAnchor>
  <xdr:twoCellAnchor>
    <xdr:from>
      <xdr:col>6</xdr:col>
      <xdr:colOff>123825</xdr:colOff>
      <xdr:row>9</xdr:row>
      <xdr:rowOff>38100</xdr:rowOff>
    </xdr:from>
    <xdr:to>
      <xdr:col>12</xdr:col>
      <xdr:colOff>647700</xdr:colOff>
      <xdr:row>20</xdr:row>
      <xdr:rowOff>47625</xdr:rowOff>
    </xdr:to>
    <xdr:graphicFrame>
      <xdr:nvGraphicFramePr>
        <xdr:cNvPr id="2" name="Chart 2"/>
        <xdr:cNvGraphicFramePr/>
      </xdr:nvGraphicFramePr>
      <xdr:xfrm>
        <a:off x="4914900" y="2390775"/>
        <a:ext cx="5076825" cy="21050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23</xdr:row>
      <xdr:rowOff>0</xdr:rowOff>
    </xdr:from>
    <xdr:to>
      <xdr:col>5</xdr:col>
      <xdr:colOff>1733550</xdr:colOff>
      <xdr:row>30</xdr:row>
      <xdr:rowOff>38100</xdr:rowOff>
    </xdr:to>
    <xdr:graphicFrame>
      <xdr:nvGraphicFramePr>
        <xdr:cNvPr id="3" name="Chart 3"/>
        <xdr:cNvGraphicFramePr/>
      </xdr:nvGraphicFramePr>
      <xdr:xfrm>
        <a:off x="0" y="5638800"/>
        <a:ext cx="4657725" cy="20193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xdr:col>
      <xdr:colOff>695325</xdr:colOff>
      <xdr:row>0</xdr:row>
      <xdr:rowOff>333375</xdr:rowOff>
    </xdr:to>
    <xdr:sp>
      <xdr:nvSpPr>
        <xdr:cNvPr id="4" name="AutoShape 50">
          <a:hlinkClick r:id="rId4"/>
        </xdr:cNvPr>
        <xdr:cNvSpPr>
          <a:spLocks/>
        </xdr:cNvSpPr>
      </xdr:nvSpPr>
      <xdr:spPr>
        <a:xfrm>
          <a:off x="0" y="0"/>
          <a:ext cx="93345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12</xdr:col>
      <xdr:colOff>600075</xdr:colOff>
      <xdr:row>8</xdr:row>
      <xdr:rowOff>200025</xdr:rowOff>
    </xdr:from>
    <xdr:to>
      <xdr:col>18</xdr:col>
      <xdr:colOff>361950</xdr:colOff>
      <xdr:row>20</xdr:row>
      <xdr:rowOff>257175</xdr:rowOff>
    </xdr:to>
    <xdr:graphicFrame>
      <xdr:nvGraphicFramePr>
        <xdr:cNvPr id="5" name="Chart 1"/>
        <xdr:cNvGraphicFramePr/>
      </xdr:nvGraphicFramePr>
      <xdr:xfrm>
        <a:off x="9944100" y="2124075"/>
        <a:ext cx="4333875" cy="2581275"/>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161925</xdr:rowOff>
    </xdr:from>
    <xdr:to>
      <xdr:col>12</xdr:col>
      <xdr:colOff>276225</xdr:colOff>
      <xdr:row>14</xdr:row>
      <xdr:rowOff>152400</xdr:rowOff>
    </xdr:to>
    <xdr:graphicFrame>
      <xdr:nvGraphicFramePr>
        <xdr:cNvPr id="1" name="Chart 1"/>
        <xdr:cNvGraphicFramePr/>
      </xdr:nvGraphicFramePr>
      <xdr:xfrm>
        <a:off x="5705475" y="1924050"/>
        <a:ext cx="5038725" cy="131445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6</xdr:col>
      <xdr:colOff>0</xdr:colOff>
      <xdr:row>25</xdr:row>
      <xdr:rowOff>28575</xdr:rowOff>
    </xdr:to>
    <xdr:graphicFrame>
      <xdr:nvGraphicFramePr>
        <xdr:cNvPr id="2" name="Chart 2"/>
        <xdr:cNvGraphicFramePr/>
      </xdr:nvGraphicFramePr>
      <xdr:xfrm>
        <a:off x="285750" y="3810000"/>
        <a:ext cx="4143375" cy="1838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xdr:row>
      <xdr:rowOff>19050</xdr:rowOff>
    </xdr:from>
    <xdr:to>
      <xdr:col>6</xdr:col>
      <xdr:colOff>95250</xdr:colOff>
      <xdr:row>14</xdr:row>
      <xdr:rowOff>247650</xdr:rowOff>
    </xdr:to>
    <xdr:graphicFrame>
      <xdr:nvGraphicFramePr>
        <xdr:cNvPr id="3" name="Chart 3"/>
        <xdr:cNvGraphicFramePr/>
      </xdr:nvGraphicFramePr>
      <xdr:xfrm>
        <a:off x="0" y="1962150"/>
        <a:ext cx="4524375" cy="1371600"/>
      </xdr:xfrm>
      <a:graphic>
        <a:graphicData uri="http://schemas.openxmlformats.org/drawingml/2006/chart">
          <c:chart xmlns:c="http://schemas.openxmlformats.org/drawingml/2006/chart" r:id="rId3"/>
        </a:graphicData>
      </a:graphic>
    </xdr:graphicFrame>
    <xdr:clientData/>
  </xdr:twoCellAnchor>
  <xdr:twoCellAnchor>
    <xdr:from>
      <xdr:col>6</xdr:col>
      <xdr:colOff>1076325</xdr:colOff>
      <xdr:row>16</xdr:row>
      <xdr:rowOff>19050</xdr:rowOff>
    </xdr:from>
    <xdr:to>
      <xdr:col>13</xdr:col>
      <xdr:colOff>219075</xdr:colOff>
      <xdr:row>25</xdr:row>
      <xdr:rowOff>57150</xdr:rowOff>
    </xdr:to>
    <xdr:graphicFrame>
      <xdr:nvGraphicFramePr>
        <xdr:cNvPr id="4" name="Chart 4"/>
        <xdr:cNvGraphicFramePr/>
      </xdr:nvGraphicFramePr>
      <xdr:xfrm>
        <a:off x="5505450" y="3829050"/>
        <a:ext cx="5943600" cy="1847850"/>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6</xdr:col>
      <xdr:colOff>114300</xdr:colOff>
      <xdr:row>30</xdr:row>
      <xdr:rowOff>238125</xdr:rowOff>
    </xdr:to>
    <xdr:graphicFrame>
      <xdr:nvGraphicFramePr>
        <xdr:cNvPr id="5" name="Chart 5"/>
        <xdr:cNvGraphicFramePr/>
      </xdr:nvGraphicFramePr>
      <xdr:xfrm>
        <a:off x="209550" y="6200775"/>
        <a:ext cx="4333875" cy="21526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9525</xdr:rowOff>
    </xdr:from>
    <xdr:to>
      <xdr:col>1</xdr:col>
      <xdr:colOff>704850</xdr:colOff>
      <xdr:row>0</xdr:row>
      <xdr:rowOff>342900</xdr:rowOff>
    </xdr:to>
    <xdr:sp>
      <xdr:nvSpPr>
        <xdr:cNvPr id="6" name="AutoShape 50">
          <a:hlinkClick r:id="rId6"/>
        </xdr:cNvPr>
        <xdr:cNvSpPr>
          <a:spLocks/>
        </xdr:cNvSpPr>
      </xdr:nvSpPr>
      <xdr:spPr>
        <a:xfrm>
          <a:off x="0" y="9525"/>
          <a:ext cx="9239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142875</xdr:rowOff>
    </xdr:from>
    <xdr:to>
      <xdr:col>12</xdr:col>
      <xdr:colOff>238125</xdr:colOff>
      <xdr:row>18</xdr:row>
      <xdr:rowOff>19050</xdr:rowOff>
    </xdr:to>
    <xdr:graphicFrame>
      <xdr:nvGraphicFramePr>
        <xdr:cNvPr id="1" name="Chart 1"/>
        <xdr:cNvGraphicFramePr/>
      </xdr:nvGraphicFramePr>
      <xdr:xfrm>
        <a:off x="4400550" y="1333500"/>
        <a:ext cx="4000500" cy="19050"/>
      </xdr:xfrm>
      <a:graphic>
        <a:graphicData uri="http://schemas.openxmlformats.org/drawingml/2006/chart">
          <c:chart xmlns:c="http://schemas.openxmlformats.org/drawingml/2006/chart" r:id="rId1"/>
        </a:graphicData>
      </a:graphic>
    </xdr:graphicFrame>
    <xdr:clientData/>
  </xdr:twoCellAnchor>
  <xdr:twoCellAnchor>
    <xdr:from>
      <xdr:col>12</xdr:col>
      <xdr:colOff>676275</xdr:colOff>
      <xdr:row>9</xdr:row>
      <xdr:rowOff>200025</xdr:rowOff>
    </xdr:from>
    <xdr:to>
      <xdr:col>18</xdr:col>
      <xdr:colOff>219075</xdr:colOff>
      <xdr:row>18</xdr:row>
      <xdr:rowOff>57150</xdr:rowOff>
    </xdr:to>
    <xdr:graphicFrame>
      <xdr:nvGraphicFramePr>
        <xdr:cNvPr id="2" name="Chart 2"/>
        <xdr:cNvGraphicFramePr/>
      </xdr:nvGraphicFramePr>
      <xdr:xfrm>
        <a:off x="8839200" y="1333500"/>
        <a:ext cx="4229100" cy="571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19050</xdr:rowOff>
    </xdr:from>
    <xdr:to>
      <xdr:col>1</xdr:col>
      <xdr:colOff>933450</xdr:colOff>
      <xdr:row>1</xdr:row>
      <xdr:rowOff>9525</xdr:rowOff>
    </xdr:to>
    <xdr:sp>
      <xdr:nvSpPr>
        <xdr:cNvPr id="3" name="AutoShape 50">
          <a:hlinkClick r:id="rId3"/>
        </xdr:cNvPr>
        <xdr:cNvSpPr>
          <a:spLocks/>
        </xdr:cNvSpPr>
      </xdr:nvSpPr>
      <xdr:spPr>
        <a:xfrm>
          <a:off x="28575" y="19050"/>
          <a:ext cx="933450" cy="32385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1</xdr:col>
      <xdr:colOff>257175</xdr:colOff>
      <xdr:row>9</xdr:row>
      <xdr:rowOff>114300</xdr:rowOff>
    </xdr:from>
    <xdr:to>
      <xdr:col>5</xdr:col>
      <xdr:colOff>266700</xdr:colOff>
      <xdr:row>17</xdr:row>
      <xdr:rowOff>66675</xdr:rowOff>
    </xdr:to>
    <xdr:graphicFrame>
      <xdr:nvGraphicFramePr>
        <xdr:cNvPr id="4" name="Chart 4"/>
        <xdr:cNvGraphicFramePr/>
      </xdr:nvGraphicFramePr>
      <xdr:xfrm>
        <a:off x="285750" y="1333500"/>
        <a:ext cx="3962400" cy="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904875</xdr:colOff>
      <xdr:row>0</xdr:row>
      <xdr:rowOff>381000</xdr:rowOff>
    </xdr:to>
    <xdr:sp>
      <xdr:nvSpPr>
        <xdr:cNvPr id="1" name="AutoShape 50">
          <a:hlinkClick r:id="rId1"/>
        </xdr:cNvPr>
        <xdr:cNvSpPr>
          <a:spLocks/>
        </xdr:cNvSpPr>
      </xdr:nvSpPr>
      <xdr:spPr>
        <a:xfrm>
          <a:off x="47625" y="47625"/>
          <a:ext cx="93345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685800</xdr:colOff>
      <xdr:row>0</xdr:row>
      <xdr:rowOff>352425</xdr:rowOff>
    </xdr:to>
    <xdr:sp>
      <xdr:nvSpPr>
        <xdr:cNvPr id="1" name="AutoShape 50">
          <a:hlinkClick r:id="rId1"/>
        </xdr:cNvPr>
        <xdr:cNvSpPr>
          <a:spLocks/>
        </xdr:cNvSpPr>
      </xdr:nvSpPr>
      <xdr:spPr>
        <a:xfrm>
          <a:off x="28575" y="28575"/>
          <a:ext cx="933450" cy="32385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20MENSUALES\REPORTE%20SEMESTRAL\Documents%20and%20Settings\Administrator\My%20Documents\Downloads\Ficticia%20HIV%20Dashboard_ES%20-%20Set%20Up%20and%20Maintenance%20Guid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PORTE%20MENSUALES\REPORTE%20SEMESTRAL\Ejecucion_FinancieraENEROJUN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de indicadores"/>
      <sheetName val="Introducción de datos"/>
      <sheetName val="Información de la subvención"/>
      <sheetName val="Financiamiento"/>
      <sheetName val="Gestión"/>
      <sheetName val="Programatico"/>
      <sheetName val="Recomendaciones"/>
      <sheetName val="Acciones"/>
      <sheetName val="Setup"/>
    </sheetNames>
    <sheetDataSet>
      <sheetData sheetId="1">
        <row r="6">
          <cell r="B6" t="str">
            <v>Subvención nº:</v>
          </cell>
          <cell r="C6" t="str">
            <v>FIC-910-G01-H</v>
          </cell>
        </row>
      </sheetData>
      <sheetData sheetId="2">
        <row r="3">
          <cell r="B3" t="str">
            <v>Tablero de mando:  Ficticia - VIH / SIDA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sheetDataSet>
      <sheetData sheetId="0">
        <row r="136">
          <cell r="Z136">
            <v>12226.5</v>
          </cell>
        </row>
        <row r="138">
          <cell r="Z138">
            <v>92208.9</v>
          </cell>
        </row>
        <row r="139">
          <cell r="Z139">
            <v>4438.51</v>
          </cell>
        </row>
        <row r="149">
          <cell r="AA149">
            <v>2077593.2799999996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51"/>
  </sheetPr>
  <dimension ref="B2:O4"/>
  <sheetViews>
    <sheetView showGridLines="0" zoomScale="80" zoomScaleNormal="80" zoomScalePageLayoutView="0" workbookViewId="0" topLeftCell="A3">
      <selection activeCell="A1" sqref="A1"/>
    </sheetView>
  </sheetViews>
  <sheetFormatPr defaultColWidth="11.421875" defaultRowHeight="15"/>
  <cols>
    <col min="1" max="1" width="1.1484375" style="0" customWidth="1"/>
    <col min="2" max="10" width="11.421875" style="0" customWidth="1"/>
    <col min="11" max="11" width="1.7109375" style="0" customWidth="1"/>
  </cols>
  <sheetData>
    <row r="1" ht="25.5" customHeight="1"/>
    <row r="2" spans="2:15" ht="36">
      <c r="B2" s="500" t="str">
        <f>+'[1]Información de la subvención'!B3:J3</f>
        <v>Tablero de mando:  Ficticia - VIH / SIDA</v>
      </c>
      <c r="C2" s="500"/>
      <c r="D2" s="500"/>
      <c r="E2" s="500"/>
      <c r="F2" s="500"/>
      <c r="G2" s="500"/>
      <c r="H2" s="500"/>
      <c r="I2" s="500"/>
      <c r="J2" s="500"/>
      <c r="K2" s="500"/>
      <c r="L2" s="500"/>
      <c r="M2" s="1"/>
      <c r="N2" s="1"/>
      <c r="O2" s="1"/>
    </row>
    <row r="4" spans="2:12" ht="21">
      <c r="B4" s="501" t="str">
        <f>+'Introducción de datos'!G6&amp;"  "&amp;+'Introducción de datos'!G8&amp;",  "&amp;+'Introducción de datos'!I8</f>
        <v>TB  ,  </v>
      </c>
      <c r="C4" s="501"/>
      <c r="D4" s="501"/>
      <c r="E4" s="501"/>
      <c r="F4" s="2"/>
      <c r="G4" s="2"/>
      <c r="H4" s="3" t="str">
        <f>+'[1]Introducción de datos'!B6&amp;" "&amp;+'[1]Introducción de datos'!C6</f>
        <v>Subvención nº: FIC-910-G01-H</v>
      </c>
      <c r="I4" s="3"/>
      <c r="J4" s="4"/>
      <c r="K4" s="2"/>
      <c r="L4" s="2"/>
    </row>
  </sheetData>
  <sheetProtection selectLockedCells="1" selectUnlockedCells="1"/>
  <mergeCells count="2">
    <mergeCell ref="B2:L2"/>
    <mergeCell ref="B4:E4"/>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5:E23"/>
  <sheetViews>
    <sheetView zoomScalePageLayoutView="0" workbookViewId="0" topLeftCell="A1">
      <selection activeCell="B6" sqref="B6:B9"/>
    </sheetView>
  </sheetViews>
  <sheetFormatPr defaultColWidth="9.140625" defaultRowHeight="15"/>
  <cols>
    <col min="2" max="2" width="44.8515625" style="0" customWidth="1"/>
    <col min="3" max="5" width="27.57421875" style="0" customWidth="1"/>
  </cols>
  <sheetData>
    <row r="4" ht="15.75" thickBot="1"/>
    <row r="5" spans="2:5" ht="25.5">
      <c r="B5" s="107"/>
      <c r="C5" s="108" t="s">
        <v>106</v>
      </c>
      <c r="D5" s="108" t="s">
        <v>107</v>
      </c>
      <c r="E5" s="109" t="e">
        <f>CONCATENATE("Total gastado y desembolso (en ",#REF!,")")</f>
        <v>#REF!</v>
      </c>
    </row>
    <row r="6" spans="2:5" ht="15">
      <c r="B6" s="113" t="s">
        <v>363</v>
      </c>
      <c r="C6" s="114">
        <v>0</v>
      </c>
      <c r="D6" s="115">
        <f>'Introducción de datos'!D54</f>
        <v>2191531.88</v>
      </c>
      <c r="E6" s="116">
        <f>+D6+C6</f>
        <v>2191531.88</v>
      </c>
    </row>
    <row r="7" spans="2:5" ht="15">
      <c r="B7" s="113" t="s">
        <v>375</v>
      </c>
      <c r="C7" s="114"/>
      <c r="D7" s="115">
        <f>141112.85+1281896.94</f>
        <v>1423009.79</v>
      </c>
      <c r="E7" s="116"/>
    </row>
    <row r="8" spans="2:5" ht="15.75" customHeight="1">
      <c r="B8" s="126" t="s">
        <v>114</v>
      </c>
      <c r="C8" s="114">
        <v>0</v>
      </c>
      <c r="D8" s="127">
        <f>+'[2]Hoja1'!$AA$149</f>
        <v>2077593.2799999996</v>
      </c>
      <c r="E8" s="116">
        <f>+D8+C8</f>
        <v>2077593.2799999996</v>
      </c>
    </row>
    <row r="9" spans="2:5" ht="15.75" thickBot="1">
      <c r="B9" s="128" t="s">
        <v>115</v>
      </c>
      <c r="C9" s="114">
        <v>0</v>
      </c>
      <c r="D9" s="129">
        <f>D6-D7</f>
        <v>768522.0899999999</v>
      </c>
      <c r="E9" s="130">
        <f>+D9+C9</f>
        <v>768522.0899999999</v>
      </c>
    </row>
    <row r="10" spans="2:5" ht="15">
      <c r="B10" s="481"/>
      <c r="C10" s="114"/>
      <c r="D10" s="482"/>
      <c r="E10" s="483"/>
    </row>
    <row r="11" spans="2:5" ht="15">
      <c r="B11" s="484" t="s">
        <v>376</v>
      </c>
      <c r="C11" s="114"/>
      <c r="D11" s="482"/>
      <c r="E11" s="483"/>
    </row>
    <row r="12" spans="2:5" ht="15">
      <c r="B12" s="113" t="s">
        <v>108</v>
      </c>
      <c r="C12" s="114">
        <v>0</v>
      </c>
      <c r="D12" s="455">
        <v>1281896.94</v>
      </c>
      <c r="E12" s="116">
        <f>+D12+C12</f>
        <v>1281896.94</v>
      </c>
    </row>
    <row r="13" spans="2:5" ht="15">
      <c r="B13" s="113" t="s">
        <v>109</v>
      </c>
      <c r="C13" s="114">
        <v>0</v>
      </c>
      <c r="D13" s="455">
        <v>0</v>
      </c>
      <c r="E13" s="116">
        <f>+D13+C13</f>
        <v>0</v>
      </c>
    </row>
    <row r="14" spans="2:5" ht="15">
      <c r="B14" s="113" t="s">
        <v>110</v>
      </c>
      <c r="C14" s="114">
        <v>0</v>
      </c>
      <c r="D14" s="455">
        <f>+'[2]Hoja1'!$Z$136+'[2]Hoja1'!$Z$138+'[2]Hoja1'!$Z$139</f>
        <v>108873.90999999999</v>
      </c>
      <c r="E14" s="116">
        <f>+D14+C14</f>
        <v>108873.90999999999</v>
      </c>
    </row>
    <row r="15" spans="2:5" ht="15">
      <c r="B15" s="485" t="s">
        <v>377</v>
      </c>
      <c r="C15" s="114"/>
      <c r="D15" s="480"/>
      <c r="E15" s="116"/>
    </row>
    <row r="16" spans="2:5" ht="15">
      <c r="B16" s="113" t="s">
        <v>364</v>
      </c>
      <c r="C16" s="114"/>
      <c r="D16" s="115">
        <f>141112.85-D14</f>
        <v>32238.940000000017</v>
      </c>
      <c r="E16" s="116">
        <f>+D16+C16</f>
        <v>32238.940000000017</v>
      </c>
    </row>
    <row r="17" spans="2:5" ht="15">
      <c r="B17" s="113" t="s">
        <v>111</v>
      </c>
      <c r="C17" s="114">
        <v>0</v>
      </c>
      <c r="D17" s="455">
        <v>0</v>
      </c>
      <c r="E17" s="116">
        <f>+D17+C17</f>
        <v>0</v>
      </c>
    </row>
    <row r="18" spans="2:5" ht="15">
      <c r="B18" s="113" t="s">
        <v>112</v>
      </c>
      <c r="C18" s="450">
        <v>0</v>
      </c>
      <c r="D18" s="455">
        <v>0</v>
      </c>
      <c r="E18" s="116">
        <f>+D18+C18</f>
        <v>0</v>
      </c>
    </row>
    <row r="19" spans="2:5" ht="15">
      <c r="B19" s="113" t="s">
        <v>113</v>
      </c>
      <c r="C19" s="450">
        <v>0</v>
      </c>
      <c r="D19" s="455">
        <f>+D14</f>
        <v>108873.90999999999</v>
      </c>
      <c r="E19" s="116">
        <f>+D19+C19</f>
        <v>108873.90999999999</v>
      </c>
    </row>
    <row r="23" ht="15">
      <c r="D23">
        <v>141112.85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3:O48"/>
  <sheetViews>
    <sheetView showGridLines="0" zoomScale="80" zoomScaleNormal="80" zoomScalePageLayoutView="0" workbookViewId="0" topLeftCell="G6">
      <selection activeCell="H9" sqref="H9:H21"/>
    </sheetView>
  </sheetViews>
  <sheetFormatPr defaultColWidth="11.42187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682" t="str">
        <f>'Información de la subvención'!B3:J3</f>
        <v>Tablero de mando:  El Salvador - TB</v>
      </c>
      <c r="C3" s="682"/>
      <c r="D3" s="682"/>
      <c r="E3" s="682"/>
      <c r="F3" s="682"/>
      <c r="G3" s="682"/>
      <c r="H3" s="682"/>
      <c r="I3" s="285"/>
    </row>
    <row r="6" spans="2:8" ht="18.75">
      <c r="B6" s="683" t="s">
        <v>251</v>
      </c>
      <c r="C6" s="683"/>
      <c r="D6" s="683"/>
      <c r="E6" s="683"/>
      <c r="F6" s="683"/>
      <c r="G6" s="683"/>
      <c r="H6" s="683"/>
    </row>
    <row r="8" spans="2:15" ht="18.75">
      <c r="B8" s="437" t="s">
        <v>252</v>
      </c>
      <c r="C8" s="437" t="s">
        <v>253</v>
      </c>
      <c r="D8" s="437" t="s">
        <v>254</v>
      </c>
      <c r="E8" s="437" t="s">
        <v>255</v>
      </c>
      <c r="F8" s="437" t="s">
        <v>256</v>
      </c>
      <c r="G8" s="437" t="s">
        <v>257</v>
      </c>
      <c r="H8" s="437" t="s">
        <v>258</v>
      </c>
      <c r="I8" s="438" t="s">
        <v>259</v>
      </c>
      <c r="J8" s="438" t="s">
        <v>260</v>
      </c>
      <c r="M8" s="10"/>
      <c r="N8" s="10"/>
      <c r="O8" s="10"/>
    </row>
    <row r="9" spans="2:15" ht="15">
      <c r="B9" s="439" t="s">
        <v>261</v>
      </c>
      <c r="C9" s="439" t="s">
        <v>261</v>
      </c>
      <c r="D9" s="439" t="s">
        <v>261</v>
      </c>
      <c r="E9" s="439" t="s">
        <v>261</v>
      </c>
      <c r="F9" s="439" t="s">
        <v>261</v>
      </c>
      <c r="G9" s="439" t="s">
        <v>261</v>
      </c>
      <c r="H9" s="439" t="s">
        <v>261</v>
      </c>
      <c r="I9" s="440" t="s">
        <v>261</v>
      </c>
      <c r="J9" s="439" t="s">
        <v>261</v>
      </c>
      <c r="M9" s="10"/>
      <c r="N9" s="10"/>
      <c r="O9" s="10"/>
    </row>
    <row r="10" spans="2:15" ht="15">
      <c r="B10" s="441" t="s">
        <v>262</v>
      </c>
      <c r="C10" s="441" t="s">
        <v>75</v>
      </c>
      <c r="D10" s="441" t="s">
        <v>263</v>
      </c>
      <c r="E10" s="441" t="s">
        <v>264</v>
      </c>
      <c r="F10" s="441" t="s">
        <v>62</v>
      </c>
      <c r="G10" s="442" t="s">
        <v>57</v>
      </c>
      <c r="H10" s="443" t="s">
        <v>265</v>
      </c>
      <c r="I10" s="444" t="s">
        <v>171</v>
      </c>
      <c r="J10" s="439" t="s">
        <v>266</v>
      </c>
      <c r="M10" s="10"/>
      <c r="N10" s="10"/>
      <c r="O10" s="10"/>
    </row>
    <row r="11" spans="2:15" ht="15">
      <c r="B11" s="441" t="s">
        <v>267</v>
      </c>
      <c r="C11" s="441" t="s">
        <v>268</v>
      </c>
      <c r="D11" s="441" t="s">
        <v>269</v>
      </c>
      <c r="E11" s="441" t="s">
        <v>270</v>
      </c>
      <c r="F11" s="441" t="s">
        <v>79</v>
      </c>
      <c r="G11" s="442" t="s">
        <v>271</v>
      </c>
      <c r="H11" s="443" t="s">
        <v>272</v>
      </c>
      <c r="I11" s="444" t="s">
        <v>172</v>
      </c>
      <c r="J11" s="439" t="s">
        <v>273</v>
      </c>
      <c r="M11" s="10"/>
      <c r="N11" s="10"/>
      <c r="O11" s="10"/>
    </row>
    <row r="12" spans="2:15" ht="15">
      <c r="B12" s="441" t="s">
        <v>49</v>
      </c>
      <c r="D12" s="441" t="s">
        <v>274</v>
      </c>
      <c r="E12" s="441" t="s">
        <v>275</v>
      </c>
      <c r="F12" s="441" t="s">
        <v>80</v>
      </c>
      <c r="G12" s="442" t="s">
        <v>276</v>
      </c>
      <c r="H12" s="443" t="s">
        <v>277</v>
      </c>
      <c r="I12" s="444" t="s">
        <v>173</v>
      </c>
      <c r="J12" s="439" t="s">
        <v>278</v>
      </c>
      <c r="M12" s="445"/>
      <c r="N12" s="10"/>
      <c r="O12" s="10"/>
    </row>
    <row r="13" spans="2:15" ht="15">
      <c r="B13" s="441" t="s">
        <v>279</v>
      </c>
      <c r="D13" s="441" t="s">
        <v>280</v>
      </c>
      <c r="E13" s="446"/>
      <c r="F13" s="441" t="s">
        <v>81</v>
      </c>
      <c r="G13" s="442" t="s">
        <v>281</v>
      </c>
      <c r="H13" s="443" t="s">
        <v>282</v>
      </c>
      <c r="I13" s="444" t="s">
        <v>174</v>
      </c>
      <c r="J13" s="439" t="s">
        <v>283</v>
      </c>
      <c r="M13" s="445"/>
      <c r="N13" s="10"/>
      <c r="O13" s="10"/>
    </row>
    <row r="14" spans="2:15" ht="15">
      <c r="B14" s="441" t="s">
        <v>284</v>
      </c>
      <c r="D14" s="441" t="s">
        <v>285</v>
      </c>
      <c r="F14" s="441" t="s">
        <v>82</v>
      </c>
      <c r="G14" s="442" t="s">
        <v>286</v>
      </c>
      <c r="H14" s="443" t="s">
        <v>287</v>
      </c>
      <c r="I14" s="444" t="s">
        <v>288</v>
      </c>
      <c r="J14" s="439" t="s">
        <v>289</v>
      </c>
      <c r="M14" s="445"/>
      <c r="N14" s="10"/>
      <c r="O14" s="10"/>
    </row>
    <row r="15" spans="4:15" ht="15">
      <c r="D15" s="441" t="s">
        <v>290</v>
      </c>
      <c r="F15" s="441" t="s">
        <v>83</v>
      </c>
      <c r="H15" s="443" t="s">
        <v>291</v>
      </c>
      <c r="I15" s="444" t="s">
        <v>292</v>
      </c>
      <c r="J15" s="439" t="s">
        <v>293</v>
      </c>
      <c r="M15" s="445"/>
      <c r="N15" s="10"/>
      <c r="O15" s="10"/>
    </row>
    <row r="16" spans="4:15" ht="15">
      <c r="D16" s="441" t="s">
        <v>294</v>
      </c>
      <c r="F16" s="441" t="s">
        <v>84</v>
      </c>
      <c r="H16" s="443" t="s">
        <v>295</v>
      </c>
      <c r="I16" s="444" t="s">
        <v>296</v>
      </c>
      <c r="J16" s="439" t="s">
        <v>297</v>
      </c>
      <c r="M16" s="445"/>
      <c r="N16" s="10"/>
      <c r="O16" s="10"/>
    </row>
    <row r="17" spans="4:15" ht="15">
      <c r="D17" s="441" t="s">
        <v>298</v>
      </c>
      <c r="F17" s="441" t="s">
        <v>85</v>
      </c>
      <c r="H17" s="443" t="s">
        <v>299</v>
      </c>
      <c r="I17" s="444" t="s">
        <v>300</v>
      </c>
      <c r="J17" s="439" t="s">
        <v>301</v>
      </c>
      <c r="M17" s="445"/>
      <c r="N17" s="10"/>
      <c r="O17" s="10"/>
    </row>
    <row r="18" spans="4:15" ht="15">
      <c r="D18" s="441" t="s">
        <v>302</v>
      </c>
      <c r="F18" s="441" t="s">
        <v>86</v>
      </c>
      <c r="H18" s="443" t="s">
        <v>303</v>
      </c>
      <c r="I18" s="444" t="s">
        <v>304</v>
      </c>
      <c r="J18" s="439" t="s">
        <v>305</v>
      </c>
      <c r="M18" s="445"/>
      <c r="N18" s="10"/>
      <c r="O18" s="10"/>
    </row>
    <row r="19" spans="4:15" ht="15">
      <c r="D19" s="441" t="s">
        <v>306</v>
      </c>
      <c r="F19" s="441" t="s">
        <v>87</v>
      </c>
      <c r="H19" s="443" t="s">
        <v>307</v>
      </c>
      <c r="I19" s="444" t="s">
        <v>308</v>
      </c>
      <c r="J19" s="439" t="s">
        <v>309</v>
      </c>
      <c r="M19" s="445"/>
      <c r="N19" s="10"/>
      <c r="O19" s="10"/>
    </row>
    <row r="20" spans="4:15" ht="15">
      <c r="D20" s="447"/>
      <c r="F20" s="441" t="s">
        <v>88</v>
      </c>
      <c r="H20" s="443" t="s">
        <v>310</v>
      </c>
      <c r="I20" s="444" t="s">
        <v>311</v>
      </c>
      <c r="J20" s="439" t="s">
        <v>312</v>
      </c>
      <c r="M20" s="10"/>
      <c r="N20" s="10"/>
      <c r="O20" s="10"/>
    </row>
    <row r="21" spans="4:15" ht="15">
      <c r="D21" s="448"/>
      <c r="F21" s="441" t="s">
        <v>89</v>
      </c>
      <c r="H21" s="448"/>
      <c r="I21" s="444" t="s">
        <v>313</v>
      </c>
      <c r="J21" s="439" t="s">
        <v>314</v>
      </c>
      <c r="M21" s="10"/>
      <c r="N21" s="10"/>
      <c r="O21" s="10"/>
    </row>
    <row r="22" spans="8:15" ht="15">
      <c r="H22" s="448"/>
      <c r="I22" s="444" t="s">
        <v>315</v>
      </c>
      <c r="J22" s="439" t="s">
        <v>316</v>
      </c>
      <c r="M22" s="10"/>
      <c r="N22" s="10"/>
      <c r="O22" s="10"/>
    </row>
    <row r="23" spans="9:15" ht="15">
      <c r="I23" s="444" t="s">
        <v>317</v>
      </c>
      <c r="J23" s="439" t="s">
        <v>318</v>
      </c>
      <c r="M23" s="10"/>
      <c r="N23" s="10"/>
      <c r="O23" s="10"/>
    </row>
    <row r="24" spans="9:15" ht="15">
      <c r="I24" s="444" t="s">
        <v>319</v>
      </c>
      <c r="J24" s="439" t="s">
        <v>320</v>
      </c>
      <c r="M24" s="10"/>
      <c r="N24" s="10"/>
      <c r="O24" s="10"/>
    </row>
    <row r="25" spans="9:10" ht="15">
      <c r="I25" s="357"/>
      <c r="J25" s="439" t="s">
        <v>321</v>
      </c>
    </row>
    <row r="26" spans="9:10" ht="15">
      <c r="I26" s="444" t="s">
        <v>322</v>
      </c>
      <c r="J26" s="439" t="s">
        <v>323</v>
      </c>
    </row>
    <row r="27" spans="9:10" ht="15">
      <c r="I27" s="444" t="s">
        <v>324</v>
      </c>
      <c r="J27" s="439" t="s">
        <v>44</v>
      </c>
    </row>
    <row r="28" spans="9:10" ht="15">
      <c r="I28" s="357" t="s">
        <v>325</v>
      </c>
      <c r="J28" s="439" t="s">
        <v>326</v>
      </c>
    </row>
    <row r="29" spans="9:10" ht="15">
      <c r="I29" s="357" t="s">
        <v>327</v>
      </c>
      <c r="J29" s="439" t="s">
        <v>328</v>
      </c>
    </row>
    <row r="30" spans="9:10" ht="15">
      <c r="I30" s="357" t="s">
        <v>329</v>
      </c>
      <c r="J30" s="439" t="s">
        <v>330</v>
      </c>
    </row>
    <row r="31" ht="15">
      <c r="J31" s="439" t="s">
        <v>331</v>
      </c>
    </row>
    <row r="32" ht="15">
      <c r="J32" s="439" t="s">
        <v>332</v>
      </c>
    </row>
    <row r="33" ht="15">
      <c r="J33" s="439" t="s">
        <v>333</v>
      </c>
    </row>
    <row r="34" ht="15">
      <c r="J34" s="439" t="s">
        <v>334</v>
      </c>
    </row>
    <row r="35" ht="15">
      <c r="J35" s="439" t="s">
        <v>335</v>
      </c>
    </row>
    <row r="36" ht="15">
      <c r="J36" s="439" t="s">
        <v>336</v>
      </c>
    </row>
    <row r="37" ht="15">
      <c r="J37" s="439" t="s">
        <v>337</v>
      </c>
    </row>
    <row r="38" ht="15">
      <c r="J38" s="439" t="s">
        <v>338</v>
      </c>
    </row>
    <row r="39" ht="15">
      <c r="J39" s="439" t="s">
        <v>339</v>
      </c>
    </row>
    <row r="40" ht="15">
      <c r="J40" s="439" t="s">
        <v>340</v>
      </c>
    </row>
    <row r="41" ht="15">
      <c r="J41" s="439" t="s">
        <v>341</v>
      </c>
    </row>
    <row r="42" ht="15">
      <c r="J42" s="439" t="s">
        <v>342</v>
      </c>
    </row>
    <row r="43" ht="15">
      <c r="J43" s="439" t="s">
        <v>343</v>
      </c>
    </row>
    <row r="44" ht="15">
      <c r="J44" s="439" t="s">
        <v>344</v>
      </c>
    </row>
    <row r="45" ht="15">
      <c r="J45" s="439" t="s">
        <v>345</v>
      </c>
    </row>
    <row r="46" ht="15">
      <c r="J46" s="439" t="s">
        <v>346</v>
      </c>
    </row>
    <row r="47" ht="15">
      <c r="J47" s="439" t="s">
        <v>347</v>
      </c>
    </row>
    <row r="48" ht="15">
      <c r="J48" s="439" t="s">
        <v>348</v>
      </c>
    </row>
  </sheetData>
  <sheetProtection selectLockedCells="1" selectUnlockedCells="1"/>
  <mergeCells count="2">
    <mergeCell ref="B3:H3"/>
    <mergeCell ref="B6:H6"/>
  </mergeCells>
  <dataValidations count="1">
    <dataValidation type="list" allowBlank="1" showErrorMessage="1" sqref="M28">
      <formula1>$J$10:$J$48</formula1>
      <formula2>0</formula2>
    </dataValidation>
  </dataValidations>
  <printOptions/>
  <pageMargins left="0.7" right="0.7" top="0.75" bottom="0.75" header="0.5118055555555555" footer="0.3"/>
  <pageSetup horizontalDpi="300" verticalDpi="300" orientation="landscape"/>
  <headerFooter alignWithMargins="0">
    <oddFooter>&amp;L&amp;8&amp;F: &amp;A</oddFooter>
  </headerFooter>
  <drawing r:id="rId1"/>
</worksheet>
</file>

<file path=xl/worksheets/sheet2.xml><?xml version="1.0" encoding="utf-8"?>
<worksheet xmlns="http://schemas.openxmlformats.org/spreadsheetml/2006/main" xmlns:r="http://schemas.openxmlformats.org/officeDocument/2006/relationships">
  <sheetPr>
    <tabColor indexed="51"/>
  </sheetPr>
  <dimension ref="A1:BH48"/>
  <sheetViews>
    <sheetView showGridLines="0" zoomScale="70" zoomScaleNormal="70" zoomScalePageLayoutView="0" workbookViewId="0" topLeftCell="B1">
      <pane ySplit="2" topLeftCell="A3" activePane="bottomLeft" state="frozen"/>
      <selection pane="topLeft" activeCell="B1" sqref="B1"/>
      <selection pane="bottomLeft" activeCell="B11" sqref="B11:D11"/>
    </sheetView>
  </sheetViews>
  <sheetFormatPr defaultColWidth="11.42187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57421875" style="5" customWidth="1"/>
    <col min="15" max="15" width="3.00390625" style="5" customWidth="1"/>
    <col min="16" max="16" width="2.57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0"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6"/>
      <c r="B1" s="6"/>
      <c r="C1" s="6"/>
      <c r="D1" s="6"/>
      <c r="E1" s="6"/>
      <c r="F1" s="6"/>
      <c r="G1" s="6"/>
      <c r="H1" s="6"/>
      <c r="I1" s="6"/>
      <c r="J1" s="6"/>
      <c r="K1" s="6"/>
      <c r="L1" s="6"/>
      <c r="M1" s="6"/>
    </row>
    <row r="2" spans="1:13" ht="36" customHeight="1">
      <c r="A2" s="6"/>
      <c r="B2" s="502" t="str">
        <f>+"Cuadro de mando:  "&amp;"  "&amp;+'Introducción de datos'!C4&amp;" - "&amp;'Introducción de datos'!G6</f>
        <v>Cuadro de mando:    El Salvador - TB</v>
      </c>
      <c r="C2" s="502"/>
      <c r="D2" s="502"/>
      <c r="E2" s="502"/>
      <c r="F2" s="502"/>
      <c r="G2" s="502"/>
      <c r="H2" s="502"/>
      <c r="I2" s="502"/>
      <c r="J2" s="502"/>
      <c r="K2" s="502"/>
      <c r="L2" s="502"/>
      <c r="M2" s="502"/>
    </row>
    <row r="3" spans="1:13" ht="15.75" customHeight="1">
      <c r="A3" s="6"/>
      <c r="B3" s="7"/>
      <c r="C3" s="7"/>
      <c r="D3" s="7"/>
      <c r="E3" s="7"/>
      <c r="F3" s="7"/>
      <c r="G3" s="7"/>
      <c r="H3" s="7"/>
      <c r="I3" s="7"/>
      <c r="J3" s="7"/>
      <c r="K3" s="8"/>
      <c r="L3" s="8"/>
      <c r="M3" s="6"/>
    </row>
    <row r="5" spans="2:15" ht="23.25">
      <c r="B5" s="503" t="s">
        <v>0</v>
      </c>
      <c r="C5" s="503"/>
      <c r="D5" s="503"/>
      <c r="E5" s="503"/>
      <c r="F5" s="503"/>
      <c r="G5" s="503"/>
      <c r="H5" s="503"/>
      <c r="I5" s="503"/>
      <c r="J5" s="503"/>
      <c r="K5" s="503"/>
      <c r="L5" s="503"/>
      <c r="M5" s="503"/>
      <c r="N5" s="503"/>
      <c r="O5" s="503"/>
    </row>
    <row r="7" spans="2:15" ht="21">
      <c r="B7" s="504" t="s">
        <v>1</v>
      </c>
      <c r="C7" s="504"/>
      <c r="D7" s="504"/>
      <c r="E7" s="504" t="s">
        <v>2</v>
      </c>
      <c r="F7" s="504"/>
      <c r="G7" s="504"/>
      <c r="H7" s="504"/>
      <c r="I7" s="504"/>
      <c r="J7" s="504" t="s">
        <v>3</v>
      </c>
      <c r="K7" s="504"/>
      <c r="L7" s="504"/>
      <c r="M7" s="504" t="s">
        <v>4</v>
      </c>
      <c r="N7" s="504"/>
      <c r="O7" s="504"/>
    </row>
    <row r="8" spans="2:15" ht="92.25" customHeight="1">
      <c r="B8" s="505" t="str">
        <f>+'Introducción de datos'!B27</f>
        <v>F1: Presupuesto y desembolsos del Fondo Mundial</v>
      </c>
      <c r="C8" s="505"/>
      <c r="D8" s="505"/>
      <c r="E8" s="506" t="s">
        <v>5</v>
      </c>
      <c r="F8" s="506"/>
      <c r="G8" s="506"/>
      <c r="H8" s="506"/>
      <c r="I8" s="506"/>
      <c r="J8" s="507" t="s">
        <v>6</v>
      </c>
      <c r="K8" s="507"/>
      <c r="L8" s="507"/>
      <c r="M8" s="507" t="s">
        <v>7</v>
      </c>
      <c r="N8" s="507"/>
      <c r="O8" s="507"/>
    </row>
    <row r="9" spans="2:15" ht="117.75" customHeight="1">
      <c r="B9" s="505" t="str">
        <f>+'Introducción de datos'!B36</f>
        <v>F2: Presupuesto y gastos reales por estrategias de la subvención anual</v>
      </c>
      <c r="C9" s="505"/>
      <c r="D9" s="505"/>
      <c r="E9" s="508" t="s">
        <v>8</v>
      </c>
      <c r="F9" s="508"/>
      <c r="G9" s="508"/>
      <c r="H9" s="508"/>
      <c r="I9" s="508"/>
      <c r="J9" s="509" t="s">
        <v>9</v>
      </c>
      <c r="K9" s="509"/>
      <c r="L9" s="509"/>
      <c r="M9" s="509" t="s">
        <v>7</v>
      </c>
      <c r="N9" s="509"/>
      <c r="O9" s="509"/>
    </row>
    <row r="10" spans="2:15" ht="233.25" customHeight="1">
      <c r="B10" s="510" t="str">
        <f>+'Introducción de datos'!B51</f>
        <v>F3: Desembolsos y gastos</v>
      </c>
      <c r="C10" s="510"/>
      <c r="D10" s="510"/>
      <c r="E10" s="508" t="s">
        <v>10</v>
      </c>
      <c r="F10" s="508"/>
      <c r="G10" s="508"/>
      <c r="H10" s="508"/>
      <c r="I10" s="508"/>
      <c r="J10" s="511" t="s">
        <v>11</v>
      </c>
      <c r="K10" s="511"/>
      <c r="L10" s="511"/>
      <c r="M10" s="509" t="s">
        <v>12</v>
      </c>
      <c r="N10" s="509"/>
      <c r="O10" s="509"/>
    </row>
    <row r="11" spans="2:60" ht="279.75" customHeight="1">
      <c r="B11" s="510" t="str">
        <f>+'Introducción de datos'!B69</f>
        <v>F4: Último ciclo de información y desembolso del RP</v>
      </c>
      <c r="C11" s="510"/>
      <c r="D11" s="510"/>
      <c r="E11" s="508" t="s">
        <v>13</v>
      </c>
      <c r="F11" s="508"/>
      <c r="G11" s="508"/>
      <c r="H11" s="508"/>
      <c r="I11" s="508"/>
      <c r="J11" s="511" t="s">
        <v>14</v>
      </c>
      <c r="K11" s="511"/>
      <c r="L11" s="511"/>
      <c r="M11" s="509" t="s">
        <v>15</v>
      </c>
      <c r="N11" s="509"/>
      <c r="O11" s="50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2:60" s="10" customFormat="1" ht="15">
      <c r="B12" s="512"/>
      <c r="C12" s="512"/>
      <c r="D12" s="512"/>
      <c r="E12" s="513"/>
      <c r="F12" s="513"/>
      <c r="G12" s="513"/>
      <c r="H12" s="513"/>
      <c r="I12" s="513"/>
      <c r="J12" s="513"/>
      <c r="K12" s="513"/>
      <c r="L12" s="513"/>
      <c r="M12" s="513"/>
      <c r="N12" s="513"/>
      <c r="O12" s="513"/>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2:60" s="10" customFormat="1" ht="15">
      <c r="B13" s="514"/>
      <c r="C13" s="514"/>
      <c r="D13" s="514"/>
      <c r="E13" s="515"/>
      <c r="F13" s="515"/>
      <c r="G13" s="515"/>
      <c r="H13" s="515"/>
      <c r="I13" s="515"/>
      <c r="J13" s="515"/>
      <c r="K13" s="515"/>
      <c r="L13" s="515"/>
      <c r="M13" s="515"/>
      <c r="N13" s="515"/>
      <c r="O13" s="515"/>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2:60" s="10" customFormat="1" ht="15">
      <c r="B14" s="514"/>
      <c r="C14" s="514"/>
      <c r="D14" s="514"/>
      <c r="E14" s="515"/>
      <c r="F14" s="515"/>
      <c r="G14" s="515"/>
      <c r="H14" s="515"/>
      <c r="I14" s="515"/>
      <c r="J14" s="515"/>
      <c r="K14" s="515"/>
      <c r="L14" s="515"/>
      <c r="M14" s="515"/>
      <c r="N14" s="515"/>
      <c r="O14" s="515"/>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2:60" s="10" customFormat="1" ht="15">
      <c r="B15" s="514"/>
      <c r="C15" s="514"/>
      <c r="D15" s="514"/>
      <c r="E15" s="515"/>
      <c r="F15" s="515"/>
      <c r="G15" s="515"/>
      <c r="H15" s="515"/>
      <c r="I15" s="515"/>
      <c r="J15" s="515"/>
      <c r="K15" s="515"/>
      <c r="L15" s="515"/>
      <c r="M15" s="515"/>
      <c r="N15" s="515"/>
      <c r="O15" s="515"/>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2:60" ht="23.25">
      <c r="B16" s="503" t="s">
        <v>16</v>
      </c>
      <c r="C16" s="503"/>
      <c r="D16" s="503"/>
      <c r="E16" s="503"/>
      <c r="F16" s="503"/>
      <c r="G16" s="503"/>
      <c r="H16" s="503"/>
      <c r="I16" s="503"/>
      <c r="J16" s="503"/>
      <c r="K16" s="503"/>
      <c r="L16" s="503"/>
      <c r="M16" s="503"/>
      <c r="N16" s="503"/>
      <c r="O16" s="503"/>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row>
    <row r="17" spans="19:60" ht="15">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row>
    <row r="18" spans="2:60" ht="21">
      <c r="B18" s="516" t="s">
        <v>1</v>
      </c>
      <c r="C18" s="516"/>
      <c r="D18" s="516"/>
      <c r="E18" s="516" t="s">
        <v>2</v>
      </c>
      <c r="F18" s="516"/>
      <c r="G18" s="516"/>
      <c r="H18" s="516"/>
      <c r="I18" s="516"/>
      <c r="J18" s="516" t="s">
        <v>3</v>
      </c>
      <c r="K18" s="516"/>
      <c r="L18" s="516"/>
      <c r="M18" s="516" t="s">
        <v>17</v>
      </c>
      <c r="N18" s="516"/>
      <c r="O18" s="516"/>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row>
    <row r="19" spans="2:60" ht="149.25" customHeight="1">
      <c r="B19" s="505" t="str">
        <f>+'Introducción de datos'!B80</f>
        <v>M1: Estado de las condiciones precedentes y acciones con fecha límite</v>
      </c>
      <c r="C19" s="505"/>
      <c r="D19" s="505"/>
      <c r="E19" s="508" t="s">
        <v>18</v>
      </c>
      <c r="F19" s="508"/>
      <c r="G19" s="508"/>
      <c r="H19" s="508"/>
      <c r="I19" s="508"/>
      <c r="J19" s="509" t="s">
        <v>19</v>
      </c>
      <c r="K19" s="509"/>
      <c r="L19" s="509"/>
      <c r="M19" s="509" t="s">
        <v>20</v>
      </c>
      <c r="N19" s="509"/>
      <c r="O19" s="50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row>
    <row r="20" spans="2:60" ht="102.75" customHeight="1">
      <c r="B20" s="505" t="str">
        <f>+'Introducción de datos'!B87</f>
        <v>M2: Estado de los principales puestos directivos del RP</v>
      </c>
      <c r="C20" s="505"/>
      <c r="D20" s="505"/>
      <c r="E20" s="508" t="s">
        <v>21</v>
      </c>
      <c r="F20" s="508"/>
      <c r="G20" s="508"/>
      <c r="H20" s="508"/>
      <c r="I20" s="508"/>
      <c r="J20" s="509" t="s">
        <v>22</v>
      </c>
      <c r="K20" s="509"/>
      <c r="L20" s="509"/>
      <c r="M20" s="509" t="s">
        <v>23</v>
      </c>
      <c r="N20" s="509"/>
      <c r="O20" s="50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row>
    <row r="21" spans="2:60" ht="137.25" customHeight="1">
      <c r="B21" s="505" t="str">
        <f>+'Introducción de datos'!B92</f>
        <v>M3: Acuerdos contractuales (Agentes de Compra) </v>
      </c>
      <c r="C21" s="505"/>
      <c r="D21" s="505"/>
      <c r="E21" s="517" t="s">
        <v>24</v>
      </c>
      <c r="F21" s="517"/>
      <c r="G21" s="517"/>
      <c r="H21" s="517"/>
      <c r="I21" s="517"/>
      <c r="J21" s="509" t="s">
        <v>25</v>
      </c>
      <c r="K21" s="509"/>
      <c r="L21" s="509"/>
      <c r="M21" s="509" t="s">
        <v>26</v>
      </c>
      <c r="N21" s="509"/>
      <c r="O21" s="50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row>
    <row r="22" spans="2:60" ht="74.25" customHeight="1">
      <c r="B22" s="505" t="str">
        <f>+'Introducción de datos'!B97</f>
        <v>M4: Número de informes completos recibidos a tiempo</v>
      </c>
      <c r="C22" s="505"/>
      <c r="D22" s="505"/>
      <c r="E22" s="518" t="s">
        <v>27</v>
      </c>
      <c r="F22" s="518"/>
      <c r="G22" s="518"/>
      <c r="H22" s="518"/>
      <c r="I22" s="518"/>
      <c r="J22" s="511" t="s">
        <v>28</v>
      </c>
      <c r="K22" s="511"/>
      <c r="L22" s="511"/>
      <c r="M22" s="509" t="s">
        <v>29</v>
      </c>
      <c r="N22" s="509"/>
      <c r="O22" s="50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row>
    <row r="23" spans="2:60" ht="207.75" customHeight="1">
      <c r="B23" s="510" t="str">
        <f>+'Introducción de datos'!B104</f>
        <v>M5: Presupuesto y compra de productos y equipo sanitario, medicamentos y productos farmacéuticos</v>
      </c>
      <c r="C23" s="510"/>
      <c r="D23" s="510"/>
      <c r="E23" s="519" t="s">
        <v>30</v>
      </c>
      <c r="F23" s="519"/>
      <c r="G23" s="519"/>
      <c r="H23" s="519"/>
      <c r="I23" s="519"/>
      <c r="J23" s="509" t="s">
        <v>31</v>
      </c>
      <c r="K23" s="509"/>
      <c r="L23" s="509"/>
      <c r="M23" s="509" t="s">
        <v>32</v>
      </c>
      <c r="N23" s="509"/>
      <c r="O23" s="50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row>
    <row r="24" spans="2:60" ht="114.75" customHeight="1">
      <c r="B24" s="510"/>
      <c r="C24" s="510"/>
      <c r="D24" s="510"/>
      <c r="E24" s="520" t="s">
        <v>33</v>
      </c>
      <c r="F24" s="520"/>
      <c r="G24" s="520"/>
      <c r="H24" s="520"/>
      <c r="I24" s="520"/>
      <c r="J24" s="509"/>
      <c r="K24" s="509"/>
      <c r="L24" s="509"/>
      <c r="M24" s="509"/>
      <c r="N24" s="509"/>
      <c r="O24" s="50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row>
    <row r="25" spans="2:60" ht="206.25" customHeight="1">
      <c r="B25" s="505" t="str">
        <f>+'Introducción de datos'!B117</f>
        <v>M6: Diferencia entre existencias actuales y existencias de seguridad</v>
      </c>
      <c r="C25" s="505"/>
      <c r="D25" s="505"/>
      <c r="E25" s="521" t="s">
        <v>34</v>
      </c>
      <c r="F25" s="521"/>
      <c r="G25" s="521"/>
      <c r="H25" s="521"/>
      <c r="I25" s="521"/>
      <c r="J25" s="522" t="s">
        <v>35</v>
      </c>
      <c r="K25" s="522"/>
      <c r="L25" s="522"/>
      <c r="M25" s="523" t="s">
        <v>36</v>
      </c>
      <c r="N25" s="523"/>
      <c r="O25" s="523"/>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row>
    <row r="26" spans="19:60" ht="15">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9:60" ht="15">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row>
    <row r="28" spans="19:60" ht="15">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row>
    <row r="29" spans="2:60" ht="18.75">
      <c r="B29" s="13"/>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row>
    <row r="30" spans="2:60" ht="23.25">
      <c r="B30" s="503" t="s">
        <v>37</v>
      </c>
      <c r="C30" s="503"/>
      <c r="D30" s="503"/>
      <c r="E30" s="503"/>
      <c r="F30" s="503"/>
      <c r="G30" s="503"/>
      <c r="H30" s="503"/>
      <c r="I30" s="503"/>
      <c r="J30" s="503"/>
      <c r="K30" s="503"/>
      <c r="L30" s="503"/>
      <c r="M30" s="503"/>
      <c r="N30" s="503"/>
      <c r="O30" s="503"/>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row>
    <row r="31" spans="19:60" ht="15">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row>
    <row r="32" spans="1:60" ht="28.5" customHeight="1">
      <c r="A32" s="14"/>
      <c r="B32" s="524" t="s">
        <v>38</v>
      </c>
      <c r="C32" s="524"/>
      <c r="D32" s="524"/>
      <c r="E32" s="525" t="s">
        <v>39</v>
      </c>
      <c r="F32" s="525"/>
      <c r="G32" s="525"/>
      <c r="H32" s="525"/>
      <c r="I32" s="525"/>
      <c r="J32" s="525" t="s">
        <v>3</v>
      </c>
      <c r="K32" s="525"/>
      <c r="L32" s="525"/>
      <c r="M32" s="525" t="s">
        <v>17</v>
      </c>
      <c r="N32" s="525"/>
      <c r="O32" s="525"/>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1:60" ht="47.25" customHeight="1">
      <c r="A33" s="14"/>
      <c r="B33" s="526"/>
      <c r="C33" s="526"/>
      <c r="D33" s="526"/>
      <c r="E33" s="527"/>
      <c r="F33" s="527"/>
      <c r="G33" s="527"/>
      <c r="H33" s="527"/>
      <c r="I33" s="527"/>
      <c r="J33" s="528"/>
      <c r="K33" s="528"/>
      <c r="L33" s="528"/>
      <c r="M33" s="528"/>
      <c r="N33" s="528"/>
      <c r="O33" s="528"/>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row>
    <row r="34" spans="1:60" ht="59.25" customHeight="1">
      <c r="A34" s="14"/>
      <c r="B34" s="526"/>
      <c r="C34" s="526"/>
      <c r="D34" s="526"/>
      <c r="E34" s="527"/>
      <c r="F34" s="527"/>
      <c r="G34" s="527"/>
      <c r="H34" s="527"/>
      <c r="I34" s="527"/>
      <c r="J34" s="528"/>
      <c r="K34" s="528"/>
      <c r="L34" s="528"/>
      <c r="M34" s="528"/>
      <c r="N34" s="528"/>
      <c r="O34" s="528"/>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row>
    <row r="35" spans="1:60" ht="57.75" customHeight="1">
      <c r="A35" s="14"/>
      <c r="B35" s="526"/>
      <c r="C35" s="526"/>
      <c r="D35" s="526"/>
      <c r="E35" s="528"/>
      <c r="F35" s="528"/>
      <c r="G35" s="528"/>
      <c r="H35" s="528"/>
      <c r="I35" s="528"/>
      <c r="J35" s="528"/>
      <c r="K35" s="528"/>
      <c r="L35" s="528"/>
      <c r="M35" s="528"/>
      <c r="N35" s="528"/>
      <c r="O35" s="528"/>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row>
    <row r="36" spans="1:60" ht="9.75" customHeight="1">
      <c r="A36" s="14"/>
      <c r="B36" s="529"/>
      <c r="C36" s="529"/>
      <c r="D36" s="529"/>
      <c r="E36" s="15"/>
      <c r="F36" s="16"/>
      <c r="G36" s="16"/>
      <c r="H36" s="16"/>
      <c r="I36" s="17"/>
      <c r="J36" s="18"/>
      <c r="K36" s="19"/>
      <c r="L36" s="20"/>
      <c r="M36" s="18"/>
      <c r="N36" s="19"/>
      <c r="O36" s="20"/>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1:60" ht="46.5" customHeight="1">
      <c r="A37" s="14"/>
      <c r="B37" s="526"/>
      <c r="C37" s="526"/>
      <c r="D37" s="526"/>
      <c r="E37" s="528"/>
      <c r="F37" s="528"/>
      <c r="G37" s="528"/>
      <c r="H37" s="528"/>
      <c r="I37" s="528"/>
      <c r="J37" s="21"/>
      <c r="K37" s="22"/>
      <c r="L37" s="23"/>
      <c r="M37" s="21"/>
      <c r="N37" s="22"/>
      <c r="O37" s="23"/>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row>
    <row r="38" spans="1:60" ht="69" customHeight="1">
      <c r="A38" s="14"/>
      <c r="B38" s="526"/>
      <c r="C38" s="526"/>
      <c r="D38" s="526"/>
      <c r="E38" s="527"/>
      <c r="F38" s="527"/>
      <c r="G38" s="527"/>
      <c r="H38" s="527"/>
      <c r="I38" s="527"/>
      <c r="J38" s="528"/>
      <c r="K38" s="528"/>
      <c r="L38" s="528"/>
      <c r="M38" s="528"/>
      <c r="N38" s="528"/>
      <c r="O38" s="528"/>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row>
    <row r="39" spans="1:60" ht="64.5" customHeight="1">
      <c r="A39" s="14"/>
      <c r="B39" s="530"/>
      <c r="C39" s="530"/>
      <c r="D39" s="530"/>
      <c r="E39" s="528"/>
      <c r="F39" s="528"/>
      <c r="G39" s="528"/>
      <c r="H39" s="528"/>
      <c r="I39" s="528"/>
      <c r="J39" s="21"/>
      <c r="K39" s="22"/>
      <c r="L39" s="23"/>
      <c r="M39" s="21"/>
      <c r="N39" s="22"/>
      <c r="O39" s="23"/>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row>
    <row r="40" spans="1:60" ht="45" customHeight="1">
      <c r="A40" s="14"/>
      <c r="B40" s="531"/>
      <c r="C40" s="531"/>
      <c r="D40" s="531"/>
      <c r="E40" s="532"/>
      <c r="F40" s="532"/>
      <c r="G40" s="532"/>
      <c r="H40" s="532"/>
      <c r="I40" s="532"/>
      <c r="J40" s="528"/>
      <c r="K40" s="528"/>
      <c r="L40" s="528"/>
      <c r="M40" s="528"/>
      <c r="N40" s="528"/>
      <c r="O40" s="528"/>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row>
    <row r="41" spans="1:60" ht="62.25" customHeight="1">
      <c r="A41" s="14"/>
      <c r="B41" s="530"/>
      <c r="C41" s="530"/>
      <c r="D41" s="530"/>
      <c r="E41" s="527"/>
      <c r="F41" s="527"/>
      <c r="G41" s="527"/>
      <c r="H41" s="527"/>
      <c r="I41" s="527"/>
      <c r="J41" s="528"/>
      <c r="K41" s="528"/>
      <c r="L41" s="528"/>
      <c r="M41" s="528"/>
      <c r="N41" s="528"/>
      <c r="O41" s="528"/>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row>
    <row r="42" spans="1:60" ht="84" customHeight="1">
      <c r="A42" s="14"/>
      <c r="B42" s="530"/>
      <c r="C42" s="530"/>
      <c r="D42" s="530"/>
      <c r="E42" s="528"/>
      <c r="F42" s="528"/>
      <c r="G42" s="528"/>
      <c r="H42" s="528"/>
      <c r="I42" s="528"/>
      <c r="J42" s="21"/>
      <c r="K42" s="22"/>
      <c r="L42" s="23"/>
      <c r="M42" s="21"/>
      <c r="N42" s="22"/>
      <c r="O42" s="23"/>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row>
    <row r="43" spans="1:60" ht="45" customHeight="1">
      <c r="A43" s="14"/>
      <c r="B43" s="530"/>
      <c r="C43" s="530"/>
      <c r="D43" s="530"/>
      <c r="E43" s="527"/>
      <c r="F43" s="527"/>
      <c r="G43" s="527"/>
      <c r="H43" s="527"/>
      <c r="I43" s="527"/>
      <c r="J43" s="528"/>
      <c r="K43" s="528"/>
      <c r="L43" s="528"/>
      <c r="M43" s="21"/>
      <c r="N43" s="22"/>
      <c r="O43" s="23"/>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row>
    <row r="44" spans="1:60" ht="64.5" customHeight="1">
      <c r="A44" s="14"/>
      <c r="B44" s="531"/>
      <c r="C44" s="531"/>
      <c r="D44" s="531"/>
      <c r="E44" s="527"/>
      <c r="F44" s="527"/>
      <c r="G44" s="527"/>
      <c r="H44" s="527"/>
      <c r="I44" s="527"/>
      <c r="J44" s="528"/>
      <c r="K44" s="528"/>
      <c r="L44" s="528"/>
      <c r="M44" s="21"/>
      <c r="N44" s="22"/>
      <c r="O44" s="23"/>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row>
    <row r="45" spans="2:60" ht="49.5" customHeight="1">
      <c r="B45" s="531"/>
      <c r="C45" s="531"/>
      <c r="D45" s="531"/>
      <c r="E45" s="527"/>
      <c r="F45" s="527"/>
      <c r="G45" s="527"/>
      <c r="H45" s="527"/>
      <c r="I45" s="527"/>
      <c r="J45" s="528"/>
      <c r="K45" s="528"/>
      <c r="L45" s="528"/>
      <c r="M45" s="21"/>
      <c r="N45" s="22"/>
      <c r="O45" s="23"/>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row>
    <row r="46" spans="2:60" ht="30" customHeight="1">
      <c r="B46" s="535"/>
      <c r="C46" s="535"/>
      <c r="D46" s="535"/>
      <c r="E46" s="24"/>
      <c r="F46" s="25"/>
      <c r="G46" s="25"/>
      <c r="H46" s="25"/>
      <c r="I46" s="26"/>
      <c r="J46" s="21"/>
      <c r="K46" s="22"/>
      <c r="L46" s="23"/>
      <c r="M46" s="21"/>
      <c r="N46" s="22"/>
      <c r="O46" s="23"/>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2:60" ht="33.75" customHeight="1">
      <c r="B47" s="27"/>
      <c r="C47" s="28"/>
      <c r="D47" s="28"/>
      <c r="E47" s="29"/>
      <c r="F47" s="30"/>
      <c r="G47" s="30"/>
      <c r="H47" s="30"/>
      <c r="I47" s="30"/>
      <c r="J47" s="29"/>
      <c r="K47" s="29"/>
      <c r="L47" s="31"/>
      <c r="M47" s="32"/>
      <c r="N47" s="29"/>
      <c r="O47" s="31"/>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row>
    <row r="48" spans="2:60" ht="15.75" customHeight="1">
      <c r="B48" s="533" t="s">
        <v>40</v>
      </c>
      <c r="C48" s="533"/>
      <c r="D48" s="533"/>
      <c r="E48" s="533"/>
      <c r="F48" s="533"/>
      <c r="G48" s="533"/>
      <c r="H48" s="533"/>
      <c r="I48" s="533"/>
      <c r="J48" s="533"/>
      <c r="K48" s="533"/>
      <c r="L48" s="533"/>
      <c r="M48" s="534" t="s">
        <v>41</v>
      </c>
      <c r="N48" s="534"/>
      <c r="O48" s="534"/>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row>
  </sheetData>
  <sheetProtection password="CFC9" sheet="1"/>
  <mergeCells count="116">
    <mergeCell ref="B48:L48"/>
    <mergeCell ref="M48:O48"/>
    <mergeCell ref="B45:D45"/>
    <mergeCell ref="E45:I45"/>
    <mergeCell ref="J45:L45"/>
    <mergeCell ref="B46:D46"/>
    <mergeCell ref="B42:D42"/>
    <mergeCell ref="E42:I42"/>
    <mergeCell ref="B43:D43"/>
    <mergeCell ref="E43:I43"/>
    <mergeCell ref="J43:L43"/>
    <mergeCell ref="B44:D44"/>
    <mergeCell ref="E44:I44"/>
    <mergeCell ref="J44:L44"/>
    <mergeCell ref="B40:D40"/>
    <mergeCell ref="E40:I40"/>
    <mergeCell ref="J40:L40"/>
    <mergeCell ref="M40:O40"/>
    <mergeCell ref="B41:D41"/>
    <mergeCell ref="E41:I41"/>
    <mergeCell ref="J41:L41"/>
    <mergeCell ref="M41:O41"/>
    <mergeCell ref="B38:D38"/>
    <mergeCell ref="E38:I38"/>
    <mergeCell ref="J38:L38"/>
    <mergeCell ref="M38:O38"/>
    <mergeCell ref="B39:D39"/>
    <mergeCell ref="E39:I39"/>
    <mergeCell ref="B35:D35"/>
    <mergeCell ref="E35:I35"/>
    <mergeCell ref="J35:L35"/>
    <mergeCell ref="M35:O35"/>
    <mergeCell ref="B36:D36"/>
    <mergeCell ref="B37:D37"/>
    <mergeCell ref="E37:I37"/>
    <mergeCell ref="B33:D33"/>
    <mergeCell ref="E33:I33"/>
    <mergeCell ref="J33:L33"/>
    <mergeCell ref="M33:O33"/>
    <mergeCell ref="B34:D34"/>
    <mergeCell ref="E34:I34"/>
    <mergeCell ref="J34:L34"/>
    <mergeCell ref="M34:O34"/>
    <mergeCell ref="B25:D25"/>
    <mergeCell ref="E25:I25"/>
    <mergeCell ref="J25:L25"/>
    <mergeCell ref="M25:O25"/>
    <mergeCell ref="B30:O30"/>
    <mergeCell ref="B32:D32"/>
    <mergeCell ref="E32:I32"/>
    <mergeCell ref="J32:L32"/>
    <mergeCell ref="M32:O32"/>
    <mergeCell ref="B22:D22"/>
    <mergeCell ref="E22:I22"/>
    <mergeCell ref="J22:L22"/>
    <mergeCell ref="M22:O22"/>
    <mergeCell ref="B23:D24"/>
    <mergeCell ref="E23:I23"/>
    <mergeCell ref="J23:L24"/>
    <mergeCell ref="M23:O24"/>
    <mergeCell ref="E24:I24"/>
    <mergeCell ref="B20:D20"/>
    <mergeCell ref="E20:I20"/>
    <mergeCell ref="J20:L20"/>
    <mergeCell ref="M20:O20"/>
    <mergeCell ref="B21:D21"/>
    <mergeCell ref="E21:I21"/>
    <mergeCell ref="J21:L21"/>
    <mergeCell ref="M21:O21"/>
    <mergeCell ref="B16:O16"/>
    <mergeCell ref="B18:D18"/>
    <mergeCell ref="E18:I18"/>
    <mergeCell ref="J18:L18"/>
    <mergeCell ref="M18:O18"/>
    <mergeCell ref="B19:D19"/>
    <mergeCell ref="E19:I19"/>
    <mergeCell ref="J19:L19"/>
    <mergeCell ref="M19:O19"/>
    <mergeCell ref="B14:D14"/>
    <mergeCell ref="E14:I14"/>
    <mergeCell ref="J14:L14"/>
    <mergeCell ref="M14:O14"/>
    <mergeCell ref="B15:D15"/>
    <mergeCell ref="E15:I15"/>
    <mergeCell ref="J15:L15"/>
    <mergeCell ref="M15:O15"/>
    <mergeCell ref="B12:D12"/>
    <mergeCell ref="E12:I12"/>
    <mergeCell ref="J12:L12"/>
    <mergeCell ref="M12:O12"/>
    <mergeCell ref="B13:D13"/>
    <mergeCell ref="E13:I13"/>
    <mergeCell ref="J13:L13"/>
    <mergeCell ref="M13:O13"/>
    <mergeCell ref="B10:D10"/>
    <mergeCell ref="E10:I10"/>
    <mergeCell ref="J10:L10"/>
    <mergeCell ref="M10:O10"/>
    <mergeCell ref="B11:D11"/>
    <mergeCell ref="E11:I11"/>
    <mergeCell ref="J11:L11"/>
    <mergeCell ref="M11:O11"/>
    <mergeCell ref="B8:D8"/>
    <mergeCell ref="E8:I8"/>
    <mergeCell ref="J8:L8"/>
    <mergeCell ref="M8:O8"/>
    <mergeCell ref="B9:D9"/>
    <mergeCell ref="E9:I9"/>
    <mergeCell ref="J9:L9"/>
    <mergeCell ref="M9:O9"/>
    <mergeCell ref="B2:M2"/>
    <mergeCell ref="B5:O5"/>
    <mergeCell ref="B7:D7"/>
    <mergeCell ref="E7:I7"/>
    <mergeCell ref="J7:L7"/>
    <mergeCell ref="M7:O7"/>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D156"/>
  <sheetViews>
    <sheetView showGridLines="0" tabSelected="1" zoomScale="80" zoomScaleNormal="80" zoomScalePageLayoutView="0" workbookViewId="0" topLeftCell="A123">
      <selection activeCell="E145" sqref="E145"/>
    </sheetView>
  </sheetViews>
  <sheetFormatPr defaultColWidth="11.421875" defaultRowHeight="15"/>
  <cols>
    <col min="1" max="1" width="2.7109375" style="0" customWidth="1"/>
    <col min="2" max="2" width="98.421875" style="0" customWidth="1"/>
    <col min="3" max="3" width="23.00390625" style="0" customWidth="1"/>
    <col min="4" max="4" width="19.140625" style="0" customWidth="1"/>
    <col min="5" max="5" width="16.421875" style="0" customWidth="1"/>
    <col min="6" max="6" width="17.421875" style="0" customWidth="1"/>
    <col min="7" max="7" width="16.421875" style="0" customWidth="1"/>
    <col min="8" max="8" width="17.57421875" style="0" customWidth="1"/>
    <col min="9" max="9" width="16.28125" style="0" customWidth="1"/>
    <col min="10" max="10" width="16.8515625" style="0" customWidth="1"/>
    <col min="11" max="11" width="18.57421875" style="0" customWidth="1"/>
    <col min="12" max="12" width="15.28125" style="0" customWidth="1"/>
    <col min="13" max="13" width="20.57421875" style="0" customWidth="1"/>
    <col min="14" max="14" width="14.28125" style="5" customWidth="1"/>
    <col min="15" max="15" width="16.140625" style="0" customWidth="1"/>
    <col min="16" max="16" width="13.7109375" style="0" customWidth="1"/>
    <col min="17" max="17" width="13.421875" style="0" customWidth="1"/>
    <col min="18" max="18" width="11.421875" style="0" customWidth="1"/>
    <col min="19" max="19" width="2.28125" style="0" customWidth="1"/>
    <col min="20" max="20" width="1.1484375" style="0" customWidth="1"/>
    <col min="21" max="21" width="3.28125" style="0" customWidth="1"/>
    <col min="22" max="22" width="17.00390625" style="0" customWidth="1"/>
    <col min="23" max="23" width="15.00390625" style="0" customWidth="1"/>
    <col min="24" max="24" width="11.421875" style="0" customWidth="1"/>
    <col min="25" max="25" width="13.57421875" style="0" customWidth="1"/>
    <col min="26" max="26" width="16.8515625" style="0" customWidth="1"/>
    <col min="27" max="27" width="11.421875" style="0" customWidth="1"/>
    <col min="28" max="28" width="2.00390625" style="5" customWidth="1"/>
    <col min="29" max="29" width="3.28125" style="5" customWidth="1"/>
    <col min="30" max="30" width="2.28125" style="5" customWidth="1"/>
    <col min="31" max="31" width="40.7109375" style="0" customWidth="1"/>
    <col min="32" max="32" width="15.421875" style="0" customWidth="1"/>
  </cols>
  <sheetData>
    <row r="1" spans="1:13" ht="29.25" customHeight="1">
      <c r="A1" s="6"/>
      <c r="B1" s="6"/>
      <c r="C1" s="6"/>
      <c r="D1" s="6"/>
      <c r="E1" s="6"/>
      <c r="F1" s="6"/>
      <c r="G1" s="6"/>
      <c r="H1" s="6"/>
      <c r="I1" s="6"/>
      <c r="J1" s="6"/>
      <c r="K1" s="6"/>
      <c r="L1" s="6"/>
      <c r="M1" s="6"/>
    </row>
    <row r="2" spans="1:13" ht="15.75" customHeight="1">
      <c r="A2" s="6"/>
      <c r="B2" s="536" t="s">
        <v>42</v>
      </c>
      <c r="C2" s="536"/>
      <c r="D2" s="536"/>
      <c r="E2" s="536"/>
      <c r="F2" s="536"/>
      <c r="G2" s="536"/>
      <c r="H2" s="536"/>
      <c r="I2" s="536"/>
      <c r="J2" s="536"/>
      <c r="K2" s="33"/>
      <c r="L2" s="33"/>
      <c r="M2" s="33"/>
    </row>
    <row r="3" spans="1:13" ht="4.5" customHeight="1">
      <c r="A3" s="6"/>
      <c r="B3" s="6"/>
      <c r="C3" s="6"/>
      <c r="D3" s="6"/>
      <c r="E3" s="6"/>
      <c r="F3" s="6"/>
      <c r="G3" s="6"/>
      <c r="H3" s="6"/>
      <c r="I3" s="6"/>
      <c r="J3" s="6"/>
      <c r="K3" s="6"/>
      <c r="L3" s="6"/>
      <c r="M3" s="6"/>
    </row>
    <row r="4" spans="1:13" ht="14.25" customHeight="1">
      <c r="A4" s="6"/>
      <c r="B4" s="34" t="s">
        <v>43</v>
      </c>
      <c r="C4" s="537" t="s">
        <v>44</v>
      </c>
      <c r="D4" s="537"/>
      <c r="E4" s="538" t="s">
        <v>45</v>
      </c>
      <c r="F4" s="538"/>
      <c r="G4" s="539" t="s">
        <v>362</v>
      </c>
      <c r="H4" s="539"/>
      <c r="I4" s="539"/>
      <c r="J4" s="539"/>
      <c r="K4" s="6"/>
      <c r="L4" s="6"/>
      <c r="M4" s="6"/>
    </row>
    <row r="5" spans="1:13" ht="3" customHeight="1">
      <c r="A5" s="6"/>
      <c r="B5" s="37"/>
      <c r="C5" s="6"/>
      <c r="D5" s="6"/>
      <c r="E5" s="38"/>
      <c r="F5" s="38"/>
      <c r="G5" s="6"/>
      <c r="H5" s="6"/>
      <c r="I5" s="6"/>
      <c r="J5" s="6"/>
      <c r="K5" s="6"/>
      <c r="L5" s="6"/>
      <c r="M5" s="6"/>
    </row>
    <row r="6" spans="1:13" ht="15">
      <c r="A6" s="6"/>
      <c r="B6" s="34" t="s">
        <v>46</v>
      </c>
      <c r="C6" s="540" t="s">
        <v>47</v>
      </c>
      <c r="D6" s="540"/>
      <c r="E6" s="538" t="s">
        <v>48</v>
      </c>
      <c r="F6" s="538"/>
      <c r="G6" s="35" t="s">
        <v>49</v>
      </c>
      <c r="H6" s="39" t="s">
        <v>50</v>
      </c>
      <c r="I6" s="541">
        <v>9950916</v>
      </c>
      <c r="J6" s="541"/>
      <c r="K6" s="6"/>
      <c r="L6" s="6"/>
      <c r="M6" s="6"/>
    </row>
    <row r="7" spans="1:13" ht="3" customHeight="1">
      <c r="A7" s="6"/>
      <c r="B7" s="37"/>
      <c r="C7" s="6"/>
      <c r="D7" s="6"/>
      <c r="E7" s="38"/>
      <c r="F7" s="38"/>
      <c r="G7" s="6"/>
      <c r="H7" s="37"/>
      <c r="I7" s="6"/>
      <c r="J7" s="6"/>
      <c r="K7" s="6"/>
      <c r="L7" s="6"/>
      <c r="M7" s="6"/>
    </row>
    <row r="8" spans="1:13" ht="15">
      <c r="A8" s="6"/>
      <c r="B8" s="34" t="s">
        <v>51</v>
      </c>
      <c r="C8" s="540" t="s">
        <v>52</v>
      </c>
      <c r="D8" s="540"/>
      <c r="E8" s="40"/>
      <c r="F8" s="36"/>
      <c r="G8" s="35"/>
      <c r="H8" s="36"/>
      <c r="I8" s="537"/>
      <c r="J8" s="537"/>
      <c r="K8" s="6"/>
      <c r="L8" s="6"/>
      <c r="M8" s="6"/>
    </row>
    <row r="9" spans="1:13" ht="3" customHeight="1">
      <c r="A9" s="6"/>
      <c r="B9" s="38"/>
      <c r="C9" s="41">
        <v>39825</v>
      </c>
      <c r="D9" s="6"/>
      <c r="E9" s="38"/>
      <c r="F9" s="38"/>
      <c r="G9" s="6"/>
      <c r="H9" s="6"/>
      <c r="I9" s="6"/>
      <c r="J9" s="6"/>
      <c r="K9" s="6"/>
      <c r="L9" s="6"/>
      <c r="M9" s="6"/>
    </row>
    <row r="10" spans="1:13" ht="15">
      <c r="A10" s="6"/>
      <c r="B10" s="34" t="s">
        <v>53</v>
      </c>
      <c r="C10" s="542">
        <v>42370</v>
      </c>
      <c r="D10" s="542"/>
      <c r="E10" s="543" t="s">
        <v>54</v>
      </c>
      <c r="F10" s="543"/>
      <c r="G10" s="537" t="s">
        <v>55</v>
      </c>
      <c r="H10" s="537"/>
      <c r="I10" s="537"/>
      <c r="J10" s="537"/>
      <c r="K10" s="6"/>
      <c r="L10" s="6"/>
      <c r="M10" s="6"/>
    </row>
    <row r="11" spans="1:13" ht="5.25" customHeight="1">
      <c r="A11" s="6"/>
      <c r="B11" s="6"/>
      <c r="C11" s="6"/>
      <c r="D11" s="6"/>
      <c r="E11" s="6"/>
      <c r="F11" s="6"/>
      <c r="G11" s="6"/>
      <c r="H11" s="6"/>
      <c r="I11" s="6"/>
      <c r="J11" s="6"/>
      <c r="K11" s="6"/>
      <c r="L11" s="6"/>
      <c r="M11" s="6"/>
    </row>
    <row r="12" spans="1:13" ht="15" customHeight="1">
      <c r="A12" s="6"/>
      <c r="B12" s="34" t="s">
        <v>56</v>
      </c>
      <c r="C12" s="544" t="s">
        <v>57</v>
      </c>
      <c r="D12" s="544"/>
      <c r="E12" s="545" t="s">
        <v>58</v>
      </c>
      <c r="F12" s="545"/>
      <c r="G12" s="546" t="s">
        <v>59</v>
      </c>
      <c r="H12" s="546"/>
      <c r="I12" s="546"/>
      <c r="J12" s="546"/>
      <c r="K12" s="6"/>
      <c r="L12" s="6"/>
      <c r="M12" s="6"/>
    </row>
    <row r="13" spans="1:13" ht="5.25" customHeight="1">
      <c r="A13" s="6"/>
      <c r="B13" s="6"/>
      <c r="C13" s="6"/>
      <c r="D13" s="6"/>
      <c r="E13" s="6"/>
      <c r="F13" s="6"/>
      <c r="G13" s="6"/>
      <c r="H13" s="6"/>
      <c r="I13" s="6"/>
      <c r="J13" s="6"/>
      <c r="K13" s="6"/>
      <c r="L13" s="6"/>
      <c r="M13" s="6"/>
    </row>
    <row r="14" spans="1:13" ht="15.75" customHeight="1">
      <c r="A14" s="6"/>
      <c r="B14" s="536" t="s">
        <v>60</v>
      </c>
      <c r="C14" s="536"/>
      <c r="D14" s="536"/>
      <c r="E14" s="536"/>
      <c r="F14" s="536"/>
      <c r="G14" s="536"/>
      <c r="H14" s="536"/>
      <c r="I14" s="536"/>
      <c r="J14" s="536"/>
      <c r="K14" s="6"/>
      <c r="L14" s="6"/>
      <c r="M14" s="6"/>
    </row>
    <row r="15" spans="1:13" ht="3" customHeight="1">
      <c r="A15" s="6"/>
      <c r="B15" s="6"/>
      <c r="C15" s="6"/>
      <c r="D15" s="6"/>
      <c r="E15" s="6"/>
      <c r="F15" s="6"/>
      <c r="G15" s="6"/>
      <c r="H15" s="6"/>
      <c r="I15" s="6"/>
      <c r="J15" s="6"/>
      <c r="K15" s="6"/>
      <c r="L15" s="6"/>
      <c r="M15" s="6"/>
    </row>
    <row r="16" spans="1:13" ht="15">
      <c r="A16" s="6"/>
      <c r="B16" s="34" t="s">
        <v>61</v>
      </c>
      <c r="C16" s="35" t="s">
        <v>62</v>
      </c>
      <c r="D16" s="36" t="s">
        <v>63</v>
      </c>
      <c r="E16" s="42">
        <v>42370</v>
      </c>
      <c r="F16" s="43" t="s">
        <v>64</v>
      </c>
      <c r="G16" s="42">
        <v>42551</v>
      </c>
      <c r="H16" s="547" t="s">
        <v>65</v>
      </c>
      <c r="I16" s="547"/>
      <c r="J16" s="42">
        <v>41889</v>
      </c>
      <c r="K16" s="6"/>
      <c r="L16" s="6"/>
      <c r="M16" s="6"/>
    </row>
    <row r="17" spans="1:13" ht="3" customHeight="1">
      <c r="A17" s="6"/>
      <c r="B17" s="6"/>
      <c r="C17" s="6"/>
      <c r="D17" s="6"/>
      <c r="E17" s="6"/>
      <c r="F17" s="6"/>
      <c r="G17" s="6"/>
      <c r="H17" s="6"/>
      <c r="I17" s="6"/>
      <c r="J17" s="6"/>
      <c r="K17" s="6"/>
      <c r="L17" s="6"/>
      <c r="M17" s="6"/>
    </row>
    <row r="18" spans="1:13" ht="15">
      <c r="A18" s="6"/>
      <c r="B18" s="548" t="s">
        <v>66</v>
      </c>
      <c r="C18" s="548"/>
      <c r="D18" s="549" t="s">
        <v>67</v>
      </c>
      <c r="E18" s="549"/>
      <c r="F18" s="549"/>
      <c r="G18" s="44"/>
      <c r="H18" s="44"/>
      <c r="I18" s="44"/>
      <c r="J18" s="44"/>
      <c r="K18" s="6"/>
      <c r="L18" s="6"/>
      <c r="M18" s="6"/>
    </row>
    <row r="19" spans="1:13" ht="3" customHeight="1">
      <c r="A19" s="6"/>
      <c r="B19" s="6"/>
      <c r="C19" s="6"/>
      <c r="D19" s="6"/>
      <c r="E19" s="6"/>
      <c r="F19" s="6"/>
      <c r="G19" s="6"/>
      <c r="H19" s="6"/>
      <c r="I19" s="6"/>
      <c r="J19" s="6"/>
      <c r="K19" s="6"/>
      <c r="L19" s="6"/>
      <c r="M19" s="6"/>
    </row>
    <row r="20" spans="1:13" ht="5.25" customHeight="1">
      <c r="A20" s="6"/>
      <c r="B20" s="6"/>
      <c r="C20" s="6"/>
      <c r="D20" s="6"/>
      <c r="E20" s="6"/>
      <c r="F20" s="6"/>
      <c r="G20" s="6"/>
      <c r="H20" s="6"/>
      <c r="I20" s="6"/>
      <c r="J20" s="6"/>
      <c r="K20" s="6"/>
      <c r="L20" s="6"/>
      <c r="M20" s="6"/>
    </row>
    <row r="21" spans="1:13" ht="15.75" customHeight="1">
      <c r="A21" s="6"/>
      <c r="B21" s="536" t="s">
        <v>68</v>
      </c>
      <c r="C21" s="536"/>
      <c r="D21" s="536"/>
      <c r="E21" s="536"/>
      <c r="F21" s="536"/>
      <c r="G21" s="536"/>
      <c r="H21" s="536"/>
      <c r="I21" s="536"/>
      <c r="J21" s="536"/>
      <c r="K21" s="6"/>
      <c r="L21" s="6"/>
      <c r="M21" s="6"/>
    </row>
    <row r="22" spans="1:13" ht="15">
      <c r="A22" s="6"/>
      <c r="B22" s="45" t="s">
        <v>69</v>
      </c>
      <c r="C22" s="6"/>
      <c r="D22" s="6"/>
      <c r="E22" s="46"/>
      <c r="F22" s="46"/>
      <c r="G22" s="6"/>
      <c r="H22" s="6"/>
      <c r="I22" s="46"/>
      <c r="J22" s="46"/>
      <c r="K22" s="6"/>
      <c r="L22" s="6"/>
      <c r="M22" s="6"/>
    </row>
    <row r="23" spans="1:13" ht="3" customHeight="1">
      <c r="A23" s="6"/>
      <c r="B23" s="6"/>
      <c r="C23" s="6"/>
      <c r="D23" s="6"/>
      <c r="E23" s="6"/>
      <c r="F23" s="6"/>
      <c r="G23" s="6"/>
      <c r="H23" s="6"/>
      <c r="I23" s="6"/>
      <c r="J23" s="6"/>
      <c r="K23" s="6"/>
      <c r="L23" s="6"/>
      <c r="M23" s="6"/>
    </row>
    <row r="24" spans="1:14" ht="15">
      <c r="A24" s="6"/>
      <c r="B24" s="34" t="s">
        <v>70</v>
      </c>
      <c r="C24" s="47"/>
      <c r="D24" s="538" t="s">
        <v>71</v>
      </c>
      <c r="E24" s="538"/>
      <c r="F24" s="48"/>
      <c r="G24" s="538" t="s">
        <v>72</v>
      </c>
      <c r="H24" s="538"/>
      <c r="I24" s="550"/>
      <c r="J24" s="550"/>
      <c r="K24" s="6"/>
      <c r="L24" s="6"/>
      <c r="M24" s="6"/>
      <c r="N24" s="49"/>
    </row>
    <row r="25" spans="1:29" ht="18.75">
      <c r="A25" s="6"/>
      <c r="B25" s="50" t="s">
        <v>70</v>
      </c>
      <c r="C25" s="51"/>
      <c r="D25" s="51"/>
      <c r="E25" s="51"/>
      <c r="F25" s="51"/>
      <c r="G25" s="51"/>
      <c r="H25" s="52"/>
      <c r="I25" s="52"/>
      <c r="J25" s="52" t="s">
        <v>73</v>
      </c>
      <c r="K25" s="52"/>
      <c r="L25" s="51"/>
      <c r="M25" s="51"/>
      <c r="N25" s="53"/>
      <c r="AC25" s="54"/>
    </row>
    <row r="26" spans="1:29" ht="15">
      <c r="A26" s="6"/>
      <c r="B26" s="551" t="s">
        <v>74</v>
      </c>
      <c r="C26" s="551"/>
      <c r="D26" s="55" t="s">
        <v>75</v>
      </c>
      <c r="E26" s="56"/>
      <c r="F26" s="56"/>
      <c r="G26" s="56"/>
      <c r="H26" s="56"/>
      <c r="I26" s="56"/>
      <c r="J26" s="57"/>
      <c r="K26" s="56"/>
      <c r="L26" s="56"/>
      <c r="M26" s="56"/>
      <c r="N26" s="58"/>
      <c r="AC26" s="54"/>
    </row>
    <row r="27" spans="1:29" ht="18.75">
      <c r="A27" s="6"/>
      <c r="B27" s="59" t="s">
        <v>76</v>
      </c>
      <c r="C27" s="56"/>
      <c r="D27" s="56"/>
      <c r="E27" s="56"/>
      <c r="F27" s="56"/>
      <c r="G27" s="56"/>
      <c r="H27" s="56"/>
      <c r="I27" s="56"/>
      <c r="J27" s="57"/>
      <c r="K27" s="56"/>
      <c r="L27" s="56"/>
      <c r="M27" s="56"/>
      <c r="N27" s="58"/>
      <c r="AC27" s="54"/>
    </row>
    <row r="28" spans="1:13" ht="15">
      <c r="A28" s="6"/>
      <c r="B28" s="6"/>
      <c r="C28" s="6"/>
      <c r="D28" s="6"/>
      <c r="E28" s="6"/>
      <c r="F28" s="6"/>
      <c r="G28" s="6"/>
      <c r="H28" s="6"/>
      <c r="I28" s="6"/>
      <c r="J28" s="6"/>
      <c r="K28" s="6"/>
      <c r="L28" s="6"/>
      <c r="M28" s="6"/>
    </row>
    <row r="29" spans="1:17" ht="15">
      <c r="A29" s="6"/>
      <c r="B29" s="552" t="s">
        <v>77</v>
      </c>
      <c r="C29" s="552"/>
      <c r="D29" s="552"/>
      <c r="E29" s="552"/>
      <c r="F29" s="552"/>
      <c r="G29" s="552"/>
      <c r="H29" s="552"/>
      <c r="I29" s="552"/>
      <c r="J29" s="552"/>
      <c r="K29" s="552"/>
      <c r="L29" s="552"/>
      <c r="M29" s="552"/>
      <c r="N29" s="552"/>
      <c r="O29" s="60"/>
      <c r="P29" s="61">
        <f>+C33</f>
        <v>2191532</v>
      </c>
      <c r="Q29" s="62"/>
    </row>
    <row r="30" spans="1:17" ht="45" customHeight="1">
      <c r="A30" s="6"/>
      <c r="B30" s="63" t="s">
        <v>78</v>
      </c>
      <c r="C30" s="64" t="s">
        <v>62</v>
      </c>
      <c r="D30" s="64" t="s">
        <v>79</v>
      </c>
      <c r="E30" s="64" t="s">
        <v>80</v>
      </c>
      <c r="F30" s="64" t="s">
        <v>81</v>
      </c>
      <c r="G30" s="64" t="s">
        <v>82</v>
      </c>
      <c r="H30" s="64" t="s">
        <v>83</v>
      </c>
      <c r="I30" s="64" t="s">
        <v>84</v>
      </c>
      <c r="J30" s="64" t="s">
        <v>85</v>
      </c>
      <c r="K30" s="64" t="s">
        <v>86</v>
      </c>
      <c r="L30" s="64" t="s">
        <v>87</v>
      </c>
      <c r="M30" s="64" t="s">
        <v>88</v>
      </c>
      <c r="N30" s="64" t="s">
        <v>89</v>
      </c>
      <c r="O30" s="60"/>
      <c r="P30" s="61">
        <f>+D33</f>
        <v>4383064</v>
      </c>
      <c r="Q30" s="62"/>
    </row>
    <row r="31" spans="1:17" ht="14.25" customHeight="1">
      <c r="A31" s="6"/>
      <c r="B31" s="65" t="str">
        <f>CONCATENATE("Presupuesto (en ",'Introducción de datos'!$D$26,")")</f>
        <v>Presupuesto (en $)</v>
      </c>
      <c r="C31" s="66">
        <f>1095766+1095766</f>
        <v>2191532</v>
      </c>
      <c r="D31" s="67">
        <f>1095766+1095766</f>
        <v>2191532</v>
      </c>
      <c r="E31" s="67">
        <f>763417+763417</f>
        <v>1526834</v>
      </c>
      <c r="F31" s="67">
        <f>763417+763417</f>
        <v>1526834</v>
      </c>
      <c r="G31" s="67">
        <f>628546+628546</f>
        <v>1257092</v>
      </c>
      <c r="H31" s="67">
        <f>628546+628546</f>
        <v>1257092</v>
      </c>
      <c r="I31" s="67"/>
      <c r="J31" s="67"/>
      <c r="K31" s="67"/>
      <c r="L31" s="67"/>
      <c r="M31" s="67"/>
      <c r="N31" s="67"/>
      <c r="O31" s="60"/>
      <c r="P31" s="61">
        <f>+E33</f>
        <v>5909898</v>
      </c>
      <c r="Q31" s="62"/>
    </row>
    <row r="32" spans="1:17" ht="14.25" customHeight="1">
      <c r="A32" s="6"/>
      <c r="B32" s="68" t="str">
        <f>CONCATENATE("Desembolsos por el Fondo Mundial (en ",$D$26,")")</f>
        <v>Desembolsos por el Fondo Mundial (en $)</v>
      </c>
      <c r="C32" s="66">
        <v>2191531.88</v>
      </c>
      <c r="D32" s="66"/>
      <c r="E32" s="66"/>
      <c r="F32" s="66"/>
      <c r="G32" s="66"/>
      <c r="H32" s="66"/>
      <c r="I32" s="67"/>
      <c r="J32" s="67"/>
      <c r="K32" s="67"/>
      <c r="L32" s="67"/>
      <c r="M32" s="67"/>
      <c r="N32" s="67"/>
      <c r="O32" s="60"/>
      <c r="P32" s="61">
        <f>+F33</f>
        <v>7436732</v>
      </c>
      <c r="Q32" s="62"/>
    </row>
    <row r="33" spans="1:17" ht="14.25" customHeight="1">
      <c r="A33" s="6"/>
      <c r="B33" s="69" t="s">
        <v>90</v>
      </c>
      <c r="C33" s="70">
        <f>+C31</f>
        <v>2191532</v>
      </c>
      <c r="D33" s="70">
        <f>IF(AND(D31=0,D32=0),0,+C33+D31)</f>
        <v>4383064</v>
      </c>
      <c r="E33" s="70">
        <f aca="true" t="shared" si="0" ref="E33:N33">IF(AND(E31=0,E32=0),0,+D33+E31)</f>
        <v>5909898</v>
      </c>
      <c r="F33" s="70">
        <f t="shared" si="0"/>
        <v>7436732</v>
      </c>
      <c r="G33" s="70">
        <f t="shared" si="0"/>
        <v>8693824</v>
      </c>
      <c r="H33" s="70">
        <f t="shared" si="0"/>
        <v>9950916</v>
      </c>
      <c r="I33" s="70">
        <f t="shared" si="0"/>
        <v>0</v>
      </c>
      <c r="J33" s="71">
        <f t="shared" si="0"/>
        <v>0</v>
      </c>
      <c r="K33" s="70">
        <f t="shared" si="0"/>
        <v>0</v>
      </c>
      <c r="L33" s="70">
        <f t="shared" si="0"/>
        <v>0</v>
      </c>
      <c r="M33" s="70">
        <f t="shared" si="0"/>
        <v>0</v>
      </c>
      <c r="N33" s="70">
        <f t="shared" si="0"/>
        <v>0</v>
      </c>
      <c r="O33" s="60"/>
      <c r="P33" s="61">
        <f>+G33</f>
        <v>8693824</v>
      </c>
      <c r="Q33" s="62"/>
    </row>
    <row r="34" spans="1:17" ht="15" customHeight="1">
      <c r="A34" s="6"/>
      <c r="B34" s="72" t="s">
        <v>91</v>
      </c>
      <c r="C34" s="73">
        <f>+C32</f>
        <v>2191531.88</v>
      </c>
      <c r="D34" s="73">
        <f>IF(AND(D31=0,D32=0),0,+C34+D32)</f>
        <v>2191531.88</v>
      </c>
      <c r="E34" s="73">
        <f aca="true" t="shared" si="1" ref="E34:N34">IF(AND(E31=0,E32=0),0,+D34+E32)</f>
        <v>2191531.88</v>
      </c>
      <c r="F34" s="73">
        <f t="shared" si="1"/>
        <v>2191531.88</v>
      </c>
      <c r="G34" s="73">
        <f t="shared" si="1"/>
        <v>2191531.88</v>
      </c>
      <c r="H34" s="73">
        <f t="shared" si="1"/>
        <v>2191531.88</v>
      </c>
      <c r="I34" s="73">
        <f t="shared" si="1"/>
        <v>0</v>
      </c>
      <c r="J34" s="73">
        <f t="shared" si="1"/>
        <v>0</v>
      </c>
      <c r="K34" s="73">
        <f t="shared" si="1"/>
        <v>0</v>
      </c>
      <c r="L34" s="73">
        <f t="shared" si="1"/>
        <v>0</v>
      </c>
      <c r="M34" s="73">
        <f t="shared" si="1"/>
        <v>0</v>
      </c>
      <c r="N34" s="73">
        <f t="shared" si="1"/>
        <v>0</v>
      </c>
      <c r="O34" s="60"/>
      <c r="P34" s="61">
        <f>+H33</f>
        <v>9950916</v>
      </c>
      <c r="Q34" s="62"/>
    </row>
    <row r="35" spans="1:17" ht="15">
      <c r="A35" s="6"/>
      <c r="B35" s="6"/>
      <c r="C35" s="74">
        <f>+IF(AND(C30=$C$16,C33&lt;&gt;0),C34/C33,0)</f>
        <v>0.9999999452437838</v>
      </c>
      <c r="D35" s="74">
        <f aca="true" t="shared" si="2" ref="D35:N35">+IF(AND(D30=$C$16,D33&lt;&gt;0),D34/D33,0)</f>
        <v>0</v>
      </c>
      <c r="E35" s="74">
        <f t="shared" si="2"/>
        <v>0</v>
      </c>
      <c r="F35" s="74">
        <f t="shared" si="2"/>
        <v>0</v>
      </c>
      <c r="G35" s="74">
        <f t="shared" si="2"/>
        <v>0</v>
      </c>
      <c r="H35" s="74">
        <f t="shared" si="2"/>
        <v>0</v>
      </c>
      <c r="I35" s="74">
        <f t="shared" si="2"/>
        <v>0</v>
      </c>
      <c r="J35" s="74">
        <f t="shared" si="2"/>
        <v>0</v>
      </c>
      <c r="K35" s="74">
        <f t="shared" si="2"/>
        <v>0</v>
      </c>
      <c r="L35" s="74">
        <f t="shared" si="2"/>
        <v>0</v>
      </c>
      <c r="M35" s="74">
        <f t="shared" si="2"/>
        <v>0</v>
      </c>
      <c r="N35" s="74">
        <f t="shared" si="2"/>
        <v>0</v>
      </c>
      <c r="O35" s="75"/>
      <c r="P35" s="61">
        <f>+I33</f>
        <v>0</v>
      </c>
      <c r="Q35" s="62"/>
    </row>
    <row r="36" spans="1:29" ht="18.75">
      <c r="A36" s="6"/>
      <c r="B36" s="59" t="s">
        <v>92</v>
      </c>
      <c r="C36" s="6"/>
      <c r="D36" s="6"/>
      <c r="E36" s="76"/>
      <c r="F36" s="6"/>
      <c r="G36" s="77"/>
      <c r="H36" s="6"/>
      <c r="I36" s="6"/>
      <c r="J36" s="6"/>
      <c r="K36" s="6"/>
      <c r="L36" s="6"/>
      <c r="M36" s="6"/>
      <c r="N36" s="78"/>
      <c r="AC36" s="49"/>
    </row>
    <row r="37" spans="1:14" ht="15">
      <c r="A37" s="6"/>
      <c r="B37" s="6"/>
      <c r="C37" s="6"/>
      <c r="D37" s="6"/>
      <c r="E37" s="6"/>
      <c r="F37" s="6"/>
      <c r="G37" s="6"/>
      <c r="H37" s="6"/>
      <c r="I37" s="6"/>
      <c r="J37" s="6"/>
      <c r="K37" s="6"/>
      <c r="L37" s="6"/>
      <c r="M37" s="6"/>
      <c r="N37" s="79"/>
    </row>
    <row r="38" spans="1:26" ht="30" customHeight="1">
      <c r="A38" s="6"/>
      <c r="B38" s="80" t="s">
        <v>93</v>
      </c>
      <c r="C38" s="81" t="str">
        <f>CONCATENATE("Presupuesto acumulado (en ",'Introducción de datos'!$D$26,")")</f>
        <v>Presupuesto acumulado (en $)</v>
      </c>
      <c r="D38" s="82" t="str">
        <f>CONCATENATE("Gastos acumulados (en ",'Introducción de datos'!$D$26,")")</f>
        <v>Gastos acumulados (en $)</v>
      </c>
      <c r="E38" s="83"/>
      <c r="F38" s="84"/>
      <c r="G38" s="6"/>
      <c r="H38" s="6"/>
      <c r="I38" s="6"/>
      <c r="J38" s="85"/>
      <c r="K38" s="86"/>
      <c r="N38"/>
      <c r="Y38" s="49"/>
      <c r="Z38" s="5"/>
    </row>
    <row r="39" spans="1:26" ht="14.25" customHeight="1">
      <c r="A39" s="6"/>
      <c r="B39" s="87" t="s">
        <v>94</v>
      </c>
      <c r="C39" s="456">
        <v>966108.76</v>
      </c>
      <c r="D39" s="457">
        <v>15924.09</v>
      </c>
      <c r="E39" s="88"/>
      <c r="F39" s="89"/>
      <c r="G39" s="90"/>
      <c r="H39" s="6"/>
      <c r="I39" s="6"/>
      <c r="J39" s="91"/>
      <c r="K39" s="92"/>
      <c r="N39"/>
      <c r="Y39" s="49"/>
      <c r="Z39" s="5"/>
    </row>
    <row r="40" spans="1:26" ht="14.25" customHeight="1">
      <c r="A40" s="6"/>
      <c r="B40" s="87" t="s">
        <v>95</v>
      </c>
      <c r="C40" s="456">
        <v>117833.5</v>
      </c>
      <c r="D40" s="457">
        <v>8908.14</v>
      </c>
      <c r="E40" s="93"/>
      <c r="F40" s="89"/>
      <c r="G40" s="90"/>
      <c r="H40" s="6"/>
      <c r="I40" s="6"/>
      <c r="J40" s="6"/>
      <c r="K40" s="92"/>
      <c r="N40"/>
      <c r="Y40" s="49"/>
      <c r="Z40" s="5"/>
    </row>
    <row r="41" spans="1:26" ht="15">
      <c r="A41" s="6"/>
      <c r="B41" s="94" t="s">
        <v>96</v>
      </c>
      <c r="C41" s="456">
        <v>72500</v>
      </c>
      <c r="D41" s="457">
        <v>0</v>
      </c>
      <c r="E41" s="93"/>
      <c r="F41" s="95"/>
      <c r="G41" s="6"/>
      <c r="H41" s="6"/>
      <c r="I41" s="6"/>
      <c r="J41" s="6"/>
      <c r="K41" s="92"/>
      <c r="N41"/>
      <c r="Y41" s="49"/>
      <c r="Z41" s="5"/>
    </row>
    <row r="42" spans="1:26" ht="15" customHeight="1">
      <c r="A42" s="6"/>
      <c r="B42" s="87" t="s">
        <v>97</v>
      </c>
      <c r="C42" s="456">
        <v>2250</v>
      </c>
      <c r="D42" s="457">
        <v>0</v>
      </c>
      <c r="E42" s="93"/>
      <c r="F42" s="96"/>
      <c r="G42" s="6"/>
      <c r="H42" s="6"/>
      <c r="I42" s="6"/>
      <c r="J42" s="6"/>
      <c r="K42" s="49"/>
      <c r="N42"/>
      <c r="Y42" s="49"/>
      <c r="Z42" s="5"/>
    </row>
    <row r="43" spans="1:26" ht="15">
      <c r="A43" s="6"/>
      <c r="B43" s="87" t="s">
        <v>98</v>
      </c>
      <c r="C43" s="456">
        <v>12585.85</v>
      </c>
      <c r="D43" s="457">
        <v>0</v>
      </c>
      <c r="E43" s="93"/>
      <c r="F43" s="97"/>
      <c r="G43" s="6"/>
      <c r="H43" s="6"/>
      <c r="I43" s="6"/>
      <c r="J43" s="6"/>
      <c r="K43" s="49"/>
      <c r="N43"/>
      <c r="Y43" s="49"/>
      <c r="Z43" s="5"/>
    </row>
    <row r="44" spans="1:26" ht="15">
      <c r="A44" s="6"/>
      <c r="B44" s="87" t="s">
        <v>99</v>
      </c>
      <c r="C44" s="456">
        <v>267538</v>
      </c>
      <c r="D44" s="458">
        <v>92208.9</v>
      </c>
      <c r="E44" s="93"/>
      <c r="F44" s="98"/>
      <c r="G44" s="6"/>
      <c r="H44" s="6"/>
      <c r="I44" s="6"/>
      <c r="J44" s="6"/>
      <c r="K44" s="49"/>
      <c r="N44"/>
      <c r="Y44" s="49"/>
      <c r="Z44" s="5"/>
    </row>
    <row r="45" spans="1:26" ht="15">
      <c r="A45" s="6"/>
      <c r="B45" s="99" t="s">
        <v>100</v>
      </c>
      <c r="C45" s="456">
        <v>507957.32</v>
      </c>
      <c r="D45" s="458">
        <v>0</v>
      </c>
      <c r="E45" s="93"/>
      <c r="F45" s="97"/>
      <c r="G45" s="93"/>
      <c r="H45" s="93"/>
      <c r="I45" s="93"/>
      <c r="J45" s="93"/>
      <c r="K45" s="49"/>
      <c r="N45"/>
      <c r="Y45" s="5"/>
      <c r="Z45" s="5"/>
    </row>
    <row r="46" spans="1:26" ht="15">
      <c r="A46" s="6"/>
      <c r="B46" s="99" t="s">
        <v>101</v>
      </c>
      <c r="C46" s="456">
        <v>89682.5</v>
      </c>
      <c r="D46" s="458">
        <v>0</v>
      </c>
      <c r="E46" s="93"/>
      <c r="F46" s="97"/>
      <c r="G46" s="93"/>
      <c r="H46" s="93"/>
      <c r="I46" s="93"/>
      <c r="J46" s="93"/>
      <c r="K46" s="49"/>
      <c r="N46"/>
      <c r="Y46" s="5"/>
      <c r="Z46" s="5"/>
    </row>
    <row r="47" spans="1:26" ht="15">
      <c r="A47" s="6"/>
      <c r="B47" s="99" t="s">
        <v>102</v>
      </c>
      <c r="C47" s="456">
        <v>155075.96</v>
      </c>
      <c r="D47" s="458">
        <v>24071.72</v>
      </c>
      <c r="E47" s="93"/>
      <c r="F47" s="97"/>
      <c r="G47" s="93"/>
      <c r="H47" s="93"/>
      <c r="I47" s="93"/>
      <c r="J47" s="93"/>
      <c r="K47" s="49"/>
      <c r="N47"/>
      <c r="Y47" s="5"/>
      <c r="Z47" s="5"/>
    </row>
    <row r="48" spans="1:26" ht="15">
      <c r="A48" s="6"/>
      <c r="B48" s="100"/>
      <c r="C48" s="456"/>
      <c r="D48" s="458"/>
      <c r="E48" s="93"/>
      <c r="F48" s="93"/>
      <c r="G48" s="93"/>
      <c r="H48" s="93"/>
      <c r="I48" s="93"/>
      <c r="J48" s="93"/>
      <c r="K48" s="49"/>
      <c r="N48"/>
      <c r="Y48" s="5"/>
      <c r="Z48" s="5"/>
    </row>
    <row r="49" spans="1:26" ht="15">
      <c r="A49" s="6"/>
      <c r="B49" s="101" t="s">
        <v>103</v>
      </c>
      <c r="C49" s="102">
        <f>SUM(C39:C47)</f>
        <v>2191531.89</v>
      </c>
      <c r="D49" s="102">
        <f>SUM(D39:D47)</f>
        <v>141112.84999999998</v>
      </c>
      <c r="E49" s="449"/>
      <c r="F49" s="553" t="str">
        <f ca="1">+IF((ROUND(C49,0)=ROUND(OFFSET(B33,0,RIGHT('Introducción de datos'!$C$16,LEN('Introducción de datos'!$C$16)-1),1,1),0)),"OK: Datos corresponden","Atención: Datos no corresponden")</f>
        <v>OK: Datos corresponden</v>
      </c>
      <c r="G49" s="553"/>
      <c r="H49" s="553"/>
      <c r="I49" s="553"/>
      <c r="J49" s="103"/>
      <c r="K49" s="103"/>
      <c r="L49" s="103"/>
      <c r="M49" s="104"/>
      <c r="N49" s="75"/>
      <c r="Y49" s="5"/>
      <c r="Z49" s="5"/>
    </row>
    <row r="50" spans="1:17" ht="15">
      <c r="A50" s="6"/>
      <c r="B50" s="105" t="s">
        <v>104</v>
      </c>
      <c r="C50" s="103"/>
      <c r="D50" s="103"/>
      <c r="E50" s="106"/>
      <c r="F50" s="103"/>
      <c r="G50" s="103"/>
      <c r="H50" s="103"/>
      <c r="I50" s="103"/>
      <c r="J50" s="103"/>
      <c r="K50" s="103"/>
      <c r="L50" s="103"/>
      <c r="M50" s="103"/>
      <c r="N50" s="103"/>
      <c r="O50" s="75"/>
      <c r="P50" s="61"/>
      <c r="Q50" s="62"/>
    </row>
    <row r="51" spans="1:17" ht="18.75">
      <c r="A51" s="6"/>
      <c r="B51" s="59" t="s">
        <v>105</v>
      </c>
      <c r="C51" s="6"/>
      <c r="D51" s="6"/>
      <c r="E51" s="6"/>
      <c r="F51" s="6"/>
      <c r="G51" s="6"/>
      <c r="H51" s="6"/>
      <c r="I51" s="6"/>
      <c r="J51" s="6"/>
      <c r="K51" s="6"/>
      <c r="L51" s="6"/>
      <c r="M51" s="6"/>
      <c r="O51" s="60"/>
      <c r="P51" s="61">
        <f>+J33</f>
        <v>0</v>
      </c>
      <c r="Q51" s="62"/>
    </row>
    <row r="52" spans="1:17" ht="15">
      <c r="A52" s="6"/>
      <c r="B52" s="6"/>
      <c r="C52" s="6"/>
      <c r="D52" s="6"/>
      <c r="E52" s="6"/>
      <c r="F52" s="6"/>
      <c r="G52" s="6"/>
      <c r="H52" s="6"/>
      <c r="I52" s="6"/>
      <c r="J52" s="6"/>
      <c r="K52" s="6"/>
      <c r="L52" s="6"/>
      <c r="M52" s="6"/>
      <c r="O52" s="60"/>
      <c r="P52" s="61">
        <f>+K33</f>
        <v>0</v>
      </c>
      <c r="Q52" s="62"/>
    </row>
    <row r="53" spans="1:28" ht="35.25" customHeight="1">
      <c r="A53" s="6"/>
      <c r="B53" s="107"/>
      <c r="C53" s="108" t="s">
        <v>106</v>
      </c>
      <c r="D53" s="108" t="s">
        <v>107</v>
      </c>
      <c r="E53" s="109" t="str">
        <f>CONCATENATE("Total gastado y desembolso (en ",D26,")")</f>
        <v>Total gastado y desembolso (en $)</v>
      </c>
      <c r="F53" s="6"/>
      <c r="G53" s="110"/>
      <c r="H53" s="84"/>
      <c r="I53" s="111"/>
      <c r="J53" s="111"/>
      <c r="K53" s="111"/>
      <c r="L53" s="111"/>
      <c r="M53" s="112"/>
      <c r="N53" s="112"/>
      <c r="O53" s="61">
        <f>+M33</f>
        <v>0</v>
      </c>
      <c r="P53" s="62"/>
      <c r="AB53" s="49"/>
    </row>
    <row r="54" spans="1:28" ht="15">
      <c r="A54" s="6"/>
      <c r="B54" s="481" t="s">
        <v>363</v>
      </c>
      <c r="C54" s="114">
        <v>0</v>
      </c>
      <c r="D54" s="115">
        <f>C32</f>
        <v>2191531.88</v>
      </c>
      <c r="E54" s="116">
        <f aca="true" t="shared" si="3" ref="E54:E65">+D54+C54</f>
        <v>2191531.88</v>
      </c>
      <c r="F54" s="6"/>
      <c r="G54" s="117"/>
      <c r="H54" s="118"/>
      <c r="I54" s="119"/>
      <c r="J54" s="120"/>
      <c r="K54" s="120"/>
      <c r="L54" s="121"/>
      <c r="M54" s="121"/>
      <c r="N54" s="121"/>
      <c r="O54" s="62"/>
      <c r="P54" s="62"/>
      <c r="AB54" s="49"/>
    </row>
    <row r="55" spans="1:28" ht="15">
      <c r="A55" s="6"/>
      <c r="B55" s="487" t="s">
        <v>378</v>
      </c>
      <c r="C55" s="114">
        <v>0</v>
      </c>
      <c r="D55" s="115">
        <f>141112.85+D59</f>
        <v>1423009.79</v>
      </c>
      <c r="E55" s="116">
        <f t="shared" si="3"/>
        <v>1423009.79</v>
      </c>
      <c r="F55" s="6"/>
      <c r="G55" s="122"/>
      <c r="H55" s="118"/>
      <c r="I55" s="119"/>
      <c r="J55" s="120"/>
      <c r="K55" s="120"/>
      <c r="L55" s="121"/>
      <c r="M55" s="123"/>
      <c r="N55" s="123"/>
      <c r="O55" s="62"/>
      <c r="P55" s="62"/>
      <c r="AB55" s="49"/>
    </row>
    <row r="56" spans="1:28" ht="15">
      <c r="A56" s="6"/>
      <c r="B56" s="126" t="s">
        <v>114</v>
      </c>
      <c r="C56" s="114"/>
      <c r="D56" s="115">
        <v>2077593.28</v>
      </c>
      <c r="E56" s="486">
        <f t="shared" si="3"/>
        <v>2077593.28</v>
      </c>
      <c r="F56" s="6"/>
      <c r="G56" s="122"/>
      <c r="H56" s="118"/>
      <c r="I56" s="119"/>
      <c r="J56" s="120"/>
      <c r="K56" s="120"/>
      <c r="L56" s="121"/>
      <c r="M56" s="123"/>
      <c r="N56" s="123"/>
      <c r="O56" s="62"/>
      <c r="P56" s="62"/>
      <c r="AB56" s="49"/>
    </row>
    <row r="57" spans="1:28" ht="15">
      <c r="A57" s="6"/>
      <c r="B57" s="487" t="s">
        <v>379</v>
      </c>
      <c r="C57" s="114"/>
      <c r="D57" s="493">
        <f>D54-D55</f>
        <v>768522.0899999999</v>
      </c>
      <c r="E57" s="486">
        <f t="shared" si="3"/>
        <v>768522.0899999999</v>
      </c>
      <c r="F57" s="6"/>
      <c r="G57" s="122"/>
      <c r="H57" s="118"/>
      <c r="I57" s="119"/>
      <c r="J57" s="120"/>
      <c r="K57" s="120"/>
      <c r="L57" s="121"/>
      <c r="M57" s="123"/>
      <c r="N57" s="123"/>
      <c r="O57" s="62"/>
      <c r="P57" s="62"/>
      <c r="AB57" s="49"/>
    </row>
    <row r="58" spans="1:17" ht="19.5" thickBot="1">
      <c r="A58" s="6"/>
      <c r="B58" s="59" t="s">
        <v>380</v>
      </c>
      <c r="C58" s="6"/>
      <c r="D58" s="6"/>
      <c r="E58" s="6"/>
      <c r="F58" s="6"/>
      <c r="G58" s="6"/>
      <c r="H58" s="6"/>
      <c r="I58" s="6"/>
      <c r="J58" s="6"/>
      <c r="K58" s="6"/>
      <c r="L58" s="6"/>
      <c r="M58" s="6"/>
      <c r="O58" s="60"/>
      <c r="P58" s="61">
        <f>+J40</f>
        <v>0</v>
      </c>
      <c r="Q58" s="62"/>
    </row>
    <row r="59" spans="1:28" ht="15.75" thickBot="1">
      <c r="A59" s="6"/>
      <c r="B59" s="490" t="s">
        <v>108</v>
      </c>
      <c r="C59" s="490">
        <v>0</v>
      </c>
      <c r="D59" s="490">
        <v>1281896.94</v>
      </c>
      <c r="E59" s="491">
        <f t="shared" si="3"/>
        <v>1281896.94</v>
      </c>
      <c r="F59" s="6"/>
      <c r="G59" s="117"/>
      <c r="H59" s="118"/>
      <c r="I59" s="119"/>
      <c r="J59" s="120"/>
      <c r="K59" s="120"/>
      <c r="L59" s="121"/>
      <c r="M59" s="121"/>
      <c r="N59" s="121"/>
      <c r="AB59" s="49"/>
    </row>
    <row r="60" spans="1:28" ht="15.75" thickBot="1">
      <c r="A60" s="6"/>
      <c r="B60" s="490" t="s">
        <v>109</v>
      </c>
      <c r="C60" s="490">
        <v>0</v>
      </c>
      <c r="D60" s="490">
        <v>0</v>
      </c>
      <c r="E60" s="491">
        <f t="shared" si="3"/>
        <v>0</v>
      </c>
      <c r="F60" s="6"/>
      <c r="G60" s="117"/>
      <c r="H60" s="118"/>
      <c r="I60" s="119"/>
      <c r="J60" s="120"/>
      <c r="K60" s="120"/>
      <c r="L60" s="121"/>
      <c r="M60" s="121"/>
      <c r="N60" s="121"/>
      <c r="AB60" s="49"/>
    </row>
    <row r="61" spans="1:28" ht="15.75" thickBot="1">
      <c r="A61" s="6"/>
      <c r="B61" s="490" t="s">
        <v>110</v>
      </c>
      <c r="C61" s="490">
        <v>0</v>
      </c>
      <c r="D61" s="490">
        <f>+'[2]Hoja1'!$Z$136+'[2]Hoja1'!$Z$138+'[2]Hoja1'!$Z$139</f>
        <v>108873.90999999999</v>
      </c>
      <c r="E61" s="491">
        <f t="shared" si="3"/>
        <v>108873.90999999999</v>
      </c>
      <c r="F61" s="6"/>
      <c r="G61" s="117"/>
      <c r="H61" s="118"/>
      <c r="I61" s="119"/>
      <c r="J61" s="120"/>
      <c r="K61" s="120"/>
      <c r="L61" s="121"/>
      <c r="M61" s="121"/>
      <c r="N61" s="121"/>
      <c r="AB61" s="49"/>
    </row>
    <row r="62" spans="1:28" ht="15.75" thickBot="1">
      <c r="A62" s="6"/>
      <c r="B62" s="490" t="s">
        <v>364</v>
      </c>
      <c r="C62" s="490"/>
      <c r="D62" s="490">
        <f>141112.85-D61</f>
        <v>32238.940000000017</v>
      </c>
      <c r="E62" s="491">
        <f>+D62+C62</f>
        <v>32238.940000000017</v>
      </c>
      <c r="F62" s="6"/>
      <c r="G62" s="117"/>
      <c r="H62" s="118"/>
      <c r="I62" s="119"/>
      <c r="J62" s="120"/>
      <c r="K62" s="120"/>
      <c r="L62" s="121"/>
      <c r="M62" s="121"/>
      <c r="N62" s="121"/>
      <c r="O62" s="62"/>
      <c r="P62" s="62"/>
      <c r="AB62" s="49"/>
    </row>
    <row r="63" spans="1:28" ht="15.75" thickBot="1">
      <c r="A63" s="6"/>
      <c r="B63" s="490" t="s">
        <v>111</v>
      </c>
      <c r="C63" s="490">
        <v>0</v>
      </c>
      <c r="D63" s="490">
        <v>0</v>
      </c>
      <c r="E63" s="491">
        <f t="shared" si="3"/>
        <v>0</v>
      </c>
      <c r="F63" s="479"/>
      <c r="G63" s="122"/>
      <c r="H63" s="124"/>
      <c r="I63" s="125"/>
      <c r="J63" s="125"/>
      <c r="K63" s="125"/>
      <c r="L63" s="121"/>
      <c r="M63" s="123"/>
      <c r="N63" s="123"/>
      <c r="AB63" s="49"/>
    </row>
    <row r="64" spans="1:28" ht="15.75" thickBot="1">
      <c r="A64" s="6"/>
      <c r="B64" s="490" t="s">
        <v>112</v>
      </c>
      <c r="C64" s="490">
        <v>0</v>
      </c>
      <c r="D64" s="490">
        <v>0</v>
      </c>
      <c r="E64" s="491">
        <f t="shared" si="3"/>
        <v>0</v>
      </c>
      <c r="F64" s="6"/>
      <c r="G64" s="122"/>
      <c r="H64" s="124"/>
      <c r="I64" s="125"/>
      <c r="J64" s="125"/>
      <c r="K64" s="125"/>
      <c r="L64" s="121"/>
      <c r="M64" s="123"/>
      <c r="N64" s="123"/>
      <c r="AB64" s="49"/>
    </row>
    <row r="65" spans="1:28" ht="15">
      <c r="A65" s="6"/>
      <c r="B65" s="492" t="s">
        <v>113</v>
      </c>
      <c r="C65" s="492">
        <v>0</v>
      </c>
      <c r="D65" s="492">
        <f>+D61</f>
        <v>108873.90999999999</v>
      </c>
      <c r="E65" s="489">
        <f t="shared" si="3"/>
        <v>108873.90999999999</v>
      </c>
      <c r="F65" s="6"/>
      <c r="G65" s="122"/>
      <c r="H65" s="124"/>
      <c r="I65" s="125"/>
      <c r="J65" s="125"/>
      <c r="K65" s="125"/>
      <c r="L65" s="121"/>
      <c r="M65" s="123"/>
      <c r="N65" s="123"/>
      <c r="AB65" s="49"/>
    </row>
    <row r="66" spans="1:29" ht="15.75" customHeight="1">
      <c r="A66" s="6"/>
      <c r="B66" s="488" t="s">
        <v>354</v>
      </c>
      <c r="C66" s="451"/>
      <c r="D66" s="451"/>
      <c r="E66" s="132"/>
      <c r="F66" s="6"/>
      <c r="G66" s="6"/>
      <c r="H66" s="6"/>
      <c r="I66" s="6"/>
      <c r="J66" s="6"/>
      <c r="K66" s="6"/>
      <c r="L66" s="6"/>
      <c r="M66" s="6"/>
      <c r="AC66" s="49"/>
    </row>
    <row r="67" spans="1:29" ht="15.75" customHeight="1">
      <c r="A67" s="6"/>
      <c r="B67" s="131" t="s">
        <v>365</v>
      </c>
      <c r="C67" s="451"/>
      <c r="D67" s="451"/>
      <c r="E67" s="132"/>
      <c r="F67" s="6"/>
      <c r="G67" s="6"/>
      <c r="H67" s="6"/>
      <c r="I67" s="6"/>
      <c r="J67" s="6"/>
      <c r="K67" s="6"/>
      <c r="L67" s="6"/>
      <c r="M67" s="6"/>
      <c r="AC67" s="49"/>
    </row>
    <row r="68" spans="1:13" ht="15">
      <c r="A68" s="6"/>
      <c r="B68" s="6"/>
      <c r="C68" s="6"/>
      <c r="D68" s="6"/>
      <c r="E68" s="6"/>
      <c r="F68" s="6"/>
      <c r="G68" s="6"/>
      <c r="H68" s="6"/>
      <c r="I68" s="6"/>
      <c r="J68" s="6"/>
      <c r="K68" s="6"/>
      <c r="L68" s="6"/>
      <c r="M68" s="6"/>
    </row>
    <row r="69" spans="1:13" ht="18.75">
      <c r="A69" s="6"/>
      <c r="B69" s="59" t="s">
        <v>116</v>
      </c>
      <c r="C69" s="6"/>
      <c r="D69" s="6"/>
      <c r="E69" s="6"/>
      <c r="F69" s="6"/>
      <c r="G69" s="6"/>
      <c r="H69" s="6"/>
      <c r="I69" s="6"/>
      <c r="J69" s="6"/>
      <c r="K69" s="6"/>
      <c r="L69" s="6"/>
      <c r="M69" s="6"/>
    </row>
    <row r="70" spans="1:13" ht="15">
      <c r="A70" s="6"/>
      <c r="B70" s="6"/>
      <c r="C70" s="6"/>
      <c r="D70" s="6"/>
      <c r="E70" s="6"/>
      <c r="F70" s="6"/>
      <c r="G70" s="6"/>
      <c r="H70" s="6"/>
      <c r="I70" s="6"/>
      <c r="J70" s="6"/>
      <c r="K70" s="6"/>
      <c r="L70" s="6"/>
      <c r="M70" s="6"/>
    </row>
    <row r="71" spans="1:13" ht="14.25" customHeight="1">
      <c r="A71" s="6"/>
      <c r="B71" s="554" t="s">
        <v>117</v>
      </c>
      <c r="C71" s="554"/>
      <c r="D71" s="554"/>
      <c r="E71" s="6"/>
      <c r="F71" s="6"/>
      <c r="G71" s="6"/>
      <c r="H71" s="6"/>
      <c r="I71" s="6"/>
      <c r="J71" s="6"/>
      <c r="K71" s="6"/>
      <c r="L71" s="6"/>
      <c r="M71" s="5"/>
    </row>
    <row r="72" spans="1:13" ht="15">
      <c r="A72" s="6"/>
      <c r="B72" s="133"/>
      <c r="C72" s="134" t="s">
        <v>118</v>
      </c>
      <c r="D72" s="135" t="s">
        <v>119</v>
      </c>
      <c r="E72" s="6"/>
      <c r="F72" s="6"/>
      <c r="G72" s="6"/>
      <c r="H72" s="6"/>
      <c r="I72" s="6"/>
      <c r="J72" s="6"/>
      <c r="K72" s="6"/>
      <c r="L72" s="6"/>
      <c r="M72" s="5"/>
    </row>
    <row r="73" spans="1:13" ht="15">
      <c r="A73" s="6"/>
      <c r="B73" s="136" t="s">
        <v>120</v>
      </c>
      <c r="C73" s="137" t="s">
        <v>121</v>
      </c>
      <c r="D73" s="138"/>
      <c r="E73" s="6"/>
      <c r="F73" s="6"/>
      <c r="G73" s="6"/>
      <c r="H73" s="6"/>
      <c r="I73" s="6"/>
      <c r="J73" s="6"/>
      <c r="K73" s="6"/>
      <c r="L73" s="6"/>
      <c r="M73" s="5"/>
    </row>
    <row r="74" spans="1:13" ht="15">
      <c r="A74" s="6"/>
      <c r="B74" s="139" t="s">
        <v>122</v>
      </c>
      <c r="C74" s="137">
        <v>15</v>
      </c>
      <c r="D74" s="138">
        <v>45</v>
      </c>
      <c r="E74" s="6"/>
      <c r="F74" s="6"/>
      <c r="G74" s="6"/>
      <c r="H74" s="118"/>
      <c r="I74" s="118"/>
      <c r="J74" s="6"/>
      <c r="K74" s="6"/>
      <c r="L74" s="6"/>
      <c r="M74" s="5"/>
    </row>
    <row r="75" spans="1:13" ht="15">
      <c r="A75" s="6"/>
      <c r="B75" s="140" t="s">
        <v>123</v>
      </c>
      <c r="C75" s="141">
        <v>15</v>
      </c>
      <c r="D75" s="142">
        <v>45</v>
      </c>
      <c r="E75" s="6"/>
      <c r="F75" s="6"/>
      <c r="G75" s="6"/>
      <c r="H75" s="118"/>
      <c r="I75" s="118"/>
      <c r="J75" s="6"/>
      <c r="K75" s="6"/>
      <c r="L75" s="6"/>
      <c r="M75" s="5"/>
    </row>
    <row r="76" spans="1:13" ht="15">
      <c r="A76" s="6"/>
      <c r="B76" s="143" t="s">
        <v>124</v>
      </c>
      <c r="C76" s="6"/>
      <c r="D76" s="6"/>
      <c r="E76" s="6"/>
      <c r="F76" s="6"/>
      <c r="G76" s="6"/>
      <c r="H76" s="6"/>
      <c r="I76" s="6"/>
      <c r="J76" s="6"/>
      <c r="K76" s="6"/>
      <c r="L76" s="6"/>
      <c r="M76" s="6"/>
    </row>
    <row r="77" spans="1:24" ht="15">
      <c r="A77" s="6"/>
      <c r="B77" s="6"/>
      <c r="C77" s="6"/>
      <c r="D77" s="6"/>
      <c r="E77" s="6"/>
      <c r="F77" s="6"/>
      <c r="G77" s="6"/>
      <c r="H77" s="6"/>
      <c r="I77" s="6"/>
      <c r="J77" s="6"/>
      <c r="K77" s="6"/>
      <c r="L77" s="144"/>
      <c r="M77" s="6"/>
      <c r="W77" s="10"/>
      <c r="X77" s="10"/>
    </row>
    <row r="78" spans="1:24" ht="18.75">
      <c r="A78" s="6"/>
      <c r="B78" s="145" t="s">
        <v>125</v>
      </c>
      <c r="C78" s="146"/>
      <c r="D78" s="146"/>
      <c r="E78" s="146"/>
      <c r="F78" s="146"/>
      <c r="G78" s="146"/>
      <c r="H78" s="147" t="s">
        <v>126</v>
      </c>
      <c r="I78" s="146"/>
      <c r="J78" s="148"/>
      <c r="K78" s="148"/>
      <c r="L78" s="149"/>
      <c r="M78" s="150"/>
      <c r="N78" s="151"/>
      <c r="Q78" s="54"/>
      <c r="W78" s="10"/>
      <c r="X78" s="10"/>
    </row>
    <row r="79" spans="1:24" ht="18.75">
      <c r="A79" s="6"/>
      <c r="B79" s="152"/>
      <c r="C79" s="153"/>
      <c r="D79" s="153"/>
      <c r="E79" s="153"/>
      <c r="F79" s="153"/>
      <c r="G79" s="153"/>
      <c r="H79" s="153"/>
      <c r="I79" s="153"/>
      <c r="J79" s="153"/>
      <c r="K79" s="154"/>
      <c r="L79" s="154"/>
      <c r="M79" s="153"/>
      <c r="N79" s="151"/>
      <c r="Q79" s="54"/>
      <c r="W79" s="10"/>
      <c r="X79" s="10"/>
    </row>
    <row r="80" spans="1:24" ht="18.75">
      <c r="A80" s="6"/>
      <c r="B80" s="152" t="s">
        <v>127</v>
      </c>
      <c r="C80" s="153"/>
      <c r="D80" s="153"/>
      <c r="E80" s="153"/>
      <c r="F80" s="153"/>
      <c r="G80" s="153"/>
      <c r="H80" s="153"/>
      <c r="I80" s="153"/>
      <c r="J80" s="153"/>
      <c r="K80" s="154"/>
      <c r="L80" s="154"/>
      <c r="M80" s="153"/>
      <c r="N80" s="151"/>
      <c r="Q80" s="54"/>
      <c r="W80" s="10"/>
      <c r="X80" s="10"/>
    </row>
    <row r="81" spans="1:24" ht="15.75" thickBot="1">
      <c r="A81" s="6"/>
      <c r="B81" s="155"/>
      <c r="C81" s="156"/>
      <c r="D81" s="156"/>
      <c r="E81" s="156"/>
      <c r="F81" s="156"/>
      <c r="G81" s="156"/>
      <c r="H81" s="155"/>
      <c r="I81" s="156"/>
      <c r="J81" s="155"/>
      <c r="K81" s="155"/>
      <c r="L81" s="155"/>
      <c r="M81" s="155"/>
      <c r="N81" s="49"/>
      <c r="O81" s="10"/>
      <c r="P81" s="10"/>
      <c r="Q81" s="10"/>
      <c r="X81" s="10"/>
    </row>
    <row r="82" spans="1:17" ht="45">
      <c r="A82" s="6"/>
      <c r="B82" s="555"/>
      <c r="C82" s="555"/>
      <c r="D82" s="157" t="s">
        <v>367</v>
      </c>
      <c r="E82" s="158" t="s">
        <v>128</v>
      </c>
      <c r="F82" s="158" t="s">
        <v>129</v>
      </c>
      <c r="G82" s="158" t="s">
        <v>130</v>
      </c>
      <c r="H82" s="159" t="s">
        <v>103</v>
      </c>
      <c r="I82" s="160"/>
      <c r="J82" s="93"/>
      <c r="K82" s="155"/>
      <c r="L82" s="155"/>
      <c r="M82" s="155"/>
      <c r="N82" s="49"/>
      <c r="O82" s="10"/>
      <c r="P82" s="10"/>
      <c r="Q82" s="10"/>
    </row>
    <row r="83" spans="1:17" ht="15">
      <c r="A83" s="6"/>
      <c r="B83" s="556" t="s">
        <v>131</v>
      </c>
      <c r="C83" s="556"/>
      <c r="D83" s="473">
        <v>5</v>
      </c>
      <c r="E83" s="162">
        <v>5</v>
      </c>
      <c r="F83" s="162">
        <v>0</v>
      </c>
      <c r="G83" s="162">
        <v>0</v>
      </c>
      <c r="H83" s="163">
        <f>SUM(E83:G83)</f>
        <v>5</v>
      </c>
      <c r="I83" s="164"/>
      <c r="J83" s="164"/>
      <c r="K83" s="155"/>
      <c r="L83" s="155"/>
      <c r="M83" s="155"/>
      <c r="N83" s="49"/>
      <c r="O83" s="10"/>
      <c r="P83" s="10"/>
      <c r="Q83" s="10"/>
    </row>
    <row r="84" spans="1:17" ht="15.75" thickBot="1">
      <c r="A84" s="6"/>
      <c r="B84" s="557" t="s">
        <v>132</v>
      </c>
      <c r="C84" s="557"/>
      <c r="D84" s="166"/>
      <c r="E84" s="167"/>
      <c r="F84" s="167"/>
      <c r="G84" s="167"/>
      <c r="H84" s="168">
        <f>SUM(E84:G84)</f>
        <v>0</v>
      </c>
      <c r="I84" s="93"/>
      <c r="J84" s="93"/>
      <c r="K84" s="155"/>
      <c r="L84" s="155"/>
      <c r="M84" s="155"/>
      <c r="N84" s="10"/>
      <c r="O84" s="10"/>
      <c r="P84" s="10"/>
      <c r="Q84" s="10"/>
    </row>
    <row r="85" spans="1:17" ht="15">
      <c r="A85" s="6"/>
      <c r="B85" s="155"/>
      <c r="C85" s="155"/>
      <c r="D85" s="155"/>
      <c r="E85" s="155"/>
      <c r="F85" s="155"/>
      <c r="G85" s="155"/>
      <c r="H85" s="155"/>
      <c r="I85" s="155"/>
      <c r="J85" s="155"/>
      <c r="K85" s="155"/>
      <c r="L85" s="155"/>
      <c r="M85" s="155"/>
      <c r="N85" s="10"/>
      <c r="O85" s="10"/>
      <c r="P85" s="10"/>
      <c r="Q85" s="10"/>
    </row>
    <row r="86" spans="1:17" ht="15">
      <c r="A86" s="6"/>
      <c r="B86" s="155"/>
      <c r="C86" s="155"/>
      <c r="D86" s="155"/>
      <c r="E86" s="155"/>
      <c r="F86" s="155"/>
      <c r="G86" s="155"/>
      <c r="H86" s="155"/>
      <c r="I86" s="155"/>
      <c r="J86" s="155"/>
      <c r="K86" s="155"/>
      <c r="L86" s="155"/>
      <c r="M86" s="155"/>
      <c r="N86" s="10"/>
      <c r="Q86" s="10"/>
    </row>
    <row r="87" spans="1:17" ht="18.75">
      <c r="A87" s="6"/>
      <c r="B87" s="152" t="s">
        <v>133</v>
      </c>
      <c r="C87" s="155"/>
      <c r="D87" s="155"/>
      <c r="E87" s="155"/>
      <c r="F87" s="155"/>
      <c r="G87" s="155"/>
      <c r="H87" s="155"/>
      <c r="I87" s="155"/>
      <c r="J87" s="155"/>
      <c r="K87" s="155"/>
      <c r="L87" s="155"/>
      <c r="M87" s="155"/>
      <c r="N87" s="10"/>
      <c r="Q87" s="10"/>
    </row>
    <row r="88" spans="1:17" ht="15">
      <c r="A88" s="6"/>
      <c r="B88" s="155"/>
      <c r="C88" s="155"/>
      <c r="D88" s="155"/>
      <c r="E88" s="155"/>
      <c r="F88" s="155"/>
      <c r="G88" s="155"/>
      <c r="H88" s="155"/>
      <c r="I88" s="155"/>
      <c r="J88" s="155"/>
      <c r="K88" s="155"/>
      <c r="L88" s="155"/>
      <c r="M88" s="155"/>
      <c r="N88" s="10"/>
      <c r="Q88" s="10"/>
    </row>
    <row r="89" spans="1:17" ht="15">
      <c r="A89" s="6"/>
      <c r="B89" s="169"/>
      <c r="C89" s="170" t="s">
        <v>134</v>
      </c>
      <c r="D89" s="170" t="s">
        <v>135</v>
      </c>
      <c r="E89" s="171" t="s">
        <v>136</v>
      </c>
      <c r="F89" s="93"/>
      <c r="G89" s="93"/>
      <c r="H89" s="93"/>
      <c r="I89" s="160"/>
      <c r="J89" s="155"/>
      <c r="K89" s="155"/>
      <c r="L89" s="155"/>
      <c r="M89" s="155"/>
      <c r="N89" s="10"/>
      <c r="Q89" s="10"/>
    </row>
    <row r="90" spans="1:17" ht="15">
      <c r="A90" s="6"/>
      <c r="B90" s="165" t="s">
        <v>137</v>
      </c>
      <c r="C90" s="474">
        <v>0</v>
      </c>
      <c r="D90" s="474">
        <v>0</v>
      </c>
      <c r="E90" s="172">
        <f>+C90-D90</f>
        <v>0</v>
      </c>
      <c r="F90" s="173"/>
      <c r="G90" s="174"/>
      <c r="H90" s="93"/>
      <c r="I90" s="164"/>
      <c r="J90" s="155"/>
      <c r="K90" s="155"/>
      <c r="L90" s="155"/>
      <c r="M90" s="155"/>
      <c r="N90" s="10"/>
      <c r="Q90" s="10"/>
    </row>
    <row r="91" spans="1:17" ht="15">
      <c r="A91" s="6"/>
      <c r="B91" s="453" t="s">
        <v>350</v>
      </c>
      <c r="C91" s="155"/>
      <c r="D91" s="155"/>
      <c r="E91" s="155"/>
      <c r="F91" s="155"/>
      <c r="G91" s="155"/>
      <c r="H91" s="155"/>
      <c r="I91" s="155"/>
      <c r="J91" s="155"/>
      <c r="K91" s="155"/>
      <c r="L91" s="155"/>
      <c r="M91" s="155"/>
      <c r="N91" s="10"/>
      <c r="Q91" s="10"/>
    </row>
    <row r="92" spans="1:17" ht="18.75">
      <c r="A92" s="6"/>
      <c r="B92" s="152" t="s">
        <v>138</v>
      </c>
      <c r="C92" s="155"/>
      <c r="D92" s="155"/>
      <c r="E92" s="155"/>
      <c r="F92" s="155"/>
      <c r="G92" s="155"/>
      <c r="H92" s="155"/>
      <c r="I92" s="155"/>
      <c r="J92" s="155"/>
      <c r="K92" s="155"/>
      <c r="L92" s="155"/>
      <c r="M92" s="155"/>
      <c r="N92" s="10"/>
      <c r="Q92" s="10"/>
    </row>
    <row r="93" spans="1:17" ht="15">
      <c r="A93" s="6"/>
      <c r="B93" s="155"/>
      <c r="C93" s="155"/>
      <c r="D93" s="155"/>
      <c r="E93" s="155"/>
      <c r="F93" s="155"/>
      <c r="G93" s="155"/>
      <c r="H93" s="155"/>
      <c r="I93" s="155"/>
      <c r="J93" s="155"/>
      <c r="K93" s="155"/>
      <c r="L93" s="155"/>
      <c r="M93" s="155"/>
      <c r="N93" s="10"/>
      <c r="Q93" s="10"/>
    </row>
    <row r="94" spans="1:17" ht="30">
      <c r="A94" s="6"/>
      <c r="B94" s="169"/>
      <c r="C94" s="170" t="s">
        <v>139</v>
      </c>
      <c r="D94" s="170" t="s">
        <v>140</v>
      </c>
      <c r="E94" s="170" t="s">
        <v>141</v>
      </c>
      <c r="F94" s="170" t="s">
        <v>142</v>
      </c>
      <c r="G94" s="175" t="s">
        <v>143</v>
      </c>
      <c r="H94" s="176"/>
      <c r="I94" s="160"/>
      <c r="J94" s="155"/>
      <c r="K94" s="155"/>
      <c r="L94" s="155"/>
      <c r="M94" s="155"/>
      <c r="N94" s="10"/>
      <c r="Q94" s="10"/>
    </row>
    <row r="95" spans="1:17" ht="15">
      <c r="A95" s="6"/>
      <c r="B95" s="165" t="s">
        <v>144</v>
      </c>
      <c r="C95" s="474">
        <v>3</v>
      </c>
      <c r="D95" s="474">
        <v>3</v>
      </c>
      <c r="E95" s="474">
        <v>3</v>
      </c>
      <c r="F95" s="475">
        <v>3</v>
      </c>
      <c r="G95" s="476">
        <v>1</v>
      </c>
      <c r="H95" s="177"/>
      <c r="I95" s="97"/>
      <c r="J95" s="155"/>
      <c r="K95" s="155"/>
      <c r="L95" s="155"/>
      <c r="M95" s="155"/>
      <c r="N95" s="10"/>
      <c r="Q95" s="10"/>
    </row>
    <row r="96" spans="1:17" ht="15">
      <c r="A96" s="6"/>
      <c r="B96" s="454" t="s">
        <v>356</v>
      </c>
      <c r="C96" s="155"/>
      <c r="D96" s="155"/>
      <c r="E96" s="155"/>
      <c r="F96" s="155"/>
      <c r="G96" s="155"/>
      <c r="H96" s="155"/>
      <c r="J96" s="155"/>
      <c r="K96" s="155"/>
      <c r="L96" s="155"/>
      <c r="M96" s="155"/>
      <c r="N96" s="10"/>
      <c r="Q96" s="10"/>
    </row>
    <row r="97" spans="1:17" ht="18.75">
      <c r="A97" s="6"/>
      <c r="B97" s="152" t="s">
        <v>145</v>
      </c>
      <c r="C97" s="155"/>
      <c r="D97" s="155"/>
      <c r="E97" s="155"/>
      <c r="F97" s="155"/>
      <c r="G97" s="155"/>
      <c r="H97" s="155"/>
      <c r="I97" s="155"/>
      <c r="J97" s="155"/>
      <c r="K97" s="155"/>
      <c r="L97" s="155"/>
      <c r="M97" s="155"/>
      <c r="N97" s="10"/>
      <c r="Q97" s="10"/>
    </row>
    <row r="98" spans="1:17" ht="15">
      <c r="A98" s="6"/>
      <c r="B98" s="155"/>
      <c r="C98" s="155"/>
      <c r="D98" s="155"/>
      <c r="E98" s="155"/>
      <c r="F98" s="155"/>
      <c r="G98" s="155"/>
      <c r="H98" s="155"/>
      <c r="I98" s="155"/>
      <c r="J98" s="155"/>
      <c r="K98" s="155"/>
      <c r="L98" s="155"/>
      <c r="M98" s="155"/>
      <c r="N98" s="10"/>
      <c r="Q98" s="10"/>
    </row>
    <row r="99" spans="1:30" ht="15">
      <c r="A99" s="6"/>
      <c r="B99" s="169"/>
      <c r="C99" s="178" t="s">
        <v>146</v>
      </c>
      <c r="D99" s="178" t="s">
        <v>147</v>
      </c>
      <c r="E99" s="179" t="s">
        <v>148</v>
      </c>
      <c r="F99" s="155"/>
      <c r="G99" s="155"/>
      <c r="H99" s="155"/>
      <c r="I99" s="155"/>
      <c r="J99" s="10"/>
      <c r="K99" s="10"/>
      <c r="L99" s="10"/>
      <c r="N99"/>
      <c r="AA99" s="5"/>
      <c r="AD99"/>
    </row>
    <row r="100" spans="1:30" ht="15">
      <c r="A100" s="6"/>
      <c r="B100" s="161" t="s">
        <v>149</v>
      </c>
      <c r="C100" s="473">
        <v>2</v>
      </c>
      <c r="D100" s="180"/>
      <c r="E100" s="181">
        <f>C100-D100</f>
        <v>2</v>
      </c>
      <c r="F100" s="155"/>
      <c r="G100" s="155"/>
      <c r="H100" s="155"/>
      <c r="I100" s="155"/>
      <c r="J100" s="10"/>
      <c r="K100" s="10"/>
      <c r="L100" s="10"/>
      <c r="N100"/>
      <c r="AA100" s="5"/>
      <c r="AD100"/>
    </row>
    <row r="101" spans="1:30" ht="15">
      <c r="A101" s="6"/>
      <c r="B101" s="182" t="s">
        <v>150</v>
      </c>
      <c r="C101" s="477">
        <v>0</v>
      </c>
      <c r="D101" s="183"/>
      <c r="E101" s="181">
        <f>C101-D101</f>
        <v>0</v>
      </c>
      <c r="F101" s="155"/>
      <c r="G101" s="155"/>
      <c r="H101" s="155"/>
      <c r="I101" s="155"/>
      <c r="J101" s="10"/>
      <c r="K101" s="10"/>
      <c r="L101" s="10"/>
      <c r="N101"/>
      <c r="AA101" s="5"/>
      <c r="AD101"/>
    </row>
    <row r="102" spans="1:30" ht="15">
      <c r="A102" s="6"/>
      <c r="B102" s="165" t="s">
        <v>151</v>
      </c>
      <c r="C102" s="478">
        <v>0</v>
      </c>
      <c r="D102" s="184"/>
      <c r="E102" s="181">
        <f>C102-D102</f>
        <v>0</v>
      </c>
      <c r="F102" s="155"/>
      <c r="G102" s="155"/>
      <c r="H102" s="155"/>
      <c r="I102" s="155"/>
      <c r="J102" s="10"/>
      <c r="K102" s="10"/>
      <c r="L102" s="10"/>
      <c r="N102"/>
      <c r="AA102" s="5"/>
      <c r="AD102"/>
    </row>
    <row r="103" spans="1:17" ht="15">
      <c r="A103" s="6"/>
      <c r="B103" s="452" t="s">
        <v>355</v>
      </c>
      <c r="C103" s="155"/>
      <c r="D103" s="155"/>
      <c r="E103" s="155"/>
      <c r="F103" s="155"/>
      <c r="G103" s="155"/>
      <c r="H103" s="155"/>
      <c r="I103" s="155"/>
      <c r="J103" s="155"/>
      <c r="K103" s="155"/>
      <c r="L103" s="155"/>
      <c r="M103" s="155"/>
      <c r="N103" s="10"/>
      <c r="Q103" s="10"/>
    </row>
    <row r="104" spans="1:17" ht="18.75">
      <c r="A104" s="6"/>
      <c r="B104" s="152" t="s">
        <v>152</v>
      </c>
      <c r="C104" s="155"/>
      <c r="D104" s="155"/>
      <c r="E104" s="155"/>
      <c r="F104" s="155"/>
      <c r="G104" s="155"/>
      <c r="H104" s="155"/>
      <c r="I104" s="155"/>
      <c r="J104" s="155"/>
      <c r="K104" s="155"/>
      <c r="L104" s="155"/>
      <c r="M104" s="155"/>
      <c r="N104" s="10"/>
      <c r="Q104" s="10"/>
    </row>
    <row r="105" spans="1:17" ht="15">
      <c r="A105" s="6"/>
      <c r="B105" s="155"/>
      <c r="C105" s="155"/>
      <c r="D105" s="155"/>
      <c r="E105" s="155"/>
      <c r="F105" s="155"/>
      <c r="G105" s="155"/>
      <c r="H105" s="155"/>
      <c r="I105" s="93"/>
      <c r="J105" s="93"/>
      <c r="K105" s="93"/>
      <c r="L105" s="93"/>
      <c r="M105" s="93"/>
      <c r="N105" s="49"/>
      <c r="Q105" s="10"/>
    </row>
    <row r="106" spans="1:17" ht="15">
      <c r="A106" s="6"/>
      <c r="B106" s="185"/>
      <c r="C106" s="186" t="s">
        <v>62</v>
      </c>
      <c r="D106" s="186" t="s">
        <v>79</v>
      </c>
      <c r="E106" s="186" t="s">
        <v>80</v>
      </c>
      <c r="F106" s="186" t="s">
        <v>81</v>
      </c>
      <c r="G106" s="186" t="s">
        <v>82</v>
      </c>
      <c r="H106" s="186" t="s">
        <v>83</v>
      </c>
      <c r="I106" s="186" t="s">
        <v>84</v>
      </c>
      <c r="J106" s="186" t="s">
        <v>85</v>
      </c>
      <c r="K106" s="186" t="s">
        <v>86</v>
      </c>
      <c r="L106" s="186" t="s">
        <v>87</v>
      </c>
      <c r="M106" s="186" t="s">
        <v>88</v>
      </c>
      <c r="N106" s="187" t="s">
        <v>89</v>
      </c>
      <c r="Q106" s="10"/>
    </row>
    <row r="107" spans="1:17" ht="15" customHeight="1">
      <c r="A107" s="6"/>
      <c r="B107" s="188" t="s">
        <v>153</v>
      </c>
      <c r="C107" s="189">
        <f>1344327.5/2</f>
        <v>672163.75</v>
      </c>
      <c r="D107" s="190"/>
      <c r="E107" s="190"/>
      <c r="F107" s="190"/>
      <c r="G107" s="190"/>
      <c r="H107" s="190"/>
      <c r="I107" s="190"/>
      <c r="J107" s="190"/>
      <c r="K107" s="191"/>
      <c r="L107" s="191"/>
      <c r="M107" s="191"/>
      <c r="N107" s="191"/>
      <c r="Q107" s="10"/>
    </row>
    <row r="108" spans="1:17" ht="15" customHeight="1">
      <c r="A108" s="6"/>
      <c r="B108" s="188" t="s">
        <v>154</v>
      </c>
      <c r="C108" s="189">
        <v>308285.58</v>
      </c>
      <c r="D108" s="190"/>
      <c r="E108" s="190"/>
      <c r="F108" s="190"/>
      <c r="G108" s="190"/>
      <c r="H108" s="190"/>
      <c r="I108" s="190"/>
      <c r="J108" s="190"/>
      <c r="K108" s="191"/>
      <c r="L108" s="191"/>
      <c r="M108" s="191"/>
      <c r="N108" s="191"/>
      <c r="Q108" s="10"/>
    </row>
    <row r="109" spans="1:17" ht="15" customHeight="1">
      <c r="A109" s="6"/>
      <c r="B109" s="188" t="s">
        <v>155</v>
      </c>
      <c r="C109" s="189">
        <v>108873.91</v>
      </c>
      <c r="D109" s="190"/>
      <c r="E109" s="190"/>
      <c r="F109" s="190"/>
      <c r="G109" s="190"/>
      <c r="H109" s="190"/>
      <c r="I109" s="190"/>
      <c r="J109" s="190"/>
      <c r="K109" s="191"/>
      <c r="L109" s="191"/>
      <c r="M109" s="191"/>
      <c r="N109" s="191"/>
      <c r="Q109" s="10"/>
    </row>
    <row r="110" spans="1:17" ht="15" customHeight="1">
      <c r="A110" s="6"/>
      <c r="B110" s="192" t="s">
        <v>156</v>
      </c>
      <c r="C110" s="193">
        <f>+C107</f>
        <v>672163.75</v>
      </c>
      <c r="D110" s="193">
        <f aca="true" t="shared" si="4" ref="D110:L110">+C110+D107</f>
        <v>672163.75</v>
      </c>
      <c r="E110" s="193">
        <f t="shared" si="4"/>
        <v>672163.75</v>
      </c>
      <c r="F110" s="193">
        <f t="shared" si="4"/>
        <v>672163.75</v>
      </c>
      <c r="G110" s="193">
        <f t="shared" si="4"/>
        <v>672163.75</v>
      </c>
      <c r="H110" s="193">
        <f t="shared" si="4"/>
        <v>672163.75</v>
      </c>
      <c r="I110" s="193">
        <f t="shared" si="4"/>
        <v>672163.75</v>
      </c>
      <c r="J110" s="193">
        <f t="shared" si="4"/>
        <v>672163.75</v>
      </c>
      <c r="K110" s="193">
        <f t="shared" si="4"/>
        <v>672163.75</v>
      </c>
      <c r="L110" s="193">
        <f t="shared" si="4"/>
        <v>672163.75</v>
      </c>
      <c r="M110" s="194">
        <f aca="true" t="shared" si="5" ref="M110:N112">+L110+M107</f>
        <v>672163.75</v>
      </c>
      <c r="N110" s="194">
        <f t="shared" si="5"/>
        <v>672163.75</v>
      </c>
      <c r="Q110" s="10"/>
    </row>
    <row r="111" spans="1:17" ht="15" customHeight="1">
      <c r="A111" s="6"/>
      <c r="B111" s="192" t="s">
        <v>157</v>
      </c>
      <c r="C111" s="193">
        <v>0</v>
      </c>
      <c r="D111" s="193">
        <f aca="true" t="shared" si="6" ref="D111:L111">+C111+D108</f>
        <v>0</v>
      </c>
      <c r="E111" s="193">
        <f t="shared" si="6"/>
        <v>0</v>
      </c>
      <c r="F111" s="193">
        <f t="shared" si="6"/>
        <v>0</v>
      </c>
      <c r="G111" s="193">
        <f t="shared" si="6"/>
        <v>0</v>
      </c>
      <c r="H111" s="193">
        <f t="shared" si="6"/>
        <v>0</v>
      </c>
      <c r="I111" s="193">
        <f t="shared" si="6"/>
        <v>0</v>
      </c>
      <c r="J111" s="193">
        <f t="shared" si="6"/>
        <v>0</v>
      </c>
      <c r="K111" s="193">
        <f t="shared" si="6"/>
        <v>0</v>
      </c>
      <c r="L111" s="193">
        <f t="shared" si="6"/>
        <v>0</v>
      </c>
      <c r="M111" s="194">
        <f t="shared" si="5"/>
        <v>0</v>
      </c>
      <c r="N111" s="194">
        <f t="shared" si="5"/>
        <v>0</v>
      </c>
      <c r="Q111" s="10"/>
    </row>
    <row r="112" spans="1:17" ht="15">
      <c r="A112" s="6"/>
      <c r="B112" s="195" t="s">
        <v>158</v>
      </c>
      <c r="C112" s="196">
        <f>+C109</f>
        <v>108873.91</v>
      </c>
      <c r="D112" s="193">
        <f aca="true" t="shared" si="7" ref="D112:L112">+C112+D109</f>
        <v>108873.91</v>
      </c>
      <c r="E112" s="193">
        <f t="shared" si="7"/>
        <v>108873.91</v>
      </c>
      <c r="F112" s="193">
        <f t="shared" si="7"/>
        <v>108873.91</v>
      </c>
      <c r="G112" s="193">
        <f t="shared" si="7"/>
        <v>108873.91</v>
      </c>
      <c r="H112" s="193">
        <f t="shared" si="7"/>
        <v>108873.91</v>
      </c>
      <c r="I112" s="193">
        <f t="shared" si="7"/>
        <v>108873.91</v>
      </c>
      <c r="J112" s="193">
        <f t="shared" si="7"/>
        <v>108873.91</v>
      </c>
      <c r="K112" s="193">
        <f t="shared" si="7"/>
        <v>108873.91</v>
      </c>
      <c r="L112" s="193">
        <f t="shared" si="7"/>
        <v>108873.91</v>
      </c>
      <c r="M112" s="194">
        <f t="shared" si="5"/>
        <v>108873.91</v>
      </c>
      <c r="N112" s="194">
        <f t="shared" si="5"/>
        <v>108873.91</v>
      </c>
      <c r="Q112" s="10"/>
    </row>
    <row r="113" spans="1:17" ht="15">
      <c r="A113" s="6"/>
      <c r="B113" s="6"/>
      <c r="C113" s="155"/>
      <c r="D113" s="155"/>
      <c r="E113" s="155"/>
      <c r="F113" s="155"/>
      <c r="G113" s="155"/>
      <c r="H113" s="155"/>
      <c r="I113" s="93"/>
      <c r="J113" s="197"/>
      <c r="K113" s="198"/>
      <c r="L113" s="93"/>
      <c r="M113" s="199"/>
      <c r="N113" s="49"/>
      <c r="Q113" s="10"/>
    </row>
    <row r="114" spans="1:17" ht="15">
      <c r="A114" s="6"/>
      <c r="B114" s="200" t="s">
        <v>159</v>
      </c>
      <c r="C114" s="155"/>
      <c r="D114" s="155"/>
      <c r="E114" s="155"/>
      <c r="F114" s="155"/>
      <c r="G114" s="155"/>
      <c r="H114" s="155"/>
      <c r="I114" s="93"/>
      <c r="J114" s="197"/>
      <c r="K114" s="198"/>
      <c r="L114" s="93"/>
      <c r="M114" s="199"/>
      <c r="N114" s="49"/>
      <c r="Q114" s="10"/>
    </row>
    <row r="115" spans="1:17" ht="15">
      <c r="A115" s="6"/>
      <c r="C115" s="155"/>
      <c r="D115" s="155"/>
      <c r="E115" s="155"/>
      <c r="F115" s="155"/>
      <c r="G115" s="155"/>
      <c r="H115" s="155"/>
      <c r="I115" s="93"/>
      <c r="J115" s="197"/>
      <c r="K115" s="199"/>
      <c r="L115" s="93"/>
      <c r="M115" s="199"/>
      <c r="N115" s="49"/>
      <c r="Q115" s="10"/>
    </row>
    <row r="116" spans="1:14" ht="15">
      <c r="A116" s="6"/>
      <c r="B116" s="6"/>
      <c r="C116" s="6"/>
      <c r="D116" s="6"/>
      <c r="E116" s="6"/>
      <c r="F116" s="6"/>
      <c r="G116" s="6"/>
      <c r="H116" s="6"/>
      <c r="I116" s="93"/>
      <c r="J116" s="93"/>
      <c r="K116" s="93"/>
      <c r="L116" s="93"/>
      <c r="M116" s="93"/>
      <c r="N116" s="49"/>
    </row>
    <row r="117" spans="1:14" ht="18.75">
      <c r="A117" s="6"/>
      <c r="B117" s="152" t="s">
        <v>160</v>
      </c>
      <c r="C117" s="6"/>
      <c r="D117" s="6"/>
      <c r="E117" s="6"/>
      <c r="F117" s="6"/>
      <c r="G117" s="6"/>
      <c r="H117" s="6"/>
      <c r="I117" s="93"/>
      <c r="J117" s="93"/>
      <c r="K117" s="93"/>
      <c r="L117" s="93"/>
      <c r="M117" s="93"/>
      <c r="N117" s="49"/>
    </row>
    <row r="118" spans="1:17" ht="15">
      <c r="A118" s="6"/>
      <c r="B118" s="6"/>
      <c r="C118" s="93"/>
      <c r="D118" s="93"/>
      <c r="E118" s="93"/>
      <c r="F118" s="93"/>
      <c r="G118" s="155"/>
      <c r="H118" s="155"/>
      <c r="I118" s="155"/>
      <c r="J118" s="93"/>
      <c r="K118" s="155"/>
      <c r="L118" s="93"/>
      <c r="M118" s="93"/>
      <c r="N118" s="49"/>
      <c r="O118" s="10"/>
      <c r="Q118" s="49"/>
    </row>
    <row r="119" spans="1:16" ht="70.5" customHeight="1">
      <c r="A119" s="6"/>
      <c r="B119" s="201" t="s">
        <v>161</v>
      </c>
      <c r="C119" s="464" t="s">
        <v>162</v>
      </c>
      <c r="D119" s="465" t="s">
        <v>163</v>
      </c>
      <c r="E119" s="465" t="s">
        <v>164</v>
      </c>
      <c r="F119" s="465" t="s">
        <v>165</v>
      </c>
      <c r="G119" s="465" t="s">
        <v>166</v>
      </c>
      <c r="H119" s="465" t="s">
        <v>167</v>
      </c>
      <c r="I119" s="465" t="s">
        <v>168</v>
      </c>
      <c r="J119" s="465" t="s">
        <v>169</v>
      </c>
      <c r="K119" s="466" t="s">
        <v>170</v>
      </c>
      <c r="L119" s="155"/>
      <c r="M119" s="49"/>
      <c r="N119" s="49"/>
      <c r="P119" s="49"/>
    </row>
    <row r="120" spans="1:16" ht="15.75" thickBot="1">
      <c r="A120" s="6"/>
      <c r="B120" s="462" t="s">
        <v>49</v>
      </c>
      <c r="C120" s="202"/>
      <c r="D120" s="203"/>
      <c r="E120" s="204">
        <f>IF(ISBLANK(D120),"",D120*30)</f>
      </c>
      <c r="F120" s="205"/>
      <c r="G120" s="206">
        <f>IF(AND(E120&gt;0,F120&gt;0),(F120*E120),"")</f>
      </c>
      <c r="H120" s="207"/>
      <c r="I120" s="208">
        <f>IF(AND(G120&gt;0,H120&gt;0),H120/G120,"")</f>
      </c>
      <c r="J120" s="209"/>
      <c r="K120" s="208">
        <f>IF(AND(I120&gt;0,J120&gt;0),I120-J120,"")</f>
      </c>
      <c r="L120" s="155"/>
      <c r="M120" s="49"/>
      <c r="N120" s="49"/>
      <c r="P120" s="49"/>
    </row>
    <row r="121" spans="1:17" ht="15">
      <c r="A121" s="6"/>
      <c r="B121" s="210" t="s">
        <v>374</v>
      </c>
      <c r="C121" s="6"/>
      <c r="D121" s="211"/>
      <c r="E121" s="6"/>
      <c r="F121" s="6"/>
      <c r="G121" s="155"/>
      <c r="H121" s="155"/>
      <c r="I121" s="155"/>
      <c r="J121" s="6"/>
      <c r="K121" s="6"/>
      <c r="L121" s="155"/>
      <c r="M121" s="155"/>
      <c r="N121" s="49"/>
      <c r="O121" s="10"/>
      <c r="Q121" s="49"/>
    </row>
    <row r="122" spans="1:13" ht="15">
      <c r="A122" s="6"/>
      <c r="B122" s="6"/>
      <c r="C122" s="6"/>
      <c r="D122" s="6"/>
      <c r="E122" s="6"/>
      <c r="F122" s="6"/>
      <c r="G122" s="6"/>
      <c r="H122" s="6"/>
      <c r="I122" s="155"/>
      <c r="J122" s="153"/>
      <c r="K122" s="153"/>
      <c r="L122" s="6"/>
      <c r="M122" s="6"/>
    </row>
    <row r="123" spans="1:15" ht="18.75">
      <c r="A123" s="6"/>
      <c r="B123" s="212" t="s">
        <v>175</v>
      </c>
      <c r="C123" s="213"/>
      <c r="D123" s="213"/>
      <c r="E123" s="214"/>
      <c r="F123" s="214"/>
      <c r="G123" s="214"/>
      <c r="H123" s="215"/>
      <c r="I123" s="216"/>
      <c r="J123" s="217"/>
      <c r="K123" s="218" t="s">
        <v>176</v>
      </c>
      <c r="L123" s="214"/>
      <c r="M123" s="219"/>
      <c r="N123" s="220"/>
      <c r="O123" s="5"/>
    </row>
    <row r="124" spans="1:15" ht="15">
      <c r="A124" s="6"/>
      <c r="B124" s="6"/>
      <c r="C124" s="6"/>
      <c r="D124" s="6"/>
      <c r="E124" s="6"/>
      <c r="F124" s="6"/>
      <c r="G124" s="6"/>
      <c r="H124" s="6"/>
      <c r="I124" s="6"/>
      <c r="J124" s="6"/>
      <c r="K124" s="6"/>
      <c r="L124" s="6"/>
      <c r="M124" s="6"/>
      <c r="N124"/>
      <c r="O124" s="5"/>
    </row>
    <row r="125" spans="1:17" ht="25.5">
      <c r="A125" s="6"/>
      <c r="B125" s="558" t="s">
        <v>177</v>
      </c>
      <c r="C125" s="558"/>
      <c r="D125" s="558"/>
      <c r="E125" s="221" t="s">
        <v>178</v>
      </c>
      <c r="F125" s="222" t="s">
        <v>179</v>
      </c>
      <c r="G125" s="223"/>
      <c r="H125" s="224" t="s">
        <v>62</v>
      </c>
      <c r="I125" s="224" t="s">
        <v>79</v>
      </c>
      <c r="J125" s="224" t="s">
        <v>80</v>
      </c>
      <c r="K125" s="224" t="s">
        <v>81</v>
      </c>
      <c r="L125" s="224" t="s">
        <v>82</v>
      </c>
      <c r="M125" s="224" t="s">
        <v>83</v>
      </c>
      <c r="N125" s="224" t="s">
        <v>84</v>
      </c>
      <c r="O125" s="224" t="s">
        <v>85</v>
      </c>
      <c r="P125" s="224" t="s">
        <v>86</v>
      </c>
      <c r="Q125" s="224" t="s">
        <v>87</v>
      </c>
    </row>
    <row r="126" spans="1:17" ht="15">
      <c r="A126" s="6"/>
      <c r="B126" s="225"/>
      <c r="C126" s="226"/>
      <c r="D126" s="226"/>
      <c r="E126" s="227"/>
      <c r="F126" s="228"/>
      <c r="G126" s="229"/>
      <c r="H126" s="230"/>
      <c r="I126" s="230"/>
      <c r="J126" s="230"/>
      <c r="K126" s="230"/>
      <c r="L126" s="230"/>
      <c r="M126" s="230"/>
      <c r="N126" s="230"/>
      <c r="O126" s="230"/>
      <c r="P126" s="230"/>
      <c r="Q126" s="231"/>
    </row>
    <row r="127" spans="1:17" ht="15" customHeight="1">
      <c r="A127" s="559" t="s">
        <v>180</v>
      </c>
      <c r="B127" s="560" t="s">
        <v>186</v>
      </c>
      <c r="C127" s="560"/>
      <c r="D127" s="560"/>
      <c r="E127" s="561">
        <v>1.2</v>
      </c>
      <c r="F127" s="563" t="s">
        <v>181</v>
      </c>
      <c r="G127" s="232" t="s">
        <v>182</v>
      </c>
      <c r="H127" s="233">
        <v>90</v>
      </c>
      <c r="I127" s="233"/>
      <c r="J127" s="233"/>
      <c r="K127" s="234"/>
      <c r="L127" s="235"/>
      <c r="M127" s="236"/>
      <c r="N127" s="237"/>
      <c r="O127" s="237"/>
      <c r="P127" s="238"/>
      <c r="Q127" s="238"/>
    </row>
    <row r="128" spans="1:17" ht="15">
      <c r="A128" s="559"/>
      <c r="B128" s="560"/>
      <c r="C128" s="560"/>
      <c r="D128" s="560"/>
      <c r="E128" s="561"/>
      <c r="F128" s="563"/>
      <c r="G128" s="232" t="s">
        <v>183</v>
      </c>
      <c r="H128" s="233">
        <v>93.9</v>
      </c>
      <c r="I128" s="233"/>
      <c r="J128" s="233"/>
      <c r="K128" s="234"/>
      <c r="L128" s="233"/>
      <c r="M128" s="236"/>
      <c r="N128" s="237"/>
      <c r="O128" s="237"/>
      <c r="P128" s="238"/>
      <c r="Q128" s="238"/>
    </row>
    <row r="129" spans="1:17" ht="15" customHeight="1">
      <c r="A129" s="559"/>
      <c r="B129" s="564" t="s">
        <v>185</v>
      </c>
      <c r="C129" s="564"/>
      <c r="D129" s="564"/>
      <c r="E129" s="561">
        <v>2.1</v>
      </c>
      <c r="F129" s="563" t="s">
        <v>181</v>
      </c>
      <c r="G129" s="239" t="s">
        <v>182</v>
      </c>
      <c r="H129" s="233">
        <v>0</v>
      </c>
      <c r="I129" s="233"/>
      <c r="J129" s="233"/>
      <c r="K129" s="234"/>
      <c r="L129" s="233"/>
      <c r="M129" s="236"/>
      <c r="N129" s="236"/>
      <c r="O129" s="236"/>
      <c r="P129" s="240"/>
      <c r="Q129" s="240"/>
    </row>
    <row r="130" spans="1:17" ht="15">
      <c r="A130" s="559"/>
      <c r="B130" s="564"/>
      <c r="C130" s="564"/>
      <c r="D130" s="564"/>
      <c r="E130" s="561"/>
      <c r="F130" s="563"/>
      <c r="G130" s="239" t="s">
        <v>183</v>
      </c>
      <c r="H130" s="233">
        <v>0</v>
      </c>
      <c r="I130" s="233"/>
      <c r="J130" s="233"/>
      <c r="K130" s="234"/>
      <c r="L130" s="233"/>
      <c r="M130" s="236"/>
      <c r="N130" s="236"/>
      <c r="O130" s="236"/>
      <c r="P130" s="240"/>
      <c r="Q130" s="240"/>
    </row>
    <row r="131" spans="1:17" ht="15" customHeight="1">
      <c r="A131" s="559"/>
      <c r="B131" s="562" t="s">
        <v>187</v>
      </c>
      <c r="C131" s="562"/>
      <c r="D131" s="562"/>
      <c r="E131" s="561">
        <v>2.2</v>
      </c>
      <c r="F131" s="563" t="s">
        <v>181</v>
      </c>
      <c r="G131" s="232" t="s">
        <v>182</v>
      </c>
      <c r="H131" s="233">
        <v>0</v>
      </c>
      <c r="I131" s="233"/>
      <c r="J131" s="233"/>
      <c r="K131" s="234"/>
      <c r="L131" s="233"/>
      <c r="M131" s="236"/>
      <c r="N131" s="237"/>
      <c r="O131" s="237"/>
      <c r="P131" s="238"/>
      <c r="Q131" s="238"/>
    </row>
    <row r="132" spans="1:17" ht="15">
      <c r="A132" s="559"/>
      <c r="B132" s="562"/>
      <c r="C132" s="562"/>
      <c r="D132" s="562"/>
      <c r="E132" s="561"/>
      <c r="F132" s="563"/>
      <c r="G132" s="232" t="s">
        <v>183</v>
      </c>
      <c r="H132" s="233">
        <v>0</v>
      </c>
      <c r="I132" s="233"/>
      <c r="J132" s="233"/>
      <c r="K132" s="234"/>
      <c r="L132" s="233"/>
      <c r="M132" s="241"/>
      <c r="N132" s="237"/>
      <c r="O132" s="237"/>
      <c r="P132" s="238"/>
      <c r="Q132" s="238"/>
    </row>
    <row r="133" spans="1:17" ht="15" customHeight="1">
      <c r="A133" s="6"/>
      <c r="B133" s="560" t="s">
        <v>361</v>
      </c>
      <c r="C133" s="560"/>
      <c r="D133" s="560"/>
      <c r="E133" s="561">
        <v>1.1</v>
      </c>
      <c r="F133" s="563" t="s">
        <v>181</v>
      </c>
      <c r="G133" s="239" t="s">
        <v>182</v>
      </c>
      <c r="H133" s="233">
        <v>15</v>
      </c>
      <c r="I133" s="233"/>
      <c r="J133" s="233"/>
      <c r="K133" s="234"/>
      <c r="L133" s="233"/>
      <c r="M133" s="236"/>
      <c r="N133" s="237"/>
      <c r="O133" s="237"/>
      <c r="P133" s="240"/>
      <c r="Q133" s="240"/>
    </row>
    <row r="134" spans="1:17" ht="15">
      <c r="A134" s="6"/>
      <c r="B134" s="560"/>
      <c r="C134" s="560"/>
      <c r="D134" s="560"/>
      <c r="E134" s="561"/>
      <c r="F134" s="563"/>
      <c r="G134" s="239" t="s">
        <v>183</v>
      </c>
      <c r="H134" s="233">
        <v>4</v>
      </c>
      <c r="I134" s="233"/>
      <c r="J134" s="233"/>
      <c r="K134" s="234"/>
      <c r="L134" s="233"/>
      <c r="M134" s="241"/>
      <c r="N134" s="237"/>
      <c r="O134" s="237"/>
      <c r="P134" s="240"/>
      <c r="Q134" s="240"/>
    </row>
    <row r="135" spans="1:17" ht="15" customHeight="1">
      <c r="A135" s="6"/>
      <c r="B135" s="564" t="s">
        <v>360</v>
      </c>
      <c r="C135" s="564"/>
      <c r="D135" s="564"/>
      <c r="E135" s="561">
        <v>1.4</v>
      </c>
      <c r="F135" s="563" t="s">
        <v>181</v>
      </c>
      <c r="G135" s="239" t="s">
        <v>182</v>
      </c>
      <c r="H135" s="497">
        <f>44</f>
        <v>44</v>
      </c>
      <c r="I135" s="233"/>
      <c r="J135" s="233"/>
      <c r="K135" s="234"/>
      <c r="L135" s="233"/>
      <c r="M135" s="236"/>
      <c r="N135" s="236"/>
      <c r="O135" s="236"/>
      <c r="P135" s="242"/>
      <c r="Q135" s="242"/>
    </row>
    <row r="136" spans="1:17" ht="15">
      <c r="A136" s="6"/>
      <c r="B136" s="564"/>
      <c r="C136" s="564"/>
      <c r="D136" s="564"/>
      <c r="E136" s="561"/>
      <c r="F136" s="563"/>
      <c r="G136" s="239" t="s">
        <v>183</v>
      </c>
      <c r="H136" s="498">
        <f>6</f>
        <v>6</v>
      </c>
      <c r="I136" s="233"/>
      <c r="J136" s="233"/>
      <c r="K136" s="234"/>
      <c r="L136" s="233"/>
      <c r="M136" s="236"/>
      <c r="N136" s="236"/>
      <c r="O136" s="236"/>
      <c r="P136" s="242"/>
      <c r="Q136" s="242"/>
    </row>
    <row r="137" spans="1:17" ht="15" customHeight="1">
      <c r="A137" s="6"/>
      <c r="B137" s="560" t="s">
        <v>184</v>
      </c>
      <c r="C137" s="560"/>
      <c r="D137" s="560"/>
      <c r="E137" s="561">
        <v>1.3</v>
      </c>
      <c r="F137" s="563" t="s">
        <v>181</v>
      </c>
      <c r="G137" s="232" t="s">
        <v>182</v>
      </c>
      <c r="H137" s="467"/>
      <c r="I137" s="233"/>
      <c r="J137" s="233"/>
      <c r="K137" s="234"/>
      <c r="L137" s="233"/>
      <c r="M137" s="236"/>
      <c r="N137" s="237"/>
      <c r="O137" s="237"/>
      <c r="P137" s="238"/>
      <c r="Q137" s="238"/>
    </row>
    <row r="138" spans="1:17" ht="15">
      <c r="A138" s="6"/>
      <c r="B138" s="560"/>
      <c r="C138" s="560"/>
      <c r="D138" s="560"/>
      <c r="E138" s="561"/>
      <c r="F138" s="563"/>
      <c r="G138" s="232" t="s">
        <v>183</v>
      </c>
      <c r="H138" s="469"/>
      <c r="I138" s="233"/>
      <c r="J138" s="233"/>
      <c r="K138" s="234"/>
      <c r="L138" s="233"/>
      <c r="M138" s="241"/>
      <c r="N138" s="237"/>
      <c r="O138" s="237"/>
      <c r="P138" s="238"/>
      <c r="Q138" s="238"/>
    </row>
    <row r="139" spans="1:17" ht="14.25" customHeight="1">
      <c r="A139" s="6"/>
      <c r="B139" s="560"/>
      <c r="C139" s="560"/>
      <c r="D139" s="560"/>
      <c r="E139" s="561">
        <v>1.5</v>
      </c>
      <c r="F139" s="563" t="s">
        <v>181</v>
      </c>
      <c r="G139" s="232" t="s">
        <v>182</v>
      </c>
      <c r="H139" s="233"/>
      <c r="I139" s="233"/>
      <c r="J139" s="233"/>
      <c r="K139" s="234"/>
      <c r="L139" s="233"/>
      <c r="M139" s="236"/>
      <c r="N139" s="236"/>
      <c r="O139" s="236"/>
      <c r="P139" s="238"/>
      <c r="Q139" s="238"/>
    </row>
    <row r="140" spans="1:17" ht="15">
      <c r="A140" s="6"/>
      <c r="B140" s="560"/>
      <c r="C140" s="560"/>
      <c r="D140" s="560"/>
      <c r="E140" s="561"/>
      <c r="F140" s="563"/>
      <c r="G140" s="232" t="s">
        <v>183</v>
      </c>
      <c r="H140" s="233"/>
      <c r="I140" s="233"/>
      <c r="J140" s="233"/>
      <c r="K140" s="234"/>
      <c r="L140" s="233"/>
      <c r="M140" s="236"/>
      <c r="N140" s="236"/>
      <c r="O140" s="236"/>
      <c r="P140" s="238"/>
      <c r="Q140" s="238"/>
    </row>
    <row r="141" spans="1:17" ht="14.25" customHeight="1">
      <c r="A141" s="6"/>
      <c r="B141" s="564"/>
      <c r="C141" s="564"/>
      <c r="D141" s="564"/>
      <c r="E141" s="561">
        <v>1.6</v>
      </c>
      <c r="F141" s="563" t="s">
        <v>181</v>
      </c>
      <c r="G141" s="239" t="s">
        <v>182</v>
      </c>
      <c r="H141" s="233"/>
      <c r="I141" s="233"/>
      <c r="J141" s="233"/>
      <c r="K141" s="234"/>
      <c r="L141" s="233"/>
      <c r="M141" s="236"/>
      <c r="N141" s="237"/>
      <c r="O141" s="237"/>
      <c r="P141" s="242"/>
      <c r="Q141" s="242"/>
    </row>
    <row r="142" spans="1:17" ht="15">
      <c r="A142" s="6"/>
      <c r="B142" s="564"/>
      <c r="C142" s="564"/>
      <c r="D142" s="564"/>
      <c r="E142" s="561"/>
      <c r="F142" s="563"/>
      <c r="G142" s="239" t="s">
        <v>183</v>
      </c>
      <c r="H142" s="233"/>
      <c r="I142" s="233"/>
      <c r="J142" s="233"/>
      <c r="K142" s="234"/>
      <c r="L142" s="233"/>
      <c r="M142" s="241"/>
      <c r="N142" s="237"/>
      <c r="O142" s="237"/>
      <c r="P142" s="242"/>
      <c r="Q142" s="242"/>
    </row>
    <row r="143" spans="1:17" ht="15">
      <c r="A143" s="6"/>
      <c r="B143" s="496"/>
      <c r="C143" s="6"/>
      <c r="D143" s="6"/>
      <c r="E143" s="6"/>
      <c r="F143" s="6"/>
      <c r="G143" s="155"/>
      <c r="H143" s="6"/>
      <c r="I143" s="6"/>
      <c r="J143" s="6"/>
      <c r="K143" s="6"/>
      <c r="L143" s="6"/>
      <c r="M143" s="6"/>
      <c r="N143" s="6"/>
      <c r="P143" s="5"/>
      <c r="Q143" s="5"/>
    </row>
    <row r="144" spans="1:17" ht="15">
      <c r="A144" s="6"/>
      <c r="B144" s="496"/>
      <c r="C144" s="6"/>
      <c r="D144" s="6"/>
      <c r="E144" s="6"/>
      <c r="F144" s="6"/>
      <c r="G144" s="155"/>
      <c r="H144" s="6"/>
      <c r="I144" s="6"/>
      <c r="J144" s="6"/>
      <c r="K144" s="6"/>
      <c r="L144" s="6"/>
      <c r="M144" s="6"/>
      <c r="N144" s="6"/>
      <c r="P144" s="5"/>
      <c r="Q144" s="5"/>
    </row>
    <row r="145" spans="1:17" ht="38.25">
      <c r="A145" s="6"/>
      <c r="B145" s="494" t="s">
        <v>381</v>
      </c>
      <c r="C145" s="6"/>
      <c r="D145" s="6"/>
      <c r="E145" s="6"/>
      <c r="F145" s="6"/>
      <c r="G145" s="155"/>
      <c r="H145" s="6"/>
      <c r="I145" s="6"/>
      <c r="J145" s="6"/>
      <c r="K145" s="6"/>
      <c r="L145" s="6"/>
      <c r="M145" s="6"/>
      <c r="N145" s="6"/>
      <c r="P145" s="5"/>
      <c r="Q145" s="5"/>
    </row>
    <row r="146" spans="1:17" ht="15">
      <c r="A146" s="6"/>
      <c r="B146" s="495" t="s">
        <v>382</v>
      </c>
      <c r="C146" s="6">
        <v>1</v>
      </c>
      <c r="D146" s="6"/>
      <c r="E146" s="6"/>
      <c r="F146" s="6"/>
      <c r="G146" s="155"/>
      <c r="H146" s="6"/>
      <c r="I146" s="6"/>
      <c r="J146" s="6"/>
      <c r="K146" s="6"/>
      <c r="L146" s="6"/>
      <c r="M146" s="6"/>
      <c r="N146" s="6"/>
      <c r="P146" s="5"/>
      <c r="Q146" s="5"/>
    </row>
    <row r="147" spans="1:17" ht="25.5">
      <c r="A147" s="6"/>
      <c r="B147" s="494" t="s">
        <v>383</v>
      </c>
      <c r="C147" s="6"/>
      <c r="D147" s="6"/>
      <c r="E147" s="6"/>
      <c r="F147" s="6"/>
      <c r="G147" s="155"/>
      <c r="H147" s="6"/>
      <c r="I147" s="6"/>
      <c r="J147" s="6"/>
      <c r="K147" s="6"/>
      <c r="L147" s="6"/>
      <c r="M147" s="6"/>
      <c r="N147" s="6"/>
      <c r="P147" s="5"/>
      <c r="Q147" s="5"/>
    </row>
    <row r="148" spans="1:17" ht="14.25" customHeight="1">
      <c r="A148" s="6"/>
      <c r="B148" s="495" t="s">
        <v>384</v>
      </c>
      <c r="C148" s="6">
        <v>4</v>
      </c>
      <c r="D148" s="6"/>
      <c r="E148" s="6"/>
      <c r="F148" s="6"/>
      <c r="G148" s="155"/>
      <c r="H148" s="6"/>
      <c r="I148" s="6"/>
      <c r="J148" s="6"/>
      <c r="K148" s="6"/>
      <c r="L148" s="6"/>
      <c r="M148" s="6"/>
      <c r="N148" s="6"/>
      <c r="P148" s="5"/>
      <c r="Q148" s="5"/>
    </row>
    <row r="149" spans="1:17" ht="15.75" thickBot="1">
      <c r="A149" s="6"/>
      <c r="B149" s="495" t="s">
        <v>385</v>
      </c>
      <c r="C149" s="6">
        <v>6</v>
      </c>
      <c r="D149" s="6"/>
      <c r="E149" s="6"/>
      <c r="F149" s="6"/>
      <c r="G149" s="155"/>
      <c r="H149" s="6"/>
      <c r="I149" s="6"/>
      <c r="J149" s="6"/>
      <c r="K149" s="6"/>
      <c r="L149" s="6"/>
      <c r="M149" s="6"/>
      <c r="N149" s="6"/>
      <c r="P149" s="5"/>
      <c r="Q149" s="5"/>
    </row>
    <row r="150" spans="1:17" ht="25.5">
      <c r="A150" s="6"/>
      <c r="B150" s="243" t="s">
        <v>188</v>
      </c>
      <c r="C150" s="6"/>
      <c r="D150" s="6"/>
      <c r="E150" s="244" t="s">
        <v>178</v>
      </c>
      <c r="F150" s="245" t="s">
        <v>179</v>
      </c>
      <c r="G150" s="223"/>
      <c r="H150" s="224" t="str">
        <f aca="true" t="shared" si="8" ref="H150:N150">C30</f>
        <v>P1</v>
      </c>
      <c r="I150" s="224" t="str">
        <f t="shared" si="8"/>
        <v>P2</v>
      </c>
      <c r="J150" s="224" t="str">
        <f t="shared" si="8"/>
        <v>P3</v>
      </c>
      <c r="K150" s="224" t="str">
        <f t="shared" si="8"/>
        <v>P4</v>
      </c>
      <c r="L150" s="224" t="str">
        <f t="shared" si="8"/>
        <v>P5</v>
      </c>
      <c r="M150" s="224" t="str">
        <f t="shared" si="8"/>
        <v>P6</v>
      </c>
      <c r="N150" s="224" t="str">
        <f t="shared" si="8"/>
        <v>P7</v>
      </c>
      <c r="O150" s="224" t="str">
        <f>L30</f>
        <v>P10</v>
      </c>
      <c r="P150" s="224" t="str">
        <f>M30</f>
        <v>P11</v>
      </c>
      <c r="Q150" s="224" t="str">
        <f>N30</f>
        <v>P12</v>
      </c>
    </row>
    <row r="151" spans="1:17" ht="14.25" customHeight="1">
      <c r="A151" s="6"/>
      <c r="B151" s="568" t="str">
        <f>IF(ISBLANK(B127),"",(B127))</f>
        <v>Tasa de éxito del tratamiento en los casos de tuberculosis confirmados bacteriológicamente - COBERTURA - MODULO 1</v>
      </c>
      <c r="C151" s="568"/>
      <c r="D151" s="568"/>
      <c r="E151" s="566">
        <f>IF(ISBLANK(E127),"",(E127))</f>
        <v>1.2</v>
      </c>
      <c r="F151" s="567" t="str">
        <f>IF(ISBLANK(F127),"",(F127))</f>
        <v>Yes</v>
      </c>
      <c r="G151" s="246" t="s">
        <v>182</v>
      </c>
      <c r="H151" s="247">
        <f aca="true" t="shared" si="9" ref="H151:H156">H127</f>
        <v>90</v>
      </c>
      <c r="I151" s="247">
        <f aca="true" t="shared" si="10" ref="I151:I156">+I127</f>
        <v>0</v>
      </c>
      <c r="J151" s="247">
        <f>J133</f>
        <v>0</v>
      </c>
      <c r="K151" s="247">
        <f aca="true" t="shared" si="11" ref="K151:K156">+K127</f>
        <v>0</v>
      </c>
      <c r="L151" s="247">
        <f>L133</f>
        <v>0</v>
      </c>
      <c r="M151" s="247">
        <f aca="true" t="shared" si="12" ref="M151:M156">+M127</f>
        <v>0</v>
      </c>
      <c r="N151" s="248">
        <f aca="true" t="shared" si="13" ref="N151:Q156">N127</f>
        <v>0</v>
      </c>
      <c r="O151" s="248">
        <f t="shared" si="13"/>
        <v>0</v>
      </c>
      <c r="P151" s="248">
        <f t="shared" si="13"/>
        <v>0</v>
      </c>
      <c r="Q151" s="248">
        <f t="shared" si="13"/>
        <v>0</v>
      </c>
    </row>
    <row r="152" spans="1:17" ht="15">
      <c r="A152" s="6"/>
      <c r="B152" s="568"/>
      <c r="C152" s="568"/>
      <c r="D152" s="568"/>
      <c r="E152" s="566"/>
      <c r="F152" s="567"/>
      <c r="G152" s="249" t="s">
        <v>183</v>
      </c>
      <c r="H152" s="247">
        <f t="shared" si="9"/>
        <v>93.9</v>
      </c>
      <c r="I152" s="247">
        <f t="shared" si="10"/>
        <v>0</v>
      </c>
      <c r="J152" s="247">
        <f>J134</f>
        <v>0</v>
      </c>
      <c r="K152" s="247">
        <f t="shared" si="11"/>
        <v>0</v>
      </c>
      <c r="L152" s="247">
        <f>L134</f>
        <v>0</v>
      </c>
      <c r="M152" s="247">
        <f t="shared" si="12"/>
        <v>0</v>
      </c>
      <c r="N152" s="248">
        <f t="shared" si="13"/>
        <v>0</v>
      </c>
      <c r="O152" s="248">
        <f t="shared" si="13"/>
        <v>0</v>
      </c>
      <c r="P152" s="248">
        <f t="shared" si="13"/>
        <v>0</v>
      </c>
      <c r="Q152" s="248">
        <f t="shared" si="13"/>
        <v>0</v>
      </c>
    </row>
    <row r="153" spans="1:17" ht="15">
      <c r="A153" s="6"/>
      <c r="B153" s="569" t="str">
        <f>IF(ISBLANK(B129),"",(B129))</f>
        <v>Tasa de notificación de casos de tuberculosis (todas las formas) por cada 100.000 habitantes, confirmados bacteriológicamente y con diagnóstico clínico, casos nuevos y recaídas - COBERTURA - MODULO 1</v>
      </c>
      <c r="C153" s="569"/>
      <c r="D153" s="569"/>
      <c r="E153" s="570">
        <f>IF(ISBLANK(E129),"",(E129))</f>
        <v>2.1</v>
      </c>
      <c r="F153" s="571" t="str">
        <f>IF(ISBLANK(F129),"",(F129))</f>
        <v>Yes</v>
      </c>
      <c r="G153" s="250" t="s">
        <v>182</v>
      </c>
      <c r="H153" s="247">
        <f t="shared" si="9"/>
        <v>0</v>
      </c>
      <c r="I153" s="247">
        <f t="shared" si="10"/>
        <v>0</v>
      </c>
      <c r="J153" s="247">
        <f aca="true" t="shared" si="14" ref="J153:L154">J137</f>
        <v>0</v>
      </c>
      <c r="K153" s="247">
        <f t="shared" si="11"/>
        <v>0</v>
      </c>
      <c r="L153" s="251">
        <f t="shared" si="14"/>
        <v>0</v>
      </c>
      <c r="M153" s="247">
        <f t="shared" si="12"/>
        <v>0</v>
      </c>
      <c r="N153" s="252">
        <f t="shared" si="13"/>
        <v>0</v>
      </c>
      <c r="O153" s="252">
        <f t="shared" si="13"/>
        <v>0</v>
      </c>
      <c r="P153" s="252">
        <f t="shared" si="13"/>
        <v>0</v>
      </c>
      <c r="Q153" s="252">
        <f t="shared" si="13"/>
        <v>0</v>
      </c>
    </row>
    <row r="154" spans="1:17" ht="14.25" customHeight="1">
      <c r="A154" s="6"/>
      <c r="B154" s="569"/>
      <c r="C154" s="569"/>
      <c r="D154" s="569"/>
      <c r="E154" s="570"/>
      <c r="F154" s="571"/>
      <c r="G154" s="250" t="s">
        <v>183</v>
      </c>
      <c r="H154" s="247">
        <f t="shared" si="9"/>
        <v>0</v>
      </c>
      <c r="I154" s="247">
        <f t="shared" si="10"/>
        <v>0</v>
      </c>
      <c r="J154" s="247">
        <f t="shared" si="14"/>
        <v>0</v>
      </c>
      <c r="K154" s="247">
        <f t="shared" si="11"/>
        <v>0</v>
      </c>
      <c r="L154" s="251">
        <f t="shared" si="14"/>
        <v>0</v>
      </c>
      <c r="M154" s="247">
        <f t="shared" si="12"/>
        <v>0</v>
      </c>
      <c r="N154" s="252">
        <f t="shared" si="13"/>
        <v>0</v>
      </c>
      <c r="O154" s="252">
        <f t="shared" si="13"/>
        <v>0</v>
      </c>
      <c r="P154" s="252">
        <f t="shared" si="13"/>
        <v>0</v>
      </c>
      <c r="Q154" s="252">
        <f t="shared" si="13"/>
        <v>0</v>
      </c>
    </row>
    <row r="155" spans="1:17" ht="14.25" customHeight="1">
      <c r="A155" s="6"/>
      <c r="B155" s="565" t="str">
        <f>IF(ISBLANK(B131),"",(B131))</f>
        <v>Porcentaje de casos notificados de TB-RR y/o TB-MDR confirmados bacteriológicamente como proporción de los casos estimados de TB-RR y/o TB-MDR entre los casos de tuberculosis notificados - COBERTURA - MODULO 2</v>
      </c>
      <c r="C155" s="565"/>
      <c r="D155" s="565"/>
      <c r="E155" s="566">
        <f>IF(ISBLANK(E131),"",(E131))</f>
        <v>2.2</v>
      </c>
      <c r="F155" s="567" t="str">
        <f>IF(ISBLANK(F131),"",(F131))</f>
        <v>Yes</v>
      </c>
      <c r="G155" s="249" t="s">
        <v>182</v>
      </c>
      <c r="H155" s="247">
        <f t="shared" si="9"/>
        <v>0</v>
      </c>
      <c r="I155" s="247">
        <f t="shared" si="10"/>
        <v>0</v>
      </c>
      <c r="J155" s="247">
        <f>J135</f>
        <v>0</v>
      </c>
      <c r="K155" s="247">
        <f t="shared" si="11"/>
        <v>0</v>
      </c>
      <c r="L155" s="247">
        <f>L135</f>
        <v>0</v>
      </c>
      <c r="M155" s="247">
        <f t="shared" si="12"/>
        <v>0</v>
      </c>
      <c r="N155" s="248">
        <f t="shared" si="13"/>
        <v>0</v>
      </c>
      <c r="O155" s="248">
        <f t="shared" si="13"/>
        <v>0</v>
      </c>
      <c r="P155" s="248">
        <f t="shared" si="13"/>
        <v>0</v>
      </c>
      <c r="Q155" s="248">
        <f t="shared" si="13"/>
        <v>0</v>
      </c>
    </row>
    <row r="156" spans="1:17" ht="15" customHeight="1">
      <c r="A156" s="6"/>
      <c r="B156" s="565"/>
      <c r="C156" s="565"/>
      <c r="D156" s="565"/>
      <c r="E156" s="566"/>
      <c r="F156" s="567"/>
      <c r="G156" s="253" t="s">
        <v>183</v>
      </c>
      <c r="H156" s="254">
        <f t="shared" si="9"/>
        <v>0</v>
      </c>
      <c r="I156" s="247">
        <f t="shared" si="10"/>
        <v>0</v>
      </c>
      <c r="J156" s="254">
        <f>J136</f>
        <v>0</v>
      </c>
      <c r="K156" s="247">
        <f t="shared" si="11"/>
        <v>0</v>
      </c>
      <c r="L156" s="254">
        <f>L136</f>
        <v>0</v>
      </c>
      <c r="M156" s="247">
        <f t="shared" si="12"/>
        <v>0</v>
      </c>
      <c r="N156" s="248">
        <f t="shared" si="13"/>
        <v>0</v>
      </c>
      <c r="O156" s="248">
        <f t="shared" si="13"/>
        <v>0</v>
      </c>
      <c r="P156" s="248">
        <f t="shared" si="13"/>
        <v>0</v>
      </c>
      <c r="Q156" s="248">
        <f t="shared" si="13"/>
        <v>0</v>
      </c>
    </row>
  </sheetData>
  <sheetProtection selectLockedCells="1" selectUnlockedCells="1"/>
  <mergeCells count="65">
    <mergeCell ref="B155:D156"/>
    <mergeCell ref="E155:E156"/>
    <mergeCell ref="F155:F156"/>
    <mergeCell ref="B151:D152"/>
    <mergeCell ref="E151:E152"/>
    <mergeCell ref="F151:F152"/>
    <mergeCell ref="B153:D154"/>
    <mergeCell ref="E153:E154"/>
    <mergeCell ref="F153:F154"/>
    <mergeCell ref="B139:D140"/>
    <mergeCell ref="E139:E140"/>
    <mergeCell ref="F139:F140"/>
    <mergeCell ref="B141:D142"/>
    <mergeCell ref="E141:E142"/>
    <mergeCell ref="F141:F142"/>
    <mergeCell ref="B137:D138"/>
    <mergeCell ref="E137:E138"/>
    <mergeCell ref="F137:F138"/>
    <mergeCell ref="B133:D134"/>
    <mergeCell ref="E135:E136"/>
    <mergeCell ref="F135:F136"/>
    <mergeCell ref="B135:D136"/>
    <mergeCell ref="F127:F128"/>
    <mergeCell ref="B129:D130"/>
    <mergeCell ref="E129:E130"/>
    <mergeCell ref="F129:F130"/>
    <mergeCell ref="F131:F132"/>
    <mergeCell ref="E133:E134"/>
    <mergeCell ref="F133:F134"/>
    <mergeCell ref="B84:C84"/>
    <mergeCell ref="B125:D125"/>
    <mergeCell ref="A127:A132"/>
    <mergeCell ref="B127:D128"/>
    <mergeCell ref="E127:E128"/>
    <mergeCell ref="B131:D132"/>
    <mergeCell ref="E131:E132"/>
    <mergeCell ref="B26:C26"/>
    <mergeCell ref="B29:N29"/>
    <mergeCell ref="F49:I49"/>
    <mergeCell ref="B71:D71"/>
    <mergeCell ref="B82:C82"/>
    <mergeCell ref="B83:C83"/>
    <mergeCell ref="B14:J14"/>
    <mergeCell ref="H16:I16"/>
    <mergeCell ref="B18:C18"/>
    <mergeCell ref="D18:F18"/>
    <mergeCell ref="B21:J21"/>
    <mergeCell ref="D24:E24"/>
    <mergeCell ref="G24:H24"/>
    <mergeCell ref="I24:J24"/>
    <mergeCell ref="C8:D8"/>
    <mergeCell ref="I8:J8"/>
    <mergeCell ref="C10:D10"/>
    <mergeCell ref="E10:F10"/>
    <mergeCell ref="G10:J10"/>
    <mergeCell ref="C12:D12"/>
    <mergeCell ref="E12:F12"/>
    <mergeCell ref="G12:J12"/>
    <mergeCell ref="B2:J2"/>
    <mergeCell ref="C4:D4"/>
    <mergeCell ref="E4:F4"/>
    <mergeCell ref="G4:J4"/>
    <mergeCell ref="C6:D6"/>
    <mergeCell ref="E6:F6"/>
    <mergeCell ref="I6:J6"/>
  </mergeCells>
  <conditionalFormatting sqref="B34 C33:N33 B32">
    <cfRule type="expression" priority="1" dxfId="39" stopIfTrue="1">
      <formula>+AND(B31&gt;=#REF!,B31&lt;=#REF!)</formula>
    </cfRule>
  </conditionalFormatting>
  <conditionalFormatting sqref="C34:N34">
    <cfRule type="expression" priority="2" dxfId="39" stopIfTrue="1">
      <formula>+AND(C32&gt;=#REF!,C32&lt;=#REF!)</formula>
    </cfRule>
  </conditionalFormatting>
  <conditionalFormatting sqref="C30:N30 C106:N106">
    <cfRule type="cellIs" priority="3" dxfId="40" operator="equal" stopIfTrue="1">
      <formula>$C$16</formula>
    </cfRule>
  </conditionalFormatting>
  <conditionalFormatting sqref="C12:D12">
    <cfRule type="cellIs" priority="4" dxfId="41" operator="equal" stopIfTrue="1">
      <formula>"C"</formula>
    </cfRule>
    <cfRule type="cellIs" priority="5" dxfId="42" operator="equal" stopIfTrue="1">
      <formula>"B2"</formula>
    </cfRule>
    <cfRule type="cellIs" priority="6" dxfId="43" operator="equal" stopIfTrue="1">
      <formula>"B1"</formula>
    </cfRule>
  </conditionalFormatting>
  <conditionalFormatting sqref="H150:Q150 H125:Q126">
    <cfRule type="cellIs" priority="7" dxfId="44" operator="equal" stopIfTrue="1">
      <formula>$C$16</formula>
    </cfRule>
  </conditionalFormatting>
  <conditionalFormatting sqref="F49:I49">
    <cfRule type="expression" priority="8" dxfId="45" stopIfTrue="1">
      <formula>LEFT($F$49,2)="OK"</formula>
    </cfRule>
  </conditionalFormatting>
  <conditionalFormatting sqref="C31 C32:H32">
    <cfRule type="expression" priority="9" dxfId="39" stopIfTrue="1">
      <formula>+AND(C30&gt;=#REF!,C30&lt;=#REF!)</formula>
    </cfRule>
  </conditionalFormatting>
  <dataValidations count="9">
    <dataValidation type="list" allowBlank="1" showErrorMessage="1" sqref="G6 B120">
      <formula1>Component</formula1>
      <formula2>0</formula2>
    </dataValidation>
    <dataValidation type="list" allowBlank="1" showErrorMessage="1" sqref="C16">
      <formula1>PERIOD</formula1>
      <formula2>0</formula2>
    </dataValidation>
    <dataValidation type="list" allowBlank="1" showErrorMessage="1" sqref="G10:J10">
      <formula1>LFA</formula1>
      <formula2>0</formula2>
    </dataValidation>
    <dataValidation type="list" allowBlank="1" showErrorMessage="1" sqref="C12:D12">
      <formula1>Rating</formula1>
      <formula2>0</formula2>
    </dataValidation>
    <dataValidation type="list" allowBlank="1" showErrorMessage="1" sqref="I8:J8">
      <formula1>Phase</formula1>
      <formula2>0</formula2>
    </dataValidation>
    <dataValidation type="list" allowBlank="1" showErrorMessage="1" sqref="G8">
      <formula1>Round</formula1>
      <formula2>0</formula2>
    </dataValidation>
    <dataValidation type="list" allowBlank="1" showErrorMessage="1" sqref="D26">
      <formula1>Currency</formula1>
      <formula2>0</formula2>
    </dataValidation>
    <dataValidation type="list" allowBlank="1" showErrorMessage="1" sqref="C4:D4">
      <formula1>Ciudades</formula1>
      <formula2>0</formula2>
    </dataValidation>
    <dataValidation type="list" allowBlank="1" showErrorMessage="1" sqref="C120">
      <formula1>Medicaments</formula1>
      <formula2>0</formula2>
    </dataValidation>
  </dataValidations>
  <printOptions/>
  <pageMargins left="0.7083333333333334" right="0.7083333333333334" top="0.7479166666666667" bottom="0.7486111111111111" header="0.5118055555555555" footer="0.31527777777777777"/>
  <pageSetup fitToHeight="8" fitToWidth="1" horizontalDpi="300" verticalDpi="300" orientation="landscape" paperSize="9" r:id="rId4"/>
  <headerFooter alignWithMargins="0">
    <oddFooter>&amp;L&amp;F&amp;C&amp;A&amp;R&amp;D</oddFooter>
  </headerFooter>
  <rowBreaks count="1" manualBreakCount="1">
    <brk id="50"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indexed="51"/>
    <pageSetUpPr fitToPage="1"/>
  </sheetPr>
  <dimension ref="A1:X13"/>
  <sheetViews>
    <sheetView showGridLines="0" zoomScale="70" zoomScaleNormal="70" zoomScaleSheetLayoutView="100" zoomScalePageLayoutView="0" workbookViewId="0" topLeftCell="A1">
      <selection activeCell="C45" sqref="C45"/>
    </sheetView>
  </sheetViews>
  <sheetFormatPr defaultColWidth="11.421875" defaultRowHeight="15"/>
  <cols>
    <col min="1" max="1" width="21.140625" style="6" customWidth="1"/>
    <col min="2" max="2" width="12.57421875" style="6" customWidth="1"/>
    <col min="3" max="3" width="20.57421875" style="6" customWidth="1"/>
    <col min="4" max="4" width="15.28125" style="6" customWidth="1"/>
    <col min="5" max="5" width="11.7109375" style="6" customWidth="1"/>
    <col min="6" max="6" width="18.7109375" style="6" customWidth="1"/>
    <col min="7" max="7" width="17.00390625" style="6" customWidth="1"/>
    <col min="8" max="8" width="18.421875" style="6" customWidth="1"/>
    <col min="9" max="9" width="9.421875" style="6" customWidth="1"/>
    <col min="10" max="10" width="13.00390625" style="6" customWidth="1"/>
    <col min="11" max="11" width="11.421875" style="6" customWidth="1"/>
    <col min="12" max="12" width="8.140625" style="6" customWidth="1"/>
    <col min="13" max="13" width="9.7109375" style="6" customWidth="1"/>
    <col min="14" max="14" width="8.57421875" style="6" customWidth="1"/>
    <col min="15" max="15" width="7.140625" style="6" customWidth="1"/>
    <col min="16" max="16384" width="11.421875" style="6" customWidth="1"/>
  </cols>
  <sheetData>
    <row r="1" spans="1:10" ht="21" customHeight="1">
      <c r="A1" s="155"/>
      <c r="B1" s="155"/>
      <c r="C1" s="155"/>
      <c r="D1" s="155"/>
      <c r="E1" s="155"/>
      <c r="F1" s="155"/>
      <c r="G1" s="40"/>
      <c r="H1" s="155"/>
      <c r="I1" s="155"/>
      <c r="J1" s="155"/>
    </row>
    <row r="2" ht="25.5" customHeight="1"/>
    <row r="3" spans="2:20" ht="36">
      <c r="B3" s="572" t="str">
        <f>+"Tablero de mando: "&amp;" "&amp;+'Introducción de datos'!C4&amp;" - "&amp;+'Introducción de datos'!G6</f>
        <v>Tablero de mando:  El Salvador - TB</v>
      </c>
      <c r="C3" s="572"/>
      <c r="D3" s="572"/>
      <c r="E3" s="572"/>
      <c r="F3" s="572"/>
      <c r="G3" s="572"/>
      <c r="H3" s="572"/>
      <c r="I3" s="572"/>
      <c r="J3" s="572"/>
      <c r="K3" s="255"/>
      <c r="L3" s="255"/>
      <c r="M3" s="255"/>
      <c r="N3" s="256"/>
      <c r="O3" s="256"/>
      <c r="P3" s="256"/>
      <c r="Q3" s="256"/>
      <c r="R3" s="256"/>
      <c r="S3" s="256"/>
      <c r="T3" s="256"/>
    </row>
    <row r="4" spans="12:20" ht="15" customHeight="1">
      <c r="L4" s="256"/>
      <c r="M4" s="256"/>
      <c r="N4" s="256"/>
      <c r="O4" s="256"/>
      <c r="P4" s="256"/>
      <c r="Q4" s="256"/>
      <c r="R4" s="256"/>
      <c r="S4" s="256"/>
      <c r="T4" s="256"/>
    </row>
    <row r="5" spans="12:20" ht="15">
      <c r="L5" s="256"/>
      <c r="M5" s="256"/>
      <c r="N5" s="256"/>
      <c r="O5" s="256"/>
      <c r="P5" s="256"/>
      <c r="Q5" s="256"/>
      <c r="R5" s="256"/>
      <c r="S5" s="256"/>
      <c r="T5" s="256"/>
    </row>
    <row r="6" spans="1:21" ht="32.25" customHeight="1">
      <c r="A6" s="257" t="s">
        <v>43</v>
      </c>
      <c r="B6" s="573" t="str">
        <f>+'Introducción de datos'!C4</f>
        <v>El Salvador</v>
      </c>
      <c r="C6" s="573"/>
      <c r="D6" s="574" t="s">
        <v>45</v>
      </c>
      <c r="E6" s="574"/>
      <c r="F6" s="575" t="str">
        <f>+'Introducción de datos'!G4</f>
        <v>Financiamiento al PENM TB 2016 - 2020</v>
      </c>
      <c r="G6" s="575"/>
      <c r="H6" s="575"/>
      <c r="I6" s="575"/>
      <c r="J6" s="575"/>
      <c r="K6" s="258"/>
      <c r="L6" s="259"/>
      <c r="M6" s="258"/>
      <c r="N6" s="258"/>
      <c r="O6" s="258"/>
      <c r="P6" s="260"/>
      <c r="Q6" s="261"/>
      <c r="R6" s="261"/>
      <c r="S6" s="261"/>
      <c r="T6" s="261"/>
      <c r="U6" s="261"/>
    </row>
    <row r="7" spans="2:21" ht="8.25" customHeight="1">
      <c r="B7" s="262"/>
      <c r="C7" s="263"/>
      <c r="D7" s="263"/>
      <c r="E7" s="264"/>
      <c r="F7" s="264"/>
      <c r="G7" s="265"/>
      <c r="H7" s="265"/>
      <c r="K7" s="258"/>
      <c r="L7" s="258"/>
      <c r="M7" s="258"/>
      <c r="N7" s="258"/>
      <c r="O7" s="258"/>
      <c r="P7" s="260"/>
      <c r="Q7" s="261"/>
      <c r="R7" s="261"/>
      <c r="S7" s="261"/>
      <c r="T7" s="261"/>
      <c r="U7" s="261"/>
    </row>
    <row r="8" spans="3:21" ht="3.75" customHeight="1">
      <c r="C8" s="266"/>
      <c r="D8" s="266"/>
      <c r="E8" s="266"/>
      <c r="F8" s="266"/>
      <c r="G8" s="266"/>
      <c r="H8" s="266"/>
      <c r="I8" s="266"/>
      <c r="J8" s="266"/>
      <c r="K8" s="258"/>
      <c r="L8" s="258"/>
      <c r="M8" s="258"/>
      <c r="N8" s="258"/>
      <c r="O8" s="267"/>
      <c r="P8" s="260"/>
      <c r="Q8" s="267"/>
      <c r="R8" s="268"/>
      <c r="S8" s="261"/>
      <c r="T8" s="261"/>
      <c r="U8" s="261"/>
    </row>
    <row r="9" spans="1:24" ht="25.5" customHeight="1">
      <c r="A9" s="269" t="s">
        <v>48</v>
      </c>
      <c r="B9" s="270" t="str">
        <f>+'Introducción de datos'!G6</f>
        <v>TB</v>
      </c>
      <c r="C9" s="271" t="s">
        <v>46</v>
      </c>
      <c r="D9" s="272" t="str">
        <f>+'Introducción de datos'!C6</f>
        <v>SLV-T-MOH (880)</v>
      </c>
      <c r="E9" s="576" t="s">
        <v>189</v>
      </c>
      <c r="F9" s="576"/>
      <c r="G9" s="273">
        <f>+'Introducción de datos'!C10</f>
        <v>42370</v>
      </c>
      <c r="H9" s="269" t="s">
        <v>190</v>
      </c>
      <c r="I9" s="577">
        <f>+'Introducción de datos'!I6</f>
        <v>9950916</v>
      </c>
      <c r="J9" s="577"/>
      <c r="K9" s="258"/>
      <c r="L9" s="258"/>
      <c r="M9" s="258"/>
      <c r="N9" s="258"/>
      <c r="O9" s="267"/>
      <c r="P9" s="260"/>
      <c r="Q9" s="267"/>
      <c r="R9" s="268"/>
      <c r="S9" s="261"/>
      <c r="T9" s="274"/>
      <c r="U9" s="274"/>
      <c r="V9" s="266"/>
      <c r="W9" s="266"/>
      <c r="X9" s="266"/>
    </row>
    <row r="10" spans="1:21" ht="25.5" customHeight="1">
      <c r="A10" s="269" t="s">
        <v>191</v>
      </c>
      <c r="B10" s="275">
        <f>IF(ISBLANK('Introducción de datos'!G8),"",'Introducción de datos'!G8)</f>
      </c>
      <c r="C10" s="271" t="s">
        <v>192</v>
      </c>
      <c r="D10" s="276">
        <f>+'Introducción de datos'!I8</f>
        <v>0</v>
      </c>
      <c r="E10" s="576" t="s">
        <v>193</v>
      </c>
      <c r="F10" s="576"/>
      <c r="G10" s="578" t="str">
        <f>+'Introducción de datos'!C8</f>
        <v>Ministerio de Salud </v>
      </c>
      <c r="H10" s="578"/>
      <c r="I10" s="578"/>
      <c r="J10" s="578"/>
      <c r="K10" s="278"/>
      <c r="L10" s="278"/>
      <c r="M10" s="258"/>
      <c r="N10" s="278"/>
      <c r="O10" s="267"/>
      <c r="P10" s="260"/>
      <c r="Q10" s="274"/>
      <c r="R10" s="268"/>
      <c r="S10" s="261"/>
      <c r="T10" s="274"/>
      <c r="U10" s="274"/>
    </row>
    <row r="11" spans="1:21" ht="25.5" customHeight="1">
      <c r="A11" s="269" t="s">
        <v>194</v>
      </c>
      <c r="B11" s="277" t="str">
        <f>+'Introducción de datos'!C16</f>
        <v>P1</v>
      </c>
      <c r="C11" s="271" t="s">
        <v>195</v>
      </c>
      <c r="D11" s="279">
        <f>+'Introducción de datos'!E16</f>
        <v>42370</v>
      </c>
      <c r="E11" s="576" t="s">
        <v>196</v>
      </c>
      <c r="F11" s="576"/>
      <c r="G11" s="279">
        <f>+'Introducción de datos'!G16</f>
        <v>42551</v>
      </c>
      <c r="H11" s="269" t="s">
        <v>197</v>
      </c>
      <c r="I11" s="580" t="str">
        <f>+'Introducción de datos'!C12</f>
        <v>A1</v>
      </c>
      <c r="J11" s="580"/>
      <c r="K11" s="280"/>
      <c r="L11" s="278"/>
      <c r="M11" s="258"/>
      <c r="N11" s="278"/>
      <c r="O11" s="278"/>
      <c r="P11" s="260"/>
      <c r="Q11" s="274"/>
      <c r="R11" s="268"/>
      <c r="S11" s="261"/>
      <c r="T11" s="281"/>
      <c r="U11" s="274"/>
    </row>
    <row r="12" spans="1:24" ht="25.5" customHeight="1">
      <c r="A12" s="269" t="s">
        <v>54</v>
      </c>
      <c r="B12" s="578" t="str">
        <f>+'Introducción de datos'!G10</f>
        <v>Grupo Jacobs</v>
      </c>
      <c r="C12" s="578"/>
      <c r="D12" s="578"/>
      <c r="E12" s="576" t="s">
        <v>58</v>
      </c>
      <c r="F12" s="576"/>
      <c r="G12" s="578" t="str">
        <f>+'Introducción de datos'!G12</f>
        <v>Serena Buccini</v>
      </c>
      <c r="H12" s="578"/>
      <c r="I12" s="578"/>
      <c r="J12" s="578"/>
      <c r="K12" s="278"/>
      <c r="L12" s="278"/>
      <c r="M12" s="258"/>
      <c r="N12" s="278"/>
      <c r="O12" s="261"/>
      <c r="P12" s="260"/>
      <c r="Q12" s="274"/>
      <c r="R12" s="268"/>
      <c r="S12" s="261"/>
      <c r="T12" s="274"/>
      <c r="U12" s="282"/>
      <c r="V12" s="274"/>
      <c r="W12" s="281"/>
      <c r="X12" s="274"/>
    </row>
    <row r="13" spans="1:21" ht="25.5" customHeight="1">
      <c r="A13" s="269" t="s">
        <v>66</v>
      </c>
      <c r="B13" s="578" t="str">
        <f>+'Introducción de datos'!D18</f>
        <v>UCP/UFE/MINSAL.</v>
      </c>
      <c r="C13" s="578"/>
      <c r="D13" s="578"/>
      <c r="E13" s="576" t="s">
        <v>198</v>
      </c>
      <c r="F13" s="576"/>
      <c r="G13" s="579">
        <f>+'Introducción de datos'!J16</f>
        <v>41889</v>
      </c>
      <c r="H13" s="579"/>
      <c r="I13" s="579"/>
      <c r="J13" s="579"/>
      <c r="K13" s="261"/>
      <c r="L13" s="283"/>
      <c r="M13" s="283"/>
      <c r="N13" s="283"/>
      <c r="O13" s="261"/>
      <c r="P13" s="283"/>
      <c r="Q13" s="283"/>
      <c r="R13" s="268"/>
      <c r="S13" s="261"/>
      <c r="T13" s="283"/>
      <c r="U13" s="284"/>
    </row>
  </sheetData>
  <sheetProtection selectLockedCells="1" selectUnlockedCells="1"/>
  <mergeCells count="16">
    <mergeCell ref="E10:F10"/>
    <mergeCell ref="G10:J10"/>
    <mergeCell ref="B13:D13"/>
    <mergeCell ref="E13:F13"/>
    <mergeCell ref="G13:J13"/>
    <mergeCell ref="E11:F11"/>
    <mergeCell ref="I11:J11"/>
    <mergeCell ref="B12:D12"/>
    <mergeCell ref="E12:F12"/>
    <mergeCell ref="G12:J12"/>
    <mergeCell ref="B3:J3"/>
    <mergeCell ref="B6:C6"/>
    <mergeCell ref="D6:E6"/>
    <mergeCell ref="F6:J6"/>
    <mergeCell ref="E9:F9"/>
    <mergeCell ref="I9:J9"/>
  </mergeCells>
  <conditionalFormatting sqref="I11:J11">
    <cfRule type="cellIs" priority="1" dxfId="46" operator="equal" stopIfTrue="1">
      <formula>"C"</formula>
    </cfRule>
    <cfRule type="cellIs" priority="2" dxfId="42" operator="equal" stopIfTrue="1">
      <formula>"B2"</formula>
    </cfRule>
    <cfRule type="cellIs" priority="3" dxfId="43" operator="equal" stopIfTrue="1">
      <formula>"B1"</formula>
    </cfRule>
  </conditionalFormatting>
  <dataValidations count="2">
    <dataValidation type="date" operator="greaterThan" allowBlank="1" showErrorMessage="1" error="the date can´t be earlier than the start date" sqref="G11">
      <formula1>D11</formula1>
    </dataValidation>
    <dataValidation type="list" allowBlank="1" showErrorMessage="1" sqref="G7">
      <formula1>$K$8:$K$9</formula1>
      <formula2>0</formula2>
    </dataValidation>
  </dataValidations>
  <printOptions/>
  <pageMargins left="0.7083333333333334" right="0.7083333333333334" top="0.7479166666666667" bottom="0.7486111111111111" header="0.5118055555555555" footer="0.31527777777777777"/>
  <pageSetup fitToHeight="1" fitToWidth="1" horizontalDpi="300" verticalDpi="300" orientation="landscape" paperSize="9"/>
  <headerFooter alignWithMargins="0">
    <oddFooter>&amp;L&amp;F&amp;C&amp;A&amp;R&amp;D</oddFooter>
  </headerFooter>
  <drawing r:id="rId1"/>
</worksheet>
</file>

<file path=xl/worksheets/sheet5.xml><?xml version="1.0" encoding="utf-8"?>
<worksheet xmlns="http://schemas.openxmlformats.org/spreadsheetml/2006/main" xmlns:r="http://schemas.openxmlformats.org/officeDocument/2006/relationships">
  <sheetPr>
    <tabColor indexed="27"/>
  </sheetPr>
  <dimension ref="A1:O33"/>
  <sheetViews>
    <sheetView showGridLines="0" zoomScale="120" zoomScaleNormal="120" zoomScalePageLayoutView="0" workbookViewId="0" topLeftCell="B7">
      <selection activeCell="M23" sqref="M23"/>
    </sheetView>
  </sheetViews>
  <sheetFormatPr defaultColWidth="11.42187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28.00390625" style="0" customWidth="1"/>
    <col min="7" max="7" width="3.8515625" style="0" customWidth="1"/>
    <col min="8" max="8" width="14.00390625" style="0" customWidth="1"/>
    <col min="9" max="9" width="15.8515625" style="0" customWidth="1"/>
    <col min="10" max="10" width="13.8515625" style="0" customWidth="1"/>
    <col min="11" max="11" width="17.00390625" style="0" customWidth="1"/>
    <col min="12" max="12" width="3.7109375" style="0" customWidth="1"/>
  </cols>
  <sheetData>
    <row r="1" spans="2:11" ht="30.75" customHeight="1">
      <c r="B1" s="6"/>
      <c r="C1" s="6"/>
      <c r="D1" s="6"/>
      <c r="E1" s="6"/>
      <c r="F1" s="6"/>
      <c r="G1" s="6"/>
      <c r="H1" s="6"/>
      <c r="I1" s="6"/>
      <c r="J1" s="6"/>
      <c r="K1" s="6"/>
    </row>
    <row r="2" spans="2:15" ht="27.75" customHeight="1">
      <c r="B2" s="536" t="str">
        <f>+"Cuadro de mando:  "&amp;"  "&amp;+'Introducción de datos'!C4&amp;" - "&amp;'Introducción de datos'!G6</f>
        <v>Cuadro de mando:    El Salvador - TB</v>
      </c>
      <c r="C2" s="536"/>
      <c r="D2" s="536"/>
      <c r="E2" s="536"/>
      <c r="F2" s="536"/>
      <c r="G2" s="536"/>
      <c r="H2" s="536"/>
      <c r="I2" s="536"/>
      <c r="J2" s="536"/>
      <c r="K2" s="536"/>
      <c r="L2" s="285"/>
      <c r="M2" s="285"/>
      <c r="N2" s="285"/>
      <c r="O2" s="285"/>
    </row>
    <row r="3" spans="2:12" ht="15">
      <c r="B3" s="286">
        <f>+'Introducción de datos'!G8</f>
        <v>0</v>
      </c>
      <c r="C3" s="582">
        <f>+'Introducción de datos'!I8</f>
        <v>0</v>
      </c>
      <c r="D3" s="582"/>
      <c r="E3" s="583"/>
      <c r="F3" s="583"/>
      <c r="G3" s="583"/>
      <c r="H3" s="583"/>
      <c r="I3" s="584" t="str">
        <f>+'Introducción de datos'!B16</f>
        <v>Periodo:</v>
      </c>
      <c r="J3" s="584"/>
      <c r="K3" s="288" t="str">
        <f>+'Introducción de datos'!C16</f>
        <v>P1</v>
      </c>
      <c r="L3" s="289"/>
    </row>
    <row r="4" spans="2:11" ht="15">
      <c r="B4" s="286" t="str">
        <f>+'Introducción de datos'!B12</f>
        <v>Ultima calificación:</v>
      </c>
      <c r="C4" s="585" t="str">
        <f>+'Introducción de datos'!C12</f>
        <v>A1</v>
      </c>
      <c r="D4" s="585"/>
      <c r="E4" s="583" t="str">
        <f>+'Introducción de datos'!C8</f>
        <v>Ministerio de Salud </v>
      </c>
      <c r="F4" s="583"/>
      <c r="G4" s="583"/>
      <c r="H4" s="583"/>
      <c r="I4" s="584" t="str">
        <f>+'Introducción de datos'!D16</f>
        <v>Desde:</v>
      </c>
      <c r="J4" s="584"/>
      <c r="K4" s="290">
        <f>+'Introducción de datos'!E16</f>
        <v>42370</v>
      </c>
    </row>
    <row r="5" spans="2:11" ht="18.75" customHeight="1">
      <c r="B5" s="286"/>
      <c r="C5" s="286"/>
      <c r="D5" s="590" t="str">
        <f>+'Introducción de datos'!G4</f>
        <v>Financiamiento al PENM TB 2016 - 2020</v>
      </c>
      <c r="E5" s="590"/>
      <c r="F5" s="590"/>
      <c r="G5" s="590"/>
      <c r="H5" s="590"/>
      <c r="I5" s="590"/>
      <c r="J5" s="286" t="str">
        <f>+'Introducción de datos'!F16</f>
        <v>Hasta:</v>
      </c>
      <c r="K5" s="290">
        <f>+'Introducción de datos'!G16</f>
        <v>42551</v>
      </c>
    </row>
    <row r="6" spans="2:11" ht="18.75">
      <c r="B6" s="291"/>
      <c r="C6" s="286"/>
      <c r="D6" s="292"/>
      <c r="E6" s="591" t="s">
        <v>199</v>
      </c>
      <c r="F6" s="591"/>
      <c r="G6" s="591"/>
      <c r="H6" s="591"/>
      <c r="I6" s="6"/>
      <c r="J6" s="6"/>
      <c r="K6" s="6"/>
    </row>
    <row r="7" spans="2:11" ht="10.5" customHeight="1">
      <c r="B7" s="293"/>
      <c r="C7" s="287"/>
      <c r="D7" s="292"/>
      <c r="E7" s="294"/>
      <c r="F7" s="294"/>
      <c r="G7" s="295"/>
      <c r="H7" s="295"/>
      <c r="I7" s="296"/>
      <c r="J7" s="296"/>
      <c r="K7" s="297"/>
    </row>
    <row r="8" spans="2:14" ht="15">
      <c r="B8" s="298" t="str">
        <f>+'Introducción de datos'!B27&amp;" - en ("&amp;'Introducción de datos'!D26&amp;")         "&amp;+I3&amp;" "&amp;+K3</f>
        <v>F1: Presupuesto y desembolsos del Fondo Mundial - en ($)         Periodo: P1</v>
      </c>
      <c r="C8" s="299"/>
      <c r="D8" s="155"/>
      <c r="E8" s="155"/>
      <c r="F8" s="155"/>
      <c r="H8" s="298" t="str">
        <f>+'Introducción de datos'!B51&amp;" - en ("&amp;'Introducción de datos'!D26&amp;")         "&amp;+I3&amp;" "&amp;+K3</f>
        <v>F3: Desembolsos y gastos - en ($)         Periodo: P1</v>
      </c>
      <c r="I8" s="6"/>
      <c r="J8" s="6"/>
      <c r="K8" s="6"/>
      <c r="N8" s="298" t="str">
        <f>+'Introducción de datos'!B58&amp;" - en ("&amp;'Introducción de datos'!D26&amp;")         "&amp;+I3&amp;" "&amp;+K3</f>
        <v>F3a: Detalles Desembolsos y gastos - en ($)         Periodo: P1</v>
      </c>
    </row>
    <row r="9" spans="2:11" ht="33.75" customHeight="1">
      <c r="B9" s="300" t="s">
        <v>200</v>
      </c>
      <c r="C9" s="581" t="s">
        <v>201</v>
      </c>
      <c r="D9" s="581"/>
      <c r="E9" s="581"/>
      <c r="F9" s="581"/>
      <c r="H9" s="301" t="s">
        <v>200</v>
      </c>
      <c r="I9" s="592" t="s">
        <v>366</v>
      </c>
      <c r="J9" s="592"/>
      <c r="K9" s="592"/>
    </row>
    <row r="10" spans="2:11" ht="15">
      <c r="B10" s="155"/>
      <c r="C10" s="155"/>
      <c r="D10" s="155"/>
      <c r="E10" s="155"/>
      <c r="F10" s="155"/>
      <c r="G10" s="6"/>
      <c r="H10" s="6"/>
      <c r="I10" s="6"/>
      <c r="J10" s="6"/>
      <c r="K10" s="6"/>
    </row>
    <row r="11" spans="2:11" ht="15">
      <c r="B11" s="155"/>
      <c r="C11" s="155"/>
      <c r="D11" s="155"/>
      <c r="E11" s="155"/>
      <c r="F11" s="155"/>
      <c r="G11" s="6"/>
      <c r="H11" s="6"/>
      <c r="I11" s="6"/>
      <c r="J11" s="6"/>
      <c r="K11" s="6"/>
    </row>
    <row r="12" spans="2:11" ht="15">
      <c r="B12" s="155"/>
      <c r="C12" s="155"/>
      <c r="D12" s="155"/>
      <c r="E12" s="155"/>
      <c r="F12" s="155"/>
      <c r="G12" s="6"/>
      <c r="H12" s="6"/>
      <c r="I12" s="6"/>
      <c r="J12" s="6"/>
      <c r="K12" s="6"/>
    </row>
    <row r="13" spans="2:11" ht="15">
      <c r="B13" s="155"/>
      <c r="C13" s="155"/>
      <c r="D13" s="155"/>
      <c r="E13" s="155"/>
      <c r="F13" s="155"/>
      <c r="G13" s="6"/>
      <c r="H13" s="6"/>
      <c r="I13" s="6"/>
      <c r="J13" s="6"/>
      <c r="K13" s="6"/>
    </row>
    <row r="14" spans="2:11" ht="15">
      <c r="B14" s="155"/>
      <c r="C14" s="155"/>
      <c r="D14" s="155"/>
      <c r="E14" s="155"/>
      <c r="F14" s="155"/>
      <c r="G14" s="6"/>
      <c r="H14" s="6"/>
      <c r="I14" s="6"/>
      <c r="J14" s="6"/>
      <c r="K14" s="6"/>
    </row>
    <row r="15" spans="2:13" ht="15">
      <c r="B15" s="155"/>
      <c r="C15" s="155"/>
      <c r="D15" s="155"/>
      <c r="E15" s="155"/>
      <c r="F15" s="155"/>
      <c r="G15" s="6"/>
      <c r="H15" s="6"/>
      <c r="I15" s="6"/>
      <c r="J15" s="6"/>
      <c r="K15" s="6"/>
      <c r="M15" s="302" t="s">
        <v>202</v>
      </c>
    </row>
    <row r="16" spans="2:13" ht="15">
      <c r="B16" s="155"/>
      <c r="C16" s="155"/>
      <c r="D16" s="155"/>
      <c r="E16" s="155"/>
      <c r="F16" s="155"/>
      <c r="G16" s="6"/>
      <c r="H16" s="6"/>
      <c r="I16" s="6"/>
      <c r="J16" s="6"/>
      <c r="K16" s="6"/>
      <c r="M16" s="302" t="s">
        <v>203</v>
      </c>
    </row>
    <row r="17" spans="2:11" ht="15">
      <c r="B17" s="155"/>
      <c r="C17" s="155"/>
      <c r="D17" s="155"/>
      <c r="E17" s="155"/>
      <c r="F17" s="155"/>
      <c r="G17" s="6"/>
      <c r="H17" s="6"/>
      <c r="I17" s="6"/>
      <c r="J17" s="6"/>
      <c r="K17" s="6"/>
    </row>
    <row r="18" spans="2:11" ht="15">
      <c r="B18" s="155"/>
      <c r="C18" s="155"/>
      <c r="D18" s="155"/>
      <c r="E18" s="155"/>
      <c r="F18" s="155"/>
      <c r="G18" s="6"/>
      <c r="H18" s="6"/>
      <c r="I18" s="6"/>
      <c r="J18" s="6"/>
      <c r="K18" s="6"/>
    </row>
    <row r="19" spans="2:11" ht="15">
      <c r="B19" s="155"/>
      <c r="C19" s="155"/>
      <c r="D19" s="155"/>
      <c r="E19" s="155"/>
      <c r="F19" s="155"/>
      <c r="G19" s="6"/>
      <c r="H19" s="6"/>
      <c r="I19" s="6"/>
      <c r="J19" s="6"/>
      <c r="K19" s="6"/>
    </row>
    <row r="20" spans="2:11" ht="15">
      <c r="B20" s="155"/>
      <c r="C20" s="155"/>
      <c r="D20" s="155"/>
      <c r="E20" s="155"/>
      <c r="F20" s="155"/>
      <c r="G20" s="6"/>
      <c r="H20" s="6"/>
      <c r="I20" s="6"/>
      <c r="J20" s="6"/>
      <c r="K20" s="6"/>
    </row>
    <row r="21" spans="1:11" ht="24" customHeight="1">
      <c r="A21" s="10"/>
      <c r="B21" s="10"/>
      <c r="C21" s="10"/>
      <c r="D21" s="10"/>
      <c r="E21" s="10"/>
      <c r="F21" s="10"/>
      <c r="G21" s="10"/>
      <c r="H21" s="10"/>
      <c r="I21" s="10"/>
      <c r="J21" s="10"/>
      <c r="K21" s="10"/>
    </row>
    <row r="22" spans="2:11" ht="23.25" customHeight="1">
      <c r="B22" s="303" t="str">
        <f>+'Introducción de datos'!B36&amp;" - en ("&amp;'Introducción de datos'!D26&amp;")  "&amp;+I3&amp;" "&amp;+K3</f>
        <v>F2: Presupuesto y gastos reales por estrategias de la subvención anual - en ($)  Periodo: P1</v>
      </c>
      <c r="C22" s="155"/>
      <c r="D22" s="155"/>
      <c r="E22" s="155"/>
      <c r="F22" s="155"/>
      <c r="H22" s="303" t="str">
        <f>+'Introducción de datos'!B69&amp;"   "&amp;+I3&amp;" "&amp;+K3</f>
        <v>F4: Último ciclo de información y desembolso del RP   Periodo: P1</v>
      </c>
      <c r="J22" s="6"/>
      <c r="K22" s="6"/>
    </row>
    <row r="23" spans="2:11" ht="46.5" customHeight="1">
      <c r="B23" s="301" t="s">
        <v>204</v>
      </c>
      <c r="C23" s="581" t="s">
        <v>353</v>
      </c>
      <c r="D23" s="581"/>
      <c r="E23" s="581"/>
      <c r="F23" s="581"/>
      <c r="G23" s="304"/>
      <c r="H23" s="301" t="s">
        <v>200</v>
      </c>
      <c r="I23" s="581" t="s">
        <v>349</v>
      </c>
      <c r="J23" s="581"/>
      <c r="K23" s="581"/>
    </row>
    <row r="24" spans="2:11" ht="15.75" customHeight="1">
      <c r="B24" s="305"/>
      <c r="C24" s="305"/>
      <c r="D24" s="305"/>
      <c r="E24" s="305"/>
      <c r="F24" s="305"/>
      <c r="G24" s="305"/>
      <c r="H24" s="306"/>
      <c r="I24" s="306"/>
      <c r="J24" s="305"/>
      <c r="K24" s="305"/>
    </row>
    <row r="25" spans="2:11" ht="29.25" customHeight="1">
      <c r="B25" s="6"/>
      <c r="C25" s="6"/>
      <c r="D25" s="6"/>
      <c r="E25" s="6"/>
      <c r="F25" s="6"/>
      <c r="G25" s="307"/>
      <c r="H25" s="587" t="s">
        <v>205</v>
      </c>
      <c r="I25" s="587"/>
      <c r="J25" s="587"/>
      <c r="K25" s="587"/>
    </row>
    <row r="26" spans="2:11" ht="24.75">
      <c r="B26" s="6"/>
      <c r="C26" s="6"/>
      <c r="D26" s="6"/>
      <c r="E26" s="6"/>
      <c r="F26" s="6"/>
      <c r="G26" s="44"/>
      <c r="H26" s="588"/>
      <c r="I26" s="588"/>
      <c r="J26" s="308" t="s">
        <v>118</v>
      </c>
      <c r="K26" s="309" t="s">
        <v>119</v>
      </c>
    </row>
    <row r="27" spans="2:11" ht="29.25" customHeight="1">
      <c r="B27" s="6"/>
      <c r="C27" s="6"/>
      <c r="D27" s="6"/>
      <c r="E27" s="6"/>
      <c r="F27" s="6"/>
      <c r="G27" s="310"/>
      <c r="H27" s="589" t="str">
        <f>'Introducción de datos'!B73</f>
        <v>Días tardados en presentar el informe de progreso actualizado y solicitud de desembolso al ALF</v>
      </c>
      <c r="I27" s="589"/>
      <c r="J27" s="311" t="str">
        <f>+'Introducción de datos'!C73</f>
        <v>N/A</v>
      </c>
      <c r="K27" s="312">
        <f>+'Introducción de datos'!D73</f>
        <v>0</v>
      </c>
    </row>
    <row r="28" spans="2:11" ht="21" customHeight="1">
      <c r="B28" s="6"/>
      <c r="C28" s="6"/>
      <c r="D28" s="6"/>
      <c r="E28" s="6"/>
      <c r="F28" s="6"/>
      <c r="G28" s="310"/>
      <c r="H28" s="589" t="str">
        <f>'Introducción de datos'!B74</f>
        <v>Días que el desembolso ha tardado en llegar al RP</v>
      </c>
      <c r="I28" s="589"/>
      <c r="J28" s="311">
        <f>+'Introducción de datos'!C74</f>
        <v>15</v>
      </c>
      <c r="K28" s="313">
        <f>+'Introducción de datos'!D74</f>
        <v>45</v>
      </c>
    </row>
    <row r="29" spans="2:11" ht="21" customHeight="1">
      <c r="B29" s="6"/>
      <c r="C29" s="6"/>
      <c r="D29" s="6"/>
      <c r="E29" s="6"/>
      <c r="F29" s="6"/>
      <c r="G29" s="310"/>
      <c r="H29" s="586" t="str">
        <f>'Introducción de datos'!B75</f>
        <v>Días que el desembolso ha tardado en llegar a los agentes de compra</v>
      </c>
      <c r="I29" s="586"/>
      <c r="J29" s="314">
        <f>+'Introducción de datos'!C75</f>
        <v>15</v>
      </c>
      <c r="K29" s="313">
        <f>+'Introducción de datos'!D75</f>
        <v>45</v>
      </c>
    </row>
    <row r="30" spans="2:11" ht="15">
      <c r="B30" s="6"/>
      <c r="C30" s="6"/>
      <c r="D30" s="6"/>
      <c r="E30" s="6"/>
      <c r="F30" s="6"/>
      <c r="G30" s="6"/>
      <c r="H30" s="6"/>
      <c r="I30" s="6"/>
      <c r="J30" s="6"/>
      <c r="K30" s="6"/>
    </row>
    <row r="31" spans="2:11" ht="15">
      <c r="B31" s="6"/>
      <c r="C31" s="93"/>
      <c r="D31" s="315"/>
      <c r="E31" s="6"/>
      <c r="F31" s="6"/>
      <c r="G31" s="6"/>
      <c r="H31" s="6"/>
      <c r="I31" s="6"/>
      <c r="J31" s="6"/>
      <c r="K31" s="6"/>
    </row>
    <row r="32" spans="2:11" ht="15">
      <c r="B32" s="6"/>
      <c r="C32" s="278" t="s">
        <v>90</v>
      </c>
      <c r="D32" s="315"/>
      <c r="E32" s="6"/>
      <c r="F32" s="6"/>
      <c r="G32" s="6"/>
      <c r="H32" s="6"/>
      <c r="I32" s="6"/>
      <c r="J32" s="6"/>
      <c r="K32" s="6"/>
    </row>
    <row r="33" ht="15">
      <c r="C33" s="302" t="s">
        <v>158</v>
      </c>
    </row>
  </sheetData>
  <sheetProtection selectLockedCells="1" selectUnlockedCells="1"/>
  <mergeCells count="18">
    <mergeCell ref="H29:I29"/>
    <mergeCell ref="H25:K25"/>
    <mergeCell ref="H26:I26"/>
    <mergeCell ref="H27:I27"/>
    <mergeCell ref="H28:I28"/>
    <mergeCell ref="D5:I5"/>
    <mergeCell ref="E6:H6"/>
    <mergeCell ref="C9:F9"/>
    <mergeCell ref="I9:K9"/>
    <mergeCell ref="C23:F23"/>
    <mergeCell ref="I23:K23"/>
    <mergeCell ref="B2:K2"/>
    <mergeCell ref="C3:D3"/>
    <mergeCell ref="E3:H3"/>
    <mergeCell ref="I3:J3"/>
    <mergeCell ref="C4:D4"/>
    <mergeCell ref="E4:H4"/>
    <mergeCell ref="I4:J4"/>
  </mergeCells>
  <conditionalFormatting sqref="K27:K29">
    <cfRule type="cellIs" priority="1" dxfId="47" operator="greaterThan" stopIfTrue="1">
      <formula>J27</formula>
    </cfRule>
    <cfRule type="cellIs" priority="2" dxfId="48" operator="between" stopIfTrue="1">
      <formula>J27</formula>
      <formula>1</formula>
    </cfRule>
    <cfRule type="cellIs" priority="3" dxfId="49" operator="equal" stopIfTrue="1">
      <formula>0</formula>
    </cfRule>
  </conditionalFormatting>
  <conditionalFormatting sqref="C4:D4">
    <cfRule type="cellIs" priority="4" dxfId="46" operator="equal" stopIfTrue="1">
      <formula>"C"</formula>
    </cfRule>
    <cfRule type="cellIs" priority="5" dxfId="42" operator="equal" stopIfTrue="1">
      <formula>"B2"</formula>
    </cfRule>
    <cfRule type="cellIs" priority="6" dxfId="43"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97"/>
  <headerFooter alignWithMargins="0">
    <oddFooter>&amp;L&amp;F&amp;C&amp;A&amp;R&amp;D</oddFooter>
  </headerFooter>
  <drawing r:id="rId1"/>
</worksheet>
</file>

<file path=xl/worksheets/sheet6.xml><?xml version="1.0" encoding="utf-8"?>
<worksheet xmlns="http://schemas.openxmlformats.org/spreadsheetml/2006/main" xmlns:r="http://schemas.openxmlformats.org/officeDocument/2006/relationships">
  <sheetPr>
    <tabColor indexed="27"/>
  </sheetPr>
  <dimension ref="A1:P31"/>
  <sheetViews>
    <sheetView showGridLines="0" zoomScalePageLayoutView="0" workbookViewId="0" topLeftCell="A1">
      <selection activeCell="G15" sqref="G15"/>
    </sheetView>
  </sheetViews>
  <sheetFormatPr defaultColWidth="11.421875" defaultRowHeight="15"/>
  <cols>
    <col min="1" max="1" width="3.28125" style="0" customWidth="1"/>
    <col min="2" max="2" width="14.28125" style="0" customWidth="1"/>
    <col min="3" max="3" width="12.421875" style="0" customWidth="1"/>
    <col min="4" max="4" width="13.140625" style="0" customWidth="1"/>
    <col min="5" max="5" width="11.421875" style="0" customWidth="1"/>
    <col min="6" max="6" width="11.8515625" style="0" customWidth="1"/>
    <col min="7" max="7" width="18.7109375" style="0" customWidth="1"/>
    <col min="8" max="8" width="11.28125" style="0" customWidth="1"/>
    <col min="9" max="9" width="14.421875" style="0" customWidth="1"/>
    <col min="10" max="10" width="15.140625" style="0" customWidth="1"/>
    <col min="11" max="11" width="15.28125" style="0" customWidth="1"/>
    <col min="12" max="12" width="15.7109375" style="0" customWidth="1"/>
  </cols>
  <sheetData>
    <row r="1" spans="3:5" ht="28.5" customHeight="1">
      <c r="C1" s="316"/>
      <c r="E1" s="316"/>
    </row>
    <row r="2" spans="2:16" ht="27.75" customHeight="1">
      <c r="B2" s="593" t="str">
        <f>+"Cuadro de mando:  "&amp;"  "&amp;+'Introducción de datos'!C4&amp;" - "&amp;'Introducción de datos'!G6</f>
        <v>Cuadro de mando:    El Salvador - TB</v>
      </c>
      <c r="C2" s="593"/>
      <c r="D2" s="593"/>
      <c r="E2" s="593"/>
      <c r="F2" s="593"/>
      <c r="G2" s="593"/>
      <c r="H2" s="593"/>
      <c r="I2" s="593"/>
      <c r="J2" s="593"/>
      <c r="K2" s="593"/>
      <c r="L2" s="593"/>
      <c r="M2" s="317"/>
      <c r="N2" s="317"/>
      <c r="O2" s="317"/>
      <c r="P2" s="317"/>
    </row>
    <row r="3" spans="2:12" ht="15">
      <c r="B3" s="318">
        <f>+'Introducción de datos'!G8</f>
        <v>0</v>
      </c>
      <c r="C3" s="594">
        <f>+'Introducción de datos'!I8</f>
        <v>0</v>
      </c>
      <c r="D3" s="594"/>
      <c r="E3" s="595"/>
      <c r="F3" s="595"/>
      <c r="G3" s="595"/>
      <c r="H3" s="595"/>
      <c r="I3" s="595"/>
      <c r="J3" s="596" t="str">
        <f>+'Introducción de datos'!B16</f>
        <v>Periodo:</v>
      </c>
      <c r="K3" s="596"/>
      <c r="L3" s="288" t="str">
        <f>+'Introducción de datos'!C16</f>
        <v>P1</v>
      </c>
    </row>
    <row r="4" spans="2:12" ht="15">
      <c r="B4" s="318" t="str">
        <f>+'Introducción de datos'!B12</f>
        <v>Ultima calificación:</v>
      </c>
      <c r="C4" s="585" t="str">
        <f>+'Introducción de datos'!C12</f>
        <v>A1</v>
      </c>
      <c r="D4" s="585"/>
      <c r="E4" s="595" t="str">
        <f>+'Introducción de datos'!C8</f>
        <v>Ministerio de Salud </v>
      </c>
      <c r="F4" s="595"/>
      <c r="G4" s="595"/>
      <c r="H4" s="595"/>
      <c r="I4" s="595"/>
      <c r="J4" s="596" t="str">
        <f>+'Introducción de datos'!D16</f>
        <v>Desde:</v>
      </c>
      <c r="K4" s="596"/>
      <c r="L4" s="290">
        <f>+'Introducción de datos'!E16</f>
        <v>42370</v>
      </c>
    </row>
    <row r="5" spans="2:12" ht="18.75" customHeight="1">
      <c r="B5" s="318"/>
      <c r="C5" s="318"/>
      <c r="D5" s="595" t="str">
        <f>+'Introducción de datos'!G4</f>
        <v>Financiamiento al PENM TB 2016 - 2020</v>
      </c>
      <c r="E5" s="595"/>
      <c r="F5" s="595"/>
      <c r="G5" s="595"/>
      <c r="H5" s="595"/>
      <c r="I5" s="595"/>
      <c r="J5" s="595"/>
      <c r="K5" s="318" t="str">
        <f>+'Introducción de datos'!F16</f>
        <v>Hasta:</v>
      </c>
      <c r="L5" s="290">
        <f>+'Introducción de datos'!G16</f>
        <v>42551</v>
      </c>
    </row>
    <row r="6" spans="2:9" ht="18.75">
      <c r="B6" s="319"/>
      <c r="C6" s="318"/>
      <c r="D6" s="292"/>
      <c r="E6" s="602" t="s">
        <v>16</v>
      </c>
      <c r="F6" s="602"/>
      <c r="G6" s="602"/>
      <c r="H6" s="602"/>
      <c r="I6" s="602"/>
    </row>
    <row r="7" spans="2:8" ht="15">
      <c r="B7" s="320" t="str">
        <f>+'Introducción de datos'!B80&amp;"     "&amp;+J3&amp;" "&amp;+L3</f>
        <v>M1: Estado de las condiciones precedentes y acciones con fecha límite     Periodo: P1</v>
      </c>
      <c r="C7" s="321"/>
      <c r="H7" s="320" t="str">
        <f>+'Introducción de datos'!B87&amp;"         "&amp;+J3&amp;"  "&amp;+L3</f>
        <v>M2: Estado de los principales puestos directivos del RP         Periodo:  P1</v>
      </c>
    </row>
    <row r="8" spans="2:12" ht="14.25" customHeight="1">
      <c r="B8" s="322" t="s">
        <v>200</v>
      </c>
      <c r="C8" s="603"/>
      <c r="D8" s="603"/>
      <c r="E8" s="603"/>
      <c r="F8" s="603"/>
      <c r="G8" s="323"/>
      <c r="H8" s="322" t="s">
        <v>200</v>
      </c>
      <c r="I8" s="598" t="s">
        <v>350</v>
      </c>
      <c r="J8" s="598"/>
      <c r="K8" s="598"/>
      <c r="L8" s="598"/>
    </row>
    <row r="9" spans="2:8" ht="15">
      <c r="B9" s="10"/>
      <c r="C9" s="10"/>
      <c r="D9" s="10"/>
      <c r="E9" s="10"/>
      <c r="F9" s="10"/>
      <c r="G9" s="10"/>
      <c r="H9" s="10"/>
    </row>
    <row r="10" spans="1:16" ht="15">
      <c r="A10" s="324"/>
      <c r="B10" s="10"/>
      <c r="C10" s="10"/>
      <c r="D10" s="604"/>
      <c r="E10" s="514"/>
      <c r="F10" s="514"/>
      <c r="G10" s="12"/>
      <c r="H10" s="10"/>
      <c r="N10" s="326"/>
      <c r="O10" s="326"/>
      <c r="P10" s="327"/>
    </row>
    <row r="11" spans="2:15" ht="15">
      <c r="B11" s="10"/>
      <c r="C11" s="325"/>
      <c r="D11" s="604"/>
      <c r="E11" s="325"/>
      <c r="F11" s="325"/>
      <c r="G11" s="325"/>
      <c r="H11" s="325"/>
      <c r="N11" s="10"/>
      <c r="O11" s="10"/>
    </row>
    <row r="12" spans="2:8" ht="15">
      <c r="B12" s="325"/>
      <c r="C12" s="328"/>
      <c r="D12" s="329"/>
      <c r="E12" s="329"/>
      <c r="F12" s="329"/>
      <c r="G12" s="329"/>
      <c r="H12" s="330"/>
    </row>
    <row r="13" spans="2:8" ht="15">
      <c r="B13" s="325"/>
      <c r="C13" s="328"/>
      <c r="D13" s="329"/>
      <c r="E13" s="329"/>
      <c r="F13" s="329"/>
      <c r="G13" s="329"/>
      <c r="H13" s="330"/>
    </row>
    <row r="15" spans="2:8" ht="27.75" customHeight="1">
      <c r="B15" s="320" t="str">
        <f>+'Introducción de datos'!B92&amp;"            "&amp;+J3&amp;" "&amp;+L3</f>
        <v>M3: Acuerdos contractuales (Agentes de Compra)             Periodo: P1</v>
      </c>
      <c r="H15" s="320" t="str">
        <f>+'Introducción de datos'!B97&amp;"                "&amp;+J3&amp;" "&amp;+L3</f>
        <v>M4: Número de informes completos recibidos a tiempo                Periodo: P1</v>
      </c>
    </row>
    <row r="16" spans="2:12" ht="29.25" customHeight="1">
      <c r="B16" s="322" t="s">
        <v>200</v>
      </c>
      <c r="C16" s="598" t="s">
        <v>351</v>
      </c>
      <c r="D16" s="598"/>
      <c r="E16" s="598"/>
      <c r="F16" s="598"/>
      <c r="G16" s="323"/>
      <c r="H16" s="322" t="s">
        <v>200</v>
      </c>
      <c r="I16" s="599" t="s">
        <v>357</v>
      </c>
      <c r="J16" s="599"/>
      <c r="K16" s="599"/>
      <c r="L16" s="599"/>
    </row>
    <row r="17" spans="2:8" ht="15">
      <c r="B17" s="331"/>
      <c r="H17" s="332"/>
    </row>
    <row r="18" ht="15">
      <c r="M18" s="289"/>
    </row>
    <row r="25" ht="22.5" customHeight="1"/>
    <row r="26" spans="2:8" ht="15">
      <c r="B26" s="320" t="str">
        <f>+'Introducción de datos'!B104</f>
        <v>M5: Presupuesto y compra de productos y equipo sanitario, medicamentos y productos farmacéuticos</v>
      </c>
      <c r="H26" s="320" t="str">
        <f>+'Introducción de datos'!B117&amp;"    "&amp;+J3&amp;"  "&amp;+L3</f>
        <v>M6: Diferencia entre existencias actuales y existencias de seguridad    Periodo:  P1</v>
      </c>
    </row>
    <row r="27" spans="2:12" ht="27" customHeight="1">
      <c r="B27" s="322" t="s">
        <v>200</v>
      </c>
      <c r="C27" s="600" t="s">
        <v>352</v>
      </c>
      <c r="D27" s="600"/>
      <c r="E27" s="600"/>
      <c r="F27" s="600"/>
      <c r="G27" s="323"/>
      <c r="H27" s="322" t="s">
        <v>200</v>
      </c>
      <c r="I27" s="601" t="s">
        <v>359</v>
      </c>
      <c r="J27" s="601"/>
      <c r="K27" s="601"/>
      <c r="L27" s="601"/>
    </row>
    <row r="29" spans="6:12" ht="75" customHeight="1">
      <c r="F29" s="333"/>
      <c r="G29" s="333"/>
      <c r="H29" s="459" t="s">
        <v>161</v>
      </c>
      <c r="I29" s="460" t="s">
        <v>162</v>
      </c>
      <c r="J29" s="334" t="s">
        <v>206</v>
      </c>
      <c r="K29" s="461" t="s">
        <v>207</v>
      </c>
      <c r="L29" s="335" t="s">
        <v>208</v>
      </c>
    </row>
    <row r="30" spans="6:12" ht="64.5" customHeight="1" thickBot="1">
      <c r="F30" s="333"/>
      <c r="G30" s="333"/>
      <c r="H30" s="463" t="str">
        <f>+'Introducción de datos'!B120</f>
        <v>TB</v>
      </c>
      <c r="I30" s="336">
        <f>+'Introducción de datos'!C120</f>
        <v>0</v>
      </c>
      <c r="J30" s="337">
        <f>+'Introducción de datos'!I120</f>
      </c>
      <c r="K30" s="338">
        <f>+'Introducción de datos'!J120</f>
        <v>0</v>
      </c>
      <c r="L30" s="339">
        <f>+'Introducción de datos'!K120</f>
      </c>
    </row>
    <row r="31" spans="2:12" ht="39.75" customHeight="1">
      <c r="B31" s="597" t="str">
        <f>+'Introducción de datos'!B114</f>
        <v>* Incluye sólo los montos de las categorías 4 y 5 (Productos y equipamientos sanitarios y Medicamentos y productos farmacéuticos) de los  Informes Financieros Mejorados</v>
      </c>
      <c r="C31" s="597"/>
      <c r="D31" s="597"/>
      <c r="E31" s="597"/>
      <c r="F31" s="10"/>
      <c r="G31" s="10"/>
      <c r="H31" s="340"/>
      <c r="I31" s="341"/>
      <c r="J31" s="342"/>
      <c r="K31" s="12"/>
      <c r="L31" s="49"/>
    </row>
  </sheetData>
  <sheetProtection selectLockedCells="1" selectUnlockedCells="1"/>
  <mergeCells count="18">
    <mergeCell ref="B31:E31"/>
    <mergeCell ref="C16:F16"/>
    <mergeCell ref="I16:L16"/>
    <mergeCell ref="C27:F27"/>
    <mergeCell ref="I27:L27"/>
    <mergeCell ref="D5:J5"/>
    <mergeCell ref="E6:I6"/>
    <mergeCell ref="C8:F8"/>
    <mergeCell ref="I8:L8"/>
    <mergeCell ref="D10:D11"/>
    <mergeCell ref="E10:F10"/>
    <mergeCell ref="B2:L2"/>
    <mergeCell ref="C3:D3"/>
    <mergeCell ref="E3:I3"/>
    <mergeCell ref="J3:K3"/>
    <mergeCell ref="C4:D4"/>
    <mergeCell ref="E4:I4"/>
    <mergeCell ref="J4:K4"/>
  </mergeCells>
  <conditionalFormatting sqref="D12:D13">
    <cfRule type="cellIs" priority="1" dxfId="45" operator="greaterThan" stopIfTrue="1">
      <formula>0</formula>
    </cfRule>
  </conditionalFormatting>
  <conditionalFormatting sqref="E12:E13">
    <cfRule type="cellIs" priority="2" dxfId="50" operator="greaterThan" stopIfTrue="1">
      <formula>0</formula>
    </cfRule>
  </conditionalFormatting>
  <conditionalFormatting sqref="F12:G13">
    <cfRule type="cellIs" priority="3" dxfId="46" operator="greaterThan" stopIfTrue="1">
      <formula>0</formula>
    </cfRule>
  </conditionalFormatting>
  <conditionalFormatting sqref="C4:D4">
    <cfRule type="cellIs" priority="4" dxfId="46" operator="equal" stopIfTrue="1">
      <formula>"C"</formula>
    </cfRule>
    <cfRule type="cellIs" priority="5" dxfId="42" operator="equal" stopIfTrue="1">
      <formula>"B2"</formula>
    </cfRule>
    <cfRule type="cellIs" priority="6" dxfId="43" operator="equal" stopIfTrue="1">
      <formula>"B1"</formula>
    </cfRule>
  </conditionalFormatting>
  <conditionalFormatting sqref="L30">
    <cfRule type="cellIs" priority="7" dxfId="51" operator="lessThan" stopIfTrue="1">
      <formula>1</formula>
    </cfRule>
    <cfRule type="cellIs" priority="8" dxfId="52" operator="between" stopIfTrue="1">
      <formula>3</formula>
      <formula>17</formula>
    </cfRule>
    <cfRule type="cellIs" priority="9" dxfId="53" operator="between" stopIfTrue="1">
      <formula>1</formula>
      <formula>3</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3" r:id="rId2"/>
  <headerFooter alignWithMargins="0">
    <oddFooter>&amp;L&amp;F&amp;C&amp;A&amp;R&amp;D</oddFooter>
  </headerFooter>
  <colBreaks count="1" manualBreakCount="1">
    <brk id="12" max="65535" man="1"/>
  </colBreaks>
  <drawing r:id="rId1"/>
</worksheet>
</file>

<file path=xl/worksheets/sheet7.xml><?xml version="1.0" encoding="utf-8"?>
<worksheet xmlns="http://schemas.openxmlformats.org/spreadsheetml/2006/main" xmlns:r="http://schemas.openxmlformats.org/officeDocument/2006/relationships">
  <sheetPr>
    <tabColor indexed="27"/>
  </sheetPr>
  <dimension ref="A1:AH25"/>
  <sheetViews>
    <sheetView showGridLines="0" zoomScale="80" zoomScaleNormal="80" zoomScalePageLayoutView="0" workbookViewId="0" topLeftCell="A19">
      <selection activeCell="L25" sqref="L25:Q25"/>
    </sheetView>
  </sheetViews>
  <sheetFormatPr defaultColWidth="11.421875" defaultRowHeight="15"/>
  <cols>
    <col min="1" max="1" width="0.42578125" style="0" customWidth="1"/>
    <col min="2" max="2" width="17.8515625" style="0" customWidth="1"/>
    <col min="3" max="3" width="16.140625" style="0" customWidth="1"/>
    <col min="4" max="4" width="17.28125" style="0" customWidth="1"/>
    <col min="5" max="5" width="8.00390625" style="0" customWidth="1"/>
    <col min="6" max="6" width="10.7109375" style="0" customWidth="1"/>
    <col min="7" max="7" width="8.28125" style="0" customWidth="1"/>
    <col min="8" max="8" width="6.28125" style="0" customWidth="1"/>
    <col min="9" max="9" width="6.00390625" style="0" customWidth="1"/>
    <col min="10" max="10" width="6.140625" style="0" customWidth="1"/>
    <col min="11" max="11" width="11.28125" style="0" customWidth="1"/>
    <col min="12" max="12" width="14.00390625" style="0" customWidth="1"/>
    <col min="13" max="13" width="11.7109375" style="0" customWidth="1"/>
    <col min="14" max="14" width="9.57421875" style="0" customWidth="1"/>
    <col min="15" max="15" width="7.421875" style="0" customWidth="1"/>
    <col min="16" max="16" width="15.7109375" style="0" customWidth="1"/>
    <col min="17" max="17" width="14.421875" style="0" customWidth="1"/>
  </cols>
  <sheetData>
    <row r="1" spans="1:16" ht="26.25" customHeight="1">
      <c r="A1" s="6"/>
      <c r="B1" s="6"/>
      <c r="C1" s="6"/>
      <c r="D1" s="6"/>
      <c r="E1" s="6"/>
      <c r="F1" s="6"/>
      <c r="G1" s="6"/>
      <c r="H1" s="6"/>
      <c r="I1" s="6"/>
      <c r="J1" s="6"/>
      <c r="K1" s="6"/>
      <c r="L1" s="6"/>
      <c r="M1" s="6"/>
      <c r="N1" s="6"/>
      <c r="O1" s="6"/>
      <c r="P1" s="6"/>
    </row>
    <row r="2" spans="1:17" ht="21.75" customHeight="1">
      <c r="A2" s="6"/>
      <c r="B2" s="605" t="str">
        <f>+"Cuadro de mando:  "&amp;"  "&amp;+'Introducción de datos'!C4&amp;" - "&amp;'Introducción de datos'!G6</f>
        <v>Cuadro de mando:    El Salvador - TB</v>
      </c>
      <c r="C2" s="605"/>
      <c r="D2" s="605"/>
      <c r="E2" s="605"/>
      <c r="F2" s="605"/>
      <c r="G2" s="605"/>
      <c r="H2" s="605"/>
      <c r="I2" s="605"/>
      <c r="J2" s="605"/>
      <c r="K2" s="605"/>
      <c r="L2" s="605"/>
      <c r="M2" s="605"/>
      <c r="N2" s="605"/>
      <c r="O2" s="605"/>
      <c r="P2" s="605"/>
      <c r="Q2" s="605"/>
    </row>
    <row r="3" spans="1:17" ht="15">
      <c r="A3" s="6"/>
      <c r="B3" s="286">
        <f>+'Introducción de datos'!G8</f>
        <v>0</v>
      </c>
      <c r="C3" s="582">
        <f>+'Introducción de datos'!I8</f>
        <v>0</v>
      </c>
      <c r="D3" s="582"/>
      <c r="E3" s="583"/>
      <c r="F3" s="583"/>
      <c r="G3" s="583"/>
      <c r="H3" s="583"/>
      <c r="I3" s="583"/>
      <c r="J3" s="583"/>
      <c r="K3" s="583"/>
      <c r="L3" s="6"/>
      <c r="M3" s="6"/>
      <c r="O3" s="584" t="str">
        <f>+'Introducción de datos'!B16</f>
        <v>Periodo:</v>
      </c>
      <c r="P3" s="584"/>
      <c r="Q3" s="343" t="str">
        <f>+'Introducción de datos'!C16</f>
        <v>P1</v>
      </c>
    </row>
    <row r="4" spans="1:28" ht="12" customHeight="1">
      <c r="A4" s="6"/>
      <c r="B4" s="286" t="str">
        <f>+'Introducción de datos'!B12</f>
        <v>Ultima calificación:</v>
      </c>
      <c r="C4" s="606" t="str">
        <f>+'Introducción de datos'!C12</f>
        <v>A1</v>
      </c>
      <c r="D4" s="606"/>
      <c r="E4" s="583" t="str">
        <f>+'Introducción de datos'!C8</f>
        <v>Ministerio de Salud </v>
      </c>
      <c r="F4" s="583"/>
      <c r="G4" s="583"/>
      <c r="H4" s="583"/>
      <c r="I4" s="583"/>
      <c r="J4" s="583"/>
      <c r="K4" s="583"/>
      <c r="L4" s="583"/>
      <c r="M4" s="6"/>
      <c r="O4" s="344"/>
      <c r="P4" s="286" t="str">
        <f>+'Introducción de datos'!D16</f>
        <v>Desde:</v>
      </c>
      <c r="Q4" s="345">
        <f>+'Introducción de datos'!E16</f>
        <v>42370</v>
      </c>
      <c r="X4" s="302"/>
      <c r="Y4" s="302"/>
      <c r="Z4" s="302"/>
      <c r="AA4" s="302"/>
      <c r="AB4" s="302"/>
    </row>
    <row r="5" spans="1:34" ht="15.75" customHeight="1">
      <c r="A5" s="6"/>
      <c r="B5" s="286"/>
      <c r="C5" s="286"/>
      <c r="D5" s="583" t="str">
        <f>+'Introducción de datos'!G4</f>
        <v>Financiamiento al PENM TB 2016 - 2020</v>
      </c>
      <c r="E5" s="583"/>
      <c r="F5" s="583"/>
      <c r="G5" s="583"/>
      <c r="H5" s="583"/>
      <c r="I5" s="583"/>
      <c r="J5" s="583"/>
      <c r="K5" s="583"/>
      <c r="L5" s="583"/>
      <c r="M5" s="583"/>
      <c r="N5" s="583"/>
      <c r="P5" s="286" t="str">
        <f>+'Introducción de datos'!F16</f>
        <v>Hasta:</v>
      </c>
      <c r="Q5" s="345">
        <f>+'Introducción de datos'!G16</f>
        <v>42551</v>
      </c>
      <c r="R5" s="346"/>
      <c r="S5" s="346"/>
      <c r="T5" s="346"/>
      <c r="U5" s="346"/>
      <c r="V5" s="346"/>
      <c r="W5" s="346"/>
      <c r="X5" s="302"/>
      <c r="Y5" s="302"/>
      <c r="Z5" s="302" t="s">
        <v>209</v>
      </c>
      <c r="AA5" s="302"/>
      <c r="AB5" s="347" t="s">
        <v>210</v>
      </c>
      <c r="AC5" s="346"/>
      <c r="AD5" s="346"/>
      <c r="AE5" s="346"/>
      <c r="AF5" s="346"/>
      <c r="AG5" s="346"/>
      <c r="AH5" s="346"/>
    </row>
    <row r="6" spans="1:34" ht="14.25" customHeight="1">
      <c r="A6" s="6"/>
      <c r="B6" s="286"/>
      <c r="C6" s="286"/>
      <c r="D6" s="348"/>
      <c r="E6" s="348"/>
      <c r="F6" s="607" t="s">
        <v>211</v>
      </c>
      <c r="G6" s="607"/>
      <c r="H6" s="607"/>
      <c r="I6" s="607"/>
      <c r="J6" s="607"/>
      <c r="K6" s="607"/>
      <c r="L6" s="348"/>
      <c r="M6" s="6"/>
      <c r="N6" s="6"/>
      <c r="O6" s="349"/>
      <c r="P6" s="350"/>
      <c r="R6" s="346"/>
      <c r="S6" s="346"/>
      <c r="T6" s="346"/>
      <c r="U6" s="346"/>
      <c r="V6" s="346"/>
      <c r="W6" s="346"/>
      <c r="X6" s="302"/>
      <c r="Y6" s="302"/>
      <c r="Z6" s="302"/>
      <c r="AA6" s="302"/>
      <c r="AB6" s="302"/>
      <c r="AC6" s="346"/>
      <c r="AD6" s="346"/>
      <c r="AE6" s="346"/>
      <c r="AF6" s="346"/>
      <c r="AG6" s="346"/>
      <c r="AH6" s="346"/>
    </row>
    <row r="7" spans="1:34" ht="3" customHeight="1" hidden="1">
      <c r="A7" s="6"/>
      <c r="B7" s="286"/>
      <c r="C7" s="286"/>
      <c r="D7" s="348"/>
      <c r="E7" s="348"/>
      <c r="F7" s="348"/>
      <c r="G7" s="348"/>
      <c r="H7" s="348"/>
      <c r="I7" s="348"/>
      <c r="J7" s="348"/>
      <c r="K7" s="348"/>
      <c r="L7" s="348"/>
      <c r="M7" s="6"/>
      <c r="N7" s="6"/>
      <c r="O7" s="349"/>
      <c r="P7" s="290"/>
      <c r="Q7" s="290"/>
      <c r="R7" s="346"/>
      <c r="S7" s="346"/>
      <c r="T7" s="346"/>
      <c r="U7" s="346"/>
      <c r="V7" s="346"/>
      <c r="W7" s="346"/>
      <c r="X7" s="302"/>
      <c r="Y7" s="302"/>
      <c r="Z7" s="302"/>
      <c r="AA7" s="302"/>
      <c r="AB7" s="302"/>
      <c r="AC7" s="346"/>
      <c r="AD7" s="346"/>
      <c r="AE7" s="346"/>
      <c r="AF7" s="346"/>
      <c r="AG7" s="346"/>
      <c r="AH7" s="346"/>
    </row>
    <row r="8" spans="1:34" ht="18.75" customHeight="1" hidden="1">
      <c r="A8" s="6"/>
      <c r="B8" s="608" t="str">
        <f>+'Introducción de datos'!B127</f>
        <v>Tasa de éxito del tratamiento en los casos de tuberculosis confirmados bacteriológicamente - COBERTURA - MODULO 1</v>
      </c>
      <c r="C8" s="608"/>
      <c r="D8" s="608"/>
      <c r="E8" s="608"/>
      <c r="F8" s="608" t="str">
        <f>+'Introducción de datos'!B129</f>
        <v>Tasa de notificación de casos de tuberculosis (todas las formas) por cada 100.000 habitantes, confirmados bacteriológicamente y con diagnóstico clínico, casos nuevos y recaídas - COBERTURA - MODULO 1</v>
      </c>
      <c r="G8" s="608"/>
      <c r="H8" s="608"/>
      <c r="I8" s="608"/>
      <c r="J8" s="608"/>
      <c r="K8" s="608"/>
      <c r="L8" s="608" t="str">
        <f>+'Introducción de datos'!B131</f>
        <v>Porcentaje de casos notificados de TB-RR y/o TB-MDR confirmados bacteriológicamente como proporción de los casos estimados de TB-RR y/o TB-MDR entre los casos de tuberculosis notificados - COBERTURA - MODULO 2</v>
      </c>
      <c r="M8" s="608"/>
      <c r="N8" s="608"/>
      <c r="O8" s="608"/>
      <c r="P8" s="608"/>
      <c r="Q8" s="608"/>
      <c r="R8" s="346"/>
      <c r="S8" s="346"/>
      <c r="T8" s="346"/>
      <c r="U8" s="346"/>
      <c r="V8" s="346"/>
      <c r="W8" s="346"/>
      <c r="X8" s="302"/>
      <c r="Y8" s="302"/>
      <c r="Z8" s="302"/>
      <c r="AA8" s="302"/>
      <c r="AB8" s="302"/>
      <c r="AC8" s="346"/>
      <c r="AD8" s="346"/>
      <c r="AE8" s="346"/>
      <c r="AF8" s="346"/>
      <c r="AG8" s="346"/>
      <c r="AH8" s="346"/>
    </row>
    <row r="9" spans="1:34" ht="45" customHeight="1" hidden="1">
      <c r="A9" s="6"/>
      <c r="B9" s="351" t="s">
        <v>212</v>
      </c>
      <c r="C9" s="601" t="s">
        <v>372</v>
      </c>
      <c r="D9" s="601"/>
      <c r="E9" s="601"/>
      <c r="F9" s="351" t="s">
        <v>212</v>
      </c>
      <c r="G9" s="601"/>
      <c r="H9" s="601"/>
      <c r="I9" s="601"/>
      <c r="J9" s="601"/>
      <c r="K9" s="601"/>
      <c r="L9" s="351" t="s">
        <v>212</v>
      </c>
      <c r="M9" s="601" t="s">
        <v>373</v>
      </c>
      <c r="N9" s="601"/>
      <c r="O9" s="601"/>
      <c r="P9" s="601"/>
      <c r="Q9" s="601"/>
      <c r="R9" s="346"/>
      <c r="S9" s="346"/>
      <c r="T9" s="346"/>
      <c r="U9" s="346"/>
      <c r="V9" s="346"/>
      <c r="W9" s="346"/>
      <c r="X9" s="346"/>
      <c r="Y9" s="346"/>
      <c r="Z9" s="346"/>
      <c r="AA9" s="346"/>
      <c r="AB9" s="346"/>
      <c r="AC9" s="346"/>
      <c r="AD9" s="346"/>
      <c r="AE9" s="346"/>
      <c r="AF9" s="346"/>
      <c r="AG9" s="346"/>
      <c r="AH9" s="346"/>
    </row>
    <row r="10" spans="1:34" ht="18.75" customHeight="1" hidden="1">
      <c r="A10" s="6"/>
      <c r="B10" s="286"/>
      <c r="C10" s="286"/>
      <c r="D10" s="348"/>
      <c r="E10" s="348"/>
      <c r="F10" s="348"/>
      <c r="G10" s="348"/>
      <c r="H10" s="348"/>
      <c r="I10" s="348"/>
      <c r="J10" s="348"/>
      <c r="K10" s="348"/>
      <c r="L10" s="348"/>
      <c r="M10" s="6"/>
      <c r="N10" s="6"/>
      <c r="O10" s="349"/>
      <c r="P10" s="290"/>
      <c r="R10" s="346"/>
      <c r="S10" s="346"/>
      <c r="T10" s="346"/>
      <c r="U10" s="346"/>
      <c r="V10" s="346"/>
      <c r="W10" s="346"/>
      <c r="X10" s="346"/>
      <c r="Y10" s="346"/>
      <c r="Z10" s="346"/>
      <c r="AA10" s="346"/>
      <c r="AB10" s="346"/>
      <c r="AC10" s="346"/>
      <c r="AD10" s="346"/>
      <c r="AE10" s="346"/>
      <c r="AF10" s="346"/>
      <c r="AG10" s="346"/>
      <c r="AH10" s="346"/>
    </row>
    <row r="11" spans="1:34" ht="18.75" customHeight="1" hidden="1">
      <c r="A11" s="6"/>
      <c r="B11" s="286"/>
      <c r="C11" s="286"/>
      <c r="D11" s="348"/>
      <c r="E11" s="348"/>
      <c r="F11" s="348"/>
      <c r="G11" s="348"/>
      <c r="H11" s="348"/>
      <c r="I11" s="348"/>
      <c r="J11" s="348"/>
      <c r="K11" s="348"/>
      <c r="L11" s="348"/>
      <c r="M11" s="6"/>
      <c r="N11" s="6"/>
      <c r="O11" s="349"/>
      <c r="P11" s="290"/>
      <c r="R11" s="346"/>
      <c r="S11" s="346"/>
      <c r="T11" s="346"/>
      <c r="U11" s="346"/>
      <c r="V11" s="346"/>
      <c r="W11" s="346"/>
      <c r="X11" s="346"/>
      <c r="Y11" s="346"/>
      <c r="Z11" s="346"/>
      <c r="AA11" s="346"/>
      <c r="AB11" s="346"/>
      <c r="AC11" s="346"/>
      <c r="AD11" s="346"/>
      <c r="AE11" s="346"/>
      <c r="AF11" s="346"/>
      <c r="AG11" s="346"/>
      <c r="AH11" s="346"/>
    </row>
    <row r="12" spans="1:34" ht="18.75" customHeight="1" hidden="1">
      <c r="A12" s="6"/>
      <c r="B12" s="286"/>
      <c r="C12" s="286"/>
      <c r="D12" s="348"/>
      <c r="E12" s="348"/>
      <c r="F12" s="348"/>
      <c r="G12" s="348"/>
      <c r="H12" s="348"/>
      <c r="I12" s="348"/>
      <c r="J12" s="348"/>
      <c r="K12" s="348"/>
      <c r="L12" s="348"/>
      <c r="M12" s="6"/>
      <c r="N12" s="6"/>
      <c r="O12" s="349"/>
      <c r="P12" s="290"/>
      <c r="R12" s="346"/>
      <c r="S12" s="346"/>
      <c r="T12" s="346"/>
      <c r="U12" s="346"/>
      <c r="V12" s="346"/>
      <c r="W12" s="346"/>
      <c r="X12" s="346"/>
      <c r="Y12" s="346"/>
      <c r="Z12" s="346"/>
      <c r="AA12" s="346"/>
      <c r="AB12" s="346"/>
      <c r="AC12" s="346"/>
      <c r="AD12" s="346"/>
      <c r="AE12" s="346"/>
      <c r="AF12" s="346"/>
      <c r="AG12" s="346"/>
      <c r="AH12" s="346"/>
    </row>
    <row r="13" spans="1:34" ht="18.75" customHeight="1" hidden="1">
      <c r="A13" s="6"/>
      <c r="B13" s="286"/>
      <c r="C13" s="286"/>
      <c r="D13" s="348"/>
      <c r="E13" s="348"/>
      <c r="F13" s="348"/>
      <c r="G13" s="348"/>
      <c r="H13" s="348"/>
      <c r="I13" s="348"/>
      <c r="J13" s="348"/>
      <c r="K13" s="348"/>
      <c r="L13" s="348"/>
      <c r="M13" s="6"/>
      <c r="N13" s="6"/>
      <c r="O13" s="349"/>
      <c r="P13" s="290"/>
      <c r="R13" s="346"/>
      <c r="S13" s="346"/>
      <c r="T13" s="346"/>
      <c r="U13" s="346"/>
      <c r="V13" s="346"/>
      <c r="W13" s="346"/>
      <c r="X13" s="346"/>
      <c r="Y13" s="346"/>
      <c r="Z13" s="346"/>
      <c r="AA13" s="346"/>
      <c r="AB13" s="346"/>
      <c r="AC13" s="346"/>
      <c r="AD13" s="346"/>
      <c r="AE13" s="346"/>
      <c r="AF13" s="346"/>
      <c r="AG13" s="346"/>
      <c r="AH13" s="346"/>
    </row>
    <row r="14" spans="1:34" ht="18.75" customHeight="1" hidden="1">
      <c r="A14" s="6"/>
      <c r="B14" s="286"/>
      <c r="C14" s="286"/>
      <c r="D14" s="348"/>
      <c r="E14" s="348"/>
      <c r="F14" s="348"/>
      <c r="G14" s="348"/>
      <c r="H14" s="348"/>
      <c r="I14" s="348"/>
      <c r="J14" s="348"/>
      <c r="K14" s="348"/>
      <c r="L14" s="348"/>
      <c r="M14" s="6"/>
      <c r="N14" s="6"/>
      <c r="O14" s="349"/>
      <c r="P14" s="290"/>
      <c r="R14" s="346"/>
      <c r="S14" s="346"/>
      <c r="T14" s="346"/>
      <c r="U14" s="346"/>
      <c r="V14" s="346"/>
      <c r="W14" s="346"/>
      <c r="X14" s="346"/>
      <c r="Y14" s="346"/>
      <c r="Z14" s="346"/>
      <c r="AA14" s="346"/>
      <c r="AB14" s="346"/>
      <c r="AC14" s="346"/>
      <c r="AD14" s="346"/>
      <c r="AE14" s="346"/>
      <c r="AF14" s="346"/>
      <c r="AG14" s="346"/>
      <c r="AH14" s="346"/>
    </row>
    <row r="15" spans="1:34" ht="18.75" customHeight="1" hidden="1">
      <c r="A15" s="6"/>
      <c r="B15" s="286"/>
      <c r="C15" s="286"/>
      <c r="D15" s="348"/>
      <c r="E15" s="348"/>
      <c r="F15" s="348"/>
      <c r="G15" s="348"/>
      <c r="H15" s="348"/>
      <c r="I15" s="348"/>
      <c r="J15" s="348"/>
      <c r="K15" s="348"/>
      <c r="L15" s="348"/>
      <c r="M15" s="6"/>
      <c r="N15" s="6"/>
      <c r="O15" s="349"/>
      <c r="P15" s="290"/>
      <c r="R15" s="346"/>
      <c r="S15" s="346"/>
      <c r="T15" s="346"/>
      <c r="U15" s="346"/>
      <c r="V15" s="346"/>
      <c r="W15" s="346"/>
      <c r="X15" s="346"/>
      <c r="Y15" s="346"/>
      <c r="Z15" s="346"/>
      <c r="AA15" s="346"/>
      <c r="AB15" s="346"/>
      <c r="AC15" s="346"/>
      <c r="AD15" s="346"/>
      <c r="AE15" s="346"/>
      <c r="AF15" s="346"/>
      <c r="AG15" s="346"/>
      <c r="AH15" s="346"/>
    </row>
    <row r="16" spans="1:34" ht="18.75" customHeight="1" hidden="1">
      <c r="A16" s="6"/>
      <c r="B16" s="286"/>
      <c r="C16" s="286"/>
      <c r="D16" s="348"/>
      <c r="E16" s="348"/>
      <c r="F16" s="348"/>
      <c r="G16" s="348"/>
      <c r="H16" s="348"/>
      <c r="I16" s="348"/>
      <c r="J16" s="348"/>
      <c r="K16" s="348"/>
      <c r="L16" s="348"/>
      <c r="M16" s="6"/>
      <c r="N16" s="6"/>
      <c r="O16" s="349"/>
      <c r="P16" s="290"/>
      <c r="R16" s="346"/>
      <c r="S16" s="346"/>
      <c r="T16" s="346"/>
      <c r="U16" s="346"/>
      <c r="V16" s="346"/>
      <c r="W16" s="346"/>
      <c r="X16" s="346"/>
      <c r="Y16" s="346"/>
      <c r="Z16" s="346"/>
      <c r="AA16" s="346"/>
      <c r="AB16" s="346"/>
      <c r="AC16" s="346"/>
      <c r="AD16" s="346"/>
      <c r="AE16" s="346"/>
      <c r="AF16" s="346"/>
      <c r="AG16" s="346"/>
      <c r="AH16" s="346"/>
    </row>
    <row r="17" spans="1:34" ht="17.25" customHeight="1" hidden="1">
      <c r="A17" s="6"/>
      <c r="B17" s="286"/>
      <c r="C17" s="286"/>
      <c r="D17" s="348"/>
      <c r="E17" s="348"/>
      <c r="F17" s="348"/>
      <c r="G17" s="348"/>
      <c r="H17" s="348"/>
      <c r="I17" s="348"/>
      <c r="J17" s="348"/>
      <c r="K17" s="348"/>
      <c r="L17" s="348"/>
      <c r="M17" s="6"/>
      <c r="N17" s="6"/>
      <c r="O17" s="349"/>
      <c r="P17" s="290"/>
      <c r="R17" s="346"/>
      <c r="S17" s="346"/>
      <c r="T17" s="346"/>
      <c r="U17" s="346"/>
      <c r="V17" s="346"/>
      <c r="W17" s="346"/>
      <c r="X17" s="346"/>
      <c r="Y17" s="346"/>
      <c r="Z17" s="346"/>
      <c r="AA17" s="346"/>
      <c r="AB17" s="346"/>
      <c r="AC17" s="346"/>
      <c r="AD17" s="346"/>
      <c r="AE17" s="346"/>
      <c r="AF17" s="346"/>
      <c r="AG17" s="346"/>
      <c r="AH17" s="346"/>
    </row>
    <row r="18" spans="1:34" ht="6" customHeight="1" hidden="1">
      <c r="A18" s="6"/>
      <c r="B18" s="291"/>
      <c r="C18" s="286"/>
      <c r="D18" s="292"/>
      <c r="E18" s="609"/>
      <c r="F18" s="609"/>
      <c r="G18" s="609"/>
      <c r="H18" s="609"/>
      <c r="I18" s="609"/>
      <c r="J18" s="609"/>
      <c r="K18" s="609"/>
      <c r="L18" s="6"/>
      <c r="M18" s="6"/>
      <c r="N18" s="6"/>
      <c r="O18" s="6"/>
      <c r="P18" s="6"/>
      <c r="R18" s="346"/>
      <c r="S18" s="346"/>
      <c r="T18" s="346"/>
      <c r="U18" s="346"/>
      <c r="V18" s="346"/>
      <c r="W18" s="346"/>
      <c r="X18" s="346"/>
      <c r="Y18" s="346"/>
      <c r="Z18" s="346"/>
      <c r="AA18" s="346"/>
      <c r="AB18" s="346"/>
      <c r="AC18" s="346"/>
      <c r="AD18" s="346"/>
      <c r="AE18" s="346"/>
      <c r="AF18" s="346"/>
      <c r="AG18" s="346"/>
      <c r="AH18" s="346"/>
    </row>
    <row r="19" spans="1:34" ht="24" customHeight="1">
      <c r="A19" s="6"/>
      <c r="B19" s="610" t="s">
        <v>213</v>
      </c>
      <c r="C19" s="610"/>
      <c r="D19" s="610"/>
      <c r="E19" s="352" t="s">
        <v>182</v>
      </c>
      <c r="F19" s="352" t="s">
        <v>214</v>
      </c>
      <c r="G19" s="611" t="s">
        <v>215</v>
      </c>
      <c r="H19" s="611"/>
      <c r="I19" s="612" t="s">
        <v>216</v>
      </c>
      <c r="J19" s="612"/>
      <c r="K19" s="468" t="s">
        <v>217</v>
      </c>
      <c r="L19" s="613" t="s">
        <v>218</v>
      </c>
      <c r="M19" s="613"/>
      <c r="N19" s="613"/>
      <c r="O19" s="613"/>
      <c r="P19" s="613"/>
      <c r="Q19" s="613"/>
      <c r="R19" s="353" t="s">
        <v>219</v>
      </c>
      <c r="S19" s="354">
        <v>0</v>
      </c>
      <c r="T19" s="355">
        <v>0.3</v>
      </c>
      <c r="U19" s="355">
        <v>0.6</v>
      </c>
      <c r="V19" s="355">
        <v>0.9</v>
      </c>
      <c r="W19" s="355">
        <v>1</v>
      </c>
      <c r="X19" s="302"/>
      <c r="Y19" s="302"/>
      <c r="Z19" s="356" t="s">
        <v>220</v>
      </c>
      <c r="AA19" s="354">
        <v>0</v>
      </c>
      <c r="AB19" s="355">
        <v>0.2</v>
      </c>
      <c r="AC19" s="355">
        <v>0.4</v>
      </c>
      <c r="AD19" s="355">
        <v>0.6</v>
      </c>
      <c r="AE19" s="355">
        <v>0.8</v>
      </c>
      <c r="AF19" s="302"/>
      <c r="AG19" s="302"/>
      <c r="AH19" s="302"/>
    </row>
    <row r="20" spans="1:34" ht="83.25" customHeight="1">
      <c r="A20" s="6"/>
      <c r="B20" s="614" t="str">
        <f>+'Introducción de datos'!B127</f>
        <v>Tasa de éxito del tratamiento en los casos de tuberculosis confirmados bacteriológicamente - COBERTURA - MODULO 1</v>
      </c>
      <c r="C20" s="614"/>
      <c r="D20" s="614"/>
      <c r="E20" s="470">
        <f ca="1">OFFSET('Introducción de datos'!$G$126,1,RIGHT('Introducción de datos'!$C$16,LEN('Introducción de datos'!$C$16)-1),1,1)</f>
        <v>90</v>
      </c>
      <c r="F20" s="470">
        <f ca="1">OFFSET('Introducción de datos'!$G$126,2,RIGHT('Introducción de datos'!$C$16,LEN('Introducción de datos'!$C$16)-1),1,1)</f>
        <v>93.9</v>
      </c>
      <c r="G20" s="615">
        <f aca="true" t="shared" si="0" ref="G20:G25">+IF(ISERROR(F20/E20),0,F20/E20)</f>
        <v>1.0433333333333334</v>
      </c>
      <c r="H20" s="615"/>
      <c r="I20" s="615"/>
      <c r="J20" s="615"/>
      <c r="K20" s="616"/>
      <c r="L20" s="617" t="s">
        <v>368</v>
      </c>
      <c r="M20" s="617"/>
      <c r="N20" s="617"/>
      <c r="O20" s="617"/>
      <c r="P20" s="617"/>
      <c r="Q20" s="617"/>
      <c r="R20" s="353" t="s">
        <v>221</v>
      </c>
      <c r="S20" s="358">
        <v>0.3</v>
      </c>
      <c r="T20" s="355">
        <v>0.6</v>
      </c>
      <c r="U20" s="355">
        <v>0.9</v>
      </c>
      <c r="V20" s="355">
        <v>1</v>
      </c>
      <c r="W20" s="355">
        <v>2</v>
      </c>
      <c r="X20" s="302"/>
      <c r="Y20" s="302"/>
      <c r="Z20" s="356" t="s">
        <v>222</v>
      </c>
      <c r="AA20" s="358">
        <v>0.2</v>
      </c>
      <c r="AB20" s="355">
        <v>0.4</v>
      </c>
      <c r="AC20" s="355">
        <v>0.6</v>
      </c>
      <c r="AD20" s="355">
        <v>0.8</v>
      </c>
      <c r="AE20" s="355">
        <v>1</v>
      </c>
      <c r="AF20" s="302"/>
      <c r="AG20" s="302"/>
      <c r="AH20" s="302"/>
    </row>
    <row r="21" spans="1:34" ht="146.25" customHeight="1">
      <c r="A21" s="6"/>
      <c r="B21" s="618" t="str">
        <f>+'Introducción de datos'!B129</f>
        <v>Tasa de notificación de casos de tuberculosis (todas las formas) por cada 100.000 habitantes, confirmados bacteriológicamente y con diagnóstico clínico, casos nuevos y recaídas - COBERTURA - MODULO 1</v>
      </c>
      <c r="C21" s="618"/>
      <c r="D21" s="618"/>
      <c r="E21" s="471">
        <f ca="1">OFFSET('Introducción de datos'!$G$126,3,RIGHT('Introducción de datos'!$C$16,LEN('Introducción de datos'!$C$16)-1),1,1)</f>
        <v>0</v>
      </c>
      <c r="F21" s="471">
        <f ca="1">OFFSET('Introducción de datos'!$G$126,4,RIGHT('Introducción de datos'!$C$16,LEN('Introducción de datos'!$C$16)-1),1,1)</f>
        <v>0</v>
      </c>
      <c r="G21" s="615">
        <f t="shared" si="0"/>
        <v>0</v>
      </c>
      <c r="H21" s="615"/>
      <c r="I21" s="615"/>
      <c r="J21" s="615"/>
      <c r="K21" s="616"/>
      <c r="L21" s="619" t="s">
        <v>370</v>
      </c>
      <c r="M21" s="619"/>
      <c r="N21" s="619"/>
      <c r="O21" s="619"/>
      <c r="P21" s="619"/>
      <c r="Q21" s="619"/>
      <c r="R21" s="359"/>
      <c r="S21" s="360" t="str">
        <f>"de "&amp;S19&amp;" a "&amp;S20</f>
        <v>de 0 a 0.3</v>
      </c>
      <c r="T21" s="360" t="str">
        <f>"de "&amp;T19&amp;" a "&amp;T20</f>
        <v>de 0.3 a 0.6</v>
      </c>
      <c r="U21" s="360" t="str">
        <f>"de "&amp;U19&amp;" a "&amp;U20</f>
        <v>de 0.6 a 0.9</v>
      </c>
      <c r="V21" s="360" t="str">
        <f>"de "&amp;V19&amp;" a "&amp;V20</f>
        <v>de 0.9 a 1</v>
      </c>
      <c r="W21" s="360" t="str">
        <f>"de "&amp;W19&amp;" a "&amp;W20</f>
        <v>de 1 a 2</v>
      </c>
      <c r="X21" s="302"/>
      <c r="Y21" s="361" t="s">
        <v>223</v>
      </c>
      <c r="Z21" s="362" t="s">
        <v>224</v>
      </c>
      <c r="AA21" s="360" t="str">
        <f>"de "&amp;AA19&amp;" a "&amp;AA20</f>
        <v>de 0 a 0.2</v>
      </c>
      <c r="AB21" s="360" t="str">
        <f>"de "&amp;AB19&amp;" a "&amp;AB20</f>
        <v>de 0.2 a 0.4</v>
      </c>
      <c r="AC21" s="360" t="str">
        <f>"de "&amp;AC19&amp;" a "&amp;AC20</f>
        <v>de 0.4 a 0.6</v>
      </c>
      <c r="AD21" s="360" t="str">
        <f>"de "&amp;AD19&amp;" a "&amp;AD20</f>
        <v>de 0.6 a 0.8</v>
      </c>
      <c r="AE21" s="360" t="str">
        <f>"de "&amp;AE19&amp;" a "&amp;AE20</f>
        <v>de 0.8 a 1</v>
      </c>
      <c r="AF21" s="302"/>
      <c r="AG21" s="302"/>
      <c r="AH21" s="302"/>
    </row>
    <row r="22" spans="1:34" ht="92.25" customHeight="1">
      <c r="A22" s="6"/>
      <c r="B22" s="614" t="str">
        <f>+'Introducción de datos'!B131</f>
        <v>Porcentaje de casos notificados de TB-RR y/o TB-MDR confirmados bacteriológicamente como proporción de los casos estimados de TB-RR y/o TB-MDR entre los casos de tuberculosis notificados - COBERTURA - MODULO 2</v>
      </c>
      <c r="C22" s="614"/>
      <c r="D22" s="614"/>
      <c r="E22" s="471">
        <f ca="1">OFFSET('Introducción de datos'!$G$126,5,RIGHT('Introducción de datos'!$C$16,LEN('Introducción de datos'!$C$16)-1),1,1)</f>
        <v>0</v>
      </c>
      <c r="F22" s="470">
        <f ca="1">OFFSET('Introducción de datos'!$G$126,6,RIGHT('Introducción de datos'!$C$16,LEN('Introducción de datos'!$C$16)-1),1,1)</f>
        <v>0</v>
      </c>
      <c r="G22" s="615">
        <f t="shared" si="0"/>
        <v>0</v>
      </c>
      <c r="H22" s="615"/>
      <c r="I22" s="615"/>
      <c r="J22" s="615"/>
      <c r="K22" s="616"/>
      <c r="L22" s="619" t="s">
        <v>358</v>
      </c>
      <c r="M22" s="619"/>
      <c r="N22" s="619"/>
      <c r="O22" s="619"/>
      <c r="P22" s="619"/>
      <c r="Q22" s="619"/>
      <c r="R22" s="359"/>
      <c r="S22" s="355" t="e">
        <f aca="true" t="shared" si="1" ref="S22:V25">IF($K20&gt;S$19,IF($K20&lt;=S$20,$K20,NA()),NA())</f>
        <v>#N/A</v>
      </c>
      <c r="T22" s="355" t="e">
        <f t="shared" si="1"/>
        <v>#N/A</v>
      </c>
      <c r="U22" s="355" t="e">
        <f t="shared" si="1"/>
        <v>#N/A</v>
      </c>
      <c r="V22" s="355" t="e">
        <f t="shared" si="1"/>
        <v>#N/A</v>
      </c>
      <c r="W22" s="355" t="e">
        <f>IF($K20&gt;W$19,IF($K20&lt;=W$20,1,NA()),NA())</f>
        <v>#N/A</v>
      </c>
      <c r="X22" s="302"/>
      <c r="Y22" s="363" t="e">
        <f>+'Información de la subvención'!#REF!</f>
        <v>#REF!</v>
      </c>
      <c r="Z22" s="355" t="e">
        <f>+IF(Y22="A1",1,IF(Y22="A2",0.8,IF(Y22="B1",0.6,IF(Y22="B2",0.4,0.2))))</f>
        <v>#REF!</v>
      </c>
      <c r="AA22" s="355" t="e">
        <f>IF($Z22&gt;AA$19,IF($Z22&lt;=AA$20,$Z22,NA()),NA())</f>
        <v>#REF!</v>
      </c>
      <c r="AB22" s="355" t="e">
        <f aca="true" t="shared" si="2" ref="AB22:AE24">IF($Z22&gt;AB$19,IF($Z22&lt;=AB$20,$Z22,NA()),NA())</f>
        <v>#REF!</v>
      </c>
      <c r="AC22" s="355" t="e">
        <f t="shared" si="2"/>
        <v>#REF!</v>
      </c>
      <c r="AD22" s="355" t="e">
        <f t="shared" si="2"/>
        <v>#REF!</v>
      </c>
      <c r="AE22" s="355" t="e">
        <f t="shared" si="2"/>
        <v>#REF!</v>
      </c>
      <c r="AF22" s="302"/>
      <c r="AG22" s="302"/>
      <c r="AH22" s="302"/>
    </row>
    <row r="23" spans="1:34" ht="158.25" customHeight="1">
      <c r="A23" s="6"/>
      <c r="B23" s="614" t="str">
        <f>+'Introducción de datos'!B133</f>
        <v>Tasa de éxito del tratamiento de TB-MDR; porcentaje de casos de tuberculosis farmacoresistentes confirmados  bacteriológicamente (TB-RR y/o TB-MDR) que se han tratado con éxito - COBERTURA - MODULO 2</v>
      </c>
      <c r="C23" s="614"/>
      <c r="D23" s="614"/>
      <c r="E23" s="470">
        <f ca="1">OFFSET('Introducción de datos'!$G$126,7,RIGHT('Introducción de datos'!$C$16,LEN('Introducción de datos'!$C$16)-1),1,1)</f>
        <v>15</v>
      </c>
      <c r="F23" s="470">
        <f ca="1">OFFSET('Introducción de datos'!$G$126,8,RIGHT('Introducción de datos'!$C$16,LEN('Introducción de datos'!$C$16)-1),1,1)</f>
        <v>4</v>
      </c>
      <c r="G23" s="615">
        <f t="shared" si="0"/>
        <v>0.26666666666666666</v>
      </c>
      <c r="H23" s="615"/>
      <c r="I23" s="615"/>
      <c r="J23" s="615"/>
      <c r="K23" s="616"/>
      <c r="L23" s="620" t="s">
        <v>371</v>
      </c>
      <c r="M23" s="620"/>
      <c r="N23" s="620"/>
      <c r="O23" s="620"/>
      <c r="P23" s="620"/>
      <c r="Q23" s="620"/>
      <c r="R23" s="359"/>
      <c r="S23" s="355" t="e">
        <f t="shared" si="1"/>
        <v>#N/A</v>
      </c>
      <c r="T23" s="355" t="e">
        <f t="shared" si="1"/>
        <v>#N/A</v>
      </c>
      <c r="U23" s="355" t="e">
        <f t="shared" si="1"/>
        <v>#N/A</v>
      </c>
      <c r="V23" s="355" t="e">
        <f t="shared" si="1"/>
        <v>#N/A</v>
      </c>
      <c r="W23" s="355" t="e">
        <f>IF($K21&gt;W$19,IF($K21&lt;=W$20,1,1),NA())</f>
        <v>#N/A</v>
      </c>
      <c r="X23" s="302"/>
      <c r="Y23" s="363" t="e">
        <f>+'Información de la subvención'!#REF!</f>
        <v>#REF!</v>
      </c>
      <c r="Z23" s="355" t="e">
        <f>+IF(Y23="A1",1,IF(Y23="A2",0.8,IF(Y23="B1",0.6,IF(Y23="B2",0.4,0.2))))</f>
        <v>#REF!</v>
      </c>
      <c r="AA23" s="355" t="e">
        <f>IF($Z23&gt;AA$19,IF($Z23&lt;=AA$20,$Z23,NA()),NA())</f>
        <v>#REF!</v>
      </c>
      <c r="AB23" s="355" t="e">
        <f t="shared" si="2"/>
        <v>#REF!</v>
      </c>
      <c r="AC23" s="355" t="e">
        <f t="shared" si="2"/>
        <v>#REF!</v>
      </c>
      <c r="AD23" s="355" t="e">
        <f t="shared" si="2"/>
        <v>#REF!</v>
      </c>
      <c r="AE23" s="355" t="e">
        <f t="shared" si="2"/>
        <v>#REF!</v>
      </c>
      <c r="AF23" s="302"/>
      <c r="AG23" s="302"/>
      <c r="AH23" s="302"/>
    </row>
    <row r="24" spans="1:34" ht="115.5" customHeight="1">
      <c r="A24" s="6"/>
      <c r="B24" s="614" t="str">
        <f>+'Introducción de datos'!B135</f>
        <v>Porcentaje de fallecidos por la Coinfección TB/VIH  IMPACTO (la corresponde al Plan Estrategico Nacional de TB)</v>
      </c>
      <c r="C24" s="614"/>
      <c r="D24" s="614"/>
      <c r="E24" s="499">
        <f>'Introducción de datos'!H135</f>
        <v>44</v>
      </c>
      <c r="F24" s="499">
        <f>'Introducción de datos'!H136</f>
        <v>6</v>
      </c>
      <c r="G24" s="615">
        <f t="shared" si="0"/>
        <v>0.13636363636363635</v>
      </c>
      <c r="H24" s="615"/>
      <c r="I24" s="615"/>
      <c r="J24" s="615"/>
      <c r="K24" s="616"/>
      <c r="L24" s="621" t="s">
        <v>387</v>
      </c>
      <c r="M24" s="619"/>
      <c r="N24" s="619"/>
      <c r="O24" s="619"/>
      <c r="P24" s="619"/>
      <c r="Q24" s="619"/>
      <c r="R24" s="359"/>
      <c r="S24" s="355" t="e">
        <f t="shared" si="1"/>
        <v>#N/A</v>
      </c>
      <c r="T24" s="355" t="e">
        <f t="shared" si="1"/>
        <v>#N/A</v>
      </c>
      <c r="U24" s="355" t="e">
        <f t="shared" si="1"/>
        <v>#N/A</v>
      </c>
      <c r="V24" s="355" t="e">
        <f t="shared" si="1"/>
        <v>#N/A</v>
      </c>
      <c r="W24" s="355" t="e">
        <f>IF($K22&gt;W$19,IF($K22&lt;=W$20,1,NA()),NA())</f>
        <v>#N/A</v>
      </c>
      <c r="X24" s="302"/>
      <c r="Y24" s="363" t="e">
        <f>+'Información de la subvención'!#REF!</f>
        <v>#REF!</v>
      </c>
      <c r="Z24" s="355" t="e">
        <f>+IF(Y24="A1",1,IF(Y24="A2",0.8,IF(Y24="B1",0.6,IF(Y24="B2",0.4,0.2))))</f>
        <v>#REF!</v>
      </c>
      <c r="AA24" s="355" t="e">
        <f>IF($Z24&gt;AA$19,IF($Z24&lt;=AA$20,$Z24,NA()),NA())</f>
        <v>#REF!</v>
      </c>
      <c r="AB24" s="355" t="e">
        <f t="shared" si="2"/>
        <v>#REF!</v>
      </c>
      <c r="AC24" s="355" t="e">
        <f t="shared" si="2"/>
        <v>#REF!</v>
      </c>
      <c r="AD24" s="355" t="e">
        <f t="shared" si="2"/>
        <v>#REF!</v>
      </c>
      <c r="AE24" s="355" t="e">
        <f t="shared" si="2"/>
        <v>#REF!</v>
      </c>
      <c r="AF24" s="302"/>
      <c r="AG24" s="302"/>
      <c r="AH24" s="302"/>
    </row>
    <row r="25" spans="1:34" ht="103.5" customHeight="1">
      <c r="A25" s="6"/>
      <c r="B25" s="614" t="str">
        <f>+'Introducción de datos'!B137</f>
        <v>Tasa de mortalidad por tuberculosis según código CIE-10 registrada a nivel nacional. IMPACTO (la corresponde al Plan Estrategico Nacional de TB)</v>
      </c>
      <c r="C25" s="614"/>
      <c r="D25" s="614"/>
      <c r="E25" s="472"/>
      <c r="F25" s="472"/>
      <c r="G25" s="615">
        <f t="shared" si="0"/>
        <v>0</v>
      </c>
      <c r="H25" s="615"/>
      <c r="I25" s="615"/>
      <c r="J25" s="615"/>
      <c r="K25" s="616"/>
      <c r="L25" s="619" t="s">
        <v>369</v>
      </c>
      <c r="M25" s="619"/>
      <c r="N25" s="619"/>
      <c r="O25" s="619"/>
      <c r="P25" s="619"/>
      <c r="Q25" s="619"/>
      <c r="R25" s="359"/>
      <c r="S25" s="355" t="e">
        <f t="shared" si="1"/>
        <v>#N/A</v>
      </c>
      <c r="T25" s="355" t="e">
        <f t="shared" si="1"/>
        <v>#N/A</v>
      </c>
      <c r="U25" s="355" t="e">
        <f t="shared" si="1"/>
        <v>#N/A</v>
      </c>
      <c r="V25" s="355" t="e">
        <f t="shared" si="1"/>
        <v>#N/A</v>
      </c>
      <c r="W25" s="355" t="e">
        <f>IF($K23&gt;W$19,IF($K23&lt;=W$20,1,NA()),NA())</f>
        <v>#N/A</v>
      </c>
      <c r="X25" s="302"/>
      <c r="Y25" s="302"/>
      <c r="Z25" s="302"/>
      <c r="AA25" s="302"/>
      <c r="AB25" s="302"/>
      <c r="AC25" s="302"/>
      <c r="AD25" s="302"/>
      <c r="AE25" s="302"/>
      <c r="AF25" s="302"/>
      <c r="AG25" s="302"/>
      <c r="AH25" s="302"/>
    </row>
    <row r="26" ht="14.25" customHeight="1"/>
  </sheetData>
  <sheetProtection selectLockedCells="1" selectUnlockedCells="1"/>
  <mergeCells count="37">
    <mergeCell ref="B25:D25"/>
    <mergeCell ref="G25:K25"/>
    <mergeCell ref="L25:Q25"/>
    <mergeCell ref="B23:D23"/>
    <mergeCell ref="G23:K23"/>
    <mergeCell ref="L23:Q23"/>
    <mergeCell ref="B24:D24"/>
    <mergeCell ref="G24:K24"/>
    <mergeCell ref="L24:Q24"/>
    <mergeCell ref="B21:D21"/>
    <mergeCell ref="G21:K21"/>
    <mergeCell ref="L21:Q21"/>
    <mergeCell ref="B22:D22"/>
    <mergeCell ref="G22:K22"/>
    <mergeCell ref="L22:Q22"/>
    <mergeCell ref="E18:K18"/>
    <mergeCell ref="B19:D19"/>
    <mergeCell ref="G19:H19"/>
    <mergeCell ref="I19:J19"/>
    <mergeCell ref="L19:Q19"/>
    <mergeCell ref="B20:D20"/>
    <mergeCell ref="G20:K20"/>
    <mergeCell ref="L20:Q20"/>
    <mergeCell ref="D5:N5"/>
    <mergeCell ref="F6:K6"/>
    <mergeCell ref="B8:E8"/>
    <mergeCell ref="F8:K8"/>
    <mergeCell ref="L8:Q8"/>
    <mergeCell ref="C9:E9"/>
    <mergeCell ref="G9:K9"/>
    <mergeCell ref="M9:Q9"/>
    <mergeCell ref="B2:Q2"/>
    <mergeCell ref="C3:D3"/>
    <mergeCell ref="E3:K3"/>
    <mergeCell ref="O3:P3"/>
    <mergeCell ref="C4:D4"/>
    <mergeCell ref="E4:L4"/>
  </mergeCells>
  <conditionalFormatting sqref="C4:D4">
    <cfRule type="cellIs" priority="7" dxfId="46" operator="equal" stopIfTrue="1">
      <formula>"C"</formula>
    </cfRule>
    <cfRule type="cellIs" priority="8" dxfId="42" operator="equal" stopIfTrue="1">
      <formula>"B2"</formula>
    </cfRule>
    <cfRule type="cellIs" priority="9" dxfId="43" operator="equal" stopIfTrue="1">
      <formula>"B1"</formula>
    </cfRule>
  </conditionalFormatting>
  <conditionalFormatting sqref="G20:G25">
    <cfRule type="cellIs" priority="1" dxfId="54" operator="between" stopIfTrue="1">
      <formula>0</formula>
      <formula>0.599</formula>
    </cfRule>
    <cfRule type="cellIs" priority="2" dxfId="53" operator="between" stopIfTrue="1">
      <formula>0.6</formula>
      <formula>0.899</formula>
    </cfRule>
    <cfRule type="cellIs" priority="3" dxfId="52" operator="greaterThanOrEqual" stopIfTrue="1">
      <formula>0.9</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7" r:id="rId2"/>
  <headerFooter alignWithMargins="0">
    <oddFooter>&amp;L&amp;F&amp;C&amp;A&amp;R&amp;D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IV41"/>
  <sheetViews>
    <sheetView showGridLines="0" zoomScale="80" zoomScaleNormal="80" zoomScalePageLayoutView="0" workbookViewId="0" topLeftCell="C4">
      <selection activeCell="D13" sqref="D13:G13"/>
    </sheetView>
  </sheetViews>
  <sheetFormatPr defaultColWidth="11.421875" defaultRowHeight="15"/>
  <cols>
    <col min="1" max="1" width="1.1484375" style="364" customWidth="1"/>
    <col min="2" max="2" width="19.28125" style="364" customWidth="1"/>
    <col min="3" max="3" width="1.1484375" style="364" customWidth="1"/>
    <col min="4" max="4" width="17.140625" style="364" customWidth="1"/>
    <col min="5" max="5" width="17.57421875" style="364" customWidth="1"/>
    <col min="6" max="6" width="9.7109375" style="364" customWidth="1"/>
    <col min="7" max="7" width="13.00390625" style="364" customWidth="1"/>
    <col min="8" max="8" width="4.28125" style="364" customWidth="1"/>
    <col min="9" max="9" width="15.8515625" style="364" customWidth="1"/>
    <col min="10" max="10" width="3.57421875" style="364" customWidth="1"/>
    <col min="11" max="11" width="7.57421875" style="365" customWidth="1"/>
    <col min="12" max="12" width="22.00390625" style="364" customWidth="1"/>
    <col min="13" max="13" width="12.00390625" style="364" customWidth="1"/>
    <col min="14" max="14" width="5.421875" style="364" customWidth="1"/>
    <col min="15" max="15" width="2.57421875" style="364" customWidth="1"/>
    <col min="16" max="16384" width="11.421875" style="364" customWidth="1"/>
  </cols>
  <sheetData>
    <row r="1" spans="1:14" ht="38.25" customHeight="1">
      <c r="A1" s="366"/>
      <c r="B1" s="366"/>
      <c r="C1" s="366"/>
      <c r="D1" s="366"/>
      <c r="E1" s="366"/>
      <c r="F1" s="366"/>
      <c r="G1" s="366"/>
      <c r="H1" s="366"/>
      <c r="I1" s="366"/>
      <c r="J1" s="366"/>
      <c r="K1" s="367"/>
      <c r="L1" s="366"/>
      <c r="M1" s="366"/>
      <c r="N1" s="366"/>
    </row>
    <row r="2" spans="1:256" ht="27.75" customHeight="1">
      <c r="A2" s="6"/>
      <c r="B2" s="605" t="str">
        <f>+"Cuadro de mando:  "&amp;"  "&amp;+'Introducción de datos'!C4&amp;" - "&amp;'Introducción de datos'!G6</f>
        <v>Cuadro de mando:    El Salvador - TB</v>
      </c>
      <c r="C2" s="605"/>
      <c r="D2" s="605"/>
      <c r="E2" s="605"/>
      <c r="F2" s="605"/>
      <c r="G2" s="605"/>
      <c r="H2" s="605"/>
      <c r="I2" s="605"/>
      <c r="J2" s="605"/>
      <c r="K2" s="605"/>
      <c r="L2" s="605"/>
      <c r="M2" s="605"/>
      <c r="N2" s="605"/>
      <c r="O2" s="368"/>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 r="A3" s="6"/>
      <c r="B3" s="286">
        <f>+'Introducción de datos'!G8</f>
        <v>0</v>
      </c>
      <c r="C3" s="582">
        <f>+'Introducción de datos'!I8</f>
        <v>0</v>
      </c>
      <c r="D3" s="582"/>
      <c r="E3" s="622"/>
      <c r="F3" s="622"/>
      <c r="G3" s="622"/>
      <c r="H3" s="622"/>
      <c r="I3" s="622"/>
      <c r="J3" s="622"/>
      <c r="K3" s="622"/>
      <c r="L3" s="286" t="str">
        <f>+'Introducción de datos'!B16</f>
        <v>Periodo:</v>
      </c>
      <c r="M3" s="343" t="str">
        <f>+'Introducción de datos'!C16</f>
        <v>P1</v>
      </c>
      <c r="N3" s="34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s="6"/>
      <c r="B4" s="286" t="str">
        <f>+'Introducción de datos'!B12</f>
        <v>Ultima calificación:</v>
      </c>
      <c r="C4" s="606" t="str">
        <f>+'Introducción de datos'!C12</f>
        <v>A1</v>
      </c>
      <c r="D4" s="606"/>
      <c r="E4" s="583" t="str">
        <f>+'Introducción de datos'!C8</f>
        <v>Ministerio de Salud </v>
      </c>
      <c r="F4" s="583"/>
      <c r="G4" s="583"/>
      <c r="H4" s="583"/>
      <c r="I4" s="583"/>
      <c r="J4" s="583"/>
      <c r="K4" s="583"/>
      <c r="L4" s="286" t="str">
        <f>+'Introducción de datos'!D16</f>
        <v>Desde:</v>
      </c>
      <c r="M4" s="290">
        <f>+'Introducción de datos'!E16</f>
        <v>42370</v>
      </c>
      <c r="N4" s="290"/>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s="6"/>
      <c r="B5" s="286"/>
      <c r="C5" s="286"/>
      <c r="D5" s="292"/>
      <c r="E5" s="583" t="str">
        <f>+'Introducción de datos'!G4</f>
        <v>Financiamiento al PENM TB 2016 - 2020</v>
      </c>
      <c r="F5" s="583"/>
      <c r="G5" s="583"/>
      <c r="H5" s="583"/>
      <c r="I5" s="583"/>
      <c r="J5" s="583"/>
      <c r="K5" s="583"/>
      <c r="L5" s="286" t="str">
        <f>+'Introducción de datos'!F16</f>
        <v>Hasta:</v>
      </c>
      <c r="M5" s="290">
        <f>+'Introducción de datos'!G16</f>
        <v>42551</v>
      </c>
      <c r="N5" s="290"/>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6"/>
      <c r="B6" s="293"/>
      <c r="C6" s="287"/>
      <c r="D6" s="292"/>
      <c r="E6" s="623" t="s">
        <v>222</v>
      </c>
      <c r="F6" s="623"/>
      <c r="G6" s="623"/>
      <c r="H6" s="623"/>
      <c r="I6" s="623"/>
      <c r="J6" s="623"/>
      <c r="K6" s="623"/>
      <c r="L6" s="155"/>
      <c r="M6" s="155"/>
      <c r="N6" s="155"/>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373" customFormat="1" ht="4.5" customHeight="1">
      <c r="A7" s="369"/>
      <c r="B7" s="370"/>
      <c r="C7" s="370"/>
      <c r="D7" s="370"/>
      <c r="E7" s="370"/>
      <c r="F7" s="370"/>
      <c r="G7" s="370"/>
      <c r="H7" s="370"/>
      <c r="I7" s="370"/>
      <c r="J7" s="370"/>
      <c r="K7" s="370"/>
      <c r="L7" s="371"/>
      <c r="M7" s="371"/>
      <c r="N7" s="372"/>
    </row>
    <row r="8" spans="1:14" s="373" customFormat="1" ht="21" customHeight="1">
      <c r="A8" s="369"/>
      <c r="B8" s="624" t="s">
        <v>225</v>
      </c>
      <c r="C8" s="624"/>
      <c r="D8" s="624"/>
      <c r="E8" s="624"/>
      <c r="F8" s="624"/>
      <c r="G8" s="624"/>
      <c r="H8" s="624"/>
      <c r="I8" s="624"/>
      <c r="J8" s="624"/>
      <c r="K8" s="624"/>
      <c r="L8" s="624"/>
      <c r="M8" s="624"/>
      <c r="N8" s="624"/>
    </row>
    <row r="9" spans="1:14" s="373" customFormat="1" ht="3.75" customHeight="1">
      <c r="A9" s="369"/>
      <c r="B9" s="370"/>
      <c r="C9" s="370"/>
      <c r="D9" s="370"/>
      <c r="E9" s="370"/>
      <c r="F9" s="370"/>
      <c r="G9" s="370"/>
      <c r="H9" s="370"/>
      <c r="I9" s="370"/>
      <c r="J9" s="370"/>
      <c r="K9" s="370"/>
      <c r="L9" s="371"/>
      <c r="M9" s="371"/>
      <c r="N9" s="372"/>
    </row>
    <row r="10" spans="1:14" s="376" customFormat="1" ht="25.5" customHeight="1">
      <c r="A10" s="374"/>
      <c r="B10" s="625" t="s">
        <v>226</v>
      </c>
      <c r="C10" s="625"/>
      <c r="D10" s="626" t="s">
        <v>221</v>
      </c>
      <c r="E10" s="626"/>
      <c r="F10" s="626"/>
      <c r="G10" s="626"/>
      <c r="H10" s="375"/>
      <c r="I10" s="626" t="s">
        <v>222</v>
      </c>
      <c r="J10" s="626"/>
      <c r="K10" s="626"/>
      <c r="L10" s="626"/>
      <c r="M10" s="626"/>
      <c r="N10" s="626"/>
    </row>
    <row r="11" spans="1:14" s="376" customFormat="1" ht="28.5" customHeight="1">
      <c r="A11" s="374"/>
      <c r="B11" s="377" t="s">
        <v>227</v>
      </c>
      <c r="C11" s="378"/>
      <c r="D11" s="627" t="str">
        <f>IF(ISBLANK(Financiamiento!C9),"",(Financiamiento!C9))</f>
        <v>El monto desembolsado por el FM corresponde al monto establecido para el periodo. </v>
      </c>
      <c r="E11" s="627"/>
      <c r="F11" s="627"/>
      <c r="G11" s="627"/>
      <c r="H11" s="379"/>
      <c r="I11" s="628"/>
      <c r="J11" s="628"/>
      <c r="K11" s="628"/>
      <c r="L11" s="628"/>
      <c r="M11" s="628"/>
      <c r="N11" s="628"/>
    </row>
    <row r="12" spans="1:14" s="376" customFormat="1" ht="27.75" customHeight="1">
      <c r="A12" s="374"/>
      <c r="B12" s="380" t="s">
        <v>228</v>
      </c>
      <c r="C12" s="381"/>
      <c r="D12" s="627" t="str">
        <f>IF(ISBLANK(Financiamiento!C23),"",(Financiamiento!C23))</f>
        <v>Del 100%  del  presupuesto aprobado para el S1 se ha ejecutado el 6.44%, y el 93.56% se encuentra en compromisos. </v>
      </c>
      <c r="E12" s="627"/>
      <c r="F12" s="627"/>
      <c r="G12" s="627"/>
      <c r="H12" s="379"/>
      <c r="I12" s="629"/>
      <c r="J12" s="629"/>
      <c r="K12" s="629"/>
      <c r="L12" s="629"/>
      <c r="M12" s="629"/>
      <c r="N12" s="629"/>
    </row>
    <row r="13" spans="1:14" s="376" customFormat="1" ht="26.25" customHeight="1">
      <c r="A13" s="374"/>
      <c r="B13" s="380" t="s">
        <v>229</v>
      </c>
      <c r="C13" s="381"/>
      <c r="D13" s="627" t="str">
        <f>IF(ISBLANK(Financiamiento!I9),"",(Financiamiento!I9))</f>
        <v>El monto comprometido del periodo es de $2,077593 corresponden a adquisición de bienes y servicios de MINSAL y agentes. </v>
      </c>
      <c r="E13" s="627"/>
      <c r="F13" s="627"/>
      <c r="G13" s="627"/>
      <c r="H13" s="379"/>
      <c r="I13" s="630" t="s">
        <v>365</v>
      </c>
      <c r="J13" s="630"/>
      <c r="K13" s="630"/>
      <c r="L13" s="630"/>
      <c r="M13" s="630"/>
      <c r="N13" s="630"/>
    </row>
    <row r="14" spans="1:14" s="376" customFormat="1" ht="28.5" customHeight="1">
      <c r="A14" s="374"/>
      <c r="B14" s="382" t="s">
        <v>230</v>
      </c>
      <c r="C14" s="383"/>
      <c r="D14" s="631" t="str">
        <f>IF(ISBLANK(Financiamiento!I23),"",(Financiamiento!I23))</f>
        <v>A la fecha no se ha presentado informe, el nuevo requerimiento es 1 informe por año. </v>
      </c>
      <c r="E14" s="631"/>
      <c r="F14" s="631"/>
      <c r="G14" s="631"/>
      <c r="H14" s="379"/>
      <c r="I14" s="632"/>
      <c r="J14" s="632"/>
      <c r="K14" s="632"/>
      <c r="L14" s="632"/>
      <c r="M14" s="632"/>
      <c r="N14" s="632"/>
    </row>
    <row r="15" spans="1:15" s="376" customFormat="1" ht="4.5" customHeight="1">
      <c r="A15" s="374"/>
      <c r="B15" s="384"/>
      <c r="C15" s="385"/>
      <c r="D15" s="386"/>
      <c r="E15" s="386"/>
      <c r="F15" s="386"/>
      <c r="G15" s="386"/>
      <c r="H15" s="379"/>
      <c r="I15" s="387"/>
      <c r="J15" s="387"/>
      <c r="K15" s="387"/>
      <c r="L15" s="387"/>
      <c r="M15" s="387"/>
      <c r="N15" s="387"/>
      <c r="O15" s="388"/>
    </row>
    <row r="16" spans="1:14" s="373" customFormat="1" ht="21" customHeight="1">
      <c r="A16" s="369"/>
      <c r="B16" s="624" t="s">
        <v>231</v>
      </c>
      <c r="C16" s="624"/>
      <c r="D16" s="624"/>
      <c r="E16" s="624"/>
      <c r="F16" s="624"/>
      <c r="G16" s="624"/>
      <c r="H16" s="624"/>
      <c r="I16" s="624"/>
      <c r="J16" s="624"/>
      <c r="K16" s="624"/>
      <c r="L16" s="624"/>
      <c r="M16" s="624"/>
      <c r="N16" s="624"/>
    </row>
    <row r="17" spans="1:14" s="376" customFormat="1" ht="3.75" customHeight="1">
      <c r="A17" s="374"/>
      <c r="B17" s="389"/>
      <c r="C17" s="390"/>
      <c r="D17" s="391"/>
      <c r="E17" s="392"/>
      <c r="F17" s="393"/>
      <c r="G17" s="393"/>
      <c r="H17" s="394"/>
      <c r="I17" s="395"/>
      <c r="J17" s="396"/>
      <c r="K17" s="397"/>
      <c r="L17" s="398"/>
      <c r="M17" s="399"/>
      <c r="N17" s="400"/>
    </row>
    <row r="18" spans="1:14" s="376" customFormat="1" ht="22.5" customHeight="1">
      <c r="A18" s="374"/>
      <c r="B18" s="633" t="s">
        <v>220</v>
      </c>
      <c r="C18" s="633"/>
      <c r="D18" s="634" t="s">
        <v>221</v>
      </c>
      <c r="E18" s="634"/>
      <c r="F18" s="634"/>
      <c r="G18" s="634"/>
      <c r="H18" s="375"/>
      <c r="I18" s="635" t="s">
        <v>222</v>
      </c>
      <c r="J18" s="635"/>
      <c r="K18" s="635"/>
      <c r="L18" s="635"/>
      <c r="M18" s="635"/>
      <c r="N18" s="635"/>
    </row>
    <row r="19" spans="1:14" s="376" customFormat="1" ht="21.75" customHeight="1">
      <c r="A19" s="374"/>
      <c r="B19" s="401" t="s">
        <v>223</v>
      </c>
      <c r="C19" s="402"/>
      <c r="D19" s="636">
        <f>IF(ISBLANK(Gestión!C8),"",(Gestión!C8))</f>
      </c>
      <c r="E19" s="636"/>
      <c r="F19" s="636"/>
      <c r="G19" s="636"/>
      <c r="H19" s="403"/>
      <c r="I19" s="637"/>
      <c r="J19" s="637"/>
      <c r="K19" s="637"/>
      <c r="L19" s="637"/>
      <c r="M19" s="637"/>
      <c r="N19" s="637"/>
    </row>
    <row r="20" spans="1:15" ht="24.75" customHeight="1">
      <c r="A20" s="366"/>
      <c r="B20" s="404" t="s">
        <v>224</v>
      </c>
      <c r="C20" s="405"/>
      <c r="D20" s="638" t="str">
        <f>IF(ISBLANK(Gestión!I8),"",(Gestión!I8))</f>
        <v>N/A, para esta subvencion no se han incluido contratación de recursos</v>
      </c>
      <c r="E20" s="638" t="e">
        <f>+'Introducción de datos'!D84/'Introducción de datos'!G84</f>
        <v>#DIV/0!</v>
      </c>
      <c r="F20" s="638" t="e">
        <f>+('Introducción de datos'!E84+'Introducción de datos'!F84)/'Introducción de datos'!G84</f>
        <v>#DIV/0!</v>
      </c>
      <c r="G20" s="638"/>
      <c r="H20" s="403"/>
      <c r="I20" s="639"/>
      <c r="J20" s="639"/>
      <c r="K20" s="639"/>
      <c r="L20" s="639"/>
      <c r="M20" s="639"/>
      <c r="N20" s="639"/>
      <c r="O20" s="406"/>
    </row>
    <row r="21" spans="1:15" ht="29.25" customHeight="1">
      <c r="A21" s="366"/>
      <c r="B21" s="407" t="s">
        <v>232</v>
      </c>
      <c r="C21" s="405"/>
      <c r="D21" s="638" t="str">
        <f>IF(ISBLANK(Gestión!C16),"",(Gestión!C16))</f>
        <v>Solo una gente recibe desembolso, Otros agentes de compra son pagos contra entre de productos y contra facturas proforma.</v>
      </c>
      <c r="E21" s="638"/>
      <c r="F21" s="638"/>
      <c r="G21" s="638"/>
      <c r="H21" s="403"/>
      <c r="I21" s="639"/>
      <c r="J21" s="639"/>
      <c r="K21" s="639"/>
      <c r="L21" s="639"/>
      <c r="M21" s="639"/>
      <c r="N21" s="639"/>
      <c r="O21" s="406"/>
    </row>
    <row r="22" spans="1:15" ht="26.25" customHeight="1">
      <c r="A22" s="366"/>
      <c r="B22" s="407" t="s">
        <v>233</v>
      </c>
      <c r="C22" s="405"/>
      <c r="D22" s="638" t="str">
        <f>IF(ISBLANK(Gestión!I16),"",(Gestión!I16))</f>
        <v>A la fecha no se ha recibido ningun informe. </v>
      </c>
      <c r="E22" s="638"/>
      <c r="F22" s="638"/>
      <c r="G22" s="638"/>
      <c r="H22" s="403"/>
      <c r="I22" s="639"/>
      <c r="J22" s="639"/>
      <c r="K22" s="639"/>
      <c r="L22" s="639"/>
      <c r="M22" s="639"/>
      <c r="N22" s="639"/>
      <c r="O22" s="406"/>
    </row>
    <row r="23" spans="1:15" ht="24.75" customHeight="1">
      <c r="A23" s="366"/>
      <c r="B23" s="407" t="s">
        <v>234</v>
      </c>
      <c r="C23" s="405"/>
      <c r="D23" s="638" t="str">
        <f>IF(ISBLANK(Gestión!C27),"",(Gestión!C27))</f>
        <v>Del 100% del monto aprobado, a la fecha se ha ejecutado el 16%, compras realizadas a traves de OPS.</v>
      </c>
      <c r="E23" s="638"/>
      <c r="F23" s="638"/>
      <c r="G23" s="638"/>
      <c r="H23" s="403"/>
      <c r="I23" s="639"/>
      <c r="J23" s="639"/>
      <c r="K23" s="639"/>
      <c r="L23" s="639"/>
      <c r="M23" s="639"/>
      <c r="N23" s="639"/>
      <c r="O23" s="406"/>
    </row>
    <row r="24" spans="1:15" ht="27" customHeight="1">
      <c r="A24" s="366"/>
      <c r="B24" s="408" t="s">
        <v>235</v>
      </c>
      <c r="C24" s="409"/>
      <c r="D24" s="640" t="str">
        <f>IF(ISBLANK(Gestión!I27),"",(Gestión!I27))</f>
        <v>N/A, debido a que no se estan comprando medicamentos antituberculosos con fondos del FM.</v>
      </c>
      <c r="E24" s="640"/>
      <c r="F24" s="640"/>
      <c r="G24" s="640"/>
      <c r="H24" s="403"/>
      <c r="I24" s="641"/>
      <c r="J24" s="641"/>
      <c r="K24" s="641"/>
      <c r="L24" s="641"/>
      <c r="M24" s="641"/>
      <c r="N24" s="641"/>
      <c r="O24" s="406"/>
    </row>
    <row r="25" spans="1:15" ht="4.5" customHeight="1">
      <c r="A25" s="369"/>
      <c r="B25" s="410"/>
      <c r="C25" s="411"/>
      <c r="D25" s="412"/>
      <c r="E25" s="413"/>
      <c r="F25" s="414"/>
      <c r="G25" s="414"/>
      <c r="H25" s="375"/>
      <c r="I25" s="413"/>
      <c r="J25" s="415"/>
      <c r="K25" s="397"/>
      <c r="L25" s="398"/>
      <c r="M25" s="399"/>
      <c r="N25" s="400"/>
      <c r="O25" s="406"/>
    </row>
    <row r="26" spans="1:14" s="373" customFormat="1" ht="21" customHeight="1">
      <c r="A26" s="369"/>
      <c r="B26" s="624" t="s">
        <v>236</v>
      </c>
      <c r="C26" s="624"/>
      <c r="D26" s="624"/>
      <c r="E26" s="624"/>
      <c r="F26" s="624"/>
      <c r="G26" s="624"/>
      <c r="H26" s="624"/>
      <c r="I26" s="624"/>
      <c r="J26" s="624"/>
      <c r="K26" s="624"/>
      <c r="L26" s="624"/>
      <c r="M26" s="624"/>
      <c r="N26" s="624"/>
    </row>
    <row r="27" spans="1:15" ht="3.75" customHeight="1">
      <c r="A27" s="369"/>
      <c r="B27" s="410"/>
      <c r="C27" s="411"/>
      <c r="D27" s="412"/>
      <c r="E27" s="413"/>
      <c r="F27" s="414"/>
      <c r="G27" s="414"/>
      <c r="H27" s="375"/>
      <c r="I27" s="413"/>
      <c r="J27" s="415"/>
      <c r="K27" s="397"/>
      <c r="L27" s="398"/>
      <c r="M27" s="399"/>
      <c r="N27" s="400"/>
      <c r="O27" s="406"/>
    </row>
    <row r="28" spans="1:15" ht="21.75" customHeight="1">
      <c r="A28" s="366"/>
      <c r="B28" s="642" t="s">
        <v>237</v>
      </c>
      <c r="C28" s="642"/>
      <c r="D28" s="643" t="s">
        <v>221</v>
      </c>
      <c r="E28" s="643"/>
      <c r="F28" s="643"/>
      <c r="G28" s="643"/>
      <c r="H28" s="375"/>
      <c r="I28" s="643" t="s">
        <v>222</v>
      </c>
      <c r="J28" s="643"/>
      <c r="K28" s="643"/>
      <c r="L28" s="643"/>
      <c r="M28" s="643"/>
      <c r="N28" s="643"/>
      <c r="O28" s="406"/>
    </row>
    <row r="29" spans="1:15" ht="29.25" customHeight="1">
      <c r="A29" s="366"/>
      <c r="B29" s="416" t="s">
        <v>238</v>
      </c>
      <c r="C29" s="417"/>
      <c r="D29" s="644" t="str">
        <f>IF(ISBLANK(Programatico!C9),"",(Programatico!C9))</f>
        <v>El porcentaje reportado corresponde a los curados mas tratamiento terminado en el periodo.</v>
      </c>
      <c r="E29" s="644"/>
      <c r="F29" s="644"/>
      <c r="G29" s="644"/>
      <c r="H29" s="403"/>
      <c r="I29" s="645"/>
      <c r="J29" s="645"/>
      <c r="K29" s="645"/>
      <c r="L29" s="645"/>
      <c r="M29" s="645"/>
      <c r="N29" s="645"/>
      <c r="O29" s="406"/>
    </row>
    <row r="30" spans="1:15" ht="21.75" customHeight="1">
      <c r="A30" s="366"/>
      <c r="B30" s="418" t="s">
        <v>239</v>
      </c>
      <c r="C30" s="419"/>
      <c r="D30" s="646">
        <f>IF(ISBLANK(Programatico!G9),"",(Programatico!G9))</f>
      </c>
      <c r="E30" s="646"/>
      <c r="F30" s="646"/>
      <c r="G30" s="646"/>
      <c r="H30" s="403"/>
      <c r="I30" s="647"/>
      <c r="J30" s="647"/>
      <c r="K30" s="647"/>
      <c r="L30" s="647"/>
      <c r="M30" s="647"/>
      <c r="N30" s="647"/>
      <c r="O30" s="406"/>
    </row>
    <row r="31" spans="1:15" ht="21.75" customHeight="1">
      <c r="A31" s="366"/>
      <c r="B31" s="418" t="s">
        <v>240</v>
      </c>
      <c r="C31" s="419"/>
      <c r="D31" s="646" t="str">
        <f>IF(ISBLANK(Programatico!M9),"",(Programatico!M9))</f>
        <v>No aplica porque es anual</v>
      </c>
      <c r="E31" s="646"/>
      <c r="F31" s="646"/>
      <c r="G31" s="646"/>
      <c r="H31" s="403"/>
      <c r="I31" s="647"/>
      <c r="J31" s="647"/>
      <c r="K31" s="647"/>
      <c r="L31" s="647"/>
      <c r="M31" s="647"/>
      <c r="N31" s="647"/>
      <c r="O31" s="406"/>
    </row>
    <row r="32" spans="1:15" ht="21.75" customHeight="1">
      <c r="A32" s="366"/>
      <c r="B32" s="420" t="s">
        <v>62</v>
      </c>
      <c r="C32" s="419"/>
      <c r="D32" s="648" t="str">
        <f>IF(ISBLANK(Programatico!L20),"",(Programatico!L20))</f>
        <v>816 casos curados más tratamiento terminado lo que corresponde a un 93.9% de éxito del tratamiento en cohorte de enero a junio de 2015. Dato preliminar, el cual puede variar posteriormente.
Meta anual  &gt;90%  </v>
      </c>
      <c r="E32" s="648"/>
      <c r="F32" s="648"/>
      <c r="G32" s="648"/>
      <c r="H32" s="403"/>
      <c r="I32" s="647"/>
      <c r="J32" s="647"/>
      <c r="K32" s="647"/>
      <c r="L32" s="647"/>
      <c r="M32" s="647"/>
      <c r="N32" s="647"/>
      <c r="O32" s="406"/>
    </row>
    <row r="33" spans="1:15" ht="27" customHeight="1">
      <c r="A33" s="366"/>
      <c r="B33" s="420" t="s">
        <v>79</v>
      </c>
      <c r="C33" s="419"/>
      <c r="D33" s="648" t="str">
        <f>IF(ISBLANK(Programatico!L21),"",(Programatico!L21))</f>
        <v>1,472 casos de tuberculosis todas las formas enero a junio 2016. No se puede calcular para el semestre la tasa de notificación por 100,000 habitantes ya que no se puede dividir la población en dos, por ese motivo se dan números absolutos. Dato preliminar, el cual puede variar posteriormente.
Meta anual  2,322
</v>
      </c>
      <c r="E33" s="648"/>
      <c r="F33" s="648"/>
      <c r="G33" s="648"/>
      <c r="H33" s="403"/>
      <c r="I33" s="647"/>
      <c r="J33" s="647"/>
      <c r="K33" s="647"/>
      <c r="L33" s="647"/>
      <c r="M33" s="647"/>
      <c r="N33" s="647"/>
      <c r="O33" s="406"/>
    </row>
    <row r="34" spans="1:15" ht="21.75" customHeight="1">
      <c r="A34" s="366"/>
      <c r="B34" s="420" t="s">
        <v>80</v>
      </c>
      <c r="C34" s="419"/>
      <c r="D34" s="648" t="str">
        <f>IF(ISBLANK(Programatico!L22),"",(Programatico!L22))</f>
        <v>1 Caso Resistente a Rifampicina por confirmar a través de método convencional durante el período de enero a junio 2016.  0 Casos TB-MDR durante el período de enero a junio 2016. Dato preliminar, el cual puede variar posteriormente.
</v>
      </c>
      <c r="E34" s="648"/>
      <c r="F34" s="648"/>
      <c r="G34" s="648"/>
      <c r="H34" s="403"/>
      <c r="I34" s="647"/>
      <c r="J34" s="647"/>
      <c r="K34" s="647"/>
      <c r="L34" s="647"/>
      <c r="M34" s="647"/>
      <c r="N34" s="647"/>
      <c r="O34" s="406"/>
    </row>
    <row r="35" spans="1:15" ht="21.75" customHeight="1">
      <c r="A35" s="366"/>
      <c r="B35" s="420" t="s">
        <v>81</v>
      </c>
      <c r="C35" s="421"/>
      <c r="D35" s="648" t="str">
        <f>IF(ISBLANK(Programatico!L23),"",(Programatico!L23))</f>
        <v>Debido a que esta cohorte de casos TB-RR y TB-MDR es de 18 meses a 24 meses de tratamiento, aún están bajo tratamiento el 60% de pacientes (9 pacientes de un total de 15 notificados en cohorte TB-RR y TB-MDR para el año 2014) los cuales estarían finalizando su tratamiento en diciembre de 2016.
Por el momento el porcentaje de éxito del tratamiento no es significativo, debido a que solo 4 pacientes han finalizado su tratamiento como curados (26.7%) y 2 han fallecidos (13.3%) y 60% aún en tratamiento.
Dato preliminar, el cual puede variar posteriormente.
</v>
      </c>
      <c r="E35" s="648"/>
      <c r="F35" s="648"/>
      <c r="G35" s="648"/>
      <c r="H35" s="403"/>
      <c r="I35" s="647"/>
      <c r="J35" s="647"/>
      <c r="K35" s="647"/>
      <c r="L35" s="647"/>
      <c r="M35" s="647"/>
      <c r="N35" s="647"/>
      <c r="O35" s="406"/>
    </row>
    <row r="36" spans="1:15" ht="21.75" customHeight="1">
      <c r="A36" s="366"/>
      <c r="B36" s="420" t="s">
        <v>82</v>
      </c>
      <c r="C36" s="421"/>
      <c r="D36" s="648" t="str">
        <f>IF(ISBLANK(Programatico!L24),"",(Programatico!L24))</f>
        <v>6 casos fallecidos por Coinfección TB/VIH lo que corresponde a un 13.6% en cohorte de enero a junio de 2015. Dato preliminar, el cual puede variar posteriormente.
Meta anual: 19% (equivalente a 44 casos)</v>
      </c>
      <c r="E36" s="648"/>
      <c r="F36" s="648"/>
      <c r="G36" s="648"/>
      <c r="H36" s="403"/>
      <c r="I36" s="647"/>
      <c r="J36" s="647"/>
      <c r="K36" s="647"/>
      <c r="L36" s="647"/>
      <c r="M36" s="647"/>
      <c r="N36" s="647"/>
      <c r="O36" s="406"/>
    </row>
    <row r="37" spans="1:15" ht="21.75" customHeight="1">
      <c r="A37" s="366"/>
      <c r="B37" s="420" t="s">
        <v>83</v>
      </c>
      <c r="C37" s="421"/>
      <c r="D37" s="648" t="str">
        <f>IF(ISBLANK(Programatico!L25),"",(Programatico!L25))</f>
        <v>N/A este indicador se medira anualmente. 
Durante el  periodo de enero a junio se reportan 23 muertes hospitalarias por tuberculosis. Dato preliminar, el cual puede variar posteriormente.
Me anual: 0.50 X 100000 hab
</v>
      </c>
      <c r="E37" s="648"/>
      <c r="F37" s="648"/>
      <c r="G37" s="648"/>
      <c r="H37" s="403"/>
      <c r="I37" s="647"/>
      <c r="J37" s="647"/>
      <c r="K37" s="647"/>
      <c r="L37" s="647"/>
      <c r="M37" s="647"/>
      <c r="N37" s="647"/>
      <c r="O37" s="406"/>
    </row>
    <row r="38" spans="1:15" ht="21.75" customHeight="1">
      <c r="A38" s="366"/>
      <c r="B38" s="420" t="s">
        <v>84</v>
      </c>
      <c r="C38" s="421"/>
      <c r="D38" s="648" t="e">
        <f>IF(ISBLANK(Programatico!#REF!),"",(Programatico!#REF!))</f>
        <v>#REF!</v>
      </c>
      <c r="E38" s="648"/>
      <c r="F38" s="648"/>
      <c r="G38" s="648"/>
      <c r="H38" s="403"/>
      <c r="I38" s="647"/>
      <c r="J38" s="647"/>
      <c r="K38" s="647"/>
      <c r="L38" s="647"/>
      <c r="M38" s="647"/>
      <c r="N38" s="647"/>
      <c r="O38" s="406"/>
    </row>
    <row r="39" spans="1:15" ht="21.75" customHeight="1">
      <c r="A39" s="366"/>
      <c r="B39" s="420" t="s">
        <v>85</v>
      </c>
      <c r="C39" s="421"/>
      <c r="D39" s="648" t="e">
        <f>IF(ISBLANK(Programatico!#REF!),"",(Programatico!#REF!))</f>
        <v>#REF!</v>
      </c>
      <c r="E39" s="648"/>
      <c r="F39" s="648"/>
      <c r="G39" s="648"/>
      <c r="H39" s="403"/>
      <c r="I39" s="647"/>
      <c r="J39" s="647"/>
      <c r="K39" s="647"/>
      <c r="L39" s="647"/>
      <c r="M39" s="647"/>
      <c r="N39" s="647"/>
      <c r="O39" s="406"/>
    </row>
    <row r="40" spans="1:15" ht="21.75" customHeight="1">
      <c r="A40" s="366"/>
      <c r="B40" s="420" t="s">
        <v>86</v>
      </c>
      <c r="C40" s="421"/>
      <c r="D40" s="648" t="e">
        <f>IF(ISBLANK(Programatico!#REF!),"",(Programatico!#REF!))</f>
        <v>#REF!</v>
      </c>
      <c r="E40" s="648"/>
      <c r="F40" s="648"/>
      <c r="G40" s="648"/>
      <c r="H40" s="403"/>
      <c r="I40" s="647"/>
      <c r="J40" s="647"/>
      <c r="K40" s="647"/>
      <c r="L40" s="647"/>
      <c r="M40" s="647"/>
      <c r="N40" s="647"/>
      <c r="O40" s="406"/>
    </row>
    <row r="41" spans="1:15" ht="21.75" customHeight="1">
      <c r="A41" s="366"/>
      <c r="B41" s="420" t="s">
        <v>87</v>
      </c>
      <c r="C41" s="422"/>
      <c r="D41" s="648" t="e">
        <f>IF(ISBLANK(Programatico!#REF!),"",(Programatico!#REF!))</f>
        <v>#REF!</v>
      </c>
      <c r="E41" s="648"/>
      <c r="F41" s="648"/>
      <c r="G41" s="648"/>
      <c r="H41" s="403"/>
      <c r="I41" s="649"/>
      <c r="J41" s="649"/>
      <c r="K41" s="649"/>
      <c r="L41" s="649"/>
      <c r="M41" s="649"/>
      <c r="N41" s="649"/>
      <c r="O41" s="406"/>
    </row>
  </sheetData>
  <sheetProtection password="CFC9" sheet="1"/>
  <mergeCells count="65">
    <mergeCell ref="D38:G38"/>
    <mergeCell ref="I38:N38"/>
    <mergeCell ref="D41:G41"/>
    <mergeCell ref="I41:N41"/>
    <mergeCell ref="D39:G39"/>
    <mergeCell ref="I39:N39"/>
    <mergeCell ref="D40:G40"/>
    <mergeCell ref="I40:N40"/>
    <mergeCell ref="D35:G35"/>
    <mergeCell ref="I35:N35"/>
    <mergeCell ref="D36:G36"/>
    <mergeCell ref="I36:N36"/>
    <mergeCell ref="D37:G37"/>
    <mergeCell ref="I37:N37"/>
    <mergeCell ref="D32:G32"/>
    <mergeCell ref="I32:N32"/>
    <mergeCell ref="D33:G33"/>
    <mergeCell ref="I33:N33"/>
    <mergeCell ref="D34:G34"/>
    <mergeCell ref="I34:N34"/>
    <mergeCell ref="D29:G29"/>
    <mergeCell ref="I29:N29"/>
    <mergeCell ref="D30:G30"/>
    <mergeCell ref="I30:N30"/>
    <mergeCell ref="D31:G31"/>
    <mergeCell ref="I31:N31"/>
    <mergeCell ref="D23:G23"/>
    <mergeCell ref="I23:N23"/>
    <mergeCell ref="D24:G24"/>
    <mergeCell ref="I24:N24"/>
    <mergeCell ref="B26:N26"/>
    <mergeCell ref="B28:C28"/>
    <mergeCell ref="D28:G28"/>
    <mergeCell ref="I28:N28"/>
    <mergeCell ref="D20:G20"/>
    <mergeCell ref="I20:N20"/>
    <mergeCell ref="D21:G21"/>
    <mergeCell ref="I21:N21"/>
    <mergeCell ref="D22:G22"/>
    <mergeCell ref="I22:N22"/>
    <mergeCell ref="B16:N16"/>
    <mergeCell ref="B18:C18"/>
    <mergeCell ref="D18:G18"/>
    <mergeCell ref="I18:N18"/>
    <mergeCell ref="D19:G19"/>
    <mergeCell ref="I19:N19"/>
    <mergeCell ref="D12:G12"/>
    <mergeCell ref="I12:N12"/>
    <mergeCell ref="D13:G13"/>
    <mergeCell ref="I13:N13"/>
    <mergeCell ref="D14:G14"/>
    <mergeCell ref="I14:N14"/>
    <mergeCell ref="E6:K6"/>
    <mergeCell ref="B8:N8"/>
    <mergeCell ref="B10:C10"/>
    <mergeCell ref="D10:G10"/>
    <mergeCell ref="I10:N10"/>
    <mergeCell ref="D11:G11"/>
    <mergeCell ref="I11:N11"/>
    <mergeCell ref="B2:N2"/>
    <mergeCell ref="C3:D3"/>
    <mergeCell ref="E3:K3"/>
    <mergeCell ref="C4:D4"/>
    <mergeCell ref="E4:K4"/>
    <mergeCell ref="E5:K5"/>
  </mergeCells>
  <conditionalFormatting sqref="C4:D4">
    <cfRule type="cellIs" priority="1" dxfId="46" operator="equal" stopIfTrue="1">
      <formula>"C"</formula>
    </cfRule>
    <cfRule type="cellIs" priority="2" dxfId="42" operator="equal" stopIfTrue="1">
      <formula>"B2"</formula>
    </cfRule>
    <cfRule type="cellIs" priority="3" dxfId="43"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57"/>
  <headerFooter alignWithMargins="0">
    <oddFooter>&amp;L&amp;F&amp;C&amp;A&amp;R&amp;D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70" zoomScaleNormal="70" zoomScaleSheetLayoutView="100" zoomScalePageLayoutView="0" workbookViewId="0" topLeftCell="A4">
      <selection activeCell="B20" sqref="B20:E21"/>
    </sheetView>
  </sheetViews>
  <sheetFormatPr defaultColWidth="11.42187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13.57421875" style="0" customWidth="1"/>
  </cols>
  <sheetData>
    <row r="1" ht="30.75" customHeight="1"/>
    <row r="2" spans="2:12" ht="27.75" customHeight="1">
      <c r="B2" s="593" t="str">
        <f>+"Cuadro de mando:  "&amp;"  "&amp;+'Introducción de datos'!C4&amp;" - "&amp;'Introducción de datos'!G6</f>
        <v>Cuadro de mando:    El Salvador - TB</v>
      </c>
      <c r="C2" s="593"/>
      <c r="D2" s="593"/>
      <c r="E2" s="593"/>
      <c r="F2" s="593"/>
      <c r="G2" s="593"/>
      <c r="H2" s="593"/>
      <c r="I2" s="593"/>
      <c r="J2" s="593"/>
      <c r="K2" s="593"/>
      <c r="L2" s="593"/>
    </row>
    <row r="3" spans="2:13" ht="15">
      <c r="B3" s="318">
        <f>+'Introducción de datos'!G8</f>
        <v>0</v>
      </c>
      <c r="C3" s="594">
        <f>+'Introducción de datos'!I8</f>
        <v>0</v>
      </c>
      <c r="D3" s="594"/>
      <c r="E3" s="595"/>
      <c r="F3" s="595"/>
      <c r="G3" s="595"/>
      <c r="H3" s="595"/>
      <c r="I3" s="595"/>
      <c r="J3" s="596" t="str">
        <f>+'Introducción de datos'!B16</f>
        <v>Periodo:</v>
      </c>
      <c r="K3" s="596"/>
      <c r="L3" s="343" t="str">
        <f>+'Introducción de datos'!C16</f>
        <v>P1</v>
      </c>
      <c r="M3" s="423"/>
    </row>
    <row r="4" spans="2:12" ht="15">
      <c r="B4" s="318" t="str">
        <f>+'Introducción de datos'!B12</f>
        <v>Ultima calificación:</v>
      </c>
      <c r="C4" s="650" t="str">
        <f>+'Introducción de datos'!C12</f>
        <v>A1</v>
      </c>
      <c r="D4" s="650"/>
      <c r="E4" s="595" t="str">
        <f>+'Introducción de datos'!C8</f>
        <v>Ministerio de Salud </v>
      </c>
      <c r="F4" s="595"/>
      <c r="G4" s="595"/>
      <c r="H4" s="595"/>
      <c r="I4" s="595"/>
      <c r="J4" s="596" t="str">
        <f>+'Introducción de datos'!D16</f>
        <v>Desde:</v>
      </c>
      <c r="K4" s="596"/>
      <c r="L4" s="290">
        <f>+'Introducción de datos'!E16</f>
        <v>42370</v>
      </c>
    </row>
    <row r="5" spans="2:12" ht="18.75" customHeight="1">
      <c r="B5" s="318"/>
      <c r="C5" s="318"/>
      <c r="D5" s="595" t="str">
        <f>+'Introducción de datos'!G4</f>
        <v>Financiamiento al PENM TB 2016 - 2020</v>
      </c>
      <c r="E5" s="595"/>
      <c r="F5" s="595"/>
      <c r="G5" s="595"/>
      <c r="H5" s="595"/>
      <c r="I5" s="595"/>
      <c r="J5" s="595"/>
      <c r="K5" s="318" t="str">
        <f>+'Introducción de datos'!F16</f>
        <v>Hasta:</v>
      </c>
      <c r="L5" s="290">
        <f>+'Introducción de datos'!G16</f>
        <v>42551</v>
      </c>
    </row>
    <row r="6" spans="2:9" ht="18.75">
      <c r="B6" s="319"/>
      <c r="C6" s="318"/>
      <c r="D6" s="292"/>
      <c r="E6" s="602" t="s">
        <v>241</v>
      </c>
      <c r="F6" s="602"/>
      <c r="G6" s="602"/>
      <c r="H6" s="602"/>
      <c r="I6" s="602"/>
    </row>
    <row r="7" spans="5:9" ht="18.75">
      <c r="E7" s="424"/>
      <c r="F7" s="424"/>
      <c r="G7" s="424"/>
      <c r="H7" s="424"/>
      <c r="I7" s="424"/>
    </row>
    <row r="8" spans="2:12" s="373" customFormat="1" ht="21" customHeight="1">
      <c r="B8" s="425" t="s">
        <v>242</v>
      </c>
      <c r="C8" s="426"/>
      <c r="D8" s="426"/>
      <c r="E8" s="426"/>
      <c r="F8" s="426"/>
      <c r="G8" s="426"/>
      <c r="H8" s="426"/>
      <c r="I8" s="426"/>
      <c r="J8" s="426"/>
      <c r="K8" s="426"/>
      <c r="L8" s="426"/>
    </row>
    <row r="9" ht="6" customHeight="1">
      <c r="B9" s="427"/>
    </row>
    <row r="10" spans="2:12" ht="15">
      <c r="B10" s="651"/>
      <c r="C10" s="651"/>
      <c r="D10" s="651"/>
      <c r="E10" s="651"/>
      <c r="F10" s="651"/>
      <c r="G10" s="651"/>
      <c r="H10" s="651"/>
      <c r="I10" s="651"/>
      <c r="J10" s="651"/>
      <c r="K10" s="651"/>
      <c r="L10" s="651"/>
    </row>
    <row r="11" spans="2:12" ht="15">
      <c r="B11" s="651"/>
      <c r="C11" s="651"/>
      <c r="D11" s="651"/>
      <c r="E11" s="651"/>
      <c r="F11" s="651"/>
      <c r="G11" s="651"/>
      <c r="H11" s="651"/>
      <c r="I11" s="651"/>
      <c r="J11" s="651"/>
      <c r="K11" s="651"/>
      <c r="L11" s="651"/>
    </row>
    <row r="13" spans="1:12" ht="42" customHeight="1" thickBot="1">
      <c r="A13" s="428"/>
      <c r="B13" s="652" t="s">
        <v>243</v>
      </c>
      <c r="C13" s="652"/>
      <c r="D13" s="652"/>
      <c r="E13" s="652"/>
      <c r="F13" s="429"/>
      <c r="G13" s="653" t="s">
        <v>244</v>
      </c>
      <c r="H13" s="653"/>
      <c r="I13" s="653"/>
      <c r="J13" s="430" t="s">
        <v>245</v>
      </c>
      <c r="K13" s="654" t="s">
        <v>246</v>
      </c>
      <c r="L13" s="654"/>
    </row>
    <row r="14" spans="1:12" ht="29.25" customHeight="1" thickBot="1">
      <c r="A14" s="655" t="s">
        <v>107</v>
      </c>
      <c r="B14" s="684" t="s">
        <v>386</v>
      </c>
      <c r="C14" s="685"/>
      <c r="D14" s="685"/>
      <c r="E14" s="685"/>
      <c r="F14" s="86"/>
      <c r="G14" s="656"/>
      <c r="H14" s="656"/>
      <c r="I14" s="656"/>
      <c r="J14" s="657"/>
      <c r="K14" s="662"/>
      <c r="L14" s="662"/>
    </row>
    <row r="15" spans="1:12" ht="2.25" customHeight="1">
      <c r="A15" s="655"/>
      <c r="B15" s="496"/>
      <c r="C15" s="496"/>
      <c r="D15" s="496"/>
      <c r="E15" s="496"/>
      <c r="F15" s="86"/>
      <c r="G15" s="656"/>
      <c r="H15" s="656"/>
      <c r="I15" s="656"/>
      <c r="J15" s="657"/>
      <c r="K15" s="662"/>
      <c r="L15" s="662"/>
    </row>
    <row r="16" spans="1:12" ht="25.5" customHeight="1">
      <c r="A16" s="655"/>
      <c r="B16" s="658" t="s">
        <v>388</v>
      </c>
      <c r="C16" s="658"/>
      <c r="D16" s="658"/>
      <c r="E16" s="658"/>
      <c r="F16" s="86"/>
      <c r="G16" s="663"/>
      <c r="H16" s="663"/>
      <c r="I16" s="663"/>
      <c r="J16" s="664"/>
      <c r="K16" s="665"/>
      <c r="L16" s="665"/>
    </row>
    <row r="17" spans="1:12" ht="4.5" customHeight="1">
      <c r="A17" s="655"/>
      <c r="B17" s="658"/>
      <c r="C17" s="658"/>
      <c r="D17" s="658"/>
      <c r="E17" s="658"/>
      <c r="F17" s="86"/>
      <c r="G17" s="663"/>
      <c r="H17" s="663"/>
      <c r="I17" s="663"/>
      <c r="J17" s="664"/>
      <c r="K17" s="665"/>
      <c r="L17" s="665"/>
    </row>
    <row r="18" spans="1:12" ht="15">
      <c r="A18" s="655"/>
      <c r="B18" s="658" t="s">
        <v>389</v>
      </c>
      <c r="C18" s="658"/>
      <c r="D18" s="658"/>
      <c r="E18" s="658"/>
      <c r="F18" s="86"/>
      <c r="G18" s="659"/>
      <c r="H18" s="659"/>
      <c r="I18" s="659"/>
      <c r="J18" s="660"/>
      <c r="K18" s="665"/>
      <c r="L18" s="665"/>
    </row>
    <row r="19" spans="1:12" ht="21" customHeight="1">
      <c r="A19" s="655"/>
      <c r="B19" s="658"/>
      <c r="C19" s="658"/>
      <c r="D19" s="658"/>
      <c r="E19" s="658"/>
      <c r="F19" s="86"/>
      <c r="G19" s="659"/>
      <c r="H19" s="659"/>
      <c r="I19" s="659"/>
      <c r="J19" s="660"/>
      <c r="K19" s="660"/>
      <c r="L19" s="665"/>
    </row>
    <row r="20" spans="1:12" ht="15">
      <c r="A20" s="655"/>
      <c r="B20" s="658"/>
      <c r="C20" s="658"/>
      <c r="D20" s="658"/>
      <c r="E20" s="658"/>
      <c r="F20" s="86"/>
      <c r="G20" s="661"/>
      <c r="H20" s="661"/>
      <c r="I20" s="661"/>
      <c r="J20" s="660"/>
      <c r="K20" s="665"/>
      <c r="L20" s="665"/>
    </row>
    <row r="21" spans="1:12" ht="15">
      <c r="A21" s="655"/>
      <c r="B21" s="658"/>
      <c r="C21" s="658"/>
      <c r="D21" s="658"/>
      <c r="E21" s="658"/>
      <c r="F21" s="86"/>
      <c r="G21" s="661"/>
      <c r="H21" s="661"/>
      <c r="I21" s="661"/>
      <c r="J21" s="660"/>
      <c r="K21" s="660"/>
      <c r="L21" s="665"/>
    </row>
    <row r="22" spans="1:12" ht="15">
      <c r="A22" s="655"/>
      <c r="B22" s="658"/>
      <c r="C22" s="658"/>
      <c r="D22" s="658"/>
      <c r="E22" s="658"/>
      <c r="F22" s="86"/>
      <c r="G22" s="661"/>
      <c r="H22" s="661"/>
      <c r="I22" s="661"/>
      <c r="J22" s="660"/>
      <c r="K22" s="665"/>
      <c r="L22" s="665"/>
    </row>
    <row r="23" spans="1:12" ht="15">
      <c r="A23" s="655"/>
      <c r="B23" s="658"/>
      <c r="C23" s="658"/>
      <c r="D23" s="658"/>
      <c r="E23" s="658"/>
      <c r="F23" s="86"/>
      <c r="G23" s="661"/>
      <c r="H23" s="661"/>
      <c r="I23" s="661"/>
      <c r="J23" s="660"/>
      <c r="K23" s="660"/>
      <c r="L23" s="665"/>
    </row>
    <row r="24" spans="1:12" ht="15">
      <c r="A24" s="655"/>
      <c r="B24" s="666"/>
      <c r="C24" s="666"/>
      <c r="D24" s="666"/>
      <c r="E24" s="666"/>
      <c r="F24" s="86"/>
      <c r="G24" s="667"/>
      <c r="H24" s="667"/>
      <c r="I24" s="667"/>
      <c r="J24" s="668"/>
      <c r="K24" s="669"/>
      <c r="L24" s="669"/>
    </row>
    <row r="25" spans="1:12" ht="15">
      <c r="A25" s="655"/>
      <c r="B25" s="666"/>
      <c r="C25" s="666"/>
      <c r="D25" s="666"/>
      <c r="E25" s="666"/>
      <c r="F25" s="86"/>
      <c r="G25" s="667"/>
      <c r="H25" s="667"/>
      <c r="I25" s="667"/>
      <c r="J25" s="668"/>
      <c r="K25" s="668"/>
      <c r="L25" s="669"/>
    </row>
    <row r="26" spans="1:12" ht="15">
      <c r="A26" s="428"/>
      <c r="B26" s="428"/>
      <c r="C26" s="428"/>
      <c r="D26" s="428"/>
      <c r="E26" s="428"/>
      <c r="F26" s="428"/>
      <c r="G26" s="428"/>
      <c r="H26" s="428"/>
      <c r="I26" s="428"/>
      <c r="J26" s="428"/>
      <c r="K26" s="428"/>
      <c r="L26" s="428"/>
    </row>
    <row r="27" spans="1:12" ht="18.75">
      <c r="A27" s="428"/>
      <c r="B27" s="428"/>
      <c r="C27" s="428"/>
      <c r="D27" s="428"/>
      <c r="E27" s="431" t="s">
        <v>247</v>
      </c>
      <c r="F27" s="432"/>
      <c r="G27" s="432"/>
      <c r="H27" s="432"/>
      <c r="I27" s="432"/>
      <c r="J27" s="428"/>
      <c r="K27" s="428"/>
      <c r="L27" s="428"/>
    </row>
    <row r="28" spans="1:12" ht="6" customHeight="1">
      <c r="A28" s="428"/>
      <c r="B28" s="428"/>
      <c r="C28" s="428"/>
      <c r="D28" s="428"/>
      <c r="E28" s="433"/>
      <c r="F28" s="433"/>
      <c r="G28" s="433"/>
      <c r="H28" s="433"/>
      <c r="I28" s="433"/>
      <c r="J28" s="428"/>
      <c r="K28" s="428"/>
      <c r="L28" s="428"/>
    </row>
    <row r="29" spans="1:12" s="373" customFormat="1" ht="21" customHeight="1">
      <c r="A29" s="434"/>
      <c r="B29" s="425" t="s">
        <v>248</v>
      </c>
      <c r="C29" s="435"/>
      <c r="D29" s="435"/>
      <c r="E29" s="435"/>
      <c r="F29" s="435"/>
      <c r="G29" s="435"/>
      <c r="H29" s="435"/>
      <c r="I29" s="435"/>
      <c r="J29" s="435"/>
      <c r="K29" s="435"/>
      <c r="L29" s="435"/>
    </row>
    <row r="30" spans="1:12" ht="6" customHeight="1">
      <c r="A30" s="428"/>
      <c r="B30" s="436"/>
      <c r="C30" s="428"/>
      <c r="D30" s="428"/>
      <c r="E30" s="428"/>
      <c r="F30" s="428"/>
      <c r="G30" s="428"/>
      <c r="H30" s="428"/>
      <c r="I30" s="428"/>
      <c r="J30" s="428"/>
      <c r="K30" s="428"/>
      <c r="L30" s="428"/>
    </row>
    <row r="31" spans="1:12" ht="45" customHeight="1">
      <c r="A31" s="428"/>
      <c r="B31" s="652" t="s">
        <v>244</v>
      </c>
      <c r="C31" s="652"/>
      <c r="D31" s="652"/>
      <c r="E31" s="652"/>
      <c r="F31" s="429"/>
      <c r="G31" s="653" t="s">
        <v>249</v>
      </c>
      <c r="H31" s="653"/>
      <c r="I31" s="653"/>
      <c r="J31" s="430" t="s">
        <v>245</v>
      </c>
      <c r="K31" s="654" t="s">
        <v>246</v>
      </c>
      <c r="L31" s="654"/>
    </row>
    <row r="32" spans="1:12" ht="18.75" customHeight="1">
      <c r="A32" s="655" t="s">
        <v>250</v>
      </c>
      <c r="B32" s="670"/>
      <c r="C32" s="670"/>
      <c r="D32" s="670"/>
      <c r="E32" s="670"/>
      <c r="F32" s="86"/>
      <c r="G32" s="671"/>
      <c r="H32" s="671"/>
      <c r="I32" s="671"/>
      <c r="J32" s="672"/>
      <c r="K32" s="673"/>
      <c r="L32" s="673"/>
    </row>
    <row r="33" spans="1:12" ht="18.75" customHeight="1">
      <c r="A33" s="655"/>
      <c r="B33" s="670"/>
      <c r="C33" s="670"/>
      <c r="D33" s="670"/>
      <c r="E33" s="670"/>
      <c r="F33" s="86"/>
      <c r="G33" s="671"/>
      <c r="H33" s="671"/>
      <c r="I33" s="671"/>
      <c r="J33" s="672"/>
      <c r="K33" s="672"/>
      <c r="L33" s="673"/>
    </row>
    <row r="34" spans="1:12" ht="18.75" customHeight="1">
      <c r="A34" s="655"/>
      <c r="B34" s="674">
        <f>IF(Recomendaciones!I43="","",Recomendaciones!I43)</f>
      </c>
      <c r="C34" s="674"/>
      <c r="D34" s="674"/>
      <c r="E34" s="674"/>
      <c r="F34" s="86"/>
      <c r="G34" s="675"/>
      <c r="H34" s="675"/>
      <c r="I34" s="675"/>
      <c r="J34" s="676"/>
      <c r="K34" s="677"/>
      <c r="L34" s="677"/>
    </row>
    <row r="35" spans="1:12" ht="18.75" customHeight="1">
      <c r="A35" s="655"/>
      <c r="B35" s="674"/>
      <c r="C35" s="674"/>
      <c r="D35" s="674"/>
      <c r="E35" s="674"/>
      <c r="F35" s="86"/>
      <c r="G35" s="675"/>
      <c r="H35" s="675"/>
      <c r="I35" s="675"/>
      <c r="J35" s="676"/>
      <c r="K35" s="676"/>
      <c r="L35" s="677"/>
    </row>
    <row r="36" spans="1:12" ht="18.75" customHeight="1">
      <c r="A36" s="655"/>
      <c r="B36" s="674">
        <f>+IF(Recomendaciones!I53="","",Recomendaciones!I53)</f>
      </c>
      <c r="C36" s="674"/>
      <c r="D36" s="674"/>
      <c r="E36" s="674"/>
      <c r="F36" s="86"/>
      <c r="G36" s="675"/>
      <c r="H36" s="675"/>
      <c r="I36" s="675"/>
      <c r="J36" s="676"/>
      <c r="K36" s="677"/>
      <c r="L36" s="677"/>
    </row>
    <row r="37" spans="1:12" ht="18.75" customHeight="1">
      <c r="A37" s="655"/>
      <c r="B37" s="674"/>
      <c r="C37" s="674"/>
      <c r="D37" s="674"/>
      <c r="E37" s="674"/>
      <c r="F37" s="86"/>
      <c r="G37" s="675"/>
      <c r="H37" s="675"/>
      <c r="I37" s="675"/>
      <c r="J37" s="676"/>
      <c r="K37" s="676"/>
      <c r="L37" s="677"/>
    </row>
    <row r="38" spans="1:12" ht="18.75" customHeight="1">
      <c r="A38" s="655"/>
      <c r="B38" s="674"/>
      <c r="C38" s="674"/>
      <c r="D38" s="674"/>
      <c r="E38" s="674"/>
      <c r="F38" s="86"/>
      <c r="G38" s="675"/>
      <c r="H38" s="675"/>
      <c r="I38" s="675"/>
      <c r="J38" s="676"/>
      <c r="K38" s="677"/>
      <c r="L38" s="677"/>
    </row>
    <row r="39" spans="1:12" ht="18.75" customHeight="1">
      <c r="A39" s="655"/>
      <c r="B39" s="674"/>
      <c r="C39" s="674"/>
      <c r="D39" s="674"/>
      <c r="E39" s="674"/>
      <c r="F39" s="86"/>
      <c r="G39" s="675"/>
      <c r="H39" s="675"/>
      <c r="I39" s="675"/>
      <c r="J39" s="676"/>
      <c r="K39" s="676"/>
      <c r="L39" s="677"/>
    </row>
    <row r="40" spans="1:12" ht="18.75" customHeight="1">
      <c r="A40" s="655"/>
      <c r="B40" s="674"/>
      <c r="C40" s="674"/>
      <c r="D40" s="674"/>
      <c r="E40" s="674"/>
      <c r="F40" s="86"/>
      <c r="G40" s="675"/>
      <c r="H40" s="675"/>
      <c r="I40" s="675"/>
      <c r="J40" s="676"/>
      <c r="K40" s="677"/>
      <c r="L40" s="677"/>
    </row>
    <row r="41" spans="1:12" ht="18.75" customHeight="1">
      <c r="A41" s="655"/>
      <c r="B41" s="674"/>
      <c r="C41" s="674"/>
      <c r="D41" s="674"/>
      <c r="E41" s="674"/>
      <c r="F41" s="86"/>
      <c r="G41" s="675"/>
      <c r="H41" s="675"/>
      <c r="I41" s="675"/>
      <c r="J41" s="676"/>
      <c r="K41" s="676"/>
      <c r="L41" s="677"/>
    </row>
    <row r="42" spans="1:12" ht="18.75" customHeight="1">
      <c r="A42" s="655"/>
      <c r="B42" s="678"/>
      <c r="C42" s="678"/>
      <c r="D42" s="678"/>
      <c r="E42" s="678"/>
      <c r="F42" s="86"/>
      <c r="G42" s="679"/>
      <c r="H42" s="679"/>
      <c r="I42" s="679"/>
      <c r="J42" s="680"/>
      <c r="K42" s="681"/>
      <c r="L42" s="681"/>
    </row>
    <row r="43" spans="1:12" ht="18.75" customHeight="1">
      <c r="A43" s="655"/>
      <c r="B43" s="678"/>
      <c r="C43" s="678"/>
      <c r="D43" s="678"/>
      <c r="E43" s="678"/>
      <c r="F43" s="86"/>
      <c r="G43" s="679"/>
      <c r="H43" s="679"/>
      <c r="I43" s="679"/>
      <c r="J43" s="680"/>
      <c r="K43" s="680"/>
      <c r="L43" s="681"/>
    </row>
  </sheetData>
  <sheetProtection selectLockedCells="1" selectUnlockedCells="1"/>
  <mergeCells count="66">
    <mergeCell ref="B42:E43"/>
    <mergeCell ref="G42:I43"/>
    <mergeCell ref="J42:J43"/>
    <mergeCell ref="K42:L43"/>
    <mergeCell ref="B38:E39"/>
    <mergeCell ref="G38:I39"/>
    <mergeCell ref="J38:J39"/>
    <mergeCell ref="K38:L39"/>
    <mergeCell ref="B40:E41"/>
    <mergeCell ref="G40:I41"/>
    <mergeCell ref="J40:J41"/>
    <mergeCell ref="K40:L41"/>
    <mergeCell ref="J34:J35"/>
    <mergeCell ref="K34:L35"/>
    <mergeCell ref="B36:E37"/>
    <mergeCell ref="G36:I37"/>
    <mergeCell ref="J36:J37"/>
    <mergeCell ref="K36:L37"/>
    <mergeCell ref="B31:E31"/>
    <mergeCell ref="G31:I31"/>
    <mergeCell ref="K31:L31"/>
    <mergeCell ref="A32:A43"/>
    <mergeCell ref="B32:E33"/>
    <mergeCell ref="G32:I33"/>
    <mergeCell ref="J32:J33"/>
    <mergeCell ref="K32:L33"/>
    <mergeCell ref="B34:E35"/>
    <mergeCell ref="G34:I35"/>
    <mergeCell ref="G20:I21"/>
    <mergeCell ref="J20:J21"/>
    <mergeCell ref="K20:L21"/>
    <mergeCell ref="K22:L23"/>
    <mergeCell ref="B24:E25"/>
    <mergeCell ref="G24:I25"/>
    <mergeCell ref="J24:J25"/>
    <mergeCell ref="K24:L25"/>
    <mergeCell ref="K14:L15"/>
    <mergeCell ref="B16:E17"/>
    <mergeCell ref="G16:I17"/>
    <mergeCell ref="J16:J17"/>
    <mergeCell ref="K16:L17"/>
    <mergeCell ref="K18:L19"/>
    <mergeCell ref="B14:E14"/>
    <mergeCell ref="A14:A25"/>
    <mergeCell ref="G14:I15"/>
    <mergeCell ref="J14:J15"/>
    <mergeCell ref="B18:E19"/>
    <mergeCell ref="G18:I19"/>
    <mergeCell ref="J18:J19"/>
    <mergeCell ref="B22:E23"/>
    <mergeCell ref="G22:I23"/>
    <mergeCell ref="J22:J23"/>
    <mergeCell ref="B20:E21"/>
    <mergeCell ref="D5:J5"/>
    <mergeCell ref="E6:I6"/>
    <mergeCell ref="B10:L11"/>
    <mergeCell ref="B13:E13"/>
    <mergeCell ref="G13:I13"/>
    <mergeCell ref="K13:L13"/>
    <mergeCell ref="B2:L2"/>
    <mergeCell ref="C3:D3"/>
    <mergeCell ref="E3:I3"/>
    <mergeCell ref="J3:K3"/>
    <mergeCell ref="C4:D4"/>
    <mergeCell ref="E4:I4"/>
    <mergeCell ref="J4:K4"/>
  </mergeCells>
  <conditionalFormatting sqref="C4:D4">
    <cfRule type="cellIs" priority="1" dxfId="46" operator="equal" stopIfTrue="1">
      <formula>"C"</formula>
    </cfRule>
    <cfRule type="cellIs" priority="2" dxfId="42" operator="equal" stopIfTrue="1">
      <formula>"B2"</formula>
    </cfRule>
    <cfRule type="cellIs" priority="3" dxfId="43"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70"/>
  <headerFooter alignWithMargins="0">
    <oddFooter>&amp;L&amp;F&amp;C&amp;A&amp;R&amp;D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Genc Kastrati</dc:creator>
  <cp:keywords/>
  <dc:description>&amp;lt;p&amp;gt;Setup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description>
  <cp:lastModifiedBy>Maria Leydies Portillo</cp:lastModifiedBy>
  <cp:lastPrinted>2011-01-31T13:36:40Z</cp:lastPrinted>
  <dcterms:created xsi:type="dcterms:W3CDTF">2008-11-20T16:06:13Z</dcterms:created>
  <dcterms:modified xsi:type="dcterms:W3CDTF">2016-10-12T19:16:26Z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0x0101004BF1F6075714FF459EA7921B9223C8F9</vt:lpwstr>
  </property>
  <property fmtid="{D5CDD505-2E9C-101B-9397-08002B2CF9AE}" pid="4" name="EktCmsPath">
    <vt:lpwstr>&amp;lt;p&amp;gt;Setup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vt:lpwstr>
  </property>
  <property fmtid="{D5CDD505-2E9C-101B-9397-08002B2CF9AE}" pid="5" name="EktCmsSize">
    <vt:i4>856576</vt:i4>
  </property>
  <property fmtid="{D5CDD505-2E9C-101B-9397-08002B2CF9AE}" pid="6" name="EktContentLanguage">
    <vt:i4>1033</vt:i4>
  </property>
  <property fmtid="{D5CDD505-2E9C-101B-9397-08002B2CF9AE}" pid="7" name="EktContentSubType">
    <vt:i4>0</vt:i4>
  </property>
  <property fmtid="{D5CDD505-2E9C-101B-9397-08002B2CF9AE}" pid="8" name="EktContentType">
    <vt:i4>101</vt:i4>
  </property>
  <property fmtid="{D5CDD505-2E9C-101B-9397-08002B2CF9AE}" pid="9" name="EktDateCreated">
    <vt:filetime>2011-06-15T08:46:35Z</vt:filetime>
  </property>
  <property fmtid="{D5CDD505-2E9C-101B-9397-08002B2CF9AE}" pid="10" name="EktDateModified">
    <vt:filetime>2011-06-15T08:46:36Z</vt:filetime>
  </property>
  <property fmtid="{D5CDD505-2E9C-101B-9397-08002B2CF9AE}" pid="11" name="EktEDescription">
    <vt:lpwstr>Summary &amp;lt;p&amp;gt;Setup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vt:lpwstr>
  </property>
  <property fmtid="{D5CDD505-2E9C-101B-9397-08002B2CF9AE}" pid="12" name="EktExpiryType">
    <vt:i4>1</vt:i4>
  </property>
  <property fmtid="{D5CDD505-2E9C-101B-9397-08002B2CF9AE}" pid="13" name="EktFile_Size">
    <vt:lpwstr>819 KB</vt:lpwstr>
  </property>
  <property fmtid="{D5CDD505-2E9C-101B-9397-08002B2CF9AE}" pid="14" name="EktFile_Type">
    <vt:lpwstr>XLS</vt:lpwstr>
  </property>
  <property fmtid="{D5CDD505-2E9C-101B-9397-08002B2CF9AE}" pid="15" name="EktQuickLink">
    <vt:lpwstr>DownloadAsset.aspx?id=10409</vt:lpwstr>
  </property>
  <property fmtid="{D5CDD505-2E9C-101B-9397-08002B2CF9AE}" pid="16" name="EktSearchable">
    <vt:i4>1</vt:i4>
  </property>
  <property fmtid="{D5CDD505-2E9C-101B-9397-08002B2CF9AE}" pid="17" name="EktTaxCategory">
    <vt:lpwstr> #eksep# \Navigation\documents\ccm #eksep# </vt:lpwstr>
  </property>
  <property fmtid="{D5CDD505-2E9C-101B-9397-08002B2CF9AE}" pid="18" name="Root_Map">
    <vt:lpwstr>C:\Documents and Settings\rfplain\Desktop\Root_Map.xsd</vt:lpwstr>
  </property>
  <property fmtid="{D5CDD505-2E9C-101B-9397-08002B2CF9AE}" pid="19" name="ekttaxonomyenabled">
    <vt:i4>1</vt:i4>
  </property>
</Properties>
</file>