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431"/>
  <workbookPr/>
  <mc:AlternateContent xmlns:mc="http://schemas.openxmlformats.org/markup-compatibility/2006">
    <mc:Choice Requires="x15">
      <x15ac:absPath xmlns:x15ac="http://schemas.microsoft.com/office/spreadsheetml/2010/11/ac" url="G:\2017\1 Supervisión\1.12 Comite ME\CME11-2017 06OCT\Anexos\"/>
    </mc:Choice>
  </mc:AlternateContent>
  <bookViews>
    <workbookView xWindow="0" yWindow="0" windowWidth="23040" windowHeight="10032" tabRatio="820" activeTab="6" xr2:uid="{00000000-000D-0000-FFFF-FFFF00000000}"/>
  </bookViews>
  <sheets>
    <sheet name="Menú" sheetId="1" r:id="rId1"/>
    <sheet name="Lista de indicadores" sheetId="2" r:id="rId2"/>
    <sheet name="Introducción de datos" sheetId="3" r:id="rId3"/>
    <sheet name="Información de la subvención" sheetId="4" r:id="rId4"/>
    <sheet name="Financiamiento" sheetId="5" r:id="rId5"/>
    <sheet name="Gestión" sheetId="6" r:id="rId6"/>
    <sheet name="Programatico" sheetId="7" r:id="rId7"/>
    <sheet name="Recomendaciones" sheetId="8" r:id="rId8"/>
    <sheet name="Acciones" sheetId="9" r:id="rId9"/>
    <sheet name="Setup" sheetId="10" state="hidden" r:id="rId10"/>
  </sheets>
  <externalReferences>
    <externalReference r:id="rId11"/>
  </externalReferences>
  <definedNames>
    <definedName name="__xlfn_COMPOUNDVALUE">NA()</definedName>
    <definedName name="__xlfn_CUBEKPIMEMBER">NA()</definedName>
    <definedName name="__xlfn_CUBEMEMBER">NA()</definedName>
    <definedName name="__xlfn_CUBERANKEDMEMBER">NA()</definedName>
    <definedName name="__xlfn_CUBESET">NA()</definedName>
    <definedName name="__xlfn_CUBEVALUE">NA()</definedName>
    <definedName name="Afganistán" localSheetId="0">Countries</definedName>
    <definedName name="Afganistán">Countries</definedName>
    <definedName name="_xlnm.Print_Area" localSheetId="8">Acciones!$A$1:$L$43</definedName>
    <definedName name="_xlnm.Print_Area" localSheetId="4">Financiamiento!$A$2:$L$31</definedName>
    <definedName name="_xlnm.Print_Area" localSheetId="5">Gestión!$A$1:$L$31</definedName>
    <definedName name="_xlnm.Print_Area" localSheetId="3">'Información de la subvención'!$A$1:$K$15</definedName>
    <definedName name="_xlnm.Print_Area" localSheetId="2">'Introducción de datos'!$A$1:$Q$157</definedName>
    <definedName name="_xlnm.Print_Area" localSheetId="6">Programatico!$A$1:$Q$23</definedName>
    <definedName name="Ciudades">Setup!$J$9:$J$48</definedName>
    <definedName name="Component">Setup!$B$9:$B$14</definedName>
    <definedName name="Countries" localSheetId="0">[1]Setup!$J$9:$J$48</definedName>
    <definedName name="Countries">Setup!$J$9:$J$48</definedName>
    <definedName name="Currency">Setup!$C$9:$C$11</definedName>
    <definedName name="LFA">Setup!$H$9:$H$22</definedName>
    <definedName name="Medicaments">Setup!$I$9:$I$30</definedName>
    <definedName name="PERIOD">Setup!$F$9:$F$21</definedName>
    <definedName name="Phase">Setup!$E$9:$E$13</definedName>
    <definedName name="PrintA">Acciones!$A$2:$L$34</definedName>
    <definedName name="PrintDataF">'Introducción de datos'!$B$25:$J$76</definedName>
    <definedName name="PrintDataM">'Introducción de datos'!$B$78:$H$124</definedName>
    <definedName name="PrintF">Financiamiento!$A$2:$K$31</definedName>
    <definedName name="PrintGD">'Información de la subvención'!$A$2:$J$13</definedName>
    <definedName name="PrintM" localSheetId="8">Acciones!$A$2:$L$6</definedName>
    <definedName name="PrintM">Gestión!$A$2:$L$33</definedName>
    <definedName name="PrintP">Programatico!$A$2:$P$23</definedName>
    <definedName name="PrintR">Recomendaciones!$A$2:$N$41</definedName>
    <definedName name="Rating">Setup!$G$9:$G$14</definedName>
    <definedName name="Round">Setup!$D$9:$D$21</definedName>
  </definedNames>
  <calcPr calcId="171027" iterateDelta="1E-4"/>
  <fileRecoveryPr autoRecover="0"/>
</workbook>
</file>

<file path=xl/calcChain.xml><?xml version="1.0" encoding="utf-8"?>
<calcChain xmlns="http://schemas.openxmlformats.org/spreadsheetml/2006/main">
  <c r="D47" i="3" l="1"/>
  <c r="D46" i="3"/>
  <c r="D45" i="3"/>
  <c r="D44" i="3"/>
  <c r="D43" i="3"/>
  <c r="D40" i="3"/>
  <c r="D39" i="3"/>
  <c r="E54" i="3"/>
  <c r="F23" i="7"/>
  <c r="E23" i="7"/>
  <c r="F22" i="7"/>
  <c r="E22" i="7"/>
  <c r="F21" i="7"/>
  <c r="E21" i="7"/>
  <c r="E20" i="7"/>
  <c r="F20" i="7"/>
  <c r="H84" i="3"/>
  <c r="K35" i="6"/>
  <c r="I35" i="6"/>
  <c r="B2" i="9"/>
  <c r="B3" i="9"/>
  <c r="C3" i="9"/>
  <c r="J3" i="9"/>
  <c r="L3" i="9"/>
  <c r="B4" i="9"/>
  <c r="C4" i="9"/>
  <c r="E4" i="9"/>
  <c r="J4" i="9"/>
  <c r="L4" i="9"/>
  <c r="D5" i="9"/>
  <c r="K5" i="9"/>
  <c r="L5" i="9"/>
  <c r="B34" i="9"/>
  <c r="B36" i="9"/>
  <c r="B2" i="5"/>
  <c r="B3" i="5"/>
  <c r="C3" i="5"/>
  <c r="I3" i="5"/>
  <c r="K3" i="5"/>
  <c r="B4" i="5"/>
  <c r="C4" i="5"/>
  <c r="E4" i="5"/>
  <c r="I4" i="5"/>
  <c r="K4" i="5"/>
  <c r="D5" i="5"/>
  <c r="J5" i="5"/>
  <c r="K5" i="5"/>
  <c r="H27" i="5"/>
  <c r="J27" i="5"/>
  <c r="K27" i="5"/>
  <c r="H28" i="5"/>
  <c r="J28" i="5"/>
  <c r="K28" i="5"/>
  <c r="H29" i="5"/>
  <c r="J29" i="5"/>
  <c r="K29" i="5"/>
  <c r="B2" i="6"/>
  <c r="B3" i="6"/>
  <c r="C3" i="6"/>
  <c r="J3" i="6"/>
  <c r="L3" i="6"/>
  <c r="B4" i="6"/>
  <c r="C4" i="6"/>
  <c r="E4" i="6"/>
  <c r="J4" i="6"/>
  <c r="L4" i="6"/>
  <c r="D5" i="6"/>
  <c r="K5" i="6"/>
  <c r="L5" i="6"/>
  <c r="B26" i="6"/>
  <c r="H30" i="6"/>
  <c r="I30" i="6"/>
  <c r="E119" i="3"/>
  <c r="G119" i="3" s="1"/>
  <c r="I119" i="3" s="1"/>
  <c r="K30" i="6"/>
  <c r="B31" i="6"/>
  <c r="I31" i="6"/>
  <c r="E120" i="3"/>
  <c r="G120" i="3" s="1"/>
  <c r="I120" i="3" s="1"/>
  <c r="K31" i="6"/>
  <c r="I32" i="6"/>
  <c r="E121" i="3"/>
  <c r="G121" i="3" s="1"/>
  <c r="I121" i="3" s="1"/>
  <c r="K32" i="6"/>
  <c r="I33" i="6"/>
  <c r="E122" i="3"/>
  <c r="G122" i="3"/>
  <c r="I122" i="3" s="1"/>
  <c r="K33" i="6"/>
  <c r="I34" i="6"/>
  <c r="E123" i="3"/>
  <c r="G123" i="3" s="1"/>
  <c r="I123" i="3" s="1"/>
  <c r="K34" i="6"/>
  <c r="B3" i="4"/>
  <c r="B3" i="10" s="1"/>
  <c r="B6" i="4"/>
  <c r="F6" i="4"/>
  <c r="B9" i="4"/>
  <c r="D9" i="4"/>
  <c r="G9" i="4"/>
  <c r="I9" i="4"/>
  <c r="B10" i="4"/>
  <c r="D10" i="4"/>
  <c r="G10" i="4"/>
  <c r="B11" i="4"/>
  <c r="D11" i="4"/>
  <c r="G11" i="4"/>
  <c r="I11" i="4"/>
  <c r="B12" i="4"/>
  <c r="G12" i="4"/>
  <c r="B13" i="4"/>
  <c r="G13" i="4"/>
  <c r="C33" i="3"/>
  <c r="P29" i="3" s="1"/>
  <c r="B31" i="3"/>
  <c r="E33" i="3"/>
  <c r="P31" i="3" s="1"/>
  <c r="B32" i="3"/>
  <c r="F33" i="3"/>
  <c r="F35" i="3" s="1"/>
  <c r="G33" i="3"/>
  <c r="G35" i="3" s="1"/>
  <c r="H33" i="3"/>
  <c r="H35" i="3" s="1"/>
  <c r="I33" i="3"/>
  <c r="P35" i="3" s="1"/>
  <c r="J33" i="3"/>
  <c r="J35" i="3"/>
  <c r="K33" i="3"/>
  <c r="P52" i="3" s="1"/>
  <c r="L33" i="3"/>
  <c r="M33" i="3"/>
  <c r="M35" i="3"/>
  <c r="N33" i="3"/>
  <c r="N35" i="3" s="1"/>
  <c r="C34" i="3"/>
  <c r="D34" i="3" s="1"/>
  <c r="E34" i="3"/>
  <c r="F34" i="3"/>
  <c r="G34" i="3"/>
  <c r="H34" i="3"/>
  <c r="I34" i="3"/>
  <c r="J34" i="3"/>
  <c r="K34" i="3"/>
  <c r="L34" i="3"/>
  <c r="M34" i="3"/>
  <c r="N34" i="3"/>
  <c r="P34" i="3"/>
  <c r="C35" i="3"/>
  <c r="K35" i="3"/>
  <c r="L35" i="3"/>
  <c r="C38" i="3"/>
  <c r="D38" i="3"/>
  <c r="C49" i="3"/>
  <c r="D49" i="3"/>
  <c r="E53" i="3"/>
  <c r="E55" i="3"/>
  <c r="E56" i="3"/>
  <c r="E57" i="3"/>
  <c r="P58" i="3"/>
  <c r="E59" i="3"/>
  <c r="E60" i="3"/>
  <c r="E61" i="3"/>
  <c r="E62" i="3"/>
  <c r="E63" i="3"/>
  <c r="E64" i="3"/>
  <c r="E65" i="3"/>
  <c r="H83" i="3"/>
  <c r="E90" i="3"/>
  <c r="E100" i="3"/>
  <c r="E101" i="3"/>
  <c r="C107" i="3"/>
  <c r="C109" i="3"/>
  <c r="D109" i="3" s="1"/>
  <c r="E109" i="3" s="1"/>
  <c r="F109" i="3" s="1"/>
  <c r="L109" i="3"/>
  <c r="M109" i="3" s="1"/>
  <c r="N109" i="3" s="1"/>
  <c r="C110" i="3"/>
  <c r="D110" i="3" s="1"/>
  <c r="E110" i="3" s="1"/>
  <c r="F110" i="3" s="1"/>
  <c r="L110" i="3"/>
  <c r="M110" i="3" s="1"/>
  <c r="N110" i="3" s="1"/>
  <c r="C111" i="3"/>
  <c r="D111" i="3" s="1"/>
  <c r="E111" i="3" s="1"/>
  <c r="F111" i="3" s="1"/>
  <c r="L111" i="3"/>
  <c r="M111" i="3" s="1"/>
  <c r="N111" i="3" s="1"/>
  <c r="E124" i="3"/>
  <c r="G124" i="3" s="1"/>
  <c r="I124" i="3" s="1"/>
  <c r="J35" i="6" s="1"/>
  <c r="H149" i="3"/>
  <c r="I149" i="3"/>
  <c r="J149" i="3"/>
  <c r="K149" i="3"/>
  <c r="L149" i="3"/>
  <c r="M149" i="3"/>
  <c r="N149" i="3"/>
  <c r="O149" i="3"/>
  <c r="P149" i="3"/>
  <c r="Q149" i="3"/>
  <c r="B150" i="3"/>
  <c r="E150" i="3"/>
  <c r="F150" i="3"/>
  <c r="H150" i="3"/>
  <c r="I150" i="3"/>
  <c r="J150" i="3"/>
  <c r="K150" i="3"/>
  <c r="L150" i="3"/>
  <c r="M150" i="3"/>
  <c r="N150" i="3"/>
  <c r="O150" i="3"/>
  <c r="P150" i="3"/>
  <c r="Q150" i="3"/>
  <c r="H151" i="3"/>
  <c r="I151" i="3"/>
  <c r="J151" i="3"/>
  <c r="K151" i="3"/>
  <c r="L151" i="3"/>
  <c r="M151" i="3"/>
  <c r="N151" i="3"/>
  <c r="O151" i="3"/>
  <c r="P151" i="3"/>
  <c r="Q151" i="3"/>
  <c r="B152" i="3"/>
  <c r="E152" i="3"/>
  <c r="F152" i="3"/>
  <c r="H152" i="3"/>
  <c r="I152" i="3"/>
  <c r="J152" i="3"/>
  <c r="K152" i="3"/>
  <c r="L152" i="3"/>
  <c r="M152" i="3"/>
  <c r="N152" i="3"/>
  <c r="O152" i="3"/>
  <c r="P152" i="3"/>
  <c r="Q152" i="3"/>
  <c r="H153" i="3"/>
  <c r="I153" i="3"/>
  <c r="J153" i="3"/>
  <c r="K153" i="3"/>
  <c r="L153" i="3"/>
  <c r="M153" i="3"/>
  <c r="N153" i="3"/>
  <c r="O153" i="3"/>
  <c r="P153" i="3"/>
  <c r="Q153" i="3"/>
  <c r="B154" i="3"/>
  <c r="E154" i="3"/>
  <c r="F154" i="3"/>
  <c r="H154" i="3"/>
  <c r="I154" i="3"/>
  <c r="J154" i="3"/>
  <c r="K154" i="3"/>
  <c r="L154" i="3"/>
  <c r="M154" i="3"/>
  <c r="N154" i="3"/>
  <c r="O154" i="3"/>
  <c r="P154" i="3"/>
  <c r="Q154" i="3"/>
  <c r="H155" i="3"/>
  <c r="I155" i="3"/>
  <c r="J155" i="3"/>
  <c r="K155" i="3"/>
  <c r="L155" i="3"/>
  <c r="M155" i="3"/>
  <c r="N155" i="3"/>
  <c r="O155" i="3"/>
  <c r="P155" i="3"/>
  <c r="Q155" i="3"/>
  <c r="B2" i="2"/>
  <c r="B8" i="2"/>
  <c r="B9" i="2"/>
  <c r="B10" i="2"/>
  <c r="B11" i="2"/>
  <c r="B19" i="2"/>
  <c r="B20" i="2"/>
  <c r="B21" i="2"/>
  <c r="B22" i="2"/>
  <c r="B23" i="2"/>
  <c r="B25" i="2"/>
  <c r="B2" i="1"/>
  <c r="B4" i="1"/>
  <c r="H4" i="1"/>
  <c r="B2" i="7"/>
  <c r="B3" i="7"/>
  <c r="C3" i="7"/>
  <c r="O3" i="7"/>
  <c r="Q3" i="7"/>
  <c r="B4" i="7"/>
  <c r="C4" i="7"/>
  <c r="E4" i="7"/>
  <c r="P4" i="7"/>
  <c r="Q4" i="7"/>
  <c r="D5" i="7"/>
  <c r="P5" i="7"/>
  <c r="Q5" i="7"/>
  <c r="B8" i="7"/>
  <c r="F8" i="7"/>
  <c r="L8" i="7"/>
  <c r="B20" i="7"/>
  <c r="B21" i="7"/>
  <c r="S21" i="7"/>
  <c r="U21" i="7"/>
  <c r="V21" i="7"/>
  <c r="W21" i="7"/>
  <c r="AA21" i="7"/>
  <c r="AB21" i="7"/>
  <c r="AC21" i="7"/>
  <c r="AD21" i="7"/>
  <c r="AE21" i="7"/>
  <c r="B22" i="7"/>
  <c r="S22" i="7"/>
  <c r="T22" i="7"/>
  <c r="U22" i="7"/>
  <c r="V22" i="7"/>
  <c r="W22" i="7"/>
  <c r="Y22" i="7"/>
  <c r="Z22" i="7"/>
  <c r="AA22" i="7"/>
  <c r="B23" i="7"/>
  <c r="S23" i="7"/>
  <c r="T23" i="7"/>
  <c r="U23" i="7"/>
  <c r="V23" i="7"/>
  <c r="W23" i="7"/>
  <c r="Y23" i="7"/>
  <c r="Z23" i="7"/>
  <c r="AD23" i="7"/>
  <c r="B2" i="8"/>
  <c r="B3" i="8"/>
  <c r="C3" i="8"/>
  <c r="L3" i="8"/>
  <c r="M3" i="8"/>
  <c r="B4" i="8"/>
  <c r="C4" i="8"/>
  <c r="E4" i="8"/>
  <c r="L4" i="8"/>
  <c r="M4" i="8"/>
  <c r="E5" i="8"/>
  <c r="L5" i="8"/>
  <c r="M5" i="8"/>
  <c r="D11" i="8"/>
  <c r="D12" i="8"/>
  <c r="D13" i="8"/>
  <c r="D14" i="8"/>
  <c r="D19" i="8"/>
  <c r="D20" i="8"/>
  <c r="E20" i="8"/>
  <c r="F20" i="8"/>
  <c r="D21" i="8"/>
  <c r="D22" i="8"/>
  <c r="D23" i="8"/>
  <c r="D24" i="8"/>
  <c r="D29" i="8"/>
  <c r="D30" i="8"/>
  <c r="D31" i="8"/>
  <c r="D32" i="8"/>
  <c r="D33" i="8"/>
  <c r="D34" i="8"/>
  <c r="D35" i="8"/>
  <c r="D36" i="8"/>
  <c r="D37" i="8"/>
  <c r="D38" i="8"/>
  <c r="D39" i="8"/>
  <c r="D40" i="8"/>
  <c r="D41" i="8"/>
  <c r="AA23" i="7"/>
  <c r="AB23" i="7"/>
  <c r="AD22" i="7"/>
  <c r="AC22" i="7"/>
  <c r="AE22" i="7"/>
  <c r="AB22" i="7"/>
  <c r="AC23" i="7"/>
  <c r="P51" i="3"/>
  <c r="AE23" i="7"/>
  <c r="O53" i="3"/>
  <c r="E35" i="3"/>
  <c r="P33" i="3" l="1"/>
  <c r="H26" i="6"/>
  <c r="N8" i="5"/>
  <c r="J30" i="6"/>
  <c r="K119" i="3"/>
  <c r="L30" i="6" s="1"/>
  <c r="J33" i="6"/>
  <c r="K122" i="3"/>
  <c r="L33" i="6" s="1"/>
  <c r="J32" i="6"/>
  <c r="K121" i="3"/>
  <c r="L32" i="6" s="1"/>
  <c r="K120" i="3"/>
  <c r="L31" i="6" s="1"/>
  <c r="J31" i="6"/>
  <c r="K123" i="3"/>
  <c r="L34" i="6" s="1"/>
  <c r="J34" i="6"/>
  <c r="K124" i="3"/>
  <c r="L35" i="6" s="1"/>
  <c r="I35" i="3"/>
  <c r="D33" i="3"/>
  <c r="B15" i="6"/>
  <c r="H15" i="6"/>
  <c r="P32" i="3"/>
  <c r="H7" i="6"/>
  <c r="H22" i="5"/>
  <c r="B7" i="6"/>
  <c r="B8" i="5"/>
  <c r="H8" i="5"/>
  <c r="B22" i="5"/>
  <c r="G20" i="7"/>
  <c r="G23" i="7"/>
  <c r="G22" i="7"/>
  <c r="G21" i="7"/>
  <c r="P30" i="3" l="1"/>
  <c r="D35" i="3"/>
  <c r="F4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83" authorId="0" shapeId="0" xr:uid="{00000000-0006-0000-0200-000001000000}">
      <text>
        <r>
          <rPr>
            <b/>
            <sz val="8"/>
            <color indexed="32"/>
            <rFont val="Tahoma"/>
            <family val="2"/>
          </rPr>
          <t xml:space="preserve">Si los datos no están disponibles, no introduzca ceros; deje las celdas de la tabla en blanco. </t>
        </r>
      </text>
    </comment>
    <comment ref="B84" authorId="0" shapeId="0" xr:uid="{00000000-0006-0000-0200-000002000000}">
      <text>
        <r>
          <rPr>
            <b/>
            <sz val="8"/>
            <color indexed="32"/>
            <rFont val="Tahoma"/>
            <family val="2"/>
          </rPr>
          <t>Si los datos no están disponibles, no introduzca ceros; deje las celdas de esta tabla en blanco.</t>
        </r>
      </text>
    </comment>
  </commentList>
</comments>
</file>

<file path=xl/sharedStrings.xml><?xml version="1.0" encoding="utf-8"?>
<sst xmlns="http://schemas.openxmlformats.org/spreadsheetml/2006/main" count="512" uniqueCount="369">
  <si>
    <t>Indicadores Financieros</t>
  </si>
  <si>
    <t>Nombre:</t>
  </si>
  <si>
    <t>Definición</t>
  </si>
  <si>
    <t>Mediciones</t>
  </si>
  <si>
    <t>Fuentes de información</t>
  </si>
  <si>
    <r>
      <t xml:space="preserve">Presupuesto acumulado: </t>
    </r>
    <r>
      <rPr>
        <sz val="11"/>
        <color indexed="8"/>
        <rFont val="Arial"/>
        <family val="2"/>
      </rPr>
      <t xml:space="preserve">Importe del presupuesto de la subvención desde el periodo uno (trimestral, cuatrimestral o semestral) de la fase actual, hasta el periodo de referencia del cuadro de mando inclusive.
</t>
    </r>
    <r>
      <rPr>
        <b/>
        <sz val="11"/>
        <color indexed="8"/>
        <rFont val="Arial"/>
        <family val="2"/>
      </rPr>
      <t xml:space="preserve">Desembolsos acumulados realizados por el Fondo Mundial: </t>
    </r>
    <r>
      <rPr>
        <sz val="11"/>
        <color indexed="8"/>
        <rFont val="Arial"/>
        <family val="2"/>
      </rPr>
      <t>Suma de todos los fondos transferidos por el Fondo Mundial al RP o abonados directamente a los proveedores (p. ej. medicamentos, equipo, mosquiteras); hasta el periodo de referencia del cuadro de mando inclusive.</t>
    </r>
  </si>
  <si>
    <t>Moneda de la subvención ($ o euro) Acumulado – Cifras referidas al presupuesto y los desembolsos para todos los periodos de la fase hasta el periodo de referencia del cuadro de mando inclusive</t>
  </si>
  <si>
    <t>Información bancaria o contable del RP; notificación de desembolso del Fondo Mundial; informe de progreso actualizado/solicitud de desembolso; sitio web del Fondo Mundial</t>
  </si>
  <si>
    <r>
      <t>Presupuesto acumulado por objetivo:</t>
    </r>
    <r>
      <rPr>
        <sz val="11"/>
        <color indexed="8"/>
        <rFont val="Arial"/>
        <family val="2"/>
      </rPr>
      <t xml:space="preserve"> Suma del presupuesto de la subvención por Objetivo, desde el periodo uno de la fase actual hasta el periodo de referencia del cuadro de mando inclusive. 
</t>
    </r>
    <r>
      <rPr>
        <b/>
        <sz val="11"/>
        <color indexed="8"/>
        <rFont val="Arial"/>
        <family val="2"/>
      </rPr>
      <t>Gasto acumulado por objetivo:</t>
    </r>
    <r>
      <rPr>
        <sz val="11"/>
        <color indexed="8"/>
        <rFont val="Arial"/>
        <family val="2"/>
      </rPr>
      <t xml:space="preserve"> Suma de las cantidades gastadas por objetivo directamente por el RP más las cantidades transferidas por el RP a todos los subreceptores desde el principio de la fase hasta el periodo de referencia del cuadro de mando inclusive, por objetivo</t>
    </r>
  </si>
  <si>
    <t>• Acumulado – Cifras referidas al presupuesto, los desembolsos o el gasto para todos los periodos de la fase hasta el periodo de referencia del cuadro de mando inclusive.</t>
  </si>
  <si>
    <r>
      <t>Desembolso realizado por el Fondo Mundial: Antes de este periodo de referencia:</t>
    </r>
    <r>
      <rPr>
        <sz val="11"/>
        <color indexed="8"/>
        <rFont val="Arial"/>
        <family val="2"/>
      </rPr>
      <t xml:space="preserve"> Suma de las cantidades transferidas por el Fondo Mundial al RP o abonadas directamente a los proveedores (p. ej. medicamentos, equipo, mosquiteras), hasta, </t>
    </r>
    <r>
      <rPr>
        <b/>
        <i/>
        <sz val="11"/>
        <color indexed="8"/>
        <rFont val="Arial"/>
        <family val="2"/>
      </rPr>
      <t>aunque sin incluirlo,</t>
    </r>
    <r>
      <rPr>
        <sz val="11"/>
        <color indexed="8"/>
        <rFont val="Arial"/>
        <family val="2"/>
      </rPr>
      <t xml:space="preserve"> el periodo de referencia del cuadro de mando. </t>
    </r>
    <r>
      <rPr>
        <b/>
        <sz val="11"/>
        <color indexed="8"/>
        <rFont val="Arial"/>
        <family val="2"/>
      </rPr>
      <t>Desembolso realizado por el Fondo Mundial: Periodo de referencia:</t>
    </r>
    <r>
      <rPr>
        <sz val="11"/>
        <color indexed="8"/>
        <rFont val="Arial"/>
        <family val="2"/>
      </rPr>
      <t xml:space="preserve"> Suma de las cantidades transferidas por el Fondo Mundial al RP o abonadas directamente a los proveedores (p. ej. medicamentos, equipo, mosquiteras), durante el periodo de referencia del cuadro de mando. 
</t>
    </r>
    <r>
      <rPr>
        <b/>
        <sz val="11"/>
        <color indexed="8"/>
        <rFont val="Arial"/>
        <family val="2"/>
      </rPr>
      <t>Desembolsos y gastos del RP:</t>
    </r>
    <r>
      <rPr>
        <sz val="11"/>
        <color indexed="8"/>
        <rFont val="Arial"/>
        <family val="2"/>
      </rPr>
      <t xml:space="preserve"> </t>
    </r>
    <r>
      <rPr>
        <b/>
        <sz val="11"/>
        <color indexed="8"/>
        <rFont val="Arial"/>
        <family val="2"/>
      </rPr>
      <t>Antes de este periodo de referencia:</t>
    </r>
    <r>
      <rPr>
        <sz val="11"/>
        <color indexed="8"/>
        <rFont val="Arial"/>
        <family val="2"/>
      </rPr>
      <t xml:space="preserve"> Total de fondos registrados como gastados por el RP y/o desembolsados a los subreceptores hasta, </t>
    </r>
    <r>
      <rPr>
        <b/>
        <i/>
        <sz val="11"/>
        <color indexed="8"/>
        <rFont val="Arial"/>
        <family val="2"/>
      </rPr>
      <t xml:space="preserve">aunque sin incluirlo, </t>
    </r>
    <r>
      <rPr>
        <sz val="11"/>
        <color indexed="8"/>
        <rFont val="Arial"/>
        <family val="2"/>
      </rPr>
      <t>el periodo de referencia del cuadro de mando.</t>
    </r>
    <r>
      <rPr>
        <b/>
        <sz val="11"/>
        <color indexed="8"/>
        <rFont val="Arial"/>
        <family val="2"/>
      </rPr>
      <t xml:space="preserve"> Desembolsos y gastos del RP: Periodo de referencia:</t>
    </r>
    <r>
      <rPr>
        <sz val="11"/>
        <color indexed="8"/>
        <rFont val="Arial"/>
        <family val="2"/>
      </rPr>
      <t xml:space="preserve"> Total de fondos registrados como gastados por el RP y/o desembolsados a los subreceptores durante el periodo de referencia del cuadro de mando.
</t>
    </r>
    <r>
      <rPr>
        <b/>
        <sz val="11"/>
        <color indexed="8"/>
        <rFont val="Arial"/>
        <family val="2"/>
      </rPr>
      <t xml:space="preserve">Desembolsos a los subreceptores: Antes de este periodo de referencia: </t>
    </r>
    <r>
      <rPr>
        <sz val="11"/>
        <color indexed="8"/>
        <rFont val="Arial"/>
        <family val="2"/>
      </rPr>
      <t xml:space="preserve">El importe total transferido por el RP a los subreceptores, hasta, </t>
    </r>
    <r>
      <rPr>
        <b/>
        <i/>
        <sz val="11"/>
        <color indexed="8"/>
        <rFont val="Arial"/>
        <family val="2"/>
      </rPr>
      <t>aunque sin incluirlo,</t>
    </r>
    <r>
      <rPr>
        <sz val="11"/>
        <color indexed="8"/>
        <rFont val="Arial"/>
        <family val="2"/>
      </rPr>
      <t xml:space="preserve"> el periodo de referencia del cuadro de mando. </t>
    </r>
    <r>
      <rPr>
        <b/>
        <sz val="11"/>
        <color indexed="8"/>
        <rFont val="Arial"/>
        <family val="2"/>
      </rPr>
      <t xml:space="preserve">Desembolsos a los subreceptores: Periodo de referencia: </t>
    </r>
    <r>
      <rPr>
        <sz val="11"/>
        <color indexed="8"/>
        <rFont val="Arial"/>
        <family val="2"/>
      </rPr>
      <t xml:space="preserve">El importe total transferido por el RP a los subreceptores en el periodo de referencia del cuadro de mando.
</t>
    </r>
    <r>
      <rPr>
        <b/>
        <sz val="11"/>
        <color indexed="8"/>
        <rFont val="Arial"/>
        <family val="2"/>
      </rPr>
      <t xml:space="preserve">Gastos de los subreceptores: Antes de este periodo de referencia: </t>
    </r>
    <r>
      <rPr>
        <sz val="11"/>
        <color indexed="8"/>
        <rFont val="Arial"/>
        <family val="2"/>
      </rPr>
      <t xml:space="preserve">El importe de todos los gastos registrados por los subreceptores, hasta, </t>
    </r>
    <r>
      <rPr>
        <b/>
        <i/>
        <sz val="11"/>
        <color indexed="8"/>
        <rFont val="Arial"/>
        <family val="2"/>
      </rPr>
      <t>aunque sin incluirlo,</t>
    </r>
    <r>
      <rPr>
        <sz val="11"/>
        <color indexed="8"/>
        <rFont val="Arial"/>
        <family val="2"/>
      </rPr>
      <t xml:space="preserve"> el periodo de referencia del cuadro de mando. </t>
    </r>
    <r>
      <rPr>
        <b/>
        <sz val="11"/>
        <color indexed="8"/>
        <rFont val="Arial"/>
        <family val="2"/>
      </rPr>
      <t>Gastos de los subreceptores: Periodo de referencia:</t>
    </r>
    <r>
      <rPr>
        <sz val="11"/>
        <color indexed="8"/>
        <rFont val="Arial"/>
        <family val="2"/>
      </rPr>
      <t xml:space="preserve"> El importe de todos los gastos registrados por los subreceptores durante el periodo de referencia del cuadro de mando.</t>
    </r>
  </si>
  <si>
    <r>
      <t xml:space="preserve">Moneda de la subvención ($ o euro)
• Periodo de referencia – Cifras referidas al presupuesto, los desembolsos o el gasto para el periodo de referencia al que alude el cuadro de mando.
• Antes del periodo de referencia - Cifras referidas a todo el presupuesto, los desembolsos o el gasto para todos los periodos antes, </t>
    </r>
    <r>
      <rPr>
        <b/>
        <i/>
        <sz val="11"/>
        <color indexed="8"/>
        <rFont val="Arial"/>
        <family val="2"/>
      </rPr>
      <t>aunque sin incluirlo,</t>
    </r>
    <r>
      <rPr>
        <sz val="11"/>
        <color indexed="8"/>
        <rFont val="Arial"/>
        <family val="2"/>
      </rPr>
      <t xml:space="preserve"> del periodo actual.</t>
    </r>
  </si>
  <si>
    <t>Informe de progreso actualizado/solicitud de desembolso; datos del RP: informes de los subreceptores al RP</t>
  </si>
  <si>
    <r>
      <t xml:space="preserve">Días tardados en enviar el informe de progreso actualizado y solicitud de desembolso al ALF – </t>
    </r>
    <r>
      <rPr>
        <sz val="11"/>
        <color indexed="8"/>
        <rFont val="Arial"/>
        <family val="2"/>
      </rPr>
      <t xml:space="preserve">Este indicador mide el número de días naturales que el RP ha tardado en enviar un informe de progreso actualizado y solicitud de desembolso final al ALF desde el final del periodo. Un informe de progreso actualizado y solicitud de desembolso final cuando el ALF no necesita más aclaraciones del RP.
El valor esperado es de 45 días a partir del final del periodo, según se establece en el acuerdo de subvención.
El valor real es el número de días naturales desde la fecha de finalización del periodo hasta la fecha en la que el RP ha enviado al ALF el informe de progreso actualizado y solicitud de desembolso final.
</t>
    </r>
    <r>
      <rPr>
        <b/>
        <sz val="11"/>
        <color indexed="8"/>
        <rFont val="Arial"/>
        <family val="2"/>
      </rPr>
      <t xml:space="preserve">Días que el desembolso ha tardado en llegar al RP – </t>
    </r>
    <r>
      <rPr>
        <sz val="11"/>
        <color indexed="8"/>
        <rFont val="Arial"/>
        <family val="2"/>
      </rPr>
      <t xml:space="preserve">Este indicador mide el número de días naturales que el Fondo Mundial ha tardado en enviar el último desembolso a la cuenta del RP tras la recepción del informe de progreso actualizado y solicitud de desembolso final aceptable por parte del ALF. 
El número esperado es de 45 días. 
El número real es el número de días desde la fecha de transmisión del RP al ALF del informe de progreso actualizado y solicitud de desembolso final aceptable hasta la fecha en la que el desembolso ha sido recibido por el RP en su banco.
</t>
    </r>
    <r>
      <rPr>
        <b/>
        <sz val="11"/>
        <color indexed="8"/>
        <rFont val="Arial"/>
        <family val="2"/>
      </rPr>
      <t xml:space="preserve">Días que el desembolso ha tardado en llegar a los subreceptores – </t>
    </r>
    <r>
      <rPr>
        <sz val="11"/>
        <color indexed="8"/>
        <rFont val="Arial"/>
        <family val="2"/>
      </rPr>
      <t>Este indicador mide la media de días en la que los desembolsos se han realizado a todos los subreceptores.
Los días esperados para este indicador se establecerán en el país por el RP y los subreceptores, preferiblemente en el Manual de Operaciones de la Subvención. 
Los días reales son la media de días desde que el RP recibió los fondos procedentes del Fondo Mundial hasta la fecha en la que los recibieron todos los subreceptores. Los distintos subreceptores pudieron recibir los fondos en fechas distintas, por lo que este indicador es la media de todos los subreceptores en relación al último desembolso.</t>
    </r>
  </si>
  <si>
    <r>
      <t xml:space="preserve">Número de días naturales; se refiere sólo al periodo de referencia para el que se recibió el último desembolso y </t>
    </r>
    <r>
      <rPr>
        <b/>
        <sz val="11"/>
        <color indexed="8"/>
        <rFont val="Arial"/>
        <family val="2"/>
      </rPr>
      <t>no es acumulado</t>
    </r>
  </si>
  <si>
    <t>Correos electrónicos y registros del RP, ALF y el Fondo Mundial; documentos de notificación bancaria o acuse de recibo por parte del RP al Fondo Mundial; informes de los subreceptores al RP según los registros bancarios</t>
  </si>
  <si>
    <t>Indicadores de gestión</t>
  </si>
  <si>
    <t>Fuente de información</t>
  </si>
  <si>
    <r>
      <t xml:space="preserve">Número de condiciones precedentes y acciones con fecha límite, cumplidas o incumplidas. 
</t>
    </r>
    <r>
      <rPr>
        <sz val="11"/>
        <color indexed="8"/>
        <rFont val="Arial"/>
        <family val="2"/>
      </rPr>
      <t>Cumplidas: Se refieren al número de las condiciones precedentes y acciones con fecha límite que se han llevado a cabo dentro el período establecido. 
No cumplidas: Se refiere al número de las condiciones precedentes y acciones con fecha límite incumplidas, diferenciando las que cuya fecha aún no ha pasado de su fecha límite con aquellas para los que el plazo ya se han pasado del tiempo establecido.</t>
    </r>
  </si>
  <si>
    <t>Número, acumulado hasta el periodo de referencia del cuadro de mando. El número de condiciones precedentes y actuaciones enmarcadas dentro de un calendario cumplidas más condiciones precedentes y actuaciones enmarcadas dentro de un calendario incumplidas debe ser igual al número total establecido por el Fondo Mundial en la subvención</t>
  </si>
  <si>
    <t>Registros del RP; informes de desempeño de la subvención;</t>
  </si>
  <si>
    <r>
      <t>Número de puestos directivos planificados de la subvención del RP actualmente cubiertos o vacantes.</t>
    </r>
    <r>
      <rPr>
        <sz val="11"/>
        <color indexed="8"/>
        <rFont val="Arial"/>
        <family val="2"/>
      </rPr>
      <t xml:space="preserve"> Puestos directos de tiempo completo que están en el organigrama (o planificados de otra forma) y que son directamente responsables de garantizar la ejecución de la subvención en el RP y dirigir a los subreceptores (si es necesario). Incluye las nuevas contrataciones, el personal actual asignado a la gestión de la subvención, así como cualquier otro personal trasladado temporalmente de otras divisiones y organizaciones asociadas.</t>
    </r>
  </si>
  <si>
    <t>Número, en el actual periodo de referencia</t>
  </si>
  <si>
    <t>Registros del RP</t>
  </si>
  <si>
    <r>
      <t xml:space="preserve">
</t>
    </r>
    <r>
      <rPr>
        <b/>
        <sz val="11"/>
        <color indexed="8"/>
        <rFont val="Arial"/>
        <family val="2"/>
      </rPr>
      <t xml:space="preserve">Identificados: </t>
    </r>
    <r>
      <rPr>
        <sz val="11"/>
        <color indexed="8"/>
        <rFont val="Arial"/>
        <family val="2"/>
      </rPr>
      <t xml:space="preserve">Número total de subreceptores potenciales identificados por el RP para la fase. </t>
    </r>
    <r>
      <rPr>
        <b/>
        <sz val="11"/>
        <color indexed="8"/>
        <rFont val="Arial"/>
        <family val="2"/>
      </rPr>
      <t xml:space="preserve">Evaluados: </t>
    </r>
    <r>
      <rPr>
        <sz val="11"/>
        <color indexed="8"/>
        <rFont val="Arial"/>
        <family val="2"/>
      </rPr>
      <t xml:space="preserve">Número total de subreceptores potenciales evaluados por el RP para determinar si cumplen los requisitos para actuar como subreceptores de la subvención. </t>
    </r>
    <r>
      <rPr>
        <b/>
        <sz val="11"/>
        <color indexed="8"/>
        <rFont val="Arial"/>
        <family val="2"/>
      </rPr>
      <t>Aprobados:</t>
    </r>
    <r>
      <rPr>
        <sz val="11"/>
        <color indexed="8"/>
        <rFont val="Arial"/>
        <family val="2"/>
      </rPr>
      <t xml:space="preserve"> Número total de subreceptores que han sido aprobados</t>
    </r>
    <r>
      <rPr>
        <b/>
        <sz val="11"/>
        <color indexed="8"/>
        <rFont val="Arial"/>
        <family val="2"/>
      </rPr>
      <t xml:space="preserve">. Firmados: </t>
    </r>
    <r>
      <rPr>
        <sz val="11"/>
        <color indexed="8"/>
        <rFont val="Arial"/>
        <family val="2"/>
      </rPr>
      <t xml:space="preserve">Número total de subreceptores que han firmado acuerdos o contratos con el RP en relación a la subvención. </t>
    </r>
    <r>
      <rPr>
        <b/>
        <sz val="11"/>
        <color indexed="8"/>
        <rFont val="Arial"/>
        <family val="2"/>
      </rPr>
      <t xml:space="preserve">Que reciben financiación: </t>
    </r>
    <r>
      <rPr>
        <sz val="11"/>
        <color indexed="8"/>
        <rFont val="Arial"/>
        <family val="2"/>
      </rPr>
      <t xml:space="preserve">Número total de subreceptores que están recibiendo fondos y/o provisiones del RP.
Los números de subreceptores identificados, evaluados, firmados y que reciben fondos son acumulados para la fase, con las siguientes excepciones:  
Si un subreceptor no necesita una nueva aprobación en la Fase II, se tiene en cuenta la aprobación de la Fase I. 
Si un subreceptor ha firmado en la fase anterior, pero </t>
    </r>
    <r>
      <rPr>
        <b/>
        <sz val="11"/>
        <color indexed="8"/>
        <rFont val="Arial"/>
        <family val="2"/>
      </rPr>
      <t>no</t>
    </r>
    <r>
      <rPr>
        <sz val="11"/>
        <color indexed="8"/>
        <rFont val="Arial"/>
        <family val="2"/>
      </rPr>
      <t xml:space="preserve"> está trabajando en la fase actual, dicho subreceptor ya no se tiene en cuenta en Identificados, evaluados, aprobados.</t>
    </r>
  </si>
  <si>
    <t>Número, acumulado hasta el periodo de referencia. Un subreceptor es una institución o programa con un plan de trabajo, un presupuesto y unas metas de cumplimiento propios.</t>
  </si>
  <si>
    <t>Registros del RP; subacuerdos / memorandos de entendimiento; registros del MCP</t>
  </si>
  <si>
    <t xml:space="preserve">El número total de informes periódicos con información (del programa) financiera, de gestión y de rendimiento actualizada recibida por el RP de parte de los subreceptores y por los subreceptores de parte de los sub subreceptores en la fecha esperada. Un informe “completo” es aquel que contiene toda la información que el RP exige para el informe de progreso actualizado y solicitud de desembolso.
La fecha esperada sería establecida por el RP en los subacuerdos. </t>
  </si>
  <si>
    <r>
      <t xml:space="preserve">Número de informes recibidos. La cifra refleja sólo el periodo de referencia; no es </t>
    </r>
    <r>
      <rPr>
        <b/>
        <i/>
        <sz val="11"/>
        <color indexed="8"/>
        <rFont val="Arial"/>
        <family val="2"/>
      </rPr>
      <t>acumulada.</t>
    </r>
  </si>
  <si>
    <t>Registros del RP y el subreceptor</t>
  </si>
  <si>
    <r>
      <t xml:space="preserve">Este indicador mide el presupuesto aprobado para la fase actual de la subvención para la compra de productos y equipos sanitarios, productos farmacéuticos y medicinas (categorías 4 y 5 en los nuevos Informes Financieros Mejorados) y las cantidades acumuladas de las obligaciones financieras y gastos hasta el periodo de referencia del cuadro de mando. 
Presupuesto </t>
    </r>
    <r>
      <rPr>
        <b/>
        <sz val="11"/>
        <color indexed="8"/>
        <rFont val="Arial"/>
        <family val="2"/>
      </rPr>
      <t xml:space="preserve">aprobado: </t>
    </r>
    <r>
      <rPr>
        <sz val="11"/>
        <color indexed="8"/>
        <rFont val="Arial"/>
        <family val="2"/>
      </rPr>
      <t xml:space="preserve">Presupuesto total aprobado para las compras (categorías 4 y 5) </t>
    </r>
    <r>
      <rPr>
        <b/>
        <i/>
        <sz val="11"/>
        <color indexed="8"/>
        <rFont val="Arial"/>
        <family val="2"/>
      </rPr>
      <t>para la fase completa</t>
    </r>
    <r>
      <rPr>
        <i/>
        <sz val="11"/>
        <color indexed="8"/>
        <rFont val="Arial"/>
        <family val="2"/>
      </rPr>
      <t xml:space="preserve"> </t>
    </r>
    <r>
      <rPr>
        <sz val="11"/>
        <color indexed="8"/>
        <rFont val="Arial"/>
        <family val="2"/>
      </rPr>
      <t xml:space="preserve">de la subvención. No incluye las sumas para honorarios, gastos de gestión, gastos operativos, etc.
</t>
    </r>
    <r>
      <rPr>
        <b/>
        <sz val="11"/>
        <color indexed="8"/>
        <rFont val="Arial"/>
        <family val="2"/>
      </rPr>
      <t>Obligaciones acumuladas:</t>
    </r>
    <r>
      <rPr>
        <sz val="11"/>
        <color indexed="8"/>
        <rFont val="Arial"/>
        <family val="2"/>
      </rPr>
      <t xml:space="preserve"> Total de todos los pedidos realizados y sumas de dinero comprometidas para estas compras por parte del RP </t>
    </r>
    <r>
      <rPr>
        <b/>
        <i/>
        <sz val="11"/>
        <color indexed="8"/>
        <rFont val="Arial"/>
        <family val="2"/>
      </rPr>
      <t xml:space="preserve">hasta </t>
    </r>
    <r>
      <rPr>
        <sz val="11"/>
        <color indexed="8"/>
        <rFont val="Arial"/>
        <family val="2"/>
      </rPr>
      <t xml:space="preserve">el periodo de referencia del cuadro de mando inclusive. Lo ideal es que, al final de la fase, el presupuesto iguale a las obligaciones.
</t>
    </r>
    <r>
      <rPr>
        <b/>
        <sz val="11"/>
        <color indexed="8"/>
        <rFont val="Arial"/>
        <family val="2"/>
      </rPr>
      <t>Gasto acumulado:</t>
    </r>
    <r>
      <rPr>
        <sz val="11"/>
        <color indexed="8"/>
        <rFont val="Arial"/>
        <family val="2"/>
      </rPr>
      <t xml:space="preserve"> Total del gasto real en las categorías 4 y 5 </t>
    </r>
    <r>
      <rPr>
        <b/>
        <i/>
        <sz val="11"/>
        <color indexed="8"/>
        <rFont val="Arial"/>
        <family val="2"/>
      </rPr>
      <t>hasta</t>
    </r>
    <r>
      <rPr>
        <sz val="11"/>
        <color indexed="8"/>
        <rFont val="Arial"/>
        <family val="2"/>
      </rPr>
      <t xml:space="preserve"> el periodo de referencia del cuadro de mando inclusive (tanto si ha sido pagado por el RP como si ha sido autorizado a ser abonado por otra entidad, como el Fondo Mundial u otro).</t>
    </r>
  </si>
  <si>
    <t>Moneda de la subvención ($ o euro)</t>
  </si>
  <si>
    <t>Presupuesto aprobado del acuerdo de subvención (para las categorías 4 y 5 de los informes financieros mejorados de la fase actual); y datos financieros del RP (para gastos) y/o unidades de gestión de adquisición y suministro (para pedidos realizados y fondos comprometidos u obligados).</t>
  </si>
  <si>
    <r>
      <t xml:space="preserve">Nota: </t>
    </r>
    <r>
      <rPr>
        <sz val="11"/>
        <color indexed="8"/>
        <rFont val="Arial"/>
        <family val="2"/>
      </rPr>
      <t xml:space="preserve">La categoría 6 de los Informes Financieros Mejorados no será considerada como parte del presupuesto de productos farmacéuticos. La categoría 6 tiene diversos gastos que resultan difíciles de separar o cuantificar, tales como gastos de depósito, costos de distribución (especialmente cuando la distribución es realizada por los Ministerios de Sanidad) y otros relacionados con los costos operativos de la gestión de adquisición y suministro. </t>
    </r>
  </si>
  <si>
    <t xml:space="preserve">Este indicador es un reflejo de la diferencia entre el nivel de existencias actuales (o del último mes) de un producto específico (combinaciones en dosis fija de medicamentos, mosquitero, equipos de diagnóstico, etc.) de una dosis determinada, expresada en necesidades mensuales (número de meses de tratamiento disponible) para todos los pacientes del programa y las existencias de seguridad o de regulación (también expresado en meses) según se establece en el programa de la enfermedad, el sistema de almacenamiento o el programa de medicamentos esenciales, para el determinado producto o dosis.  
La tabla mostrará la diferencia de los meses en colores:
• ROJO: cuando la diferencia es negativa o 0 y muestra que los meses de las existencias actuales son inferiores o iguales a los que han sido establecidos como meses de existencias de seguridad
• AMARILLO: cuando disponemos de más que el nivel de existencias de seguridad (&gt;0), pero menos de 3 meses (+3).
• VERDE: cuando la diferencia es entre 3 y 18 meses.
• VIOLETA: Cuando la diferencia muestra que el nivel sobre las existencias de seguridad es mayor o igual a 18 meses, lo que indica un posible problema de excedentes de existencias.
Para ver una descripción completa de la forma de cálculo de este indicador, consulte el Manual de Usuario.
</t>
  </si>
  <si>
    <t>Número de meses</t>
  </si>
  <si>
    <t>Registros del RP: datos de almacenamiento.</t>
  </si>
  <si>
    <t>Indicadores del programa (del Marco de Referencia)</t>
  </si>
  <si>
    <t>Indicador</t>
  </si>
  <si>
    <t>Definición (del Plan de Monitoreo y Evaluación, junio de 2007)</t>
  </si>
  <si>
    <t xml:space="preserve">Los indicadores deben ser seleccionados del Marco de Referencia por los RP y los miembros del MCP o del Comité Técnico del MCP </t>
  </si>
  <si>
    <t>Marco de referencia</t>
  </si>
  <si>
    <t>Información de la subvención</t>
  </si>
  <si>
    <t>País:</t>
  </si>
  <si>
    <t>El Salvador</t>
  </si>
  <si>
    <t>Título de la subvención:</t>
  </si>
  <si>
    <t>Financiamiento al PENM TB 2016 - 2020</t>
  </si>
  <si>
    <t>Subvención nº:</t>
  </si>
  <si>
    <t>SLV-T-MOH (880)</t>
  </si>
  <si>
    <t>Componente:</t>
  </si>
  <si>
    <t>TB</t>
  </si>
  <si>
    <t>Financiación total:</t>
  </si>
  <si>
    <t>Receptor Principal:</t>
  </si>
  <si>
    <t xml:space="preserve">Ministerio de Salud </t>
  </si>
  <si>
    <t>Fecha de inicio (dd/mm/aa):</t>
  </si>
  <si>
    <t>Agente Local del Fondo:</t>
  </si>
  <si>
    <t>Grupo Jacobs</t>
  </si>
  <si>
    <t>Ultima calificación:</t>
  </si>
  <si>
    <t>A2</t>
  </si>
  <si>
    <t>Gerente de Cartera del Fondo:</t>
  </si>
  <si>
    <t>Serena Buccini</t>
  </si>
  <si>
    <t>Periodo de referencia del que se informa</t>
  </si>
  <si>
    <t>Periodo:</t>
  </si>
  <si>
    <t>P1</t>
  </si>
  <si>
    <t>Desde:</t>
  </si>
  <si>
    <t>Hasta:</t>
  </si>
  <si>
    <t>Fecha de introducción de la información:</t>
  </si>
  <si>
    <t>Elaborado por:</t>
  </si>
  <si>
    <t>Información sobre los indicadores</t>
  </si>
  <si>
    <t>Introduzca los datos según el código de colores de las celdas</t>
  </si>
  <si>
    <t xml:space="preserve">Información financiera: </t>
  </si>
  <si>
    <t xml:space="preserve">Información de gestión: </t>
  </si>
  <si>
    <t xml:space="preserve">Información de programa: </t>
  </si>
  <si>
    <t xml:space="preserve">     Introduzca los datos financieros en todas las celdas naranjas como ésta.</t>
  </si>
  <si>
    <t>Moneda de la subvención</t>
  </si>
  <si>
    <t>$</t>
  </si>
  <si>
    <t>F1: Presupuesto y desembolsos del Fondo Mundial</t>
  </si>
  <si>
    <t>Desembolsos</t>
  </si>
  <si>
    <t>Periodo de referencia</t>
  </si>
  <si>
    <t>P2</t>
  </si>
  <si>
    <t>P3</t>
  </si>
  <si>
    <t>P4</t>
  </si>
  <si>
    <t>P5</t>
  </si>
  <si>
    <t>P6</t>
  </si>
  <si>
    <t>P7</t>
  </si>
  <si>
    <t>P8</t>
  </si>
  <si>
    <t>P9</t>
  </si>
  <si>
    <t>P10</t>
  </si>
  <si>
    <t>P11</t>
  </si>
  <si>
    <t>P12</t>
  </si>
  <si>
    <t>Presupuesto acumulado</t>
  </si>
  <si>
    <t>Desembolsos  acumulados</t>
  </si>
  <si>
    <t>F2: Presupuesto y gastos reales por estrategias de la subvención anual</t>
  </si>
  <si>
    <t>Estrategias de la Subvención</t>
  </si>
  <si>
    <t>1: Detección precoz de casos de tuberculosis</t>
  </si>
  <si>
    <t>2: Tratamiento de casos TB de todas las formas</t>
  </si>
  <si>
    <t>3: Detección de casos TB/MDR</t>
  </si>
  <si>
    <t>4: Tratamiento de casos TB/MDR</t>
  </si>
  <si>
    <t>5: Disminución de la mortalidad por TB/VIH</t>
  </si>
  <si>
    <t>6: Atención integral a grupos de más alto riesgo</t>
  </si>
  <si>
    <t>7: Fortalecimiento al Sistema de Salud</t>
  </si>
  <si>
    <t>Monitoreo y Evaluación</t>
  </si>
  <si>
    <t>Planificación, Coordinación y Gerencia</t>
  </si>
  <si>
    <t>Total</t>
  </si>
  <si>
    <t>* Informe de avance semestral de gastos y el presupuesto es anual</t>
  </si>
  <si>
    <t>F3: Desembolsos y gastos</t>
  </si>
  <si>
    <t>Anterior al periodo de referencia</t>
  </si>
  <si>
    <t>Periodo de referencia actual</t>
  </si>
  <si>
    <t>Desembolsado por el FM al RP</t>
  </si>
  <si>
    <t>Gasto* + Desembolso agentes*</t>
  </si>
  <si>
    <t>Saldo en caja</t>
  </si>
  <si>
    <t>F3a: Detalles Desembolsos y gastos</t>
  </si>
  <si>
    <t>Desembolsado a los Agentes de compra PNUD</t>
  </si>
  <si>
    <t>Desembolsado a los Agentes de compra PLAN</t>
  </si>
  <si>
    <t>Desembolsado a los Agentes de compra OPS</t>
  </si>
  <si>
    <t>Gasto de RP MINSAL</t>
  </si>
  <si>
    <t>Gastos de los Agentes de Compra PNUD</t>
  </si>
  <si>
    <t xml:space="preserve">Gastos de los Agentes de Compra  PLAN </t>
  </si>
  <si>
    <t>Gastos de los Agentes de Compra OPS</t>
  </si>
  <si>
    <t>F4: Último ciclo de información y desembolso del RP</t>
  </si>
  <si>
    <t>Último desembolso de fondos: Número de días calendario</t>
  </si>
  <si>
    <t>(Días) esperados</t>
  </si>
  <si>
    <t>(Días) reales</t>
  </si>
  <si>
    <t>Días tardados en presentar el informe de progreso actualizado y solicitud de desembolso al ALF</t>
  </si>
  <si>
    <t>Días que el desembolso ha tardado en llegar al RP</t>
  </si>
  <si>
    <t>Días que el desembolso ha tardado en llegar a los agentes de compra</t>
  </si>
  <si>
    <t>Información de gestión:</t>
  </si>
  <si>
    <t xml:space="preserve">     Introduzca los datos de gestión en todas las celdas azules.</t>
  </si>
  <si>
    <t>M1: Estado de las condiciones precedentes y acciones con fecha límite</t>
  </si>
  <si>
    <t>Para el periodo</t>
  </si>
  <si>
    <t>Cumplidas</t>
  </si>
  <si>
    <t>No cumplidas, aunque dentro de plazo</t>
  </si>
  <si>
    <t>No cumplidas y con el plazo vencido</t>
  </si>
  <si>
    <t>Condiciones precedentes</t>
  </si>
  <si>
    <t>M2: Estado de los principales puestos directivos del RP</t>
  </si>
  <si>
    <t>Planificados</t>
  </si>
  <si>
    <t>Cubiertos</t>
  </si>
  <si>
    <t>Vacantes</t>
  </si>
  <si>
    <t>Unidad de gestión de proyecto</t>
  </si>
  <si>
    <t>M3: Acuerdos contractuales</t>
  </si>
  <si>
    <t>Identificados</t>
  </si>
  <si>
    <t>Evaluados</t>
  </si>
  <si>
    <t>Aprobados</t>
  </si>
  <si>
    <t>Firmados</t>
  </si>
  <si>
    <t>Que reciben financiación</t>
  </si>
  <si>
    <t>Subreceptores</t>
  </si>
  <si>
    <t>M4: Número de informes completos recibidos a tiempo</t>
  </si>
  <si>
    <t>Esperados</t>
  </si>
  <si>
    <t>Recibidos</t>
  </si>
  <si>
    <t>Pendientes</t>
  </si>
  <si>
    <t>Sub SR al SR</t>
  </si>
  <si>
    <t>Personal Técnico al RP</t>
  </si>
  <si>
    <t>M5: Presupuesto y compra de productos y equipo sanitario, medicamentos y productos farmacéuticos</t>
  </si>
  <si>
    <t>Presupuesto aprobado*</t>
  </si>
  <si>
    <t>Obligaciones</t>
  </si>
  <si>
    <t>Gastos</t>
  </si>
  <si>
    <t>Presupuesto aprobado acumulado*</t>
  </si>
  <si>
    <t>Obligaciones acumuladas</t>
  </si>
  <si>
    <t>Gastos acumulados</t>
  </si>
  <si>
    <t>* Incluye sólo los montos de las categorías 4 y 5 (Productos y equipamientos sanitarios y Medicamentos y productos farmacéuticos) de los  Informes Financieros Mejorados</t>
  </si>
  <si>
    <t>M6: Diferencia entre existencias actuales y existencias de seguridad</t>
  </si>
  <si>
    <t>Componente</t>
  </si>
  <si>
    <t>Productos</t>
  </si>
  <si>
    <t>(1)
Número de pastillas por paciente/día
(Revisión de las normas de tratamiento del país)</t>
  </si>
  <si>
    <t>(2 = 1 x 30)
Tratamiento mensual 
(Pastillas por paciente cada 30 días)</t>
  </si>
  <si>
    <t>(3)
Número total de pacientes en tratamiento</t>
  </si>
  <si>
    <t>(4 = 2 x 3)
Número total de pastillas que se necesitan para todos los pacientes durante un mes</t>
  </si>
  <si>
    <t>(5)
Existencias actuales en el almacén central (que no caducarán en los próximos 3 meses)</t>
  </si>
  <si>
    <t>(6 = 5 / 4)
Nivel de existencias expresado en meses de tratamiento para todos los pacientes actuales</t>
  </si>
  <si>
    <t xml:space="preserve">(7)
Nivel de existencias de seguridad
(expresado en meses y diferenciado por países) </t>
  </si>
  <si>
    <t>(8 = 6 - 7)
Diferencia entre existencias actuales y existencias de seguridad</t>
  </si>
  <si>
    <t>PASER</t>
  </si>
  <si>
    <t>Cicloserina 250mg</t>
  </si>
  <si>
    <t>Kanamicina 1gr</t>
  </si>
  <si>
    <t>Etionamida 250mg</t>
  </si>
  <si>
    <t>Levofloxacina</t>
  </si>
  <si>
    <t>Producto 1</t>
  </si>
  <si>
    <t>Información de programa:</t>
  </si>
  <si>
    <t xml:space="preserve">     Introduzca los datos de desempeño en todas las celdas amarillas.</t>
  </si>
  <si>
    <t>Indicadores de programa (Marco de Referencia)</t>
  </si>
  <si>
    <t>Código</t>
  </si>
  <si>
    <t>¿Directamente vinculados?</t>
  </si>
  <si>
    <t>3 PRIMEROS</t>
  </si>
  <si>
    <t>DOTS-1a: Número de casos notificados de todas las formas de tuberculosis (confirmados bacteriológicamente y con diagnóstico clínico, casos nuevos y recaídas)</t>
  </si>
  <si>
    <t>Yes</t>
  </si>
  <si>
    <t>Meta</t>
  </si>
  <si>
    <t>Logro</t>
  </si>
  <si>
    <t xml:space="preserve">DOTS-2b: Porcentaje de casos de tuberculosis confirmados bacteriológicamente que se han tratado con éxito (curados y con tratamiento completado) entre los casos de tuberculosis </t>
  </si>
  <si>
    <t xml:space="preserve">MDR TB-other1: Número y porcentaje de pacientes sospechosos de tuberculosis resistente a los fármacos (RR-TB y / o MDR-TB) que se sometieron a pruebas de sensibilidad </t>
  </si>
  <si>
    <t>MDR TB-other2: Número y porcentaje de casos de TB resistentes a los medicamentos (TB-RR y / o MDR-TB) confirmados durante el último año calendario que están en tratamiento de segunda línea</t>
  </si>
  <si>
    <t>La tabla se actualiza de forma automática. No debe introducirse aquí ningún dato o información.</t>
  </si>
  <si>
    <t>Fecha de inicio:</t>
  </si>
  <si>
    <t>Financiación total</t>
  </si>
  <si>
    <t>Convocatoria:</t>
  </si>
  <si>
    <t>Fase:</t>
  </si>
  <si>
    <t>Receptor principal:</t>
  </si>
  <si>
    <t>Periodo de referencia:</t>
  </si>
  <si>
    <t>desde:</t>
  </si>
  <si>
    <t>hasta:</t>
  </si>
  <si>
    <t>Última calificación:</t>
  </si>
  <si>
    <t>Fecha de elaboración del informe:</t>
  </si>
  <si>
    <t>Indicadores financieros</t>
  </si>
  <si>
    <t>Comentarios:</t>
  </si>
  <si>
    <t>Periodo Actual</t>
  </si>
  <si>
    <t>Periodo Anterior</t>
  </si>
  <si>
    <t xml:space="preserve">Comentarios: </t>
  </si>
  <si>
    <t xml:space="preserve">Se ha cumplido con los informes presentados de forma oportuna, asi como el FM a enviado los desembolsos de forma anticipado. </t>
  </si>
  <si>
    <t>Último desembolso de fondos: Días calendario</t>
  </si>
  <si>
    <t>No hay sub receptores</t>
  </si>
  <si>
    <t>Adquisición a traves del Fondo Estrategico OPS.</t>
  </si>
  <si>
    <t>Nivel de existencias expresado en meses de tratamiento para todos los pacientes actuales.</t>
  </si>
  <si>
    <t>Meses de existencias de seguridad</t>
  </si>
  <si>
    <t>Diferencia entre existencias actuales y existencias de seguridad</t>
  </si>
  <si>
    <t>máx.</t>
  </si>
  <si>
    <t>Clasificación</t>
  </si>
  <si>
    <t>Indicadores de programa:</t>
  </si>
  <si>
    <t>Comentario:</t>
  </si>
  <si>
    <t>Indicadores</t>
  </si>
  <si>
    <t>Lograda</t>
  </si>
  <si>
    <t>0% - 59%</t>
  </si>
  <si>
    <t>60% - 89%</t>
  </si>
  <si>
    <t>&gt; 90%</t>
  </si>
  <si>
    <t>Comentarios</t>
  </si>
  <si>
    <t>¿Cumplen lo acordado la adquisición y la contratación?</t>
  </si>
  <si>
    <t>Gestión</t>
  </si>
  <si>
    <t>Comentarios resumidos</t>
  </si>
  <si>
    <t>Recomendaciones</t>
  </si>
  <si>
    <t>M1</t>
  </si>
  <si>
    <t>M2</t>
  </si>
  <si>
    <t>¿Se están ejecutando los fondos de acuerdo al presupuesto?</t>
  </si>
  <si>
    <t>Financiera</t>
  </si>
  <si>
    <t>F1</t>
  </si>
  <si>
    <t>F2</t>
  </si>
  <si>
    <t>F3</t>
  </si>
  <si>
    <t>F4</t>
  </si>
  <si>
    <t>¿Están las adquisiciones y contrataciones ejecutándose en el tiempo previsto?</t>
  </si>
  <si>
    <t>M3</t>
  </si>
  <si>
    <t>M4</t>
  </si>
  <si>
    <t>M5</t>
  </si>
  <si>
    <t>M6</t>
  </si>
  <si>
    <t>¿Se están alcanzando las metas programáticas?</t>
  </si>
  <si>
    <t>Programa</t>
  </si>
  <si>
    <t>P1 - tendencia</t>
  </si>
  <si>
    <t>P2 - tendencia</t>
  </si>
  <si>
    <t>P3 - tendencia</t>
  </si>
  <si>
    <t>Decisiones y acciones</t>
  </si>
  <si>
    <t>¿Cuál es el estado general de la ejecución de esta subvención?</t>
  </si>
  <si>
    <t>Principales recomendaciones del Comité de Monitoreo Estratégico</t>
  </si>
  <si>
    <t>Decisión del MCP</t>
  </si>
  <si>
    <t>Fecha límite para ejecutarla</t>
  </si>
  <si>
    <t>Persona responsable</t>
  </si>
  <si>
    <t>Acciones programadas / Periodo anterior</t>
  </si>
  <si>
    <t>¿Cuál es el estado general de la ejecución de estas acciones?</t>
  </si>
  <si>
    <t>Acción realizada</t>
  </si>
  <si>
    <t>Periodo de referencia anterior</t>
  </si>
  <si>
    <t>Set-up = List of validation for Grant Detail page</t>
  </si>
  <si>
    <t>Component</t>
  </si>
  <si>
    <t>Currency</t>
  </si>
  <si>
    <t>Round</t>
  </si>
  <si>
    <t>Phase</t>
  </si>
  <si>
    <t>Period</t>
  </si>
  <si>
    <t>Rating</t>
  </si>
  <si>
    <t>LFA</t>
  </si>
  <si>
    <t>Medicaments</t>
  </si>
  <si>
    <t>Countries</t>
  </si>
  <si>
    <t>Seleccionar</t>
  </si>
  <si>
    <t>VIH / SIDA</t>
  </si>
  <si>
    <t>Ronda 1</t>
  </si>
  <si>
    <t>Fase 1</t>
  </si>
  <si>
    <t>A1</t>
  </si>
  <si>
    <t>CA (Crown Agents)</t>
  </si>
  <si>
    <t>Antigua y Barbuda</t>
  </si>
  <si>
    <t>MALARIA</t>
  </si>
  <si>
    <t>€</t>
  </si>
  <si>
    <t>Ronda 2</t>
  </si>
  <si>
    <t>Fase 2</t>
  </si>
  <si>
    <t>DEL (Deloitte)</t>
  </si>
  <si>
    <t>Antillas Holandesas</t>
  </si>
  <si>
    <t>Ronda 3</t>
  </si>
  <si>
    <t>RCC</t>
  </si>
  <si>
    <t>B1</t>
  </si>
  <si>
    <t>DTT (DTT Emerging Markets)</t>
  </si>
  <si>
    <t>Argentina</t>
  </si>
  <si>
    <t>VIHSIDA / TB</t>
  </si>
  <si>
    <t>Ronda 4</t>
  </si>
  <si>
    <t>B2</t>
  </si>
  <si>
    <t>FIN (Finconsult)</t>
  </si>
  <si>
    <t>Aruba</t>
  </si>
  <si>
    <t>FSS</t>
  </si>
  <si>
    <t>Ronda 5</t>
  </si>
  <si>
    <t>C</t>
  </si>
  <si>
    <t>GT (Grant Thornton)</t>
  </si>
  <si>
    <t>Levofloxacina 500mg</t>
  </si>
  <si>
    <t>Bahamas</t>
  </si>
  <si>
    <t>Ronda 6</t>
  </si>
  <si>
    <t>H-C (Hodar-Conseil)</t>
  </si>
  <si>
    <t>NVP</t>
  </si>
  <si>
    <t>Barbados</t>
  </si>
  <si>
    <t>Ronda 7</t>
  </si>
  <si>
    <t>KPMG (KPMG)</t>
  </si>
  <si>
    <t>3TC</t>
  </si>
  <si>
    <t>Belice</t>
  </si>
  <si>
    <t>Ronda 8</t>
  </si>
  <si>
    <t>MSCI (MSCI)</t>
  </si>
  <si>
    <t>D4T</t>
  </si>
  <si>
    <t>Bermudas</t>
  </si>
  <si>
    <t>Ronda 9</t>
  </si>
  <si>
    <t>PwC (PricewaterhouseCoopers)</t>
  </si>
  <si>
    <t>AZT</t>
  </si>
  <si>
    <t>Bolivia</t>
  </si>
  <si>
    <t>Ronda 10</t>
  </si>
  <si>
    <t xml:space="preserve">STI (Swiss Tropical Institute), </t>
  </si>
  <si>
    <t>DDI</t>
  </si>
  <si>
    <t>Brasil</t>
  </si>
  <si>
    <t>UNOPS</t>
  </si>
  <si>
    <t>EFV</t>
  </si>
  <si>
    <t>Cabo Verde</t>
  </si>
  <si>
    <t>AS/LF</t>
  </si>
  <si>
    <t>Chile</t>
  </si>
  <si>
    <t>AS/AQ</t>
  </si>
  <si>
    <t>Colombia</t>
  </si>
  <si>
    <t>AS/MQ</t>
  </si>
  <si>
    <t>Costa Rica</t>
  </si>
  <si>
    <t>Al/Lum</t>
  </si>
  <si>
    <t>Cuba</t>
  </si>
  <si>
    <t>Dominica</t>
  </si>
  <si>
    <t>TB nutri'l supplements</t>
  </si>
  <si>
    <t>Ecuador</t>
  </si>
  <si>
    <t>E-PAP</t>
  </si>
  <si>
    <t>España</t>
  </si>
  <si>
    <t>Producto 2</t>
  </si>
  <si>
    <t>Guadalupe</t>
  </si>
  <si>
    <t>Producto 3</t>
  </si>
  <si>
    <t>Guatemala</t>
  </si>
  <si>
    <t>Guinea</t>
  </si>
  <si>
    <t>Guinea Ecuatorial</t>
  </si>
  <si>
    <t>Guinea-Bissau</t>
  </si>
  <si>
    <t>Guyana</t>
  </si>
  <si>
    <t>Haití</t>
  </si>
  <si>
    <t>Honduras</t>
  </si>
  <si>
    <t>Islas Caimanes</t>
  </si>
  <si>
    <t>Jamaica</t>
  </si>
  <si>
    <t>México</t>
  </si>
  <si>
    <t>Nicaragua</t>
  </si>
  <si>
    <t>Panamá</t>
  </si>
  <si>
    <t>Paraguay</t>
  </si>
  <si>
    <t>Perú</t>
  </si>
  <si>
    <t>Puerto Rico</t>
  </si>
  <si>
    <t>San Vicente, Granadinas</t>
  </si>
  <si>
    <t>Trinidad y Tobago</t>
  </si>
  <si>
    <t>Uruguay</t>
  </si>
  <si>
    <t>Venezuela</t>
  </si>
  <si>
    <t>* Carta de Retroalimentación recibida del 29 Septiembre 2017</t>
  </si>
  <si>
    <t>Acciones con fecha límite*</t>
  </si>
  <si>
    <t>N/A</t>
  </si>
  <si>
    <r>
      <t xml:space="preserve">Datos PRELIMINARES de las Evaluaciones Regionales de Salud del periodo de Enero a Junio 2017 - Con un logro de cobertura del 59.8%, lo cual permite estimar que al finalizar el periodo se alcanzara la meta programada
* Número de Casos Confirmados todas las formas: 1,505
* Número de Casos Confirmados bacteriologicamente (Baciloscopía, GenXpert Y Cultivos) : 1,211
* Número de Casos Confirmados Clínicamente : 294
* Número de Recaídas: 115
</t>
    </r>
    <r>
      <rPr>
        <sz val="10"/>
        <color indexed="53"/>
        <rFont val="Calibri"/>
        <family val="2"/>
      </rPr>
      <t/>
    </r>
  </si>
  <si>
    <t>Datos PRELIMINARES de las Evaluaciones Regionales de Salud del periodo de Enero a Junio 2017 - 
* Porcentaje de casos de TB confirmados bacteriologicamente curados de Enero a Septiembre 2016: 89.6%
* Porcentaje de casos de TB confirmados bacteriologicamente que se han tratado con éxito de Enero a Septiembre 2016: 90.6%</t>
  </si>
  <si>
    <t>Datos PRELIMINARES de las Evaluaciones Regionales de Salud del periodo de Enero a Junio 2017 - (Fuente de Dato: Base de Laboratorio Nacional de Referencia TB) a los 288 pacientes con sospecha de tuberculosis resistente a farmacos (Rifampicina y MDR), se les sometio a Pruebas de Sensibilidad. 
* PSD de Enero a Junio 2017 : 288 (100%)</t>
  </si>
  <si>
    <t>Datos PRELIMINARES de las Evaluaciones Regionales de Salud del periodo de Enero a Junio 2017
* 15 casos resistentes a Rifampicina
* 2 casos MDR
los cuales estan recibiendo su tratamiento de segunda linea de acuerdo a protocolo.</t>
  </si>
  <si>
    <t>30 de jun 2017</t>
  </si>
  <si>
    <t>2 de oct de 17</t>
  </si>
  <si>
    <t>La diferencia entre el presupuesto y los gastos se debe a que existen compromisos con proveedores que seran pagados durante el año 2017. Asi mismo solo se esta reportando el primer semestre.</t>
  </si>
  <si>
    <t>Se tienen a esta fecha resultados con Carta de Retroalimentacion del FM  de la ejecución del Año 2016,  de fecha 29 Septiembre 2017, en la cual se hace referencia a:
* 4 Acciones con Fecha limite.
* 9 Condiciones Precedentes de las cuales 2 de ellas están CUMPLIDAS, las 7 restantes se encuentran en desarrollo.</t>
  </si>
  <si>
    <t>Compromisos al 30 de junio MINSAL *</t>
  </si>
  <si>
    <t>Meta Cumplida</t>
  </si>
  <si>
    <t>UAFM/UFE/MINSAL</t>
  </si>
  <si>
    <t>Del 100% desembolsado a PNUD:  ha gastado $1,179,669.29 y tiene de compromisos el monto de $1,171,162.13 y un saldo de caja de $223,540.02. Asi tambien se desembolso y se gasto $701,066.58 en OPS y se pago a Plan Internacional la cantidad de $140,360,31. En el MINSAL se gasto la cantidad de $487,468.82.</t>
  </si>
  <si>
    <t>La diferencia entre el desembolso y gasto se debe a los compromisos adquiridos con proveedores al 30 de junio de 2017 y que se pagaran en el segundo semestre del mismo. Los compromisos incluyen montos comprometidos por el agente de compra PNUD del desembolso realizado en 2016. Esta grafica muestra datos acumulados de la subvención (años 2016 y primer semestre del 2017).</t>
  </si>
  <si>
    <t>El  Fondo Mundial desembolso al MINSAL en el 2016  el 100 % del presupuesto autorizado para ese año, para el año 2017, desembolso el 50% del presupuesto aprobado para este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</si>
</sst>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64" formatCode="_([$€]* #,##0.00_);_([$€]* \(#,##0.00\);_([$€]* \-??_);_(@_)"/>
    <numFmt numFmtId="165" formatCode="_(* #,##0.00_);_(* \(#,##0.00\);_(* \-??_);_(@_)"/>
    <numFmt numFmtId="166" formatCode="_(\$* #,##0.00_);_(\$* \(#,##0.00\);_(\$* \-??_);_(@_)"/>
    <numFmt numFmtId="167" formatCode="d&quot; de &quot;mmm&quot; de &quot;yy"/>
    <numFmt numFmtId="168" formatCode="\Q#,##0_);[Red]&quot;(Q&quot;#,##0\)"/>
    <numFmt numFmtId="169" formatCode="_(* #,##0_);_(* \(#,##0\);_(* \-??_);_(@_)"/>
    <numFmt numFmtId="170" formatCode="_([$$-440A]* #,##0.00_);_([$$-440A]* \(#,##0.00\);_([$$-440A]* \-??_);_(@_)"/>
    <numFmt numFmtId="171" formatCode="#.##0"/>
    <numFmt numFmtId="172" formatCode="_-* #,##0.00\ _€_-;\-* #,##0.00\ _€_-;_-* \-??\ _€_-;_-@_-"/>
    <numFmt numFmtId="173" formatCode="_ [$$-240A]\ * #,##0.00_ ;_ [$$-240A]\ * \-#,##0.00_ ;_ [$$-240A]\ * \-??_ ;_ @_ "/>
    <numFmt numFmtId="174" formatCode="#.##000"/>
    <numFmt numFmtId="175" formatCode="[$$-409]#,##0"/>
    <numFmt numFmtId="176" formatCode="[$$-340A]\ #,##0.00"/>
    <numFmt numFmtId="177" formatCode="000%"/>
    <numFmt numFmtId="178" formatCode="[$$-240A]\ #,##0.00"/>
    <numFmt numFmtId="179" formatCode="000"/>
    <numFmt numFmtId="180" formatCode="[$$-340A]#,##0.00"/>
    <numFmt numFmtId="181" formatCode="#"/>
    <numFmt numFmtId="182" formatCode="0.0"/>
    <numFmt numFmtId="183" formatCode="#.00"/>
    <numFmt numFmtId="184" formatCode="#.##"/>
    <numFmt numFmtId="185" formatCode="0.0%"/>
    <numFmt numFmtId="186" formatCode="dd\/mm\/yyyy"/>
    <numFmt numFmtId="187" formatCode="[$$-409]#,##0_);\([$$-409]#,##0\)"/>
    <numFmt numFmtId="188" formatCode="d/mmm/yyyy;@"/>
    <numFmt numFmtId="189" formatCode="dd\/mm\/yy\ hh:mm"/>
    <numFmt numFmtId="190" formatCode="#.0"/>
    <numFmt numFmtId="191" formatCode=";;;"/>
    <numFmt numFmtId="192" formatCode=";;;&quot;Financial Variance in %&quot;"/>
  </numFmts>
  <fonts count="119">
    <font>
      <sz val="11"/>
      <color indexed="8"/>
      <name val="Calibri"/>
      <family val="2"/>
    </font>
    <font>
      <sz val="10"/>
      <name val="Arial"/>
      <family val="2"/>
    </font>
    <font>
      <sz val="22"/>
      <color indexed="9"/>
      <name val="Calibri"/>
      <family val="2"/>
    </font>
    <font>
      <sz val="28"/>
      <color indexed="9"/>
      <name val="Calibri"/>
      <family val="2"/>
    </font>
    <font>
      <b/>
      <sz val="14"/>
      <color indexed="8"/>
      <name val="Calibri"/>
      <family val="2"/>
    </font>
    <font>
      <b/>
      <sz val="16"/>
      <color indexed="8"/>
      <name val="Calibri"/>
      <family val="2"/>
    </font>
    <font>
      <sz val="10"/>
      <color indexed="9"/>
      <name val="Arial"/>
      <family val="2"/>
    </font>
    <font>
      <b/>
      <i/>
      <sz val="11"/>
      <color indexed="8"/>
      <name val="Calibri"/>
      <family val="2"/>
    </font>
    <font>
      <sz val="10"/>
      <color indexed="8"/>
      <name val="Arial"/>
      <family val="2"/>
    </font>
    <font>
      <sz val="11"/>
      <color indexed="8"/>
      <name val="Arial"/>
      <family val="2"/>
    </font>
    <font>
      <b/>
      <sz val="18"/>
      <color indexed="8"/>
      <name val="Calibri"/>
      <family val="2"/>
    </font>
    <font>
      <sz val="16"/>
      <color indexed="8"/>
      <name val="Calibri"/>
      <family val="2"/>
    </font>
    <font>
      <b/>
      <sz val="12"/>
      <color indexed="8"/>
      <name val="Arial"/>
      <family val="2"/>
    </font>
    <font>
      <b/>
      <sz val="11"/>
      <color indexed="8"/>
      <name val="Arial"/>
      <family val="2"/>
    </font>
    <font>
      <b/>
      <i/>
      <sz val="11"/>
      <color indexed="8"/>
      <name val="Arial"/>
      <family val="2"/>
    </font>
    <font>
      <sz val="11"/>
      <color indexed="53"/>
      <name val="Calibri"/>
      <family val="2"/>
    </font>
    <font>
      <i/>
      <sz val="11"/>
      <color indexed="8"/>
      <name val="Arial"/>
      <family val="2"/>
    </font>
    <font>
      <sz val="11"/>
      <name val="Arial"/>
      <family val="2"/>
    </font>
    <font>
      <b/>
      <sz val="14"/>
      <color indexed="61"/>
      <name val="Calibri"/>
      <family val="2"/>
    </font>
    <font>
      <b/>
      <sz val="11"/>
      <color indexed="8"/>
      <name val="Calibri"/>
      <family val="2"/>
    </font>
    <font>
      <b/>
      <sz val="12"/>
      <color indexed="8"/>
      <name val="Calibri"/>
      <family val="2"/>
    </font>
    <font>
      <b/>
      <sz val="12"/>
      <name val="Arial"/>
      <family val="2"/>
    </font>
    <font>
      <sz val="10"/>
      <color indexed="8"/>
      <name val="Calibri"/>
      <family val="2"/>
    </font>
    <font>
      <sz val="14"/>
      <color indexed="9"/>
      <name val="Calibri"/>
      <family val="2"/>
    </font>
    <font>
      <sz val="16"/>
      <color indexed="9"/>
      <name val="Calibri"/>
      <family val="2"/>
    </font>
    <font>
      <i/>
      <sz val="11"/>
      <color indexed="8"/>
      <name val="Calibri"/>
      <family val="2"/>
    </font>
    <font>
      <sz val="11"/>
      <color indexed="9"/>
      <name val="Calibri"/>
      <family val="2"/>
    </font>
    <font>
      <i/>
      <sz val="9"/>
      <color indexed="8"/>
      <name val="Calibri"/>
      <family val="2"/>
    </font>
    <font>
      <b/>
      <sz val="14"/>
      <color indexed="60"/>
      <name val="Calibri"/>
      <family val="2"/>
    </font>
    <font>
      <b/>
      <sz val="11"/>
      <color indexed="60"/>
      <name val="Calibri"/>
      <family val="2"/>
    </font>
    <font>
      <sz val="11"/>
      <color indexed="12"/>
      <name val="Calibri"/>
      <family val="2"/>
    </font>
    <font>
      <b/>
      <sz val="10"/>
      <color indexed="8"/>
      <name val="Calibri"/>
      <family val="2"/>
    </font>
    <font>
      <b/>
      <sz val="11"/>
      <color indexed="16"/>
      <name val="Calibri"/>
      <family val="2"/>
    </font>
    <font>
      <sz val="11"/>
      <color indexed="60"/>
      <name val="Calibri"/>
      <family val="2"/>
    </font>
    <font>
      <sz val="11"/>
      <color indexed="16"/>
      <name val="Calibri"/>
      <family val="2"/>
    </font>
    <font>
      <b/>
      <sz val="10"/>
      <color indexed="16"/>
      <name val="Calibri"/>
      <family val="2"/>
    </font>
    <font>
      <sz val="10"/>
      <color indexed="60"/>
      <name val="Calibri"/>
      <family val="2"/>
    </font>
    <font>
      <b/>
      <sz val="10"/>
      <color indexed="60"/>
      <name val="Calibri"/>
      <family val="2"/>
    </font>
    <font>
      <sz val="11"/>
      <name val="Calibri"/>
      <family val="2"/>
    </font>
    <font>
      <sz val="10"/>
      <name val="Calibri"/>
      <family val="2"/>
    </font>
    <font>
      <b/>
      <sz val="14"/>
      <color indexed="40"/>
      <name val="Calibri"/>
      <family val="2"/>
    </font>
    <font>
      <b/>
      <sz val="14"/>
      <color indexed="44"/>
      <name val="Calibri"/>
      <family val="2"/>
    </font>
    <font>
      <sz val="11"/>
      <color indexed="40"/>
      <name val="Calibri"/>
      <family val="2"/>
    </font>
    <font>
      <b/>
      <sz val="11"/>
      <color indexed="53"/>
      <name val="Calibri"/>
      <family val="2"/>
    </font>
    <font>
      <i/>
      <sz val="11"/>
      <name val="Calibri"/>
      <family val="2"/>
    </font>
    <font>
      <b/>
      <sz val="11"/>
      <name val="Calibri"/>
      <family val="2"/>
    </font>
    <font>
      <sz val="8"/>
      <color indexed="8"/>
      <name val="Calibri"/>
      <family val="2"/>
    </font>
    <font>
      <b/>
      <sz val="14"/>
      <color indexed="52"/>
      <name val="Calibri"/>
      <family val="2"/>
    </font>
    <font>
      <b/>
      <sz val="14"/>
      <color indexed="51"/>
      <name val="Calibri"/>
      <family val="2"/>
    </font>
    <font>
      <b/>
      <sz val="10"/>
      <color indexed="53"/>
      <name val="Calibri"/>
      <family val="2"/>
    </font>
    <font>
      <b/>
      <sz val="11"/>
      <color indexed="52"/>
      <name val="Calibri"/>
      <family val="2"/>
    </font>
    <font>
      <b/>
      <sz val="10"/>
      <name val="Arial"/>
      <family val="2"/>
    </font>
    <font>
      <sz val="10"/>
      <color indexed="53"/>
      <name val="Arial"/>
      <family val="2"/>
    </font>
    <font>
      <b/>
      <sz val="8"/>
      <color indexed="32"/>
      <name val="Tahoma"/>
      <family val="2"/>
    </font>
    <font>
      <sz val="28"/>
      <name val="Calibri"/>
      <family val="2"/>
    </font>
    <font>
      <sz val="12"/>
      <color indexed="8"/>
      <name val="Calibri"/>
      <family val="2"/>
    </font>
    <font>
      <sz val="11"/>
      <color indexed="9"/>
      <name val="Arial"/>
      <family val="2"/>
    </font>
    <font>
      <sz val="14"/>
      <color indexed="8"/>
      <name val="Calibri"/>
      <family val="2"/>
    </font>
    <font>
      <sz val="12"/>
      <color indexed="9"/>
      <name val="Calibri"/>
      <family val="2"/>
    </font>
    <font>
      <b/>
      <sz val="11"/>
      <color indexed="61"/>
      <name val="Calibri"/>
      <family val="2"/>
    </font>
    <font>
      <sz val="11"/>
      <color indexed="59"/>
      <name val="Calibri"/>
      <family val="2"/>
    </font>
    <font>
      <b/>
      <i/>
      <sz val="14"/>
      <color indexed="12"/>
      <name val="Calibri"/>
      <family val="2"/>
    </font>
    <font>
      <b/>
      <sz val="9"/>
      <color indexed="8"/>
      <name val="Calibri"/>
      <family val="2"/>
    </font>
    <font>
      <b/>
      <sz val="8"/>
      <name val="Calibri"/>
      <family val="2"/>
    </font>
    <font>
      <sz val="9"/>
      <name val="Calibri"/>
      <family val="2"/>
    </font>
    <font>
      <b/>
      <sz val="8"/>
      <color indexed="8"/>
      <name val="Calibri"/>
      <family val="2"/>
    </font>
    <font>
      <sz val="9"/>
      <color indexed="16"/>
      <name val="Calibri"/>
      <family val="2"/>
    </font>
    <font>
      <sz val="7"/>
      <color indexed="16"/>
      <name val="Calibri"/>
      <family val="2"/>
    </font>
    <font>
      <sz val="8"/>
      <name val="Calibri"/>
      <family val="2"/>
    </font>
    <font>
      <sz val="12"/>
      <color indexed="53"/>
      <name val="Calibri"/>
      <family val="2"/>
    </font>
    <font>
      <i/>
      <sz val="8"/>
      <color indexed="8"/>
      <name val="Calibri"/>
      <family val="2"/>
    </font>
    <font>
      <sz val="9"/>
      <color indexed="8"/>
      <name val="Verdana"/>
      <family val="2"/>
    </font>
    <font>
      <b/>
      <sz val="10"/>
      <color indexed="63"/>
      <name val="Verdana"/>
      <family val="2"/>
    </font>
    <font>
      <b/>
      <sz val="10"/>
      <name val="Verdana"/>
      <family val="2"/>
    </font>
    <font>
      <sz val="8"/>
      <color indexed="8"/>
      <name val="Verdana"/>
      <family val="2"/>
    </font>
    <font>
      <b/>
      <sz val="12"/>
      <color indexed="56"/>
      <name val="Tahoma"/>
      <family val="2"/>
    </font>
    <font>
      <b/>
      <sz val="8"/>
      <name val="Tahoma"/>
      <family val="2"/>
    </font>
    <font>
      <b/>
      <sz val="8"/>
      <color indexed="9"/>
      <name val="Tahoma"/>
      <family val="2"/>
    </font>
    <font>
      <sz val="8"/>
      <name val="Webdings"/>
      <family val="1"/>
      <charset val="2"/>
    </font>
    <font>
      <sz val="7"/>
      <color indexed="43"/>
      <name val="Verdana"/>
      <family val="2"/>
    </font>
    <font>
      <sz val="14"/>
      <name val="Calibri"/>
      <family val="2"/>
    </font>
    <font>
      <sz val="9"/>
      <color indexed="8"/>
      <name val="Tahoma"/>
      <family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b/>
      <sz val="8"/>
      <name val="Arial"/>
      <family val="2"/>
    </font>
    <font>
      <b/>
      <sz val="8"/>
      <color indexed="56"/>
      <name val="Tahoma"/>
      <family val="2"/>
    </font>
    <font>
      <b/>
      <sz val="8"/>
      <color indexed="9"/>
      <name val="Calibri"/>
      <family val="2"/>
    </font>
    <font>
      <sz val="8"/>
      <color indexed="9"/>
      <name val="Arial"/>
      <family val="2"/>
    </font>
    <font>
      <sz val="8"/>
      <color indexed="9"/>
      <name val="Tahoma"/>
      <family val="2"/>
    </font>
    <font>
      <b/>
      <sz val="8"/>
      <color indexed="9"/>
      <name val="Verdana"/>
      <family val="2"/>
    </font>
    <font>
      <b/>
      <sz val="10"/>
      <color indexed="8"/>
      <name val="Arial"/>
      <family val="2"/>
    </font>
    <font>
      <b/>
      <sz val="10"/>
      <color indexed="16"/>
      <name val="Arial"/>
      <family val="2"/>
    </font>
    <font>
      <sz val="11"/>
      <color indexed="16"/>
      <name val="Arial Black"/>
      <family val="2"/>
    </font>
    <font>
      <b/>
      <sz val="14"/>
      <color indexed="16"/>
      <name val="Calibri"/>
      <family val="2"/>
    </font>
    <font>
      <sz val="9"/>
      <color indexed="16"/>
      <name val="Verdana"/>
      <family val="2"/>
    </font>
    <font>
      <b/>
      <sz val="10"/>
      <color indexed="16"/>
      <name val="Verdana"/>
      <family val="2"/>
    </font>
    <font>
      <b/>
      <sz val="14"/>
      <color indexed="9"/>
      <name val="Calibri"/>
      <family val="2"/>
    </font>
    <font>
      <sz val="10"/>
      <color indexed="59"/>
      <name val="Calibri"/>
      <family val="2"/>
    </font>
    <font>
      <sz val="11"/>
      <color indexed="8"/>
      <name val="Calibri"/>
      <family val="2"/>
    </font>
    <font>
      <sz val="11"/>
      <color indexed="8"/>
      <name val="Calibri"/>
      <family val="2"/>
    </font>
    <font>
      <sz val="14"/>
      <color indexed="9"/>
      <name val="Calibri"/>
      <family val="2"/>
    </font>
    <font>
      <sz val="10"/>
      <color indexed="8"/>
      <name val="Calibri"/>
      <family val="2"/>
    </font>
    <font>
      <b/>
      <sz val="11"/>
      <color indexed="8"/>
      <name val="Calibri"/>
      <family val="2"/>
    </font>
    <font>
      <sz val="11"/>
      <color indexed="9"/>
      <name val="Calibri"/>
      <family val="2"/>
    </font>
    <font>
      <sz val="11"/>
      <color indexed="29"/>
      <name val="Calibri"/>
      <family val="2"/>
    </font>
    <font>
      <b/>
      <i/>
      <sz val="14"/>
      <color indexed="12"/>
      <name val="Calibri"/>
      <family val="2"/>
    </font>
    <font>
      <b/>
      <sz val="10"/>
      <color indexed="8"/>
      <name val="Calibri"/>
      <family val="2"/>
    </font>
    <font>
      <sz val="8"/>
      <color indexed="8"/>
      <name val="Calibri"/>
      <family val="2"/>
    </font>
    <font>
      <b/>
      <sz val="9"/>
      <color indexed="8"/>
      <name val="Calibri"/>
      <family val="2"/>
    </font>
    <font>
      <b/>
      <sz val="14"/>
      <color indexed="8"/>
      <name val="Calibri"/>
      <family val="2"/>
    </font>
    <font>
      <b/>
      <sz val="9"/>
      <name val="Calibri"/>
      <family val="2"/>
    </font>
    <font>
      <sz val="11"/>
      <name val="Calibri"/>
      <family val="2"/>
    </font>
    <font>
      <b/>
      <sz val="12"/>
      <color rgb="FF0070C0"/>
      <name val="Calibri"/>
      <family val="2"/>
    </font>
    <font>
      <sz val="10"/>
      <color indexed="53"/>
      <name val="Calibri"/>
      <family val="2"/>
    </font>
    <font>
      <sz val="11"/>
      <name val="Calibri"/>
      <family val="2"/>
      <scheme val="minor"/>
    </font>
    <font>
      <sz val="11"/>
      <name val="Calibri"/>
      <family val="2"/>
      <charset val="1"/>
    </font>
  </fonts>
  <fills count="22">
    <fill>
      <patternFill patternType="none"/>
    </fill>
    <fill>
      <patternFill patternType="gray125"/>
    </fill>
    <fill>
      <patternFill patternType="solid">
        <fgColor indexed="43"/>
        <bgColor indexed="34"/>
      </patternFill>
    </fill>
    <fill>
      <patternFill patternType="solid">
        <fgColor indexed="47"/>
        <bgColor indexed="45"/>
      </patternFill>
    </fill>
    <fill>
      <patternFill patternType="solid">
        <fgColor indexed="44"/>
        <bgColor indexed="24"/>
      </patternFill>
    </fill>
    <fill>
      <patternFill patternType="solid">
        <fgColor indexed="9"/>
        <bgColor indexed="26"/>
      </patternFill>
    </fill>
    <fill>
      <patternFill patternType="solid">
        <fgColor indexed="22"/>
        <bgColor indexed="46"/>
      </patternFill>
    </fill>
    <fill>
      <patternFill patternType="solid">
        <fgColor indexed="26"/>
        <bgColor indexed="9"/>
      </patternFill>
    </fill>
    <fill>
      <patternFill patternType="solid">
        <fgColor indexed="34"/>
        <bgColor indexed="43"/>
      </patternFill>
    </fill>
    <fill>
      <patternFill patternType="solid">
        <fgColor indexed="15"/>
        <bgColor indexed="35"/>
      </patternFill>
    </fill>
    <fill>
      <patternFill patternType="solid">
        <fgColor indexed="25"/>
        <bgColor indexed="60"/>
      </patternFill>
    </fill>
    <fill>
      <patternFill patternType="solid">
        <fgColor indexed="11"/>
        <bgColor indexed="49"/>
      </patternFill>
    </fill>
    <fill>
      <patternFill patternType="solid">
        <fgColor indexed="42"/>
        <bgColor indexed="27"/>
      </patternFill>
    </fill>
    <fill>
      <patternFill patternType="solid">
        <fgColor indexed="18"/>
        <bgColor indexed="56"/>
      </patternFill>
    </fill>
    <fill>
      <patternFill patternType="solid">
        <fgColor indexed="62"/>
        <bgColor indexed="56"/>
      </patternFill>
    </fill>
    <fill>
      <patternFill patternType="solid">
        <fgColor indexed="57"/>
        <bgColor indexed="38"/>
      </patternFill>
    </fill>
    <fill>
      <patternFill patternType="solid">
        <fgColor indexed="61"/>
        <bgColor indexed="29"/>
      </patternFill>
    </fill>
    <fill>
      <patternFill patternType="solid">
        <fgColor indexed="13"/>
        <bgColor indexed="51"/>
      </patternFill>
    </fill>
    <fill>
      <patternFill patternType="solid">
        <fgColor indexed="43"/>
        <bgColor indexed="64"/>
      </patternFill>
    </fill>
    <fill>
      <patternFill patternType="solid">
        <fgColor indexed="47"/>
        <bgColor indexed="35"/>
      </patternFill>
    </fill>
    <fill>
      <patternFill patternType="solid">
        <fgColor indexed="44"/>
        <bgColor indexed="15"/>
      </patternFill>
    </fill>
    <fill>
      <patternFill patternType="solid">
        <fgColor indexed="47"/>
        <bgColor indexed="31"/>
      </patternFill>
    </fill>
  </fills>
  <borders count="178">
    <border>
      <left/>
      <right/>
      <top/>
      <bottom/>
      <diagonal/>
    </border>
    <border>
      <left/>
      <right/>
      <top/>
      <bottom style="medium">
        <color indexed="30"/>
      </bottom>
      <diagonal/>
    </border>
    <border>
      <left style="thin">
        <color indexed="32"/>
      </left>
      <right/>
      <top style="thin">
        <color indexed="32"/>
      </top>
      <bottom style="thin">
        <color indexed="32"/>
      </bottom>
      <diagonal/>
    </border>
    <border>
      <left/>
      <right/>
      <top style="thin">
        <color indexed="32"/>
      </top>
      <bottom style="thin">
        <color indexed="32"/>
      </bottom>
      <diagonal/>
    </border>
    <border>
      <left/>
      <right style="thin">
        <color indexed="32"/>
      </right>
      <top style="thin">
        <color indexed="32"/>
      </top>
      <bottom style="thin">
        <color indexed="32"/>
      </bottom>
      <diagonal/>
    </border>
    <border>
      <left style="thin">
        <color indexed="32"/>
      </left>
      <right style="thin">
        <color indexed="32"/>
      </right>
      <top style="thin">
        <color indexed="32"/>
      </top>
      <bottom style="thin">
        <color indexed="32"/>
      </bottom>
      <diagonal/>
    </border>
    <border>
      <left style="thin">
        <color indexed="32"/>
      </left>
      <right/>
      <top/>
      <bottom/>
      <diagonal/>
    </border>
    <border>
      <left/>
      <right/>
      <top/>
      <bottom style="medium">
        <color indexed="60"/>
      </bottom>
      <diagonal/>
    </border>
    <border>
      <left style="medium">
        <color indexed="60"/>
      </left>
      <right style="medium">
        <color indexed="60"/>
      </right>
      <top style="medium">
        <color indexed="60"/>
      </top>
      <bottom style="medium">
        <color indexed="60"/>
      </bottom>
      <diagonal/>
    </border>
    <border>
      <left style="medium">
        <color indexed="16"/>
      </left>
      <right style="thin">
        <color indexed="16"/>
      </right>
      <top style="thin">
        <color indexed="16"/>
      </top>
      <bottom style="thin">
        <color indexed="16"/>
      </bottom>
      <diagonal/>
    </border>
    <border>
      <left style="thin">
        <color indexed="16"/>
      </left>
      <right style="thin">
        <color indexed="16"/>
      </right>
      <top/>
      <bottom style="thin">
        <color indexed="16"/>
      </bottom>
      <diagonal/>
    </border>
    <border>
      <left style="medium">
        <color indexed="16"/>
      </left>
      <right style="thin">
        <color indexed="16"/>
      </right>
      <top/>
      <bottom style="thin">
        <color indexed="16"/>
      </bottom>
      <diagonal/>
    </border>
    <border>
      <left style="thin">
        <color indexed="16"/>
      </left>
      <right style="thin">
        <color indexed="16"/>
      </right>
      <top style="thin">
        <color indexed="16"/>
      </top>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thin">
        <color indexed="32"/>
      </left>
      <right style="thin">
        <color indexed="32"/>
      </right>
      <top style="thin">
        <color indexed="32"/>
      </top>
      <bottom style="medium">
        <color indexed="16"/>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thin">
        <color indexed="60"/>
      </right>
      <top/>
      <bottom/>
      <diagonal/>
    </border>
    <border>
      <left style="medium">
        <color indexed="60"/>
      </left>
      <right/>
      <top style="medium">
        <color indexed="60"/>
      </top>
      <bottom style="thin">
        <color indexed="32"/>
      </bottom>
      <diagonal/>
    </border>
    <border>
      <left style="thin">
        <color indexed="60"/>
      </left>
      <right style="thin">
        <color indexed="60"/>
      </right>
      <top style="medium">
        <color indexed="60"/>
      </top>
      <bottom style="thin">
        <color indexed="32"/>
      </bottom>
      <diagonal/>
    </border>
    <border>
      <left/>
      <right style="medium">
        <color indexed="60"/>
      </right>
      <top style="medium">
        <color indexed="60"/>
      </top>
      <bottom/>
      <diagonal/>
    </border>
    <border>
      <left style="medium">
        <color indexed="60"/>
      </left>
      <right style="thin">
        <color indexed="32"/>
      </right>
      <top style="thin">
        <color indexed="32"/>
      </top>
      <bottom/>
      <diagonal/>
    </border>
    <border>
      <left style="thin">
        <color indexed="58"/>
      </left>
      <right style="thin">
        <color indexed="58"/>
      </right>
      <top style="thin">
        <color indexed="58"/>
      </top>
      <bottom style="thin">
        <color indexed="58"/>
      </bottom>
      <diagonal/>
    </border>
    <border>
      <left style="thin">
        <color indexed="32"/>
      </left>
      <right style="medium">
        <color indexed="60"/>
      </right>
      <top style="thin">
        <color indexed="32"/>
      </top>
      <bottom style="thin">
        <color indexed="32"/>
      </bottom>
      <diagonal/>
    </border>
    <border>
      <left style="medium">
        <color indexed="60"/>
      </left>
      <right style="thin">
        <color indexed="32"/>
      </right>
      <top style="thin">
        <color indexed="53"/>
      </top>
      <bottom style="thin">
        <color indexed="32"/>
      </bottom>
      <diagonal/>
    </border>
    <border>
      <left style="medium">
        <color indexed="60"/>
      </left>
      <right style="thin">
        <color indexed="32"/>
      </right>
      <top style="thin">
        <color indexed="32"/>
      </top>
      <bottom style="thin">
        <color indexed="32"/>
      </bottom>
      <diagonal/>
    </border>
    <border>
      <left/>
      <right style="medium">
        <color indexed="60"/>
      </right>
      <top style="thin">
        <color indexed="32"/>
      </top>
      <bottom style="thin">
        <color indexed="32"/>
      </bottom>
      <diagonal/>
    </border>
    <border>
      <left style="thin">
        <color indexed="58"/>
      </left>
      <right style="thin">
        <color indexed="58"/>
      </right>
      <top/>
      <bottom style="thin">
        <color indexed="58"/>
      </bottom>
      <diagonal/>
    </border>
    <border>
      <left style="medium">
        <color indexed="60"/>
      </left>
      <right style="medium">
        <color indexed="60"/>
      </right>
      <top style="medium">
        <color indexed="60"/>
      </top>
      <bottom style="thin">
        <color indexed="32"/>
      </bottom>
      <diagonal/>
    </border>
    <border>
      <left/>
      <right/>
      <top style="thin">
        <color indexed="53"/>
      </top>
      <bottom/>
      <diagonal/>
    </border>
    <border>
      <left style="medium">
        <color indexed="16"/>
      </left>
      <right style="thin">
        <color indexed="32"/>
      </right>
      <top style="thin">
        <color indexed="32"/>
      </top>
      <bottom style="thin">
        <color indexed="32"/>
      </bottom>
      <diagonal/>
    </border>
    <border>
      <left style="thin">
        <color indexed="32"/>
      </left>
      <right style="medium">
        <color indexed="16"/>
      </right>
      <top style="thin">
        <color indexed="32"/>
      </top>
      <bottom style="thin">
        <color indexed="32"/>
      </bottom>
      <diagonal/>
    </border>
    <border>
      <left style="medium">
        <color indexed="32"/>
      </left>
      <right style="thin">
        <color indexed="32"/>
      </right>
      <top style="thin">
        <color indexed="32"/>
      </top>
      <bottom style="thin">
        <color indexed="32"/>
      </bottom>
      <diagonal/>
    </border>
    <border>
      <left style="medium">
        <color indexed="16"/>
      </left>
      <right style="thin">
        <color indexed="32"/>
      </right>
      <top style="thin">
        <color indexed="32"/>
      </top>
      <bottom style="medium">
        <color indexed="16"/>
      </bottom>
      <diagonal/>
    </border>
    <border>
      <left style="thin">
        <color indexed="32"/>
      </left>
      <right style="medium">
        <color indexed="16"/>
      </right>
      <top style="thin">
        <color indexed="32"/>
      </top>
      <bottom style="medium">
        <color indexed="16"/>
      </bottom>
      <diagonal/>
    </border>
    <border>
      <left/>
      <right style="thin">
        <color indexed="32"/>
      </right>
      <top/>
      <bottom/>
      <diagonal/>
    </border>
    <border>
      <left/>
      <right/>
      <top/>
      <bottom style="medium">
        <color indexed="12"/>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32"/>
      </left>
      <right style="thin">
        <color indexed="32"/>
      </right>
      <top style="medium">
        <color indexed="48"/>
      </top>
      <bottom style="thin">
        <color indexed="32"/>
      </bottom>
      <diagonal/>
    </border>
    <border>
      <left style="thin">
        <color indexed="32"/>
      </left>
      <right style="medium">
        <color indexed="48"/>
      </right>
      <top style="medium">
        <color indexed="48"/>
      </top>
      <bottom style="thin">
        <color indexed="32"/>
      </bottom>
      <diagonal/>
    </border>
    <border>
      <left style="medium">
        <color indexed="48"/>
      </left>
      <right style="thin">
        <color indexed="32"/>
      </right>
      <top style="thin">
        <color indexed="32"/>
      </top>
      <bottom style="thin">
        <color indexed="32"/>
      </bottom>
      <diagonal/>
    </border>
    <border>
      <left style="thin">
        <color indexed="32"/>
      </left>
      <right style="medium">
        <color indexed="48"/>
      </right>
      <top style="thin">
        <color indexed="32"/>
      </top>
      <bottom style="thin">
        <color indexed="32"/>
      </bottom>
      <diagonal/>
    </border>
    <border>
      <left style="medium">
        <color indexed="48"/>
      </left>
      <right style="thin">
        <color indexed="32"/>
      </right>
      <top style="thin">
        <color indexed="32"/>
      </top>
      <bottom style="medium">
        <color indexed="48"/>
      </bottom>
      <diagonal/>
    </border>
    <border>
      <left style="thin">
        <color indexed="32"/>
      </left>
      <right style="thin">
        <color indexed="32"/>
      </right>
      <top style="thin">
        <color indexed="32"/>
      </top>
      <bottom style="medium">
        <color indexed="48"/>
      </bottom>
      <diagonal/>
    </border>
    <border>
      <left style="thin">
        <color indexed="32"/>
      </left>
      <right style="medium">
        <color indexed="48"/>
      </right>
      <top style="thin">
        <color indexed="32"/>
      </top>
      <bottom style="medium">
        <color indexed="48"/>
      </bottom>
      <diagonal/>
    </border>
    <border>
      <left style="medium">
        <color indexed="48"/>
      </left>
      <right/>
      <top style="medium">
        <color indexed="48"/>
      </top>
      <bottom/>
      <diagonal/>
    </border>
    <border>
      <left style="thin">
        <color indexed="32"/>
      </left>
      <right style="thin">
        <color indexed="32"/>
      </right>
      <top style="thin">
        <color indexed="32"/>
      </top>
      <bottom/>
      <diagonal/>
    </border>
    <border>
      <left style="medium">
        <color indexed="48"/>
      </left>
      <right style="thin">
        <color indexed="32"/>
      </right>
      <top/>
      <bottom/>
      <diagonal/>
    </border>
    <border>
      <left style="medium">
        <color indexed="32"/>
      </left>
      <right style="thin">
        <color indexed="32"/>
      </right>
      <top style="medium">
        <color indexed="32"/>
      </top>
      <bottom style="thin">
        <color indexed="32"/>
      </bottom>
      <diagonal/>
    </border>
    <border>
      <left style="thin">
        <color indexed="16"/>
      </left>
      <right style="thin">
        <color indexed="16"/>
      </right>
      <top style="medium">
        <color indexed="32"/>
      </top>
      <bottom style="thin">
        <color indexed="32"/>
      </bottom>
      <diagonal/>
    </border>
    <border>
      <left style="thin">
        <color indexed="16"/>
      </left>
      <right style="medium">
        <color indexed="16"/>
      </right>
      <top style="medium">
        <color indexed="32"/>
      </top>
      <bottom style="thin">
        <color indexed="32"/>
      </bottom>
      <diagonal/>
    </border>
    <border>
      <left style="medium">
        <color indexed="32"/>
      </left>
      <right/>
      <top/>
      <bottom style="thin">
        <color indexed="32"/>
      </bottom>
      <diagonal/>
    </border>
    <border>
      <left style="medium">
        <color indexed="32"/>
      </left>
      <right style="thin">
        <color indexed="32"/>
      </right>
      <top/>
      <bottom style="thin">
        <color indexed="32"/>
      </bottom>
      <diagonal/>
    </border>
    <border>
      <left style="thin">
        <color indexed="32"/>
      </left>
      <right style="thin">
        <color indexed="32"/>
      </right>
      <top style="medium">
        <color indexed="32"/>
      </top>
      <bottom style="thin">
        <color indexed="32"/>
      </bottom>
      <diagonal/>
    </border>
    <border>
      <left style="thin">
        <color indexed="32"/>
      </left>
      <right style="medium">
        <color indexed="32"/>
      </right>
      <top style="medium">
        <color indexed="32"/>
      </top>
      <bottom style="thin">
        <color indexed="32"/>
      </bottom>
      <diagonal/>
    </border>
    <border>
      <left style="thin">
        <color indexed="58"/>
      </left>
      <right style="thin">
        <color indexed="58"/>
      </right>
      <top style="thin">
        <color indexed="58"/>
      </top>
      <bottom/>
      <diagonal/>
    </border>
    <border>
      <left style="thin">
        <color indexed="28"/>
      </left>
      <right style="thin">
        <color indexed="28"/>
      </right>
      <top style="thin">
        <color indexed="28"/>
      </top>
      <bottom style="thin">
        <color indexed="28"/>
      </bottom>
      <diagonal/>
    </border>
    <border>
      <left/>
      <right style="thin">
        <color indexed="58"/>
      </right>
      <top style="thin">
        <color indexed="58"/>
      </top>
      <bottom/>
      <diagonal/>
    </border>
    <border>
      <left/>
      <right/>
      <top/>
      <bottom style="medium">
        <color indexed="51"/>
      </bottom>
      <diagonal/>
    </border>
    <border>
      <left style="medium">
        <color indexed="51"/>
      </left>
      <right style="medium">
        <color indexed="51"/>
      </right>
      <top style="medium">
        <color indexed="51"/>
      </top>
      <bottom style="thin">
        <color indexed="32"/>
      </bottom>
      <diagonal/>
    </border>
    <border>
      <left/>
      <right style="thin">
        <color indexed="32"/>
      </right>
      <top style="medium">
        <color indexed="51"/>
      </top>
      <bottom style="thin">
        <color indexed="32"/>
      </bottom>
      <diagonal/>
    </border>
    <border>
      <left style="thin">
        <color indexed="32"/>
      </left>
      <right style="thin">
        <color indexed="32"/>
      </right>
      <top style="medium">
        <color indexed="51"/>
      </top>
      <bottom style="thin">
        <color indexed="32"/>
      </bottom>
      <diagonal/>
    </border>
    <border>
      <left style="thin">
        <color indexed="16"/>
      </left>
      <right style="thin">
        <color indexed="16"/>
      </right>
      <top style="medium">
        <color indexed="51"/>
      </top>
      <bottom style="thin">
        <color indexed="32"/>
      </bottom>
      <diagonal/>
    </border>
    <border>
      <left style="medium">
        <color indexed="51"/>
      </left>
      <right/>
      <top/>
      <bottom style="thin">
        <color indexed="32"/>
      </bottom>
      <diagonal/>
    </border>
    <border>
      <left/>
      <right/>
      <top/>
      <bottom style="thin">
        <color indexed="32"/>
      </bottom>
      <diagonal/>
    </border>
    <border>
      <left style="medium">
        <color indexed="51"/>
      </left>
      <right style="medium">
        <color indexed="51"/>
      </right>
      <top/>
      <bottom style="thin">
        <color indexed="32"/>
      </bottom>
      <diagonal/>
    </border>
    <border>
      <left/>
      <right style="thin">
        <color indexed="32"/>
      </right>
      <top/>
      <bottom style="thin">
        <color indexed="32"/>
      </bottom>
      <diagonal/>
    </border>
    <border>
      <left style="thin">
        <color indexed="32"/>
      </left>
      <right style="thin">
        <color indexed="32"/>
      </right>
      <top/>
      <bottom style="thin">
        <color indexed="32"/>
      </bottom>
      <diagonal/>
    </border>
    <border>
      <left/>
      <right style="medium">
        <color indexed="51"/>
      </right>
      <top/>
      <bottom/>
      <diagonal/>
    </border>
    <border>
      <left style="thin">
        <color indexed="32"/>
      </left>
      <right/>
      <top/>
      <bottom style="thin">
        <color indexed="32"/>
      </bottom>
      <diagonal/>
    </border>
    <border>
      <left style="thin">
        <color indexed="32"/>
      </left>
      <right/>
      <top style="thin">
        <color indexed="32"/>
      </top>
      <bottom style="medium">
        <color indexed="51"/>
      </bottom>
      <diagonal/>
    </border>
    <border>
      <left style="thin">
        <color indexed="58"/>
      </left>
      <right style="thin">
        <color indexed="58"/>
      </right>
      <top style="thin">
        <color indexed="58"/>
      </top>
      <bottom style="medium">
        <color indexed="51"/>
      </bottom>
      <diagonal/>
    </border>
    <border>
      <left/>
      <right/>
      <top style="thin">
        <color indexed="30"/>
      </top>
      <bottom style="thin">
        <color indexed="30"/>
      </bottom>
      <diagonal/>
    </border>
    <border>
      <left style="thin">
        <color indexed="32"/>
      </left>
      <right style="medium">
        <color indexed="32"/>
      </right>
      <top style="thin">
        <color indexed="32"/>
      </top>
      <bottom style="medium">
        <color indexed="32"/>
      </bottom>
      <diagonal/>
    </border>
    <border>
      <left style="medium">
        <color indexed="32"/>
      </left>
      <right style="thin">
        <color indexed="32"/>
      </right>
      <top style="thin">
        <color indexed="32"/>
      </top>
      <bottom style="medium">
        <color indexed="32"/>
      </bottom>
      <diagonal/>
    </border>
    <border>
      <left style="thin">
        <color indexed="32"/>
      </left>
      <right/>
      <top style="medium">
        <color indexed="32"/>
      </top>
      <bottom style="thin">
        <color indexed="32"/>
      </bottom>
      <diagonal/>
    </border>
    <border>
      <left/>
      <right style="medium">
        <color indexed="32"/>
      </right>
      <top style="medium">
        <color indexed="32"/>
      </top>
      <bottom style="thin">
        <color indexed="32"/>
      </bottom>
      <diagonal/>
    </border>
    <border>
      <left/>
      <right style="medium">
        <color indexed="32"/>
      </right>
      <top style="thin">
        <color indexed="32"/>
      </top>
      <bottom style="thin">
        <color indexed="32"/>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0"/>
      </left>
      <right style="dotted">
        <color indexed="32"/>
      </right>
      <top style="medium">
        <color indexed="60"/>
      </top>
      <bottom style="hair">
        <color indexed="32"/>
      </bottom>
      <diagonal/>
    </border>
    <border>
      <left style="dotted">
        <color indexed="32"/>
      </left>
      <right style="dotted">
        <color indexed="32"/>
      </right>
      <top style="medium">
        <color indexed="52"/>
      </top>
      <bottom style="hair">
        <color indexed="32"/>
      </bottom>
      <diagonal/>
    </border>
    <border>
      <left style="medium">
        <color indexed="60"/>
      </left>
      <right style="dotted">
        <color indexed="32"/>
      </right>
      <top style="hair">
        <color indexed="32"/>
      </top>
      <bottom style="hair">
        <color indexed="32"/>
      </bottom>
      <diagonal/>
    </border>
    <border>
      <left style="dotted">
        <color indexed="32"/>
      </left>
      <right style="dotted">
        <color indexed="32"/>
      </right>
      <top style="hair">
        <color indexed="32"/>
      </top>
      <bottom style="hair">
        <color indexed="32"/>
      </bottom>
      <diagonal/>
    </border>
    <border>
      <left style="medium">
        <color indexed="60"/>
      </left>
      <right style="dotted">
        <color indexed="32"/>
      </right>
      <top style="hair">
        <color indexed="32"/>
      </top>
      <bottom style="medium">
        <color indexed="60"/>
      </bottom>
      <diagonal/>
    </border>
    <border>
      <left style="dotted">
        <color indexed="32"/>
      </left>
      <right style="dotted">
        <color indexed="32"/>
      </right>
      <top style="hair">
        <color indexed="32"/>
      </top>
      <bottom style="medium">
        <color indexed="52"/>
      </bottom>
      <diagonal/>
    </border>
    <border>
      <left style="medium">
        <color indexed="62"/>
      </left>
      <right/>
      <top style="medium">
        <color indexed="62"/>
      </top>
      <bottom style="hair">
        <color indexed="32"/>
      </bottom>
      <diagonal/>
    </border>
    <border>
      <left style="dotted">
        <color indexed="62"/>
      </left>
      <right style="dotted">
        <color indexed="32"/>
      </right>
      <top style="medium">
        <color indexed="62"/>
      </top>
      <bottom style="hair">
        <color indexed="32"/>
      </bottom>
      <diagonal/>
    </border>
    <border>
      <left style="medium">
        <color indexed="62"/>
      </left>
      <right/>
      <top style="hair">
        <color indexed="32"/>
      </top>
      <bottom style="hair">
        <color indexed="32"/>
      </bottom>
      <diagonal/>
    </border>
    <border>
      <left style="dotted">
        <color indexed="62"/>
      </left>
      <right style="dotted">
        <color indexed="32"/>
      </right>
      <top style="hair">
        <color indexed="32"/>
      </top>
      <bottom style="hair">
        <color indexed="32"/>
      </bottom>
      <diagonal/>
    </border>
    <border>
      <left style="medium">
        <color indexed="62"/>
      </left>
      <right/>
      <top style="hair">
        <color indexed="32"/>
      </top>
      <bottom style="medium">
        <color indexed="62"/>
      </bottom>
      <diagonal/>
    </border>
    <border>
      <left style="dotted">
        <color indexed="62"/>
      </left>
      <right style="dotted">
        <color indexed="32"/>
      </right>
      <top style="hair">
        <color indexed="32"/>
      </top>
      <bottom style="medium">
        <color indexed="62"/>
      </bottom>
      <diagonal/>
    </border>
    <border>
      <left style="medium">
        <color indexed="51"/>
      </left>
      <right style="hair">
        <color indexed="32"/>
      </right>
      <top style="medium">
        <color indexed="51"/>
      </top>
      <bottom style="hair">
        <color indexed="32"/>
      </bottom>
      <diagonal/>
    </border>
    <border>
      <left style="hair">
        <color indexed="32"/>
      </left>
      <right style="hair">
        <color indexed="32"/>
      </right>
      <top style="medium">
        <color indexed="51"/>
      </top>
      <bottom style="hair">
        <color indexed="32"/>
      </bottom>
      <diagonal/>
    </border>
    <border>
      <left style="medium">
        <color indexed="51"/>
      </left>
      <right style="hair">
        <color indexed="32"/>
      </right>
      <top style="hair">
        <color indexed="32"/>
      </top>
      <bottom style="hair">
        <color indexed="32"/>
      </bottom>
      <diagonal/>
    </border>
    <border>
      <left style="hair">
        <color indexed="32"/>
      </left>
      <right style="hair">
        <color indexed="32"/>
      </right>
      <top/>
      <bottom style="hair">
        <color indexed="32"/>
      </bottom>
      <diagonal/>
    </border>
    <border>
      <left style="medium">
        <color indexed="51"/>
      </left>
      <right/>
      <top/>
      <bottom style="hair">
        <color indexed="32"/>
      </bottom>
      <diagonal/>
    </border>
    <border>
      <left style="hair">
        <color indexed="32"/>
      </left>
      <right style="hair">
        <color indexed="32"/>
      </right>
      <top/>
      <bottom/>
      <diagonal/>
    </border>
    <border>
      <left style="hair">
        <color indexed="32"/>
      </left>
      <right style="hair">
        <color indexed="32"/>
      </right>
      <top style="hair">
        <color indexed="32"/>
      </top>
      <bottom style="medium">
        <color indexed="51"/>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style="thin">
        <color indexed="32"/>
      </top>
      <bottom/>
      <diagonal/>
    </border>
    <border>
      <left style="thin">
        <color indexed="32"/>
      </left>
      <right style="thin">
        <color indexed="32"/>
      </right>
      <top/>
      <bottom/>
      <diagonal/>
    </border>
    <border>
      <left/>
      <right/>
      <top style="medium">
        <color indexed="60"/>
      </top>
      <bottom/>
      <diagonal/>
    </border>
    <border>
      <left style="medium">
        <color indexed="16"/>
      </left>
      <right style="medium">
        <color indexed="16"/>
      </right>
      <top style="medium">
        <color indexed="16"/>
      </top>
      <bottom style="thin">
        <color indexed="16"/>
      </bottom>
      <diagonal/>
    </border>
    <border>
      <left style="medium">
        <color indexed="32"/>
      </left>
      <right style="medium">
        <color indexed="32"/>
      </right>
      <top style="medium">
        <color indexed="32"/>
      </top>
      <bottom style="medium">
        <color indexed="32"/>
      </bottom>
      <diagonal/>
    </border>
    <border>
      <left style="medium">
        <color indexed="16"/>
      </left>
      <right style="medium">
        <color indexed="16"/>
      </right>
      <top style="medium">
        <color indexed="16"/>
      </top>
      <bottom style="thin">
        <color indexed="32"/>
      </bottom>
      <diagonal/>
    </border>
    <border>
      <left style="medium">
        <color indexed="48"/>
      </left>
      <right style="thin">
        <color indexed="32"/>
      </right>
      <top style="medium">
        <color indexed="48"/>
      </top>
      <bottom style="thin">
        <color indexed="32"/>
      </bottom>
      <diagonal/>
    </border>
    <border>
      <left style="medium">
        <color indexed="51"/>
      </left>
      <right style="medium">
        <color indexed="51"/>
      </right>
      <top style="thin">
        <color indexed="32"/>
      </top>
      <bottom style="thin">
        <color indexed="32"/>
      </bottom>
      <diagonal/>
    </border>
    <border>
      <left style="medium">
        <color indexed="51"/>
      </left>
      <right style="thin">
        <color indexed="32"/>
      </right>
      <top style="thin">
        <color indexed="32"/>
      </top>
      <bottom style="thin">
        <color indexed="32"/>
      </bottom>
      <diagonal/>
    </border>
    <border>
      <left style="medium">
        <color indexed="51"/>
      </left>
      <right style="medium">
        <color indexed="51"/>
      </right>
      <top style="medium">
        <color indexed="51"/>
      </top>
      <bottom style="medium">
        <color indexed="51"/>
      </bottom>
      <diagonal/>
    </border>
    <border>
      <left style="medium">
        <color indexed="51"/>
      </left>
      <right style="medium">
        <color indexed="51"/>
      </right>
      <top style="thin">
        <color indexed="32"/>
      </top>
      <bottom style="medium">
        <color indexed="51"/>
      </bottom>
      <diagonal/>
    </border>
    <border>
      <left style="medium">
        <color indexed="32"/>
      </left>
      <right style="medium">
        <color indexed="32"/>
      </right>
      <top style="thin">
        <color indexed="32"/>
      </top>
      <bottom style="thin">
        <color indexed="32"/>
      </bottom>
      <diagonal/>
    </border>
    <border>
      <left style="thin">
        <color indexed="28"/>
      </left>
      <right/>
      <top/>
      <bottom/>
      <diagonal/>
    </border>
    <border>
      <left style="medium">
        <color indexed="32"/>
      </left>
      <right style="medium">
        <color indexed="32"/>
      </right>
      <top style="thin">
        <color indexed="32"/>
      </top>
      <bottom style="medium">
        <color indexed="32"/>
      </bottom>
      <diagonal/>
    </border>
    <border>
      <left style="medium">
        <color indexed="32"/>
      </left>
      <right style="medium">
        <color indexed="32"/>
      </right>
      <top style="medium">
        <color indexed="32"/>
      </top>
      <bottom style="thin">
        <color indexed="32"/>
      </bottom>
      <diagonal/>
    </border>
    <border>
      <left/>
      <right style="medium">
        <color indexed="60"/>
      </right>
      <top style="hair">
        <color indexed="23"/>
      </top>
      <bottom style="hair">
        <color indexed="23"/>
      </bottom>
      <diagonal/>
    </border>
    <border>
      <left style="medium">
        <color indexed="60"/>
      </left>
      <right style="medium">
        <color indexed="60"/>
      </right>
      <top/>
      <bottom style="hair">
        <color indexed="32"/>
      </bottom>
      <diagonal/>
    </border>
    <border>
      <left style="medium">
        <color indexed="60"/>
      </left>
      <right style="medium">
        <color indexed="60"/>
      </right>
      <top style="hair">
        <color indexed="32"/>
      </top>
      <bottom style="hair">
        <color indexed="32"/>
      </bottom>
      <diagonal/>
    </border>
    <border>
      <left/>
      <right style="medium">
        <color indexed="60"/>
      </right>
      <top style="hair">
        <color indexed="23"/>
      </top>
      <bottom style="medium">
        <color indexed="60"/>
      </bottom>
      <diagonal/>
    </border>
    <border>
      <left style="medium">
        <color indexed="60"/>
      </left>
      <right style="medium">
        <color indexed="60"/>
      </right>
      <top/>
      <bottom style="medium">
        <color indexed="60"/>
      </bottom>
      <diagonal/>
    </border>
    <border>
      <left/>
      <right style="medium">
        <color indexed="52"/>
      </right>
      <top/>
      <bottom style="medium">
        <color indexed="52"/>
      </bottom>
      <diagonal/>
    </border>
    <border>
      <left style="medium">
        <color indexed="18"/>
      </left>
      <right style="medium">
        <color indexed="18"/>
      </right>
      <top style="medium">
        <color indexed="18"/>
      </top>
      <bottom/>
      <diagonal/>
    </border>
    <border>
      <left style="medium">
        <color indexed="18"/>
      </left>
      <right/>
      <top style="medium">
        <color indexed="18"/>
      </top>
      <bottom style="medium">
        <color indexed="18"/>
      </bottom>
      <diagonal/>
    </border>
    <border>
      <left/>
      <right style="medium">
        <color indexed="62"/>
      </right>
      <top style="medium">
        <color indexed="62"/>
      </top>
      <bottom style="hair">
        <color indexed="23"/>
      </bottom>
      <diagonal/>
    </border>
    <border>
      <left style="medium">
        <color indexed="18"/>
      </left>
      <right style="medium">
        <color indexed="18"/>
      </right>
      <top style="medium">
        <color indexed="18"/>
      </top>
      <bottom style="hair">
        <color indexed="18"/>
      </bottom>
      <diagonal/>
    </border>
    <border>
      <left/>
      <right style="medium">
        <color indexed="62"/>
      </right>
      <top style="hair">
        <color indexed="23"/>
      </top>
      <bottom style="hair">
        <color indexed="23"/>
      </bottom>
      <diagonal/>
    </border>
    <border>
      <left style="medium">
        <color indexed="18"/>
      </left>
      <right style="medium">
        <color indexed="18"/>
      </right>
      <top style="hair">
        <color indexed="18"/>
      </top>
      <bottom style="hair">
        <color indexed="18"/>
      </bottom>
      <diagonal/>
    </border>
    <border>
      <left/>
      <right style="medium">
        <color indexed="62"/>
      </right>
      <top style="hair">
        <color indexed="23"/>
      </top>
      <bottom style="medium">
        <color indexed="62"/>
      </bottom>
      <diagonal/>
    </border>
    <border>
      <left style="medium">
        <color indexed="18"/>
      </left>
      <right style="medium">
        <color indexed="18"/>
      </right>
      <top style="hair">
        <color indexed="18"/>
      </top>
      <bottom style="medium">
        <color indexed="18"/>
      </bottom>
      <diagonal/>
    </border>
    <border>
      <left/>
      <right style="medium">
        <color indexed="52"/>
      </right>
      <top/>
      <bottom/>
      <diagonal/>
    </border>
    <border>
      <left style="hair">
        <color indexed="32"/>
      </left>
      <right style="medium">
        <color indexed="51"/>
      </right>
      <top style="medium">
        <color indexed="51"/>
      </top>
      <bottom style="hair">
        <color indexed="32"/>
      </bottom>
      <diagonal/>
    </border>
    <border>
      <left style="medium">
        <color indexed="51"/>
      </left>
      <right style="medium">
        <color indexed="51"/>
      </right>
      <top style="medium">
        <color indexed="51"/>
      </top>
      <bottom style="hair">
        <color indexed="51"/>
      </bottom>
      <diagonal/>
    </border>
    <border>
      <left style="hair">
        <color indexed="32"/>
      </left>
      <right style="medium">
        <color indexed="51"/>
      </right>
      <top style="hair">
        <color indexed="32"/>
      </top>
      <bottom style="hair">
        <color indexed="32"/>
      </bottom>
      <diagonal/>
    </border>
    <border>
      <left style="medium">
        <color indexed="51"/>
      </left>
      <right style="medium">
        <color indexed="51"/>
      </right>
      <top style="hair">
        <color indexed="51"/>
      </top>
      <bottom style="hair">
        <color indexed="51"/>
      </bottom>
      <diagonal/>
    </border>
    <border>
      <left style="medium">
        <color indexed="51"/>
      </left>
      <right style="medium">
        <color indexed="51"/>
      </right>
      <top style="hair">
        <color indexed="51"/>
      </top>
      <bottom style="medium">
        <color indexed="51"/>
      </bottom>
      <diagonal/>
    </border>
    <border>
      <left style="medium">
        <color indexed="57"/>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hair">
        <color indexed="57"/>
      </left>
      <right style="medium">
        <color indexed="57"/>
      </right>
      <top style="medium">
        <color indexed="57"/>
      </top>
      <bottom style="medium">
        <color indexed="57"/>
      </bottom>
      <diagonal/>
    </border>
    <border>
      <left style="thin">
        <color indexed="32"/>
      </left>
      <right/>
      <top style="medium">
        <color indexed="57"/>
      </top>
      <bottom/>
      <diagonal/>
    </border>
    <border>
      <left style="medium">
        <color indexed="32"/>
      </left>
      <right style="hair">
        <color indexed="32"/>
      </right>
      <top style="medium">
        <color indexed="57"/>
      </top>
      <bottom style="hair">
        <color indexed="32"/>
      </bottom>
      <diagonal/>
    </border>
    <border>
      <left style="hair">
        <color indexed="32"/>
      </left>
      <right style="hair">
        <color indexed="32"/>
      </right>
      <top style="medium">
        <color indexed="57"/>
      </top>
      <bottom style="hair">
        <color indexed="32"/>
      </bottom>
      <diagonal/>
    </border>
    <border>
      <left/>
      <right style="medium">
        <color indexed="32"/>
      </right>
      <top style="hair">
        <color indexed="32"/>
      </top>
      <bottom style="hair">
        <color indexed="32"/>
      </bottom>
      <diagonal/>
    </border>
    <border>
      <left style="medium">
        <color indexed="32"/>
      </left>
      <right style="hair">
        <color indexed="32"/>
      </right>
      <top style="hair">
        <color indexed="32"/>
      </top>
      <bottom style="hair">
        <color indexed="32"/>
      </bottom>
      <diagonal/>
    </border>
    <border>
      <left style="hair">
        <color indexed="32"/>
      </left>
      <right style="hair">
        <color indexed="32"/>
      </right>
      <top style="hair">
        <color indexed="32"/>
      </top>
      <bottom style="hair">
        <color indexed="32"/>
      </bottom>
      <diagonal/>
    </border>
    <border>
      <left style="hair">
        <color indexed="32"/>
      </left>
      <right style="medium">
        <color indexed="32"/>
      </right>
      <top style="medium">
        <color indexed="57"/>
      </top>
      <bottom style="hair">
        <color indexed="32"/>
      </bottom>
      <diagonal/>
    </border>
    <border>
      <left style="hair">
        <color indexed="32"/>
      </left>
      <right style="medium">
        <color indexed="32"/>
      </right>
      <top style="hair">
        <color indexed="32"/>
      </top>
      <bottom style="hair">
        <color indexed="32"/>
      </bottom>
      <diagonal/>
    </border>
    <border>
      <left/>
      <right style="medium">
        <color indexed="32"/>
      </right>
      <top style="hair">
        <color indexed="32"/>
      </top>
      <bottom style="medium">
        <color indexed="32"/>
      </bottom>
      <diagonal/>
    </border>
    <border>
      <left style="medium">
        <color indexed="32"/>
      </left>
      <right style="hair">
        <color indexed="32"/>
      </right>
      <top style="hair">
        <color indexed="32"/>
      </top>
      <bottom style="medium">
        <color indexed="32"/>
      </bottom>
      <diagonal/>
    </border>
    <border>
      <left style="hair">
        <color indexed="32"/>
      </left>
      <right style="hair">
        <color indexed="32"/>
      </right>
      <top style="hair">
        <color indexed="32"/>
      </top>
      <bottom style="medium">
        <color indexed="32"/>
      </bottom>
      <diagonal/>
    </border>
    <border>
      <left style="hair">
        <color indexed="32"/>
      </left>
      <right style="medium">
        <color indexed="32"/>
      </right>
      <top style="hair">
        <color indexed="32"/>
      </top>
      <bottom style="medium">
        <color indexed="32"/>
      </bottom>
      <diagonal/>
    </border>
    <border>
      <left style="medium">
        <color indexed="32"/>
      </left>
      <right style="medium">
        <color indexed="32"/>
      </right>
      <top style="medium">
        <color indexed="57"/>
      </top>
      <bottom style="hair">
        <color indexed="32"/>
      </bottom>
      <diagonal/>
    </border>
    <border>
      <left style="medium">
        <color indexed="32"/>
      </left>
      <right style="hair">
        <color indexed="32"/>
      </right>
      <top/>
      <bottom style="hair">
        <color indexed="32"/>
      </bottom>
      <diagonal/>
    </border>
    <border>
      <left style="hair">
        <color indexed="32"/>
      </left>
      <right style="medium">
        <color indexed="32"/>
      </right>
      <top/>
      <bottom style="hair">
        <color indexed="32"/>
      </bottom>
      <diagonal/>
    </border>
    <border>
      <left style="medium">
        <color indexed="32"/>
      </left>
      <right style="medium">
        <color indexed="32"/>
      </right>
      <top style="hair">
        <color indexed="32"/>
      </top>
      <bottom style="hair">
        <color indexed="32"/>
      </bottom>
      <diagonal/>
    </border>
    <border>
      <left style="medium">
        <color indexed="32"/>
      </left>
      <right style="medium">
        <color indexed="32"/>
      </right>
      <top style="hair">
        <color indexed="32"/>
      </top>
      <bottom style="medium">
        <color indexed="3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32"/>
      </right>
      <top style="medium">
        <color indexed="64"/>
      </top>
      <bottom style="thin">
        <color indexed="32"/>
      </bottom>
      <diagonal/>
    </border>
    <border>
      <left style="thin">
        <color indexed="32"/>
      </left>
      <right style="thin">
        <color indexed="32"/>
      </right>
      <top style="medium">
        <color indexed="64"/>
      </top>
      <bottom style="thin">
        <color indexed="32"/>
      </bottom>
      <diagonal/>
    </border>
    <border>
      <left style="thin">
        <color indexed="32"/>
      </left>
      <right style="medium">
        <color indexed="64"/>
      </right>
      <top style="medium">
        <color indexed="64"/>
      </top>
      <bottom style="thin">
        <color indexed="32"/>
      </bottom>
      <diagonal/>
    </border>
    <border>
      <left style="medium">
        <color indexed="64"/>
      </left>
      <right style="thin">
        <color indexed="32"/>
      </right>
      <top style="thin">
        <color indexed="32"/>
      </top>
      <bottom style="medium">
        <color indexed="32"/>
      </bottom>
      <diagonal/>
    </border>
    <border>
      <left style="thin">
        <color indexed="32"/>
      </left>
      <right style="medium">
        <color indexed="64"/>
      </right>
      <top style="thin">
        <color indexed="32"/>
      </top>
      <bottom style="thin">
        <color indexed="32"/>
      </bottom>
      <diagonal/>
    </border>
    <border>
      <left style="medium">
        <color indexed="64"/>
      </left>
      <right style="thin">
        <color indexed="32"/>
      </right>
      <top style="thin">
        <color indexed="32"/>
      </top>
      <bottom style="medium">
        <color indexed="64"/>
      </bottom>
      <diagonal/>
    </border>
    <border>
      <left style="thin">
        <color indexed="58"/>
      </left>
      <right style="thin">
        <color indexed="58"/>
      </right>
      <top/>
      <bottom style="medium">
        <color indexed="64"/>
      </bottom>
      <diagonal/>
    </border>
    <border>
      <left/>
      <right style="thin">
        <color indexed="58"/>
      </right>
      <top style="thin">
        <color indexed="58"/>
      </top>
      <bottom style="medium">
        <color indexed="64"/>
      </bottom>
      <diagonal/>
    </border>
    <border>
      <left style="thin">
        <color indexed="32"/>
      </left>
      <right style="thin">
        <color indexed="32"/>
      </right>
      <top style="thin">
        <color indexed="32"/>
      </top>
      <bottom style="medium">
        <color indexed="64"/>
      </bottom>
      <diagonal/>
    </border>
    <border>
      <left style="thin">
        <color indexed="58"/>
      </left>
      <right style="thin">
        <color indexed="58"/>
      </right>
      <top style="thin">
        <color indexed="58"/>
      </top>
      <bottom style="medium">
        <color indexed="64"/>
      </bottom>
      <diagonal/>
    </border>
    <border>
      <left style="thin">
        <color indexed="32"/>
      </left>
      <right style="medium">
        <color indexed="64"/>
      </right>
      <top style="thin">
        <color indexed="32"/>
      </top>
      <bottom style="medium">
        <color indexed="64"/>
      </bottom>
      <diagonal/>
    </border>
  </borders>
  <cellStyleXfs count="40">
    <xf numFmtId="0" fontId="0" fillId="0" borderId="0"/>
    <xf numFmtId="164" fontId="101" fillId="0" borderId="0" applyFill="0" applyBorder="0" applyAlignment="0" applyProtection="0"/>
    <xf numFmtId="165" fontId="101" fillId="0" borderId="0" applyFill="0" applyBorder="0" applyAlignment="0" applyProtection="0"/>
    <xf numFmtId="165" fontId="1" fillId="0" borderId="0" applyFill="0" applyBorder="0" applyAlignment="0" applyProtection="0"/>
    <xf numFmtId="166" fontId="1" fillId="0" borderId="0" applyFill="0" applyBorder="0" applyAlignment="0" applyProtection="0"/>
    <xf numFmtId="165" fontId="10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01" fillId="0" borderId="0"/>
    <xf numFmtId="165" fontId="101" fillId="0" borderId="0"/>
    <xf numFmtId="165" fontId="101" fillId="0" borderId="0"/>
    <xf numFmtId="165" fontId="101" fillId="0" borderId="0"/>
    <xf numFmtId="165" fontId="101" fillId="0" borderId="0"/>
    <xf numFmtId="165" fontId="101" fillId="0" borderId="0"/>
    <xf numFmtId="165" fontId="101" fillId="0" borderId="0"/>
    <xf numFmtId="165" fontId="101" fillId="0" borderId="0"/>
    <xf numFmtId="165" fontId="101" fillId="0" borderId="0"/>
    <xf numFmtId="0" fontId="1" fillId="0" borderId="0"/>
    <xf numFmtId="9" fontId="101" fillId="0" borderId="0" applyFill="0" applyBorder="0" applyAlignment="0" applyProtection="0"/>
    <xf numFmtId="165" fontId="101" fillId="0" borderId="0" applyFill="0" applyBorder="0" applyAlignment="0" applyProtection="0"/>
    <xf numFmtId="165" fontId="101" fillId="0" borderId="0" applyFill="0" applyBorder="0" applyAlignment="0" applyProtection="0"/>
    <xf numFmtId="165" fontId="101" fillId="0" borderId="0" applyFill="0" applyBorder="0" applyAlignment="0" applyProtection="0"/>
    <xf numFmtId="165" fontId="101" fillId="0" borderId="0" applyFill="0" applyBorder="0" applyAlignment="0" applyProtection="0"/>
    <xf numFmtId="165" fontId="101" fillId="0" borderId="0" applyFill="0" applyBorder="0" applyAlignment="0" applyProtection="0"/>
    <xf numFmtId="165" fontId="101" fillId="0" borderId="0" applyFill="0" applyBorder="0" applyAlignment="0" applyProtection="0"/>
    <xf numFmtId="165" fontId="101" fillId="0" borderId="0" applyFill="0" applyBorder="0" applyAlignment="0" applyProtection="0"/>
    <xf numFmtId="0" fontId="101" fillId="0" borderId="1" applyNumberFormat="0" applyFill="0" applyAlignment="0" applyProtection="0"/>
    <xf numFmtId="0" fontId="101" fillId="0" borderId="1" applyNumberFormat="0" applyFill="0" applyAlignment="0" applyProtection="0"/>
    <xf numFmtId="0" fontId="101" fillId="0" borderId="1" applyNumberFormat="0" applyFill="0" applyAlignment="0" applyProtection="0"/>
    <xf numFmtId="0" fontId="101" fillId="0" borderId="1" applyNumberFormat="0" applyFill="0" applyAlignment="0" applyProtection="0"/>
    <xf numFmtId="0" fontId="101" fillId="0" borderId="1" applyNumberFormat="0" applyFill="0" applyAlignment="0" applyProtection="0"/>
    <xf numFmtId="0" fontId="101" fillId="0" borderId="1" applyNumberFormat="0" applyFill="0" applyAlignment="0" applyProtection="0"/>
    <xf numFmtId="0" fontId="101" fillId="0" borderId="1" applyNumberFormat="0" applyFill="0" applyAlignment="0" applyProtection="0"/>
    <xf numFmtId="0" fontId="101" fillId="0" borderId="1" applyNumberFormat="0" applyFill="0" applyAlignment="0" applyProtection="0"/>
    <xf numFmtId="0" fontId="101" fillId="0" borderId="1" applyNumberFormat="0" applyFill="0" applyAlignment="0" applyProtection="0"/>
  </cellStyleXfs>
  <cellXfs count="709">
    <xf numFmtId="0" fontId="0" fillId="0" borderId="0" xfId="0"/>
    <xf numFmtId="165" fontId="3" fillId="0" borderId="0" xfId="14" applyFont="1" applyFill="1" applyAlignment="1">
      <alignment vertical="center"/>
    </xf>
    <xf numFmtId="0" fontId="5" fillId="0" borderId="0" xfId="0" applyFont="1"/>
    <xf numFmtId="165" fontId="5" fillId="0" borderId="0" xfId="0" applyNumberFormat="1" applyFont="1" applyAlignment="1"/>
    <xf numFmtId="165" fontId="5" fillId="0" borderId="0" xfId="0" applyNumberFormat="1" applyFont="1"/>
    <xf numFmtId="0" fontId="0" fillId="0" borderId="0" xfId="0" applyFill="1"/>
    <xf numFmtId="0" fontId="0" fillId="0" borderId="0" xfId="0" applyProtection="1"/>
    <xf numFmtId="165" fontId="2" fillId="0" borderId="0" xfId="13" applyFont="1" applyFill="1" applyAlignment="1" applyProtection="1">
      <alignment horizontal="center" vertical="center"/>
    </xf>
    <xf numFmtId="165" fontId="3" fillId="0" borderId="0" xfId="13" applyFont="1" applyFill="1" applyAlignment="1" applyProtection="1">
      <alignment vertical="center"/>
    </xf>
    <xf numFmtId="0" fontId="15" fillId="0" borderId="0" xfId="0" applyFont="1"/>
    <xf numFmtId="0" fontId="0" fillId="0" borderId="0" xfId="0" applyBorder="1"/>
    <xf numFmtId="0" fontId="15" fillId="0" borderId="0" xfId="0" applyFont="1" applyBorder="1"/>
    <xf numFmtId="0" fontId="0" fillId="0" borderId="0" xfId="0" applyBorder="1" applyAlignment="1">
      <alignment horizontal="center"/>
    </xf>
    <xf numFmtId="0" fontId="18" fillId="0" borderId="0" xfId="0" applyFont="1" applyFill="1"/>
    <xf numFmtId="0" fontId="0" fillId="0" borderId="0" xfId="0" applyFont="1"/>
    <xf numFmtId="0" fontId="9" fillId="2" borderId="2" xfId="0" applyFont="1" applyFill="1" applyBorder="1" applyAlignment="1">
      <alignment horizontal="justify" vertical="center" wrapText="1"/>
    </xf>
    <xf numFmtId="0" fontId="13" fillId="2" borderId="3" xfId="0" applyFont="1" applyFill="1" applyBorder="1" applyAlignment="1">
      <alignment horizontal="justify" vertical="center" wrapText="1"/>
    </xf>
    <xf numFmtId="0" fontId="13" fillId="2" borderId="4" xfId="0" applyFont="1" applyFill="1" applyBorder="1" applyAlignment="1">
      <alignment horizontal="justify"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2" xfId="0" applyFont="1" applyBorder="1" applyAlignment="1" applyProtection="1">
      <alignment horizontal="justify" vertical="center" wrapText="1"/>
      <protection locked="0"/>
    </xf>
    <xf numFmtId="0" fontId="13" fillId="0" borderId="3" xfId="0" applyFont="1" applyBorder="1" applyAlignment="1" applyProtection="1">
      <alignment horizontal="justify" vertical="center" wrapText="1"/>
      <protection locked="0"/>
    </xf>
    <xf numFmtId="0" fontId="13" fillId="0" borderId="4" xfId="0" applyFont="1" applyBorder="1" applyAlignment="1" applyProtection="1">
      <alignment horizontal="justify" vertical="center" wrapText="1"/>
      <protection locked="0"/>
    </xf>
    <xf numFmtId="0" fontId="12" fillId="0" borderId="2" xfId="0" applyFont="1" applyBorder="1" applyAlignment="1">
      <alignment vertical="center" wrapText="1"/>
    </xf>
    <xf numFmtId="0" fontId="12" fillId="0" borderId="3" xfId="0" applyFont="1" applyBorder="1" applyAlignment="1">
      <alignment vertical="center" wrapText="1"/>
    </xf>
    <xf numFmtId="0" fontId="9" fillId="0" borderId="3" xfId="0" applyFont="1" applyBorder="1" applyAlignment="1">
      <alignment horizontal="justify" vertical="center" wrapText="1"/>
    </xf>
    <xf numFmtId="0" fontId="13" fillId="0" borderId="3"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2" xfId="0" applyFont="1" applyBorder="1" applyAlignment="1">
      <alignment horizontal="justify" vertical="center" wrapText="1"/>
    </xf>
    <xf numFmtId="165" fontId="24" fillId="0" borderId="0" xfId="5" applyFont="1" applyFill="1" applyAlignment="1" applyProtection="1">
      <alignment vertical="center"/>
    </xf>
    <xf numFmtId="165" fontId="25" fillId="0" borderId="0" xfId="0" applyNumberFormat="1" applyFont="1" applyAlignment="1" applyProtection="1">
      <alignment horizontal="right"/>
    </xf>
    <xf numFmtId="165" fontId="0" fillId="0" borderId="5" xfId="0" applyNumberFormat="1" applyFont="1" applyBorder="1" applyAlignment="1" applyProtection="1">
      <alignment horizontal="center"/>
      <protection locked="0"/>
    </xf>
    <xf numFmtId="165" fontId="25" fillId="0" borderId="0" xfId="0" applyNumberFormat="1" applyFont="1" applyBorder="1" applyAlignment="1" applyProtection="1">
      <alignment horizontal="right"/>
    </xf>
    <xf numFmtId="0" fontId="25" fillId="0" borderId="0" xfId="0" applyFont="1" applyAlignment="1" applyProtection="1">
      <alignment horizontal="right"/>
    </xf>
    <xf numFmtId="0" fontId="25" fillId="0" borderId="0" xfId="0" applyFont="1" applyProtection="1"/>
    <xf numFmtId="49" fontId="25" fillId="0" borderId="0" xfId="0" applyNumberFormat="1" applyFont="1" applyAlignment="1" applyProtection="1">
      <alignment horizontal="right"/>
    </xf>
    <xf numFmtId="0" fontId="25" fillId="0" borderId="0" xfId="0" applyFont="1" applyBorder="1" applyProtection="1"/>
    <xf numFmtId="167" fontId="0" fillId="0" borderId="0" xfId="0" applyNumberFormat="1" applyProtection="1"/>
    <xf numFmtId="167" fontId="0" fillId="0" borderId="5" xfId="32" applyNumberFormat="1" applyFont="1" applyFill="1" applyBorder="1" applyAlignment="1" applyProtection="1">
      <alignment horizontal="center"/>
      <protection locked="0"/>
    </xf>
    <xf numFmtId="165" fontId="25" fillId="0" borderId="6" xfId="0" applyNumberFormat="1" applyFont="1" applyBorder="1" applyAlignment="1" applyProtection="1">
      <alignment horizontal="right"/>
    </xf>
    <xf numFmtId="0" fontId="0" fillId="0" borderId="0" xfId="0" applyBorder="1" applyAlignment="1" applyProtection="1"/>
    <xf numFmtId="165" fontId="25" fillId="0" borderId="0" xfId="0" applyNumberFormat="1" applyFont="1" applyProtection="1"/>
    <xf numFmtId="0" fontId="0" fillId="0" borderId="0" xfId="0" applyAlignment="1" applyProtection="1"/>
    <xf numFmtId="0" fontId="0" fillId="3" borderId="5" xfId="0" applyFill="1" applyBorder="1" applyProtection="1"/>
    <xf numFmtId="0" fontId="0" fillId="4" borderId="5" xfId="0" applyFill="1" applyBorder="1" applyProtection="1"/>
    <xf numFmtId="0" fontId="0" fillId="0" borderId="0" xfId="0" applyFill="1" applyBorder="1"/>
    <xf numFmtId="165" fontId="28" fillId="0" borderId="7" xfId="38" applyNumberFormat="1" applyFont="1" applyFill="1" applyBorder="1" applyAlignment="1" applyProtection="1"/>
    <xf numFmtId="165" fontId="101" fillId="0" borderId="7" xfId="38" applyNumberFormat="1" applyFill="1" applyBorder="1" applyAlignment="1" applyProtection="1">
      <alignment vertical="center"/>
    </xf>
    <xf numFmtId="165" fontId="29" fillId="0" borderId="7" xfId="38" applyNumberFormat="1" applyFont="1" applyFill="1" applyBorder="1" applyAlignment="1" applyProtection="1">
      <alignment horizontal="left" vertical="center"/>
    </xf>
    <xf numFmtId="165" fontId="101" fillId="3" borderId="8" xfId="38" applyNumberFormat="1" applyFill="1" applyBorder="1" applyAlignment="1" applyProtection="1">
      <alignment vertical="center"/>
    </xf>
    <xf numFmtId="165" fontId="30" fillId="0" borderId="0" xfId="38" applyNumberFormat="1" applyFont="1" applyFill="1" applyBorder="1" applyAlignment="1" applyProtection="1">
      <alignment vertical="center"/>
      <protection locked="0"/>
    </xf>
    <xf numFmtId="165" fontId="7" fillId="0" borderId="5" xfId="0" applyNumberFormat="1" applyFont="1" applyBorder="1" applyAlignment="1" applyProtection="1">
      <alignment horizontal="center"/>
      <protection locked="0"/>
    </xf>
    <xf numFmtId="165" fontId="101" fillId="0" borderId="0" xfId="38" applyNumberFormat="1" applyFill="1" applyBorder="1" applyAlignment="1" applyProtection="1">
      <alignment vertical="center"/>
    </xf>
    <xf numFmtId="165" fontId="0" fillId="0" borderId="0" xfId="38" applyNumberFormat="1" applyFont="1" applyFill="1" applyBorder="1" applyAlignment="1" applyProtection="1">
      <alignment vertical="center"/>
    </xf>
    <xf numFmtId="165" fontId="101" fillId="0" borderId="0" xfId="38" applyNumberFormat="1" applyFill="1" applyBorder="1" applyAlignment="1" applyProtection="1">
      <alignment vertical="center"/>
      <protection locked="0"/>
    </xf>
    <xf numFmtId="165" fontId="28" fillId="0" borderId="0" xfId="38" applyNumberFormat="1" applyFont="1" applyFill="1" applyBorder="1" applyAlignment="1" applyProtection="1"/>
    <xf numFmtId="168" fontId="26" fillId="5" borderId="0" xfId="0" applyNumberFormat="1" applyFont="1" applyFill="1"/>
    <xf numFmtId="169" fontId="26" fillId="5" borderId="0" xfId="0" applyNumberFormat="1" applyFont="1" applyFill="1"/>
    <xf numFmtId="0" fontId="26" fillId="5" borderId="0" xfId="0" applyFont="1" applyFill="1"/>
    <xf numFmtId="165" fontId="31" fillId="0" borderId="9" xfId="0" applyNumberFormat="1" applyFont="1" applyBorder="1" applyAlignment="1" applyProtection="1">
      <alignment horizontal="left"/>
    </xf>
    <xf numFmtId="168" fontId="31" fillId="6" borderId="10" xfId="0" applyNumberFormat="1" applyFont="1" applyFill="1" applyBorder="1" applyAlignment="1" applyProtection="1">
      <alignment horizontal="center"/>
      <protection locked="0"/>
    </xf>
    <xf numFmtId="167" fontId="22" fillId="0" borderId="11" xfId="0" applyNumberFormat="1" applyFont="1" applyBorder="1" applyAlignment="1" applyProtection="1">
      <alignment horizontal="left"/>
    </xf>
    <xf numFmtId="170" fontId="22" fillId="3" borderId="12" xfId="0" applyNumberFormat="1" applyFont="1" applyFill="1" applyBorder="1" applyAlignment="1" applyProtection="1">
      <protection locked="0"/>
    </xf>
    <xf numFmtId="171" fontId="22" fillId="3" borderId="10" xfId="0" applyNumberFormat="1" applyFont="1" applyFill="1" applyBorder="1" applyAlignment="1" applyProtection="1">
      <protection locked="0"/>
    </xf>
    <xf numFmtId="0" fontId="22" fillId="0" borderId="9" xfId="0" applyFont="1" applyBorder="1" applyAlignment="1" applyProtection="1">
      <alignment horizontal="left"/>
    </xf>
    <xf numFmtId="171" fontId="22" fillId="3" borderId="12" xfId="0" applyNumberFormat="1" applyFont="1" applyFill="1" applyBorder="1" applyAlignment="1" applyProtection="1">
      <protection locked="0"/>
    </xf>
    <xf numFmtId="167" fontId="22" fillId="0" borderId="13" xfId="0" applyNumberFormat="1" applyFont="1" applyBorder="1" applyAlignment="1" applyProtection="1">
      <alignment horizontal="left"/>
    </xf>
    <xf numFmtId="171" fontId="22" fillId="0" borderId="5" xfId="0" applyNumberFormat="1" applyFont="1" applyFill="1" applyBorder="1" applyAlignment="1" applyProtection="1"/>
    <xf numFmtId="172" fontId="22" fillId="0" borderId="5" xfId="0" applyNumberFormat="1" applyFont="1" applyFill="1" applyBorder="1" applyAlignment="1" applyProtection="1"/>
    <xf numFmtId="167" fontId="22" fillId="0" borderId="14" xfId="0" applyNumberFormat="1" applyFont="1" applyBorder="1" applyAlignment="1" applyProtection="1">
      <alignment horizontal="left"/>
    </xf>
    <xf numFmtId="171" fontId="22" fillId="0" borderId="15" xfId="0" applyNumberFormat="1" applyFont="1" applyFill="1" applyBorder="1" applyAlignment="1" applyProtection="1"/>
    <xf numFmtId="9" fontId="26" fillId="0" borderId="0" xfId="23" applyFont="1" applyFill="1" applyBorder="1" applyAlignment="1" applyProtection="1"/>
    <xf numFmtId="168" fontId="26" fillId="5" borderId="0" xfId="0" applyNumberFormat="1" applyFont="1" applyFill="1" applyProtection="1"/>
    <xf numFmtId="49" fontId="0" fillId="0" borderId="0" xfId="0" applyNumberFormat="1" applyProtection="1"/>
    <xf numFmtId="169" fontId="0" fillId="0" borderId="0" xfId="0" applyNumberFormat="1" applyProtection="1"/>
    <xf numFmtId="168" fontId="31" fillId="0" borderId="0" xfId="0" applyNumberFormat="1" applyFont="1" applyFill="1" applyBorder="1" applyAlignment="1">
      <alignment horizontal="center"/>
    </xf>
    <xf numFmtId="165" fontId="22" fillId="0" borderId="0" xfId="0" applyNumberFormat="1" applyFont="1" applyFill="1" applyBorder="1" applyAlignment="1"/>
    <xf numFmtId="165" fontId="32" fillId="0" borderId="16" xfId="0" applyNumberFormat="1" applyFont="1" applyFill="1" applyBorder="1" applyAlignment="1" applyProtection="1">
      <alignment vertical="center" wrapText="1"/>
    </xf>
    <xf numFmtId="0" fontId="32" fillId="0" borderId="17" xfId="0" applyNumberFormat="1" applyFont="1" applyFill="1" applyBorder="1" applyAlignment="1" applyProtection="1">
      <alignment horizontal="center" vertical="center" wrapText="1"/>
    </xf>
    <xf numFmtId="0" fontId="32" fillId="0" borderId="18"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center"/>
    </xf>
    <xf numFmtId="0" fontId="33" fillId="0" borderId="0" xfId="0" applyFont="1" applyFill="1" applyBorder="1" applyAlignment="1" applyProtection="1">
      <alignment horizontal="center" vertical="center"/>
    </xf>
    <xf numFmtId="0" fontId="34" fillId="0" borderId="0" xfId="0" applyFont="1" applyFill="1" applyBorder="1" applyAlignment="1" applyProtection="1">
      <alignment horizontal="center"/>
    </xf>
    <xf numFmtId="0" fontId="34" fillId="0" borderId="0" xfId="0" applyFont="1" applyFill="1" applyBorder="1" applyAlignment="1">
      <alignment horizontal="center"/>
    </xf>
    <xf numFmtId="165" fontId="34" fillId="0" borderId="19" xfId="0" applyNumberFormat="1" applyFont="1" applyFill="1" applyBorder="1" applyAlignment="1" applyProtection="1">
      <alignment wrapText="1"/>
      <protection locked="0"/>
    </xf>
    <xf numFmtId="167" fontId="25" fillId="0" borderId="0" xfId="0" applyNumberFormat="1" applyFont="1" applyFill="1" applyBorder="1" applyAlignment="1" applyProtection="1">
      <alignment horizontal="center"/>
    </xf>
    <xf numFmtId="174" fontId="0" fillId="0" borderId="0" xfId="0" applyNumberFormat="1" applyFill="1" applyBorder="1" applyProtection="1">
      <protection locked="0"/>
    </xf>
    <xf numFmtId="174" fontId="0" fillId="0" borderId="0" xfId="0" applyNumberFormat="1" applyProtection="1"/>
    <xf numFmtId="0" fontId="0" fillId="0" borderId="0" xfId="0" applyFill="1" applyBorder="1" applyAlignment="1" applyProtection="1">
      <alignment horizontal="center"/>
    </xf>
    <xf numFmtId="0" fontId="0" fillId="0" borderId="0" xfId="0" applyFill="1" applyBorder="1" applyAlignment="1">
      <alignment horizontal="center"/>
    </xf>
    <xf numFmtId="0" fontId="0" fillId="0" borderId="0" xfId="0" applyFill="1" applyBorder="1" applyProtection="1"/>
    <xf numFmtId="165" fontId="34" fillId="0" borderId="19" xfId="0" applyNumberFormat="1" applyFont="1" applyFill="1" applyBorder="1" applyAlignment="1" applyProtection="1">
      <protection locked="0"/>
    </xf>
    <xf numFmtId="0" fontId="0" fillId="0" borderId="0" xfId="0" applyNumberFormat="1" applyFill="1" applyBorder="1" applyProtection="1">
      <protection locked="0"/>
    </xf>
    <xf numFmtId="175" fontId="0" fillId="0" borderId="0" xfId="0" applyNumberFormat="1" applyFill="1" applyBorder="1" applyProtection="1">
      <protection locked="0"/>
    </xf>
    <xf numFmtId="0" fontId="0" fillId="0" borderId="0" xfId="0" applyFill="1" applyBorder="1" applyProtection="1">
      <protection locked="0"/>
    </xf>
    <xf numFmtId="171" fontId="0" fillId="0" borderId="0" xfId="0" applyNumberFormat="1" applyFill="1" applyBorder="1" applyProtection="1">
      <protection locked="0"/>
    </xf>
    <xf numFmtId="49" fontId="34" fillId="0" borderId="19" xfId="0" applyNumberFormat="1" applyFont="1" applyFill="1" applyBorder="1" applyAlignment="1" applyProtection="1">
      <protection locked="0"/>
    </xf>
    <xf numFmtId="0" fontId="34" fillId="0" borderId="19" xfId="0" applyFont="1" applyFill="1" applyBorder="1" applyAlignment="1" applyProtection="1">
      <alignment wrapText="1"/>
      <protection locked="0"/>
    </xf>
    <xf numFmtId="166" fontId="1" fillId="3" borderId="20" xfId="4" applyFill="1" applyBorder="1" applyAlignment="1" applyProtection="1">
      <protection locked="0"/>
    </xf>
    <xf numFmtId="166" fontId="1" fillId="3" borderId="21" xfId="4" applyFill="1" applyBorder="1" applyAlignment="1" applyProtection="1">
      <protection locked="0"/>
    </xf>
    <xf numFmtId="165" fontId="0" fillId="0" borderId="22" xfId="0" applyNumberFormat="1" applyFont="1" applyBorder="1" applyAlignment="1" applyProtection="1"/>
    <xf numFmtId="176" fontId="0" fillId="0" borderId="23" xfId="0" applyNumberFormat="1" applyBorder="1" applyProtection="1"/>
    <xf numFmtId="177" fontId="0" fillId="0" borderId="0" xfId="0" applyNumberFormat="1" applyFill="1" applyProtection="1"/>
    <xf numFmtId="171" fontId="0" fillId="0" borderId="0" xfId="0" applyNumberFormat="1" applyProtection="1"/>
    <xf numFmtId="171" fontId="26" fillId="5" borderId="0" xfId="0" applyNumberFormat="1" applyFont="1" applyFill="1" applyProtection="1"/>
    <xf numFmtId="49" fontId="34" fillId="0" borderId="24" xfId="0" applyNumberFormat="1" applyFont="1" applyFill="1" applyBorder="1" applyAlignment="1" applyProtection="1">
      <protection locked="0"/>
    </xf>
    <xf numFmtId="171" fontId="33" fillId="0" borderId="0" xfId="0" applyNumberFormat="1" applyFont="1" applyAlignment="1" applyProtection="1">
      <alignment horizontal="right"/>
    </xf>
    <xf numFmtId="0" fontId="32" fillId="0" borderId="25" xfId="0" applyFont="1" applyBorder="1" applyAlignment="1" applyProtection="1">
      <alignment vertical="distributed" wrapText="1"/>
    </xf>
    <xf numFmtId="165" fontId="35" fillId="0" borderId="26" xfId="0" applyNumberFormat="1" applyFont="1" applyFill="1" applyBorder="1" applyAlignment="1" applyProtection="1">
      <alignment horizontal="center" vertical="center" wrapText="1"/>
    </xf>
    <xf numFmtId="167" fontId="35" fillId="0" borderId="27" xfId="0" applyNumberFormat="1"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xf>
    <xf numFmtId="167" fontId="37" fillId="0" borderId="0" xfId="0" applyNumberFormat="1" applyFont="1" applyFill="1" applyBorder="1" applyAlignment="1" applyProtection="1">
      <alignment horizontal="center" vertical="center" wrapText="1"/>
    </xf>
    <xf numFmtId="167" fontId="37" fillId="0" borderId="0" xfId="0" applyNumberFormat="1" applyFont="1" applyFill="1" applyBorder="1" applyAlignment="1" applyProtection="1">
      <alignment horizontal="center" vertical="center" wrapText="1"/>
      <protection locked="0"/>
    </xf>
    <xf numFmtId="165" fontId="33" fillId="0" borderId="28" xfId="0" applyNumberFormat="1" applyFont="1" applyBorder="1" applyAlignment="1" applyProtection="1"/>
    <xf numFmtId="176" fontId="38" fillId="3" borderId="29" xfId="2" applyNumberFormat="1" applyFont="1" applyFill="1" applyBorder="1" applyAlignment="1" applyProtection="1">
      <protection locked="0"/>
    </xf>
    <xf numFmtId="178" fontId="33" fillId="0" borderId="30" xfId="2" applyNumberFormat="1" applyFont="1" applyFill="1" applyBorder="1" applyAlignment="1" applyProtection="1"/>
    <xf numFmtId="0" fontId="33" fillId="0" borderId="0" xfId="0" applyFont="1" applyFill="1" applyBorder="1" applyAlignment="1" applyProtection="1">
      <alignment horizontal="center"/>
    </xf>
    <xf numFmtId="0" fontId="33" fillId="0" borderId="0" xfId="0" applyFont="1" applyFill="1" applyBorder="1" applyAlignment="1" applyProtection="1">
      <protection locked="0"/>
    </xf>
    <xf numFmtId="169" fontId="26" fillId="0" borderId="0" xfId="0" applyNumberFormat="1" applyFont="1" applyFill="1" applyBorder="1" applyAlignment="1" applyProtection="1"/>
    <xf numFmtId="169" fontId="33" fillId="0" borderId="0" xfId="2" applyNumberFormat="1" applyFont="1" applyFill="1" applyBorder="1" applyAlignment="1" applyProtection="1">
      <protection locked="0"/>
    </xf>
    <xf numFmtId="177" fontId="33" fillId="0" borderId="0" xfId="23" applyNumberFormat="1" applyFont="1" applyFill="1" applyBorder="1" applyAlignment="1" applyProtection="1">
      <alignment horizontal="center"/>
    </xf>
    <xf numFmtId="165" fontId="33" fillId="0" borderId="31" xfId="0" applyNumberFormat="1" applyFont="1" applyBorder="1" applyAlignment="1" applyProtection="1"/>
    <xf numFmtId="167" fontId="33" fillId="0" borderId="0" xfId="0" applyNumberFormat="1" applyFont="1" applyFill="1" applyBorder="1" applyAlignment="1" applyProtection="1">
      <alignment horizontal="center"/>
    </xf>
    <xf numFmtId="177" fontId="33" fillId="0" borderId="0" xfId="23" applyNumberFormat="1" applyFont="1" applyFill="1" applyBorder="1" applyAlignment="1" applyProtection="1">
      <alignment horizontal="center"/>
      <protection locked="0"/>
    </xf>
    <xf numFmtId="165" fontId="33" fillId="5" borderId="32" xfId="0" applyNumberFormat="1" applyFont="1" applyFill="1" applyBorder="1" applyAlignment="1" applyProtection="1">
      <alignment wrapText="1"/>
    </xf>
    <xf numFmtId="178" fontId="33" fillId="0" borderId="33" xfId="2" applyNumberFormat="1" applyFont="1" applyFill="1" applyBorder="1" applyAlignment="1" applyProtection="1"/>
    <xf numFmtId="0" fontId="34" fillId="0" borderId="8" xfId="0" applyFont="1" applyBorder="1" applyAlignment="1" applyProtection="1">
      <alignment vertical="distributed" wrapText="1"/>
    </xf>
    <xf numFmtId="173" fontId="38" fillId="3" borderId="29" xfId="2" applyNumberFormat="1" applyFont="1" applyFill="1" applyBorder="1" applyAlignment="1" applyProtection="1">
      <protection locked="0"/>
    </xf>
    <xf numFmtId="0" fontId="39" fillId="0" borderId="0" xfId="0" applyFont="1" applyFill="1" applyBorder="1" applyAlignment="1" applyProtection="1">
      <alignment horizontal="left"/>
      <protection locked="0"/>
    </xf>
    <xf numFmtId="0" fontId="33" fillId="0" borderId="0" xfId="0" applyFont="1" applyFill="1" applyBorder="1" applyAlignment="1" applyProtection="1"/>
    <xf numFmtId="0" fontId="34" fillId="0" borderId="35" xfId="0" applyFont="1" applyBorder="1" applyAlignment="1" applyProtection="1">
      <alignment vertical="distributed" wrapText="1"/>
    </xf>
    <xf numFmtId="165" fontId="33" fillId="0" borderId="36" xfId="0" applyNumberFormat="1" applyFont="1" applyBorder="1" applyAlignment="1" applyProtection="1"/>
    <xf numFmtId="171" fontId="38" fillId="0" borderId="0" xfId="2" applyNumberFormat="1" applyFont="1" applyFill="1" applyBorder="1" applyAlignment="1" applyProtection="1">
      <protection locked="0"/>
    </xf>
    <xf numFmtId="171" fontId="33" fillId="0" borderId="0" xfId="2" applyNumberFormat="1" applyFont="1" applyFill="1" applyBorder="1" applyAlignment="1" applyProtection="1"/>
    <xf numFmtId="165" fontId="33" fillId="0" borderId="0" xfId="0" applyNumberFormat="1" applyFont="1" applyBorder="1" applyAlignment="1" applyProtection="1"/>
    <xf numFmtId="179" fontId="0" fillId="0" borderId="0" xfId="0" applyNumberFormat="1" applyProtection="1"/>
    <xf numFmtId="180" fontId="0" fillId="0" borderId="0" xfId="0" applyNumberFormat="1" applyProtection="1"/>
    <xf numFmtId="167" fontId="34" fillId="0" borderId="37" xfId="0" applyNumberFormat="1" applyFont="1" applyFill="1" applyBorder="1" applyAlignment="1" applyProtection="1"/>
    <xf numFmtId="165" fontId="34" fillId="0" borderId="5" xfId="0" applyNumberFormat="1" applyFont="1" applyFill="1" applyBorder="1" applyAlignment="1" applyProtection="1">
      <alignment horizontal="center"/>
    </xf>
    <xf numFmtId="165" fontId="34" fillId="0" borderId="38" xfId="0" applyNumberFormat="1" applyFont="1" applyFill="1" applyBorder="1" applyAlignment="1" applyProtection="1">
      <alignment horizontal="center"/>
    </xf>
    <xf numFmtId="165" fontId="34" fillId="0" borderId="37" xfId="0" applyNumberFormat="1" applyFont="1" applyFill="1" applyBorder="1" applyProtection="1"/>
    <xf numFmtId="1" fontId="0" fillId="3" borderId="5" xfId="0" applyNumberFormat="1" applyFill="1" applyBorder="1" applyAlignment="1" applyProtection="1">
      <alignment horizontal="center"/>
      <protection locked="0"/>
    </xf>
    <xf numFmtId="1" fontId="0" fillId="3" borderId="38" xfId="0" applyNumberFormat="1" applyFill="1" applyBorder="1" applyAlignment="1" applyProtection="1">
      <alignment horizontal="center"/>
      <protection locked="0"/>
    </xf>
    <xf numFmtId="165" fontId="34" fillId="0" borderId="39" xfId="0" applyNumberFormat="1" applyFont="1" applyFill="1" applyBorder="1" applyAlignment="1" applyProtection="1"/>
    <xf numFmtId="165" fontId="34" fillId="0" borderId="40" xfId="0" applyNumberFormat="1" applyFont="1" applyFill="1" applyBorder="1" applyProtection="1"/>
    <xf numFmtId="1" fontId="0" fillId="3" borderId="15" xfId="0" applyNumberFormat="1" applyFont="1" applyFill="1" applyBorder="1" applyAlignment="1" applyProtection="1">
      <alignment horizontal="center"/>
      <protection locked="0"/>
    </xf>
    <xf numFmtId="1" fontId="0" fillId="3" borderId="41" xfId="0" applyNumberFormat="1" applyFont="1" applyFill="1" applyBorder="1" applyAlignment="1" applyProtection="1">
      <alignment horizontal="center"/>
      <protection locked="0"/>
    </xf>
    <xf numFmtId="165" fontId="34" fillId="0" borderId="42" xfId="0" applyNumberFormat="1" applyFont="1" applyFill="1" applyBorder="1" applyProtection="1"/>
    <xf numFmtId="0" fontId="0" fillId="0" borderId="43" xfId="0" applyBorder="1" applyProtection="1"/>
    <xf numFmtId="165" fontId="40" fillId="0" borderId="43" xfId="38" applyNumberFormat="1" applyFont="1" applyFill="1" applyBorder="1" applyAlignment="1" applyProtection="1"/>
    <xf numFmtId="165" fontId="30" fillId="0" borderId="43" xfId="38" applyNumberFormat="1" applyFont="1" applyFill="1" applyBorder="1" applyAlignment="1" applyProtection="1">
      <alignment vertical="center"/>
    </xf>
    <xf numFmtId="165" fontId="41" fillId="0" borderId="43" xfId="38" applyNumberFormat="1" applyFont="1" applyFill="1" applyBorder="1" applyAlignment="1" applyProtection="1">
      <alignment vertical="center"/>
    </xf>
    <xf numFmtId="165" fontId="30" fillId="0" borderId="43" xfId="38" applyNumberFormat="1" applyFont="1" applyFill="1" applyBorder="1" applyAlignment="1" applyProtection="1">
      <alignment horizontal="center" vertical="center"/>
    </xf>
    <xf numFmtId="165" fontId="30" fillId="4" borderId="44" xfId="38" applyNumberFormat="1" applyFont="1" applyFill="1" applyBorder="1" applyAlignment="1" applyProtection="1">
      <alignment horizontal="center" vertical="center"/>
    </xf>
    <xf numFmtId="165" fontId="30" fillId="0" borderId="45" xfId="38" applyNumberFormat="1" applyFont="1" applyFill="1" applyBorder="1" applyAlignment="1" applyProtection="1">
      <alignment vertical="center"/>
    </xf>
    <xf numFmtId="165" fontId="30" fillId="0" borderId="0" xfId="38" applyNumberFormat="1" applyFont="1" applyFill="1" applyBorder="1" applyAlignment="1" applyProtection="1">
      <alignment horizontal="center" vertical="center"/>
      <protection locked="0"/>
    </xf>
    <xf numFmtId="165" fontId="40" fillId="0" borderId="0" xfId="38" applyNumberFormat="1" applyFont="1" applyFill="1" applyBorder="1" applyAlignment="1" applyProtection="1"/>
    <xf numFmtId="165" fontId="30" fillId="0" borderId="0" xfId="38" applyNumberFormat="1" applyFont="1" applyFill="1" applyBorder="1" applyAlignment="1" applyProtection="1">
      <alignment vertical="center"/>
    </xf>
    <xf numFmtId="165" fontId="42" fillId="0" borderId="0" xfId="38" applyNumberFormat="1" applyFont="1" applyFill="1" applyBorder="1" applyAlignment="1" applyProtection="1">
      <alignment vertical="center"/>
    </xf>
    <xf numFmtId="0" fontId="0" fillId="0" borderId="0" xfId="0" applyBorder="1" applyProtection="1"/>
    <xf numFmtId="0" fontId="19" fillId="0" borderId="0" xfId="0" applyFont="1" applyBorder="1" applyAlignment="1" applyProtection="1">
      <alignment horizontal="center"/>
    </xf>
    <xf numFmtId="165" fontId="19" fillId="0" borderId="46" xfId="0" applyNumberFormat="1" applyFont="1" applyBorder="1" applyAlignment="1" applyProtection="1">
      <alignment horizontal="center"/>
    </xf>
    <xf numFmtId="165" fontId="19" fillId="0" borderId="46" xfId="0" applyNumberFormat="1" applyFont="1" applyBorder="1" applyAlignment="1" applyProtection="1">
      <alignment horizontal="center" wrapText="1"/>
    </xf>
    <xf numFmtId="165" fontId="19" fillId="0" borderId="47" xfId="0" applyNumberFormat="1" applyFont="1" applyBorder="1" applyAlignment="1" applyProtection="1">
      <alignment horizontal="center"/>
    </xf>
    <xf numFmtId="0" fontId="30" fillId="0" borderId="0" xfId="0" applyFont="1" applyFill="1" applyBorder="1" applyAlignment="1" applyProtection="1">
      <alignment horizontal="center" vertical="center"/>
    </xf>
    <xf numFmtId="165" fontId="0" fillId="0" borderId="48" xfId="0" applyNumberFormat="1" applyFont="1" applyBorder="1" applyAlignment="1" applyProtection="1">
      <alignment horizontal="left"/>
    </xf>
    <xf numFmtId="1" fontId="19" fillId="4" borderId="5" xfId="0" applyNumberFormat="1" applyFont="1" applyFill="1" applyBorder="1" applyAlignment="1" applyProtection="1">
      <alignment horizontal="center"/>
      <protection locked="0"/>
    </xf>
    <xf numFmtId="1" fontId="38" fillId="4" borderId="5" xfId="0" applyNumberFormat="1" applyFont="1" applyFill="1" applyBorder="1" applyAlignment="1" applyProtection="1">
      <alignment horizontal="center"/>
      <protection locked="0"/>
    </xf>
    <xf numFmtId="1" fontId="38" fillId="5" borderId="49" xfId="0" applyNumberFormat="1" applyFont="1" applyFill="1" applyBorder="1" applyAlignment="1" applyProtection="1">
      <alignment horizontal="center"/>
    </xf>
    <xf numFmtId="0" fontId="0" fillId="0" borderId="0" xfId="0" applyFill="1" applyBorder="1" applyAlignment="1" applyProtection="1">
      <alignment horizontal="left" vertical="top"/>
      <protection locked="0"/>
    </xf>
    <xf numFmtId="165" fontId="0" fillId="0" borderId="50" xfId="0" applyNumberFormat="1" applyFont="1" applyBorder="1" applyAlignment="1" applyProtection="1">
      <alignment horizontal="left"/>
    </xf>
    <xf numFmtId="1" fontId="38" fillId="4" borderId="51" xfId="0" applyNumberFormat="1" applyFont="1" applyFill="1" applyBorder="1" applyAlignment="1" applyProtection="1">
      <alignment horizontal="center"/>
      <protection locked="0"/>
    </xf>
    <xf numFmtId="1" fontId="38" fillId="5" borderId="52" xfId="0" applyNumberFormat="1" applyFont="1" applyFill="1" applyBorder="1" applyAlignment="1" applyProtection="1">
      <alignment horizontal="center"/>
    </xf>
    <xf numFmtId="0" fontId="0" fillId="0" borderId="53" xfId="0" applyBorder="1" applyProtection="1"/>
    <xf numFmtId="165" fontId="0" fillId="0" borderId="46" xfId="0" applyNumberFormat="1" applyFont="1" applyBorder="1" applyAlignment="1" applyProtection="1">
      <alignment horizontal="center"/>
    </xf>
    <xf numFmtId="165" fontId="0" fillId="0" borderId="47" xfId="0" applyNumberFormat="1" applyFont="1" applyBorder="1" applyAlignment="1" applyProtection="1">
      <alignment horizontal="center"/>
    </xf>
    <xf numFmtId="0" fontId="19" fillId="4" borderId="51" xfId="0" applyNumberFormat="1" applyFont="1" applyFill="1" applyBorder="1" applyAlignment="1" applyProtection="1">
      <alignment horizontal="center"/>
      <protection locked="0"/>
    </xf>
    <xf numFmtId="0" fontId="0" fillId="0" borderId="52" xfId="0" applyNumberFormat="1" applyFill="1" applyBorder="1" applyAlignment="1" applyProtection="1">
      <alignment horizontal="center"/>
    </xf>
    <xf numFmtId="0" fontId="25" fillId="0" borderId="0" xfId="0" applyFont="1" applyFill="1" applyBorder="1" applyAlignment="1" applyProtection="1">
      <alignment horizontal="right"/>
    </xf>
    <xf numFmtId="167" fontId="0" fillId="0" borderId="0" xfId="0" applyNumberFormat="1" applyFont="1" applyFill="1" applyBorder="1" applyAlignment="1" applyProtection="1">
      <alignment horizontal="left"/>
    </xf>
    <xf numFmtId="0" fontId="19" fillId="0" borderId="0" xfId="0" applyFont="1" applyBorder="1" applyProtection="1"/>
    <xf numFmtId="165" fontId="0" fillId="0" borderId="47" xfId="0" applyNumberFormat="1" applyFont="1" applyBorder="1" applyAlignment="1" applyProtection="1">
      <alignment horizontal="center" wrapText="1"/>
    </xf>
    <xf numFmtId="0" fontId="44" fillId="0" borderId="0" xfId="0" applyFont="1" applyFill="1" applyBorder="1" applyAlignment="1" applyProtection="1">
      <alignment horizontal="center" wrapText="1"/>
    </xf>
    <xf numFmtId="0" fontId="0" fillId="4" borderId="52" xfId="0" applyNumberFormat="1" applyFont="1" applyFill="1" applyBorder="1" applyAlignment="1" applyProtection="1">
      <alignment horizontal="center"/>
      <protection locked="0"/>
    </xf>
    <xf numFmtId="167" fontId="0" fillId="0" borderId="0" xfId="0" applyNumberFormat="1" applyFill="1" applyBorder="1" applyAlignment="1" applyProtection="1">
      <alignment horizontal="center"/>
      <protection locked="0"/>
    </xf>
    <xf numFmtId="0" fontId="19" fillId="0" borderId="0" xfId="0" applyFont="1" applyFill="1" applyBorder="1" applyProtection="1"/>
    <xf numFmtId="165" fontId="31" fillId="0" borderId="46" xfId="0" applyNumberFormat="1" applyFont="1" applyBorder="1" applyAlignment="1" applyProtection="1">
      <alignment horizontal="center"/>
    </xf>
    <xf numFmtId="165" fontId="31" fillId="0" borderId="47" xfId="0" applyNumberFormat="1" applyFont="1" applyBorder="1" applyAlignment="1" applyProtection="1">
      <alignment horizontal="center"/>
    </xf>
    <xf numFmtId="1" fontId="0" fillId="4" borderId="5" xfId="0" applyNumberFormat="1" applyFill="1" applyBorder="1" applyAlignment="1" applyProtection="1">
      <alignment horizontal="center"/>
      <protection locked="0"/>
    </xf>
    <xf numFmtId="1" fontId="0" fillId="0" borderId="49" xfId="0" applyNumberFormat="1" applyFill="1" applyBorder="1" applyAlignment="1" applyProtection="1">
      <alignment horizontal="center"/>
    </xf>
    <xf numFmtId="1" fontId="19" fillId="4" borderId="54" xfId="0" applyNumberFormat="1" applyFont="1" applyFill="1" applyBorder="1" applyAlignment="1" applyProtection="1">
      <alignment horizontal="center"/>
      <protection locked="0"/>
    </xf>
    <xf numFmtId="1" fontId="0" fillId="4" borderId="54" xfId="0" applyNumberFormat="1" applyFill="1" applyBorder="1" applyAlignment="1" applyProtection="1">
      <alignment horizontal="center"/>
      <protection locked="0"/>
    </xf>
    <xf numFmtId="165" fontId="45" fillId="0" borderId="55" xfId="0" applyNumberFormat="1" applyFont="1" applyFill="1" applyBorder="1" applyAlignment="1" applyProtection="1">
      <alignment horizontal="left"/>
    </xf>
    <xf numFmtId="0" fontId="0" fillId="0" borderId="56" xfId="0" applyBorder="1" applyProtection="1"/>
    <xf numFmtId="168" fontId="31" fillId="6" borderId="57" xfId="0" applyNumberFormat="1" applyFont="1" applyFill="1" applyBorder="1" applyAlignment="1" applyProtection="1">
      <alignment horizontal="center"/>
      <protection locked="0"/>
    </xf>
    <xf numFmtId="168" fontId="31" fillId="6" borderId="58" xfId="0" applyNumberFormat="1" applyFont="1" applyFill="1" applyBorder="1" applyAlignment="1" applyProtection="1">
      <alignment horizontal="center"/>
      <protection locked="0"/>
    </xf>
    <xf numFmtId="168" fontId="0" fillId="0" borderId="59" xfId="0" applyNumberFormat="1" applyFont="1" applyFill="1" applyBorder="1" applyAlignment="1" applyProtection="1">
      <alignment horizontal="left"/>
    </xf>
    <xf numFmtId="170" fontId="0" fillId="4" borderId="29" xfId="0" applyNumberFormat="1" applyFill="1" applyBorder="1" applyAlignment="1" applyProtection="1">
      <alignment horizontal="right" wrapText="1"/>
    </xf>
    <xf numFmtId="171" fontId="0" fillId="4" borderId="29" xfId="0" applyNumberFormat="1" applyFill="1" applyBorder="1" applyAlignment="1" applyProtection="1">
      <alignment horizontal="right" wrapText="1"/>
    </xf>
    <xf numFmtId="171" fontId="0" fillId="4" borderId="5" xfId="0" applyNumberFormat="1" applyFill="1" applyBorder="1" applyAlignment="1" applyProtection="1">
      <alignment horizontal="right" wrapText="1"/>
      <protection locked="0"/>
    </xf>
    <xf numFmtId="168" fontId="0" fillId="0" borderId="60" xfId="0" applyNumberFormat="1" applyFont="1" applyBorder="1" applyAlignment="1" applyProtection="1">
      <alignment horizontal="left"/>
    </xf>
    <xf numFmtId="170" fontId="0" fillId="0" borderId="29" xfId="0" applyNumberFormat="1" applyBorder="1" applyAlignment="1" applyProtection="1">
      <alignment horizontal="right" wrapText="1"/>
    </xf>
    <xf numFmtId="171" fontId="0" fillId="0" borderId="29" xfId="0" applyNumberFormat="1" applyBorder="1" applyAlignment="1" applyProtection="1">
      <alignment horizontal="right" wrapText="1"/>
    </xf>
    <xf numFmtId="171" fontId="0" fillId="0" borderId="5" xfId="0" applyNumberFormat="1" applyBorder="1" applyAlignment="1" applyProtection="1">
      <alignment horizontal="right" wrapText="1"/>
    </xf>
    <xf numFmtId="168" fontId="0" fillId="0" borderId="39" xfId="0" applyNumberFormat="1" applyFont="1" applyBorder="1" applyAlignment="1" applyProtection="1">
      <alignment horizontal="left" wrapText="1"/>
    </xf>
    <xf numFmtId="170" fontId="0" fillId="0" borderId="29" xfId="2" applyNumberFormat="1" applyFont="1" applyFill="1" applyBorder="1" applyAlignment="1" applyProtection="1">
      <alignment horizontal="right"/>
    </xf>
    <xf numFmtId="0" fontId="0" fillId="0" borderId="0" xfId="0" applyFill="1" applyBorder="1" applyAlignment="1" applyProtection="1">
      <alignment horizontal="center" wrapText="1"/>
    </xf>
    <xf numFmtId="165" fontId="0" fillId="0" borderId="0" xfId="2" applyFont="1" applyFill="1" applyBorder="1" applyAlignment="1" applyProtection="1"/>
    <xf numFmtId="165" fontId="0" fillId="0" borderId="0" xfId="0" applyNumberFormat="1" applyFill="1" applyBorder="1" applyProtection="1"/>
    <xf numFmtId="168" fontId="0" fillId="0" borderId="0" xfId="0" applyNumberFormat="1" applyFont="1" applyBorder="1" applyProtection="1"/>
    <xf numFmtId="165" fontId="0" fillId="4" borderId="5" xfId="0" applyNumberFormat="1" applyFont="1" applyFill="1" applyBorder="1" applyProtection="1">
      <protection locked="0"/>
    </xf>
    <xf numFmtId="0" fontId="0" fillId="4" borderId="29" xfId="0" applyNumberFormat="1" applyFill="1" applyBorder="1" applyAlignment="1" applyProtection="1">
      <alignment horizontal="center" vertical="center"/>
    </xf>
    <xf numFmtId="0" fontId="0" fillId="0" borderId="5" xfId="0" applyNumberFormat="1" applyFill="1" applyBorder="1" applyAlignment="1" applyProtection="1">
      <alignment horizontal="center" vertical="center"/>
    </xf>
    <xf numFmtId="181" fontId="0" fillId="4" borderId="29" xfId="0" applyNumberFormat="1" applyFill="1" applyBorder="1" applyAlignment="1" applyProtection="1">
      <alignment horizontal="center" vertical="center"/>
    </xf>
    <xf numFmtId="1" fontId="0" fillId="0" borderId="5" xfId="0" applyNumberFormat="1" applyFill="1" applyBorder="1" applyAlignment="1" applyProtection="1">
      <alignment horizontal="center" vertical="center"/>
    </xf>
    <xf numFmtId="171" fontId="0" fillId="4" borderId="29" xfId="0" applyNumberFormat="1" applyFill="1" applyBorder="1" applyAlignment="1" applyProtection="1">
      <alignment horizontal="center" vertical="center"/>
    </xf>
    <xf numFmtId="182" fontId="0" fillId="0" borderId="5" xfId="0" applyNumberFormat="1" applyFill="1" applyBorder="1" applyAlignment="1" applyProtection="1">
      <alignment horizontal="center" vertical="center"/>
    </xf>
    <xf numFmtId="49" fontId="0" fillId="4" borderId="54" xfId="0" applyNumberFormat="1" applyFont="1" applyFill="1" applyBorder="1" applyAlignment="1" applyProtection="1">
      <alignment horizontal="left"/>
      <protection locked="0"/>
    </xf>
    <xf numFmtId="0" fontId="0" fillId="4" borderId="63" xfId="0" applyNumberFormat="1" applyFill="1" applyBorder="1" applyAlignment="1" applyProtection="1">
      <alignment horizontal="center" vertical="center"/>
    </xf>
    <xf numFmtId="171" fontId="0" fillId="4" borderId="63" xfId="0" applyNumberFormat="1" applyFill="1" applyBorder="1" applyAlignment="1" applyProtection="1">
      <alignment horizontal="center" vertical="center"/>
    </xf>
    <xf numFmtId="49" fontId="0" fillId="4" borderId="64" xfId="0" applyNumberFormat="1" applyFont="1" applyFill="1" applyBorder="1" applyAlignment="1" applyProtection="1">
      <alignment horizontal="left"/>
      <protection locked="0"/>
    </xf>
    <xf numFmtId="0" fontId="0" fillId="4" borderId="65" xfId="0" applyNumberFormat="1" applyFill="1" applyBorder="1" applyAlignment="1" applyProtection="1">
      <alignment horizontal="center" vertical="center"/>
    </xf>
    <xf numFmtId="0" fontId="43" fillId="0" borderId="0" xfId="0" applyFont="1" applyProtection="1"/>
    <xf numFmtId="0" fontId="0" fillId="0" borderId="0" xfId="0" applyNumberFormat="1" applyFill="1" applyBorder="1" applyProtection="1"/>
    <xf numFmtId="165" fontId="47" fillId="0" borderId="66" xfId="38" applyNumberFormat="1" applyFont="1" applyFill="1" applyBorder="1" applyAlignment="1" applyProtection="1"/>
    <xf numFmtId="165" fontId="48" fillId="0" borderId="66" xfId="38" applyNumberFormat="1" applyFont="1" applyFill="1" applyBorder="1" applyAlignment="1" applyProtection="1"/>
    <xf numFmtId="165" fontId="30" fillId="0" borderId="66" xfId="38" applyNumberFormat="1" applyFont="1" applyFill="1" applyBorder="1" applyAlignment="1" applyProtection="1">
      <alignment vertical="center"/>
    </xf>
    <xf numFmtId="165" fontId="49" fillId="0" borderId="66" xfId="38" applyNumberFormat="1" applyFont="1" applyFill="1" applyBorder="1" applyAlignment="1" applyProtection="1">
      <alignment vertical="center"/>
    </xf>
    <xf numFmtId="165" fontId="50" fillId="0" borderId="66" xfId="38" applyNumberFormat="1" applyFont="1" applyFill="1" applyBorder="1" applyAlignment="1" applyProtection="1">
      <alignment vertical="center"/>
    </xf>
    <xf numFmtId="0" fontId="0" fillId="0" borderId="66" xfId="0" applyFill="1" applyBorder="1" applyProtection="1"/>
    <xf numFmtId="165" fontId="48" fillId="0" borderId="66" xfId="38" applyNumberFormat="1" applyFont="1" applyFill="1" applyBorder="1" applyAlignment="1" applyProtection="1">
      <alignment vertical="center"/>
    </xf>
    <xf numFmtId="0" fontId="0" fillId="0" borderId="66" xfId="0" applyBorder="1" applyProtection="1"/>
    <xf numFmtId="0" fontId="0" fillId="0" borderId="66" xfId="0" applyBorder="1"/>
    <xf numFmtId="165" fontId="51" fillId="0" borderId="67" xfId="0" applyNumberFormat="1" applyFont="1" applyFill="1" applyBorder="1" applyAlignment="1" applyProtection="1">
      <alignment horizontal="center" vertical="center"/>
    </xf>
    <xf numFmtId="165" fontId="51" fillId="0" borderId="68" xfId="0" applyNumberFormat="1" applyFont="1" applyFill="1" applyBorder="1" applyAlignment="1" applyProtection="1">
      <alignment horizontal="center" vertical="center" wrapText="1"/>
    </xf>
    <xf numFmtId="0" fontId="1" fillId="0" borderId="69" xfId="0" applyFont="1" applyFill="1" applyBorder="1" applyAlignment="1" applyProtection="1">
      <alignment horizontal="center"/>
    </xf>
    <xf numFmtId="168" fontId="19" fillId="6" borderId="70" xfId="0" applyNumberFormat="1" applyFont="1" applyFill="1" applyBorder="1" applyAlignment="1" applyProtection="1">
      <alignment horizontal="center"/>
      <protection locked="0"/>
    </xf>
    <xf numFmtId="165" fontId="51" fillId="0" borderId="71" xfId="0" applyNumberFormat="1" applyFont="1" applyFill="1" applyBorder="1" applyAlignment="1" applyProtection="1">
      <alignment horizontal="center" vertical="center"/>
    </xf>
    <xf numFmtId="0" fontId="51" fillId="0" borderId="72" xfId="0" applyFont="1" applyFill="1" applyBorder="1" applyAlignment="1" applyProtection="1">
      <alignment horizontal="center" vertical="center"/>
    </xf>
    <xf numFmtId="165" fontId="51" fillId="0" borderId="73" xfId="0" applyNumberFormat="1" applyFont="1" applyFill="1" applyBorder="1" applyAlignment="1" applyProtection="1">
      <alignment horizontal="center" vertical="center"/>
    </xf>
    <xf numFmtId="165" fontId="51" fillId="0" borderId="74" xfId="0" applyNumberFormat="1" applyFont="1" applyFill="1" applyBorder="1" applyAlignment="1" applyProtection="1">
      <alignment horizontal="center" vertical="center" wrapText="1"/>
    </xf>
    <xf numFmtId="0" fontId="1" fillId="0" borderId="75" xfId="0" applyFont="1" applyFill="1" applyBorder="1" applyAlignment="1" applyProtection="1">
      <alignment horizontal="center"/>
    </xf>
    <xf numFmtId="168" fontId="19" fillId="6" borderId="0" xfId="0" applyNumberFormat="1" applyFont="1" applyFill="1" applyBorder="1" applyAlignment="1" applyProtection="1">
      <alignment horizontal="center"/>
      <protection locked="0"/>
    </xf>
    <xf numFmtId="168" fontId="19" fillId="6" borderId="76" xfId="0" applyNumberFormat="1" applyFont="1" applyFill="1" applyBorder="1" applyAlignment="1" applyProtection="1">
      <alignment horizontal="center"/>
      <protection locked="0"/>
    </xf>
    <xf numFmtId="49" fontId="1" fillId="0" borderId="5" xfId="0" applyNumberFormat="1" applyFont="1" applyFill="1" applyBorder="1" applyAlignment="1" applyProtection="1">
      <alignment horizontal="left"/>
    </xf>
    <xf numFmtId="171" fontId="1" fillId="2" borderId="29" xfId="0" applyNumberFormat="1" applyFont="1" applyFill="1" applyBorder="1" applyAlignment="1" applyProtection="1">
      <alignment horizontal="center" vertical="center" wrapText="1"/>
    </xf>
    <xf numFmtId="183" fontId="1" fillId="2" borderId="5" xfId="0" applyNumberFormat="1" applyFont="1" applyFill="1" applyBorder="1" applyAlignment="1" applyProtection="1">
      <alignment horizontal="center" vertical="center" wrapText="1"/>
    </xf>
    <xf numFmtId="182" fontId="1" fillId="2" borderId="29" xfId="0" applyNumberFormat="1" applyFont="1" applyFill="1" applyBorder="1" applyAlignment="1" applyProtection="1">
      <alignment horizontal="center" vertical="center" wrapText="1"/>
    </xf>
    <xf numFmtId="171" fontId="1" fillId="2" borderId="5" xfId="0" applyNumberFormat="1" applyFont="1" applyFill="1" applyBorder="1" applyAlignment="1" applyProtection="1">
      <alignment horizontal="center" vertical="center" wrapText="1"/>
    </xf>
    <xf numFmtId="174" fontId="1" fillId="2" borderId="5" xfId="0" applyNumberFormat="1" applyFont="1" applyFill="1" applyBorder="1" applyAlignment="1" applyProtection="1">
      <alignment horizontal="center" vertical="center" wrapText="1"/>
    </xf>
    <xf numFmtId="171" fontId="1" fillId="2" borderId="5" xfId="0" applyNumberFormat="1" applyFont="1" applyFill="1" applyBorder="1" applyAlignment="1" applyProtection="1">
      <alignment vertical="center"/>
      <protection locked="0"/>
    </xf>
    <xf numFmtId="49" fontId="1" fillId="7" borderId="5" xfId="0" applyNumberFormat="1" applyFont="1" applyFill="1" applyBorder="1" applyAlignment="1" applyProtection="1">
      <alignment horizontal="left"/>
    </xf>
    <xf numFmtId="9" fontId="101" fillId="2" borderId="29" xfId="23" applyFill="1" applyBorder="1" applyAlignment="1" applyProtection="1">
      <alignment horizontal="center" vertical="center" wrapText="1"/>
    </xf>
    <xf numFmtId="171" fontId="1" fillId="8" borderId="5" xfId="0" applyNumberFormat="1" applyFont="1" applyFill="1" applyBorder="1" applyAlignment="1" applyProtection="1">
      <alignment vertical="center"/>
      <protection locked="0"/>
    </xf>
    <xf numFmtId="9" fontId="101" fillId="2" borderId="29" xfId="23" applyNumberFormat="1" applyFill="1" applyBorder="1" applyAlignment="1" applyProtection="1">
      <alignment horizontal="center" vertical="center" wrapText="1"/>
    </xf>
    <xf numFmtId="184" fontId="1" fillId="2" borderId="5" xfId="0" applyNumberFormat="1" applyFont="1" applyFill="1" applyBorder="1" applyAlignment="1" applyProtection="1">
      <alignment horizontal="center" vertical="center" wrapText="1"/>
    </xf>
    <xf numFmtId="1" fontId="52" fillId="2" borderId="29" xfId="0" applyNumberFormat="1" applyFont="1" applyFill="1" applyBorder="1" applyAlignment="1" applyProtection="1">
      <alignment horizontal="center" vertical="center" wrapText="1"/>
    </xf>
    <xf numFmtId="171" fontId="1" fillId="8" borderId="5" xfId="0" applyNumberFormat="1" applyFont="1" applyFill="1" applyBorder="1" applyAlignment="1" applyProtection="1">
      <alignment horizontal="right" vertical="center"/>
      <protection locked="0"/>
    </xf>
    <xf numFmtId="1" fontId="1" fillId="2" borderId="29" xfId="0" applyNumberFormat="1" applyFont="1" applyFill="1" applyBorder="1" applyAlignment="1" applyProtection="1">
      <alignment horizontal="center" vertical="center" wrapText="1"/>
    </xf>
    <xf numFmtId="185" fontId="52" fillId="2" borderId="29" xfId="0" applyNumberFormat="1" applyFont="1" applyFill="1" applyBorder="1" applyAlignment="1" applyProtection="1">
      <alignment horizontal="center" vertical="center" wrapText="1"/>
    </xf>
    <xf numFmtId="9" fontId="1" fillId="2" borderId="29" xfId="0" applyNumberFormat="1" applyFont="1" applyFill="1" applyBorder="1" applyAlignment="1" applyProtection="1">
      <alignment horizontal="center" vertical="center" wrapText="1"/>
    </xf>
    <xf numFmtId="49" fontId="0" fillId="0" borderId="0" xfId="0" applyNumberFormat="1" applyFont="1" applyProtection="1"/>
    <xf numFmtId="49" fontId="51" fillId="0" borderId="67" xfId="0" applyNumberFormat="1" applyFont="1" applyFill="1" applyBorder="1" applyAlignment="1" applyProtection="1">
      <alignment horizontal="center" vertical="center"/>
    </xf>
    <xf numFmtId="49" fontId="51" fillId="0" borderId="68" xfId="0" applyNumberFormat="1" applyFont="1" applyFill="1" applyBorder="1" applyAlignment="1" applyProtection="1">
      <alignment horizontal="center" vertical="center" wrapText="1"/>
    </xf>
    <xf numFmtId="49" fontId="1" fillId="5" borderId="77" xfId="0" applyNumberFormat="1" applyFont="1" applyFill="1" applyBorder="1" applyProtection="1"/>
    <xf numFmtId="171" fontId="1" fillId="0" borderId="29" xfId="0" applyNumberFormat="1" applyFont="1" applyFill="1" applyBorder="1" applyAlignment="1" applyProtection="1">
      <alignment vertical="center"/>
    </xf>
    <xf numFmtId="171" fontId="1" fillId="0" borderId="5" xfId="0" applyNumberFormat="1" applyFont="1" applyFill="1" applyBorder="1" applyAlignment="1" applyProtection="1">
      <alignment vertical="center"/>
    </xf>
    <xf numFmtId="49" fontId="1" fillId="5" borderId="2" xfId="0" applyNumberFormat="1" applyFont="1" applyFill="1" applyBorder="1" applyProtection="1"/>
    <xf numFmtId="49" fontId="1" fillId="7" borderId="5" xfId="0" applyNumberFormat="1" applyFont="1" applyFill="1" applyBorder="1" applyProtection="1"/>
    <xf numFmtId="171" fontId="1" fillId="9" borderId="29" xfId="0" applyNumberFormat="1" applyFont="1" applyFill="1" applyBorder="1" applyAlignment="1" applyProtection="1">
      <alignment vertical="center"/>
    </xf>
    <xf numFmtId="171" fontId="1" fillId="7" borderId="5" xfId="0" applyNumberFormat="1" applyFont="1" applyFill="1" applyBorder="1" applyAlignment="1" applyProtection="1">
      <alignment vertical="center"/>
    </xf>
    <xf numFmtId="49" fontId="1" fillId="5" borderId="78" xfId="0" applyNumberFormat="1" applyFont="1" applyFill="1" applyBorder="1" applyProtection="1"/>
    <xf numFmtId="171" fontId="1" fillId="0" borderId="79" xfId="0" applyNumberFormat="1" applyFont="1" applyFill="1" applyBorder="1" applyAlignment="1" applyProtection="1">
      <alignment vertical="center"/>
    </xf>
    <xf numFmtId="165" fontId="54" fillId="0" borderId="0" xfId="5" applyFont="1" applyFill="1" applyAlignment="1" applyProtection="1">
      <alignment vertical="center"/>
    </xf>
    <xf numFmtId="0" fontId="38" fillId="0" borderId="0" xfId="0" applyFont="1" applyProtection="1"/>
    <xf numFmtId="165" fontId="55" fillId="0" borderId="0" xfId="17" applyFont="1" applyFill="1" applyAlignment="1" applyProtection="1">
      <alignment horizontal="right" vertical="center"/>
    </xf>
    <xf numFmtId="0" fontId="26" fillId="0" borderId="0" xfId="0" applyFont="1" applyFill="1" applyBorder="1" applyAlignment="1" applyProtection="1">
      <alignment horizontal="center"/>
    </xf>
    <xf numFmtId="0" fontId="45" fillId="0" borderId="0" xfId="0" applyFont="1" applyFill="1" applyBorder="1" applyAlignment="1" applyProtection="1">
      <alignment horizontal="left"/>
    </xf>
    <xf numFmtId="0" fontId="56" fillId="0" borderId="0" xfId="0" applyFont="1" applyFill="1" applyAlignment="1" applyProtection="1"/>
    <xf numFmtId="0" fontId="26" fillId="0" borderId="0" xfId="0" applyFont="1" applyProtection="1"/>
    <xf numFmtId="165" fontId="57" fillId="0" borderId="0" xfId="17" applyFont="1" applyFill="1" applyAlignment="1" applyProtection="1"/>
    <xf numFmtId="165" fontId="57" fillId="0" borderId="0" xfId="17" applyFont="1" applyFill="1" applyAlignment="1" applyProtection="1">
      <alignment horizontal="center"/>
    </xf>
    <xf numFmtId="165" fontId="57" fillId="0" borderId="0" xfId="17" applyFont="1" applyFill="1" applyAlignment="1" applyProtection="1">
      <alignment horizontal="right"/>
    </xf>
    <xf numFmtId="165" fontId="57" fillId="0" borderId="0" xfId="17" applyFont="1" applyFill="1" applyBorder="1" applyAlignment="1" applyProtection="1">
      <alignment horizontal="center"/>
    </xf>
    <xf numFmtId="165" fontId="101" fillId="0" borderId="0" xfId="16" applyProtection="1"/>
    <xf numFmtId="0" fontId="26" fillId="0" borderId="0" xfId="0" applyFont="1" applyAlignment="1" applyProtection="1">
      <alignment horizontal="left" indent="1"/>
    </xf>
    <xf numFmtId="0" fontId="6" fillId="0" borderId="0" xfId="0" applyFont="1" applyAlignment="1" applyProtection="1">
      <alignment horizontal="left" indent="1"/>
    </xf>
    <xf numFmtId="165" fontId="0" fillId="0" borderId="80" xfId="32" applyNumberFormat="1" applyFont="1" applyFill="1" applyBorder="1" applyAlignment="1" applyProtection="1">
      <alignment horizontal="right"/>
    </xf>
    <xf numFmtId="186" fontId="20" fillId="4" borderId="80" xfId="32" applyNumberFormat="1" applyFont="1" applyFill="1" applyBorder="1" applyAlignment="1" applyProtection="1">
      <alignment horizontal="center" vertical="center"/>
    </xf>
    <xf numFmtId="165" fontId="55" fillId="0" borderId="80" xfId="32" applyNumberFormat="1" applyFont="1" applyFill="1" applyBorder="1" applyAlignment="1" applyProtection="1">
      <alignment horizontal="right"/>
    </xf>
    <xf numFmtId="165" fontId="20" fillId="4" borderId="80" xfId="32" applyNumberFormat="1" applyFont="1" applyFill="1" applyBorder="1" applyAlignment="1" applyProtection="1">
      <alignment horizontal="center" vertical="center"/>
    </xf>
    <xf numFmtId="167" fontId="20" fillId="4" borderId="80" xfId="32" applyNumberFormat="1" applyFont="1" applyFill="1" applyBorder="1" applyAlignment="1" applyProtection="1">
      <alignment horizontal="center" vertical="center"/>
    </xf>
    <xf numFmtId="165" fontId="26" fillId="0" borderId="0" xfId="16" applyFont="1" applyProtection="1"/>
    <xf numFmtId="188" fontId="20" fillId="4" borderId="80" xfId="32" applyNumberFormat="1" applyFont="1" applyFill="1" applyBorder="1" applyAlignment="1" applyProtection="1">
      <alignment horizontal="center"/>
    </xf>
    <xf numFmtId="171" fontId="20" fillId="4" borderId="80" xfId="32" applyNumberFormat="1" applyFont="1" applyFill="1" applyBorder="1" applyAlignment="1" applyProtection="1">
      <alignment horizontal="center"/>
    </xf>
    <xf numFmtId="165" fontId="20" fillId="4" borderId="80" xfId="32" applyNumberFormat="1" applyFont="1" applyFill="1" applyBorder="1" applyAlignment="1" applyProtection="1">
      <alignment horizontal="center"/>
    </xf>
    <xf numFmtId="0" fontId="26" fillId="0" borderId="0" xfId="0" applyFont="1" applyFill="1" applyBorder="1" applyProtection="1"/>
    <xf numFmtId="167" fontId="20" fillId="4" borderId="80" xfId="32" applyNumberFormat="1" applyFont="1" applyFill="1" applyBorder="1" applyAlignment="1" applyProtection="1">
      <alignment horizontal="center"/>
    </xf>
    <xf numFmtId="0" fontId="59" fillId="0" borderId="0" xfId="0" applyFont="1" applyFill="1" applyBorder="1" applyProtection="1"/>
    <xf numFmtId="0" fontId="6" fillId="0" borderId="0" xfId="16" applyNumberFormat="1" applyFont="1" applyBorder="1" applyProtection="1"/>
    <xf numFmtId="165" fontId="60" fillId="0" borderId="0" xfId="16" applyFont="1" applyProtection="1"/>
    <xf numFmtId="165" fontId="26" fillId="0" borderId="0" xfId="18" applyFont="1" applyProtection="1"/>
    <xf numFmtId="165" fontId="60" fillId="0" borderId="0" xfId="18" applyFont="1" applyProtection="1"/>
    <xf numFmtId="165" fontId="3" fillId="0" borderId="0" xfId="5" applyFont="1" applyFill="1" applyAlignment="1">
      <alignment vertical="center"/>
    </xf>
    <xf numFmtId="165" fontId="22" fillId="0" borderId="0" xfId="0" applyNumberFormat="1" applyFont="1" applyAlignment="1" applyProtection="1">
      <alignment horizontal="right"/>
    </xf>
    <xf numFmtId="165" fontId="22" fillId="0" borderId="0" xfId="0" applyNumberFormat="1" applyFont="1" applyBorder="1" applyAlignment="1" applyProtection="1">
      <alignment horizontal="right"/>
    </xf>
    <xf numFmtId="0" fontId="22" fillId="0" borderId="0" xfId="0" applyNumberFormat="1" applyFont="1" applyAlignment="1" applyProtection="1">
      <alignment horizontal="center"/>
    </xf>
    <xf numFmtId="0" fontId="59" fillId="0" borderId="0" xfId="0" applyFont="1"/>
    <xf numFmtId="167" fontId="22" fillId="0" borderId="0" xfId="0" applyNumberFormat="1" applyFont="1" applyAlignment="1" applyProtection="1">
      <alignment horizontal="center"/>
    </xf>
    <xf numFmtId="165" fontId="22" fillId="0" borderId="0" xfId="0" applyNumberFormat="1" applyFont="1" applyProtection="1"/>
    <xf numFmtId="169" fontId="22" fillId="0" borderId="0" xfId="2" applyNumberFormat="1" applyFont="1" applyFill="1" applyBorder="1" applyAlignment="1" applyProtection="1">
      <alignment horizontal="left"/>
    </xf>
    <xf numFmtId="165" fontId="22" fillId="0" borderId="0" xfId="0" applyNumberFormat="1" applyFont="1" applyBorder="1" applyProtection="1"/>
    <xf numFmtId="0" fontId="57" fillId="0" borderId="0" xfId="0" applyFont="1" applyBorder="1" applyAlignment="1" applyProtection="1">
      <alignment horizontal="center"/>
    </xf>
    <xf numFmtId="0" fontId="57" fillId="0" borderId="0" xfId="0" applyFont="1" applyAlignment="1" applyProtection="1">
      <alignment horizontal="center"/>
    </xf>
    <xf numFmtId="167" fontId="22" fillId="0" borderId="0" xfId="0" applyNumberFormat="1" applyFont="1" applyAlignment="1" applyProtection="1">
      <alignment horizontal="right"/>
    </xf>
    <xf numFmtId="167" fontId="22" fillId="0" borderId="0" xfId="0" applyNumberFormat="1" applyFont="1" applyAlignment="1" applyProtection="1">
      <alignment horizontal="left"/>
    </xf>
    <xf numFmtId="165" fontId="62" fillId="0" borderId="0" xfId="0" applyNumberFormat="1" applyFont="1" applyBorder="1" applyProtection="1"/>
    <xf numFmtId="0" fontId="46" fillId="0" borderId="0" xfId="0" applyFont="1" applyBorder="1" applyProtection="1"/>
    <xf numFmtId="0" fontId="63" fillId="2" borderId="0" xfId="0" applyNumberFormat="1" applyFont="1" applyFill="1" applyBorder="1" applyAlignment="1" applyProtection="1">
      <alignment horizontal="left" vertical="center"/>
      <protection locked="0"/>
    </xf>
    <xf numFmtId="0" fontId="65" fillId="2" borderId="0" xfId="0" applyNumberFormat="1" applyFont="1" applyFill="1" applyBorder="1" applyAlignment="1" applyProtection="1">
      <alignment horizontal="left" vertical="center"/>
      <protection locked="0"/>
    </xf>
    <xf numFmtId="0" fontId="65" fillId="2" borderId="64" xfId="0" applyNumberFormat="1" applyFont="1" applyFill="1" applyBorder="1" applyAlignment="1" applyProtection="1">
      <alignment horizontal="left" vertical="center"/>
      <protection locked="0"/>
    </xf>
    <xf numFmtId="0" fontId="26" fillId="0" borderId="0" xfId="0" applyFont="1"/>
    <xf numFmtId="165" fontId="65" fillId="0" borderId="0" xfId="0" applyNumberFormat="1" applyFont="1" applyProtection="1"/>
    <xf numFmtId="0" fontId="0" fillId="0" borderId="0" xfId="0" applyBorder="1" applyAlignment="1">
      <alignment horizontal="left" wrapText="1"/>
    </xf>
    <xf numFmtId="0" fontId="46" fillId="0" borderId="0" xfId="0" applyFont="1" applyFill="1" applyAlignment="1" applyProtection="1">
      <alignment horizontal="left"/>
      <protection locked="0"/>
    </xf>
    <xf numFmtId="0" fontId="46" fillId="0" borderId="0" xfId="0" applyFont="1" applyFill="1" applyBorder="1" applyAlignment="1" applyProtection="1">
      <alignment horizontal="left"/>
      <protection locked="0"/>
    </xf>
    <xf numFmtId="165" fontId="66" fillId="0" borderId="0" xfId="0" applyNumberFormat="1" applyFont="1" applyBorder="1" applyAlignment="1" applyProtection="1">
      <alignment vertical="center" wrapText="1"/>
    </xf>
    <xf numFmtId="165" fontId="66" fillId="0" borderId="56" xfId="0" applyNumberFormat="1" applyFont="1" applyFill="1" applyBorder="1" applyAlignment="1" applyProtection="1">
      <alignment horizontal="center" wrapText="1"/>
    </xf>
    <xf numFmtId="165" fontId="66" fillId="0" borderId="62" xfId="0" applyNumberFormat="1" applyFont="1" applyFill="1" applyBorder="1" applyAlignment="1" applyProtection="1">
      <alignment horizontal="center" wrapText="1"/>
    </xf>
    <xf numFmtId="0" fontId="66" fillId="0" borderId="0" xfId="0" applyFont="1" applyFill="1" applyBorder="1" applyAlignment="1" applyProtection="1">
      <alignment wrapText="1"/>
    </xf>
    <xf numFmtId="0" fontId="62" fillId="0" borderId="39" xfId="0" applyFont="1" applyFill="1" applyBorder="1" applyAlignment="1" applyProtection="1">
      <alignment horizontal="center"/>
    </xf>
    <xf numFmtId="1" fontId="31" fillId="3" borderId="81" xfId="0" applyNumberFormat="1" applyFont="1" applyFill="1" applyBorder="1" applyAlignment="1" applyProtection="1">
      <alignment horizontal="center"/>
    </xf>
    <xf numFmtId="0" fontId="31" fillId="3" borderId="81" xfId="0" applyFont="1" applyFill="1" applyBorder="1" applyAlignment="1" applyProtection="1">
      <alignment horizontal="center"/>
    </xf>
    <xf numFmtId="0" fontId="62" fillId="0" borderId="82" xfId="0" applyFont="1" applyFill="1" applyBorder="1" applyAlignment="1" applyProtection="1">
      <alignment horizontal="center"/>
    </xf>
    <xf numFmtId="0" fontId="46" fillId="0" borderId="0" xfId="0" applyFont="1" applyProtection="1"/>
    <xf numFmtId="165" fontId="0" fillId="0" borderId="0" xfId="0" applyNumberFormat="1"/>
    <xf numFmtId="165" fontId="3" fillId="0" borderId="0" xfId="15" applyFont="1" applyFill="1" applyAlignment="1">
      <alignment vertical="center"/>
    </xf>
    <xf numFmtId="165" fontId="22" fillId="0" borderId="0" xfId="0" applyNumberFormat="1" applyFont="1" applyAlignment="1">
      <alignment horizontal="right"/>
    </xf>
    <xf numFmtId="165" fontId="22" fillId="0" borderId="0" xfId="0" applyNumberFormat="1" applyFont="1"/>
    <xf numFmtId="165" fontId="65" fillId="0" borderId="0" xfId="0" applyNumberFormat="1" applyFont="1"/>
    <xf numFmtId="0" fontId="46" fillId="0" borderId="0" xfId="0" applyFont="1"/>
    <xf numFmtId="0" fontId="65" fillId="2" borderId="0" xfId="0" applyNumberFormat="1" applyFont="1" applyFill="1" applyAlignment="1" applyProtection="1">
      <alignment horizontal="left" vertical="center"/>
      <protection locked="0"/>
    </xf>
    <xf numFmtId="0" fontId="0" fillId="0" borderId="0" xfId="0" applyBorder="1" applyAlignment="1">
      <alignment horizontal="left"/>
    </xf>
    <xf numFmtId="189" fontId="0" fillId="0" borderId="0" xfId="0" applyNumberFormat="1"/>
    <xf numFmtId="0" fontId="19" fillId="0" borderId="0" xfId="0" applyFont="1" applyBorder="1" applyAlignment="1">
      <alignment horizontal="center"/>
    </xf>
    <xf numFmtId="179" fontId="101" fillId="0" borderId="0" xfId="32" applyNumberFormat="1" applyFill="1" applyBorder="1" applyAlignment="1" applyProtection="1">
      <alignment horizontal="center"/>
      <protection locked="0"/>
    </xf>
    <xf numFmtId="179" fontId="0" fillId="0" borderId="0" xfId="0" applyNumberFormat="1" applyFill="1"/>
    <xf numFmtId="167" fontId="0" fillId="0" borderId="0" xfId="0" applyNumberFormat="1" applyFont="1" applyFill="1" applyBorder="1" applyAlignment="1">
      <alignment horizontal="center"/>
    </xf>
    <xf numFmtId="1" fontId="38" fillId="0" borderId="0" xfId="0" applyNumberFormat="1" applyFont="1" applyFill="1" applyBorder="1" applyAlignment="1">
      <alignment horizontal="center"/>
    </xf>
    <xf numFmtId="1" fontId="45" fillId="5" borderId="0" xfId="0" applyNumberFormat="1" applyFont="1" applyFill="1" applyBorder="1" applyAlignment="1">
      <alignment horizontal="center"/>
    </xf>
    <xf numFmtId="0" fontId="0" fillId="0" borderId="0" xfId="0" applyFont="1" applyBorder="1" applyAlignment="1"/>
    <xf numFmtId="0" fontId="0" fillId="0" borderId="0" xfId="0" applyFont="1" applyFill="1" applyBorder="1" applyAlignment="1"/>
    <xf numFmtId="0" fontId="69" fillId="0" borderId="0" xfId="0" applyFont="1"/>
    <xf numFmtId="0" fontId="22" fillId="0" borderId="0" xfId="0" applyFont="1" applyFill="1" applyBorder="1" applyAlignment="1" applyProtection="1">
      <alignment wrapText="1"/>
    </xf>
    <xf numFmtId="0" fontId="46" fillId="0" borderId="56" xfId="0" applyFont="1" applyFill="1" applyBorder="1" applyAlignment="1" applyProtection="1">
      <alignment horizontal="center" vertical="center" wrapText="1"/>
    </xf>
    <xf numFmtId="0" fontId="46" fillId="0" borderId="83" xfId="0" applyFont="1" applyFill="1" applyBorder="1" applyAlignment="1" applyProtection="1">
      <alignment horizontal="center" vertical="center" wrapText="1"/>
    </xf>
    <xf numFmtId="0" fontId="46" fillId="0" borderId="61" xfId="0" applyFont="1" applyFill="1" applyBorder="1" applyAlignment="1" applyProtection="1">
      <alignment horizontal="center" vertical="center" wrapText="1"/>
    </xf>
    <xf numFmtId="0" fontId="46" fillId="0" borderId="61" xfId="0" applyNumberFormat="1" applyFont="1" applyFill="1" applyBorder="1" applyAlignment="1" applyProtection="1">
      <alignment horizontal="center" vertical="center" wrapText="1"/>
    </xf>
    <xf numFmtId="0" fontId="46" fillId="0" borderId="84" xfId="0" applyNumberFormat="1" applyFont="1" applyFill="1" applyBorder="1" applyAlignment="1" applyProtection="1">
      <alignment horizontal="center" vertical="center" wrapText="1"/>
    </xf>
    <xf numFmtId="0" fontId="46" fillId="0" borderId="82" xfId="0" applyFont="1" applyFill="1" applyBorder="1" applyAlignment="1" applyProtection="1">
      <alignment horizontal="center" vertical="center"/>
    </xf>
    <xf numFmtId="182" fontId="46" fillId="0" borderId="82" xfId="0" applyNumberFormat="1" applyFont="1" applyFill="1" applyBorder="1" applyAlignment="1" applyProtection="1">
      <alignment horizontal="center" vertical="center"/>
    </xf>
    <xf numFmtId="182" fontId="26" fillId="10" borderId="85" xfId="0" applyNumberFormat="1" applyFont="1" applyFill="1" applyBorder="1" applyAlignment="1" applyProtection="1">
      <alignment horizontal="center"/>
    </xf>
    <xf numFmtId="182" fontId="38" fillId="10" borderId="85" xfId="0" applyNumberFormat="1" applyFont="1" applyFill="1" applyBorder="1" applyAlignment="1" applyProtection="1">
      <alignment horizontal="center"/>
    </xf>
    <xf numFmtId="0" fontId="22" fillId="0" borderId="0" xfId="0" applyFont="1" applyAlignment="1" applyProtection="1">
      <alignment horizontal="center"/>
    </xf>
    <xf numFmtId="0" fontId="71" fillId="0" borderId="0" xfId="0" applyFont="1"/>
    <xf numFmtId="0" fontId="71" fillId="0" borderId="0" xfId="0" applyFont="1" applyAlignment="1">
      <alignment horizontal="right"/>
    </xf>
    <xf numFmtId="0" fontId="71" fillId="0" borderId="0" xfId="0" applyFont="1" applyProtection="1"/>
    <xf numFmtId="0" fontId="71" fillId="0" borderId="0" xfId="0" applyFont="1" applyAlignment="1" applyProtection="1">
      <alignment horizontal="right"/>
    </xf>
    <xf numFmtId="165" fontId="23" fillId="0" borderId="0" xfId="15" applyFont="1" applyFill="1" applyAlignment="1">
      <alignment vertical="center"/>
    </xf>
    <xf numFmtId="0" fontId="71" fillId="0" borderId="0" xfId="0" applyFont="1" applyBorder="1" applyProtection="1"/>
    <xf numFmtId="0" fontId="72" fillId="0" borderId="0" xfId="0" applyFont="1" applyBorder="1" applyAlignment="1" applyProtection="1">
      <alignment horizontal="left" vertical="center"/>
    </xf>
    <xf numFmtId="0" fontId="72" fillId="0" borderId="0" xfId="0" applyFont="1" applyBorder="1" applyAlignment="1" applyProtection="1">
      <alignment horizontal="left"/>
    </xf>
    <xf numFmtId="191" fontId="72" fillId="0" borderId="0" xfId="0" applyNumberFormat="1" applyFont="1" applyBorder="1" applyAlignment="1" applyProtection="1">
      <alignment horizontal="left"/>
    </xf>
    <xf numFmtId="0" fontId="71" fillId="0" borderId="0" xfId="0" applyFont="1" applyBorder="1"/>
    <xf numFmtId="0" fontId="74" fillId="0" borderId="0" xfId="0" applyFont="1" applyProtection="1"/>
    <xf numFmtId="0" fontId="77" fillId="0" borderId="0" xfId="0" applyFont="1" applyFill="1" applyBorder="1" applyAlignment="1" applyProtection="1">
      <alignment horizontal="right"/>
    </xf>
    <xf numFmtId="0" fontId="74" fillId="0" borderId="0" xfId="0" applyFont="1"/>
    <xf numFmtId="0" fontId="51" fillId="0" borderId="88" xfId="0" applyFont="1" applyFill="1" applyBorder="1" applyAlignment="1" applyProtection="1">
      <alignment horizontal="center" vertical="center" wrapText="1"/>
    </xf>
    <xf numFmtId="0" fontId="78" fillId="0" borderId="89" xfId="0" applyNumberFormat="1" applyFont="1" applyFill="1" applyBorder="1" applyAlignment="1" applyProtection="1">
      <alignment horizontal="right"/>
    </xf>
    <xf numFmtId="9" fontId="79" fillId="0" borderId="0" xfId="0" applyNumberFormat="1" applyFont="1" applyFill="1" applyBorder="1" applyAlignment="1" applyProtection="1"/>
    <xf numFmtId="0" fontId="51" fillId="0" borderId="90" xfId="0" applyFont="1" applyFill="1" applyBorder="1" applyAlignment="1" applyProtection="1">
      <alignment horizontal="center"/>
    </xf>
    <xf numFmtId="0" fontId="78" fillId="0" borderId="91" xfId="0" applyNumberFormat="1" applyFont="1" applyFill="1" applyBorder="1" applyAlignment="1" applyProtection="1">
      <alignment horizontal="right"/>
    </xf>
    <xf numFmtId="0" fontId="51" fillId="0" borderId="92" xfId="0" applyFont="1" applyFill="1" applyBorder="1" applyAlignment="1" applyProtection="1">
      <alignment horizontal="center"/>
    </xf>
    <xf numFmtId="0" fontId="78" fillId="0" borderId="93" xfId="0" applyNumberFormat="1" applyFont="1" applyFill="1" applyBorder="1" applyAlignment="1" applyProtection="1">
      <alignment horizontal="right"/>
    </xf>
    <xf numFmtId="0" fontId="80" fillId="0" borderId="0" xfId="0" applyFont="1" applyFill="1" applyBorder="1" applyAlignment="1" applyProtection="1">
      <alignment horizontal="center"/>
    </xf>
    <xf numFmtId="0" fontId="78" fillId="0" borderId="0" xfId="0" applyNumberFormat="1" applyFont="1" applyFill="1" applyBorder="1" applyAlignment="1" applyProtection="1">
      <alignment horizontal="right"/>
    </xf>
    <xf numFmtId="0" fontId="9" fillId="0" borderId="0" xfId="0" applyFont="1" applyFill="1" applyBorder="1" applyAlignment="1" applyProtection="1">
      <alignment horizontal="center" vertical="center"/>
    </xf>
    <xf numFmtId="9" fontId="79" fillId="0" borderId="0" xfId="0" applyNumberFormat="1" applyFont="1" applyFill="1" applyBorder="1" applyAlignment="1" applyProtection="1">
      <alignment horizontal="center"/>
    </xf>
    <xf numFmtId="0" fontId="74" fillId="0" borderId="0" xfId="0" applyFont="1" applyFill="1"/>
    <xf numFmtId="192" fontId="81" fillId="5" borderId="0" xfId="0" applyNumberFormat="1" applyFont="1" applyFill="1" applyBorder="1" applyAlignment="1" applyProtection="1">
      <alignment vertical="center"/>
    </xf>
    <xf numFmtId="0" fontId="78" fillId="5" borderId="0" xfId="0" applyNumberFormat="1" applyFont="1" applyFill="1" applyBorder="1" applyAlignment="1" applyProtection="1">
      <alignment horizontal="right"/>
    </xf>
    <xf numFmtId="0" fontId="9" fillId="5" borderId="0" xfId="0" applyFont="1" applyFill="1" applyBorder="1" applyAlignment="1" applyProtection="1">
      <alignment horizontal="center" vertical="center"/>
    </xf>
    <xf numFmtId="0" fontId="82" fillId="5" borderId="0" xfId="0" applyFont="1" applyFill="1" applyBorder="1" applyAlignment="1" applyProtection="1">
      <alignment horizontal="center" vertical="center"/>
    </xf>
    <xf numFmtId="182" fontId="81" fillId="5" borderId="0" xfId="23" applyNumberFormat="1" applyFont="1" applyFill="1" applyBorder="1" applyAlignment="1" applyProtection="1">
      <alignment horizontal="right"/>
    </xf>
    <xf numFmtId="9" fontId="83" fillId="5" borderId="0" xfId="0" applyNumberFormat="1" applyFont="1" applyFill="1" applyBorder="1" applyProtection="1"/>
    <xf numFmtId="0" fontId="84" fillId="5" borderId="0" xfId="0" applyFont="1" applyFill="1" applyBorder="1" applyAlignment="1" applyProtection="1">
      <alignment horizontal="center" vertical="center"/>
    </xf>
    <xf numFmtId="9" fontId="83" fillId="5" borderId="0" xfId="0" applyNumberFormat="1" applyFont="1" applyFill="1" applyBorder="1" applyAlignment="1" applyProtection="1">
      <alignment horizontal="left"/>
    </xf>
    <xf numFmtId="0" fontId="46" fillId="0" borderId="0" xfId="0" applyFont="1" applyBorder="1" applyAlignment="1" applyProtection="1">
      <alignment horizontal="center" vertical="center"/>
    </xf>
    <xf numFmtId="0" fontId="81" fillId="5" borderId="0" xfId="0" applyFont="1" applyFill="1" applyBorder="1" applyAlignment="1" applyProtection="1">
      <alignment horizontal="left" vertical="center"/>
    </xf>
    <xf numFmtId="171" fontId="85" fillId="0" borderId="0" xfId="0" applyNumberFormat="1" applyFont="1" applyFill="1" applyBorder="1" applyAlignment="1" applyProtection="1">
      <alignment horizontal="right" vertical="center"/>
    </xf>
    <xf numFmtId="0" fontId="86" fillId="5" borderId="0" xfId="0" applyFont="1" applyFill="1" applyBorder="1" applyAlignment="1" applyProtection="1">
      <alignment horizontal="left" vertical="center"/>
    </xf>
    <xf numFmtId="0" fontId="51" fillId="0" borderId="94" xfId="0" applyNumberFormat="1" applyFont="1" applyFill="1" applyBorder="1" applyAlignment="1" applyProtection="1">
      <alignment horizontal="center"/>
    </xf>
    <xf numFmtId="0" fontId="78" fillId="0" borderId="95" xfId="0" applyNumberFormat="1" applyFont="1" applyFill="1" applyBorder="1" applyAlignment="1" applyProtection="1">
      <alignment horizontal="right"/>
    </xf>
    <xf numFmtId="9" fontId="83" fillId="0" borderId="0" xfId="0" applyNumberFormat="1" applyFont="1" applyFill="1" applyBorder="1" applyProtection="1"/>
    <xf numFmtId="0" fontId="51" fillId="0" borderId="96" xfId="0" applyNumberFormat="1" applyFont="1" applyFill="1" applyBorder="1" applyAlignment="1" applyProtection="1">
      <alignment horizontal="center"/>
    </xf>
    <xf numFmtId="0" fontId="78" fillId="0" borderId="97" xfId="0" applyNumberFormat="1" applyFont="1" applyFill="1" applyBorder="1" applyAlignment="1" applyProtection="1">
      <alignment horizontal="right"/>
    </xf>
    <xf numFmtId="0" fontId="71" fillId="0" borderId="0" xfId="0" applyNumberFormat="1" applyFont="1" applyBorder="1"/>
    <xf numFmtId="0" fontId="51" fillId="0" borderId="96" xfId="0" applyNumberFormat="1" applyFont="1" applyFill="1" applyBorder="1" applyAlignment="1" applyProtection="1">
      <alignment horizontal="center" vertical="center"/>
    </xf>
    <xf numFmtId="0" fontId="51" fillId="0" borderId="98" xfId="0" applyNumberFormat="1" applyFont="1" applyFill="1" applyBorder="1" applyAlignment="1" applyProtection="1">
      <alignment horizontal="center" vertical="center"/>
    </xf>
    <xf numFmtId="0" fontId="78" fillId="0" borderId="99" xfId="0" applyNumberFormat="1" applyFont="1" applyFill="1" applyBorder="1" applyAlignment="1" applyProtection="1">
      <alignment horizontal="right"/>
    </xf>
    <xf numFmtId="0" fontId="88" fillId="0" borderId="0" xfId="0" applyFont="1" applyFill="1" applyBorder="1" applyProtection="1"/>
    <xf numFmtId="0" fontId="89" fillId="0" borderId="0" xfId="0" applyFont="1" applyFill="1" applyBorder="1" applyProtection="1"/>
    <xf numFmtId="0" fontId="90" fillId="0" borderId="0" xfId="0" applyFont="1" applyFill="1" applyBorder="1" applyAlignment="1" applyProtection="1">
      <alignment horizontal="center" vertical="center"/>
    </xf>
    <xf numFmtId="0" fontId="91" fillId="0" borderId="0" xfId="0" applyFont="1" applyFill="1" applyBorder="1" applyAlignment="1" applyProtection="1">
      <alignment horizontal="center" vertical="center"/>
    </xf>
    <xf numFmtId="0" fontId="91" fillId="0" borderId="0" xfId="0" applyFont="1" applyFill="1" applyBorder="1" applyAlignment="1" applyProtection="1">
      <alignment horizontal="right" vertical="center" indent="1"/>
    </xf>
    <xf numFmtId="0" fontId="92" fillId="0" borderId="0" xfId="0" applyFont="1" applyFill="1" applyBorder="1" applyAlignment="1" applyProtection="1">
      <alignment horizontal="center"/>
    </xf>
    <xf numFmtId="0" fontId="93" fillId="0" borderId="100" xfId="0" applyNumberFormat="1" applyFont="1" applyFill="1" applyBorder="1" applyAlignment="1" applyProtection="1">
      <alignment horizontal="center" vertical="center"/>
    </xf>
    <xf numFmtId="0" fontId="46" fillId="0" borderId="101" xfId="0" applyNumberFormat="1" applyFont="1" applyFill="1" applyBorder="1" applyAlignment="1" applyProtection="1">
      <alignment vertical="center"/>
    </xf>
    <xf numFmtId="0" fontId="93" fillId="0" borderId="102" xfId="0" applyNumberFormat="1" applyFont="1" applyFill="1" applyBorder="1" applyAlignment="1" applyProtection="1">
      <alignment horizontal="center" vertical="center"/>
    </xf>
    <xf numFmtId="0" fontId="46" fillId="0" borderId="103" xfId="0" applyNumberFormat="1" applyFont="1" applyFill="1" applyBorder="1" applyAlignment="1" applyProtection="1">
      <alignment vertical="center"/>
    </xf>
    <xf numFmtId="0" fontId="93" fillId="0" borderId="104" xfId="0" applyNumberFormat="1" applyFont="1" applyFill="1" applyBorder="1" applyAlignment="1" applyProtection="1">
      <alignment horizontal="center" vertical="center"/>
    </xf>
    <xf numFmtId="0" fontId="46" fillId="0" borderId="105" xfId="0" applyNumberFormat="1" applyFont="1" applyFill="1" applyBorder="1" applyAlignment="1" applyProtection="1">
      <alignment vertical="center"/>
    </xf>
    <xf numFmtId="0" fontId="46" fillId="0" borderId="106" xfId="0" applyNumberFormat="1" applyFont="1" applyFill="1" applyBorder="1" applyAlignment="1" applyProtection="1">
      <alignment vertical="center"/>
    </xf>
    <xf numFmtId="167" fontId="0" fillId="0" borderId="0" xfId="0" applyNumberFormat="1"/>
    <xf numFmtId="0" fontId="4" fillId="0" borderId="0" xfId="0" applyFont="1" applyAlignment="1">
      <alignment horizontal="center"/>
    </xf>
    <xf numFmtId="0" fontId="73" fillId="6" borderId="107" xfId="0" applyNumberFormat="1" applyFont="1" applyFill="1" applyBorder="1" applyAlignment="1">
      <alignment vertical="center"/>
    </xf>
    <xf numFmtId="0" fontId="73" fillId="6" borderId="107" xfId="0" applyFont="1" applyFill="1" applyBorder="1" applyAlignment="1">
      <alignment vertical="center"/>
    </xf>
    <xf numFmtId="0" fontId="19" fillId="0" borderId="0" xfId="0" applyFont="1"/>
    <xf numFmtId="0" fontId="34" fillId="0" borderId="0" xfId="0" applyFont="1"/>
    <xf numFmtId="0" fontId="94" fillId="0" borderId="0" xfId="22" applyNumberFormat="1" applyFont="1" applyFill="1" applyBorder="1" applyAlignment="1">
      <alignment horizontal="center" vertical="center" wrapText="1"/>
    </xf>
    <xf numFmtId="0" fontId="94" fillId="12" borderId="108" xfId="22" applyNumberFormat="1" applyFont="1" applyFill="1" applyBorder="1" applyAlignment="1">
      <alignment horizontal="center" vertical="center" wrapText="1"/>
    </xf>
    <xf numFmtId="0" fontId="96" fillId="0" borderId="0" xfId="0" applyNumberFormat="1" applyFont="1" applyAlignment="1"/>
    <xf numFmtId="0" fontId="96" fillId="0" borderId="0" xfId="0" applyFont="1" applyAlignment="1"/>
    <xf numFmtId="0" fontId="96" fillId="0" borderId="0" xfId="0" applyFont="1" applyAlignment="1">
      <alignment horizontal="center"/>
    </xf>
    <xf numFmtId="0" fontId="97" fillId="0" borderId="0" xfId="0" applyFont="1" applyBorder="1"/>
    <xf numFmtId="0" fontId="98" fillId="6" borderId="107" xfId="0" applyFont="1" applyFill="1" applyBorder="1" applyAlignment="1">
      <alignment vertical="center"/>
    </xf>
    <xf numFmtId="0" fontId="32" fillId="0" borderId="0" xfId="0" applyFont="1"/>
    <xf numFmtId="0" fontId="99" fillId="6" borderId="5" xfId="0" applyFont="1" applyFill="1" applyBorder="1" applyAlignment="1" applyProtection="1">
      <alignment horizontal="center"/>
    </xf>
    <xf numFmtId="0" fontId="99" fillId="6" borderId="5" xfId="0" applyFont="1" applyFill="1" applyBorder="1" applyAlignment="1">
      <alignment horizontal="center"/>
    </xf>
    <xf numFmtId="0" fontId="0" fillId="0" borderId="5" xfId="0" applyNumberFormat="1" applyFont="1" applyBorder="1"/>
    <xf numFmtId="0" fontId="0" fillId="0" borderId="5" xfId="0" applyNumberFormat="1" applyFont="1" applyBorder="1" applyAlignment="1">
      <alignment horizontal="center"/>
    </xf>
    <xf numFmtId="0" fontId="60" fillId="0" borderId="5" xfId="0" applyFont="1" applyFill="1" applyBorder="1" applyAlignment="1" applyProtection="1">
      <alignment horizontal="center"/>
    </xf>
    <xf numFmtId="0" fontId="60" fillId="0" borderId="5" xfId="0" applyFont="1" applyBorder="1" applyAlignment="1" applyProtection="1">
      <alignment horizontal="center"/>
    </xf>
    <xf numFmtId="0" fontId="100" fillId="0" borderId="5" xfId="0" applyFont="1" applyBorder="1" applyAlignment="1" applyProtection="1">
      <alignment horizontal="left" indent="1"/>
    </xf>
    <xf numFmtId="0" fontId="0" fillId="0" borderId="5" xfId="0" applyFont="1" applyBorder="1" applyAlignment="1">
      <alignment horizontal="center"/>
    </xf>
    <xf numFmtId="0" fontId="60" fillId="0" borderId="0" xfId="0" applyFont="1" applyFill="1" applyBorder="1" applyAlignment="1" applyProtection="1"/>
    <xf numFmtId="0" fontId="60" fillId="0" borderId="5" xfId="0" applyFont="1" applyFill="1" applyBorder="1" applyProtection="1"/>
    <xf numFmtId="165" fontId="60" fillId="0" borderId="5" xfId="18" applyFont="1" applyBorder="1" applyProtection="1"/>
    <xf numFmtId="0" fontId="0" fillId="0" borderId="5" xfId="0" applyFont="1" applyBorder="1"/>
    <xf numFmtId="0" fontId="0" fillId="0" borderId="5" xfId="0" applyBorder="1"/>
    <xf numFmtId="10" fontId="0" fillId="0" borderId="0" xfId="0" applyNumberFormat="1" applyProtection="1"/>
    <xf numFmtId="0" fontId="46" fillId="0" borderId="82" xfId="0" applyFont="1" applyFill="1" applyBorder="1" applyAlignment="1" applyProtection="1">
      <alignment horizontal="center" vertical="center" wrapText="1"/>
    </xf>
    <xf numFmtId="0" fontId="102" fillId="0" borderId="0" xfId="0" applyFont="1" applyProtection="1"/>
    <xf numFmtId="0" fontId="102" fillId="0" borderId="0" xfId="0" applyFont="1"/>
    <xf numFmtId="165" fontId="104" fillId="0" borderId="0" xfId="0" applyNumberFormat="1" applyFont="1" applyAlignment="1" applyProtection="1">
      <alignment horizontal="right"/>
    </xf>
    <xf numFmtId="0" fontId="104" fillId="0" borderId="0" xfId="0" applyFont="1" applyAlignment="1" applyProtection="1">
      <alignment horizontal="center"/>
    </xf>
    <xf numFmtId="165" fontId="104" fillId="0" borderId="0" xfId="0" applyNumberFormat="1" applyFont="1" applyAlignment="1" applyProtection="1"/>
    <xf numFmtId="167" fontId="104" fillId="0" borderId="0" xfId="0" applyNumberFormat="1" applyFont="1"/>
    <xf numFmtId="0" fontId="106" fillId="0" borderId="0" xfId="0" applyFont="1"/>
    <xf numFmtId="0" fontId="107" fillId="0" borderId="0" xfId="0" applyFont="1"/>
    <xf numFmtId="0" fontId="106" fillId="0" borderId="0" xfId="0" applyNumberFormat="1" applyFont="1"/>
    <xf numFmtId="165" fontId="105" fillId="0" borderId="0" xfId="0" applyNumberFormat="1" applyFont="1" applyAlignment="1" applyProtection="1">
      <alignment horizontal="center"/>
    </xf>
    <xf numFmtId="165" fontId="102" fillId="0" borderId="0" xfId="0" applyNumberFormat="1" applyFont="1" applyAlignment="1" applyProtection="1">
      <alignment horizontal="right"/>
    </xf>
    <xf numFmtId="167" fontId="109" fillId="0" borderId="0" xfId="0" applyNumberFormat="1" applyFont="1" applyAlignment="1" applyProtection="1">
      <alignment horizontal="center"/>
    </xf>
    <xf numFmtId="167" fontId="104" fillId="0" borderId="0" xfId="0" applyNumberFormat="1" applyFont="1" applyAlignment="1" applyProtection="1">
      <alignment horizontal="center"/>
    </xf>
    <xf numFmtId="165" fontId="111" fillId="2" borderId="0" xfId="0" applyNumberFormat="1" applyFont="1" applyFill="1" applyAlignment="1" applyProtection="1">
      <alignment horizontal="left" vertical="top"/>
      <protection locked="0"/>
    </xf>
    <xf numFmtId="165" fontId="104" fillId="0" borderId="0" xfId="0" applyNumberFormat="1" applyFont="1" applyProtection="1"/>
    <xf numFmtId="169" fontId="104" fillId="0" borderId="0" xfId="2" applyNumberFormat="1" applyFont="1" applyFill="1" applyBorder="1" applyAlignment="1" applyProtection="1">
      <alignment horizontal="left"/>
    </xf>
    <xf numFmtId="0" fontId="110" fillId="0" borderId="5" xfId="0" applyFont="1" applyBorder="1" applyAlignment="1" applyProtection="1">
      <alignment horizontal="center" vertical="center" wrapText="1"/>
    </xf>
    <xf numFmtId="9" fontId="113" fillId="11" borderId="2" xfId="23" applyFont="1" applyFill="1" applyBorder="1" applyAlignment="1" applyProtection="1">
      <alignment horizontal="center" vertical="center" wrapText="1"/>
    </xf>
    <xf numFmtId="171" fontId="106" fillId="5" borderId="86" xfId="0" applyNumberFormat="1" applyFont="1" applyFill="1" applyBorder="1" applyAlignment="1">
      <alignment horizontal="right"/>
    </xf>
    <xf numFmtId="171" fontId="106" fillId="5" borderId="87" xfId="2" applyNumberFormat="1" applyFont="1" applyFill="1" applyBorder="1" applyAlignment="1" applyProtection="1"/>
    <xf numFmtId="9" fontId="106" fillId="5" borderId="87" xfId="23" applyFont="1" applyFill="1" applyBorder="1" applyAlignment="1" applyProtection="1"/>
    <xf numFmtId="171" fontId="106" fillId="5" borderId="87" xfId="0" applyNumberFormat="1" applyFont="1" applyFill="1" applyBorder="1" applyAlignment="1">
      <alignment horizontal="right"/>
    </xf>
    <xf numFmtId="190" fontId="102" fillId="0" borderId="5" xfId="0" applyNumberFormat="1" applyFont="1" applyBorder="1" applyAlignment="1" applyProtection="1">
      <alignment horizontal="center" vertical="center" wrapText="1"/>
    </xf>
    <xf numFmtId="9" fontId="106" fillId="5" borderId="87" xfId="23" applyNumberFormat="1" applyFont="1" applyFill="1" applyBorder="1" applyAlignment="1" applyProtection="1"/>
    <xf numFmtId="9" fontId="102" fillId="0" borderId="5" xfId="0" applyNumberFormat="1" applyFont="1" applyBorder="1" applyAlignment="1" applyProtection="1">
      <alignment horizontal="center" vertical="center" wrapText="1"/>
    </xf>
    <xf numFmtId="0" fontId="106" fillId="5" borderId="86" xfId="0" applyFont="1" applyFill="1" applyBorder="1"/>
    <xf numFmtId="9" fontId="106" fillId="5" borderId="87" xfId="23" applyFont="1" applyFill="1" applyBorder="1" applyAlignment="1" applyProtection="1">
      <alignment horizontal="center"/>
    </xf>
    <xf numFmtId="171" fontId="106" fillId="0" borderId="0" xfId="0" applyNumberFormat="1" applyFont="1"/>
    <xf numFmtId="171" fontId="106" fillId="5" borderId="87" xfId="0" applyNumberFormat="1" applyFont="1" applyFill="1" applyBorder="1"/>
    <xf numFmtId="165" fontId="106" fillId="0" borderId="0" xfId="0" applyNumberFormat="1" applyFont="1"/>
    <xf numFmtId="1" fontId="45" fillId="4" borderId="51" xfId="0" applyNumberFormat="1" applyFont="1" applyFill="1" applyBorder="1" applyAlignment="1" applyProtection="1">
      <alignment horizontal="center"/>
      <protection locked="0"/>
    </xf>
    <xf numFmtId="0" fontId="115" fillId="0" borderId="0" xfId="0" applyFont="1" applyBorder="1" applyProtection="1"/>
    <xf numFmtId="3" fontId="1" fillId="2" borderId="29" xfId="0" applyNumberFormat="1" applyFont="1" applyFill="1" applyBorder="1" applyAlignment="1" applyProtection="1">
      <alignment horizontal="center" vertical="center" wrapText="1"/>
    </xf>
    <xf numFmtId="185" fontId="101" fillId="2" borderId="29" xfId="23" applyNumberFormat="1" applyFill="1" applyBorder="1" applyAlignment="1" applyProtection="1">
      <alignment horizontal="center" vertical="center" wrapText="1"/>
    </xf>
    <xf numFmtId="185" fontId="102" fillId="0" borderId="5" xfId="0" applyNumberFormat="1" applyFont="1" applyBorder="1" applyAlignment="1" applyProtection="1">
      <alignment horizontal="center" vertical="center" wrapText="1"/>
    </xf>
    <xf numFmtId="170" fontId="22" fillId="19" borderId="12" xfId="0" applyNumberFormat="1" applyFont="1" applyFill="1" applyBorder="1" applyAlignment="1" applyProtection="1">
      <protection locked="0"/>
    </xf>
    <xf numFmtId="173" fontId="0" fillId="19" borderId="21" xfId="2" applyNumberFormat="1" applyFont="1" applyFill="1" applyBorder="1" applyAlignment="1" applyProtection="1">
      <protection locked="0"/>
    </xf>
    <xf numFmtId="173" fontId="38" fillId="19" borderId="29" xfId="2" applyNumberFormat="1" applyFont="1" applyFill="1" applyBorder="1" applyAlignment="1" applyProtection="1">
      <protection locked="0"/>
    </xf>
    <xf numFmtId="170" fontId="0" fillId="20" borderId="29" xfId="0" applyNumberFormat="1" applyFill="1" applyBorder="1" applyAlignment="1" applyProtection="1">
      <alignment horizontal="right" wrapText="1"/>
    </xf>
    <xf numFmtId="166" fontId="117" fillId="0" borderId="29" xfId="4" applyFont="1" applyBorder="1" applyAlignment="1" applyProtection="1">
      <alignment horizontal="right" wrapText="1"/>
    </xf>
    <xf numFmtId="165" fontId="0" fillId="0" borderId="167" xfId="0" applyNumberFormat="1" applyFont="1" applyFill="1" applyBorder="1" applyAlignment="1" applyProtection="1">
      <alignment horizontal="left"/>
    </xf>
    <xf numFmtId="165" fontId="46" fillId="0" borderId="168" xfId="0" applyNumberFormat="1" applyFont="1" applyFill="1" applyBorder="1" applyAlignment="1" applyProtection="1">
      <alignment horizontal="center" wrapText="1"/>
    </xf>
    <xf numFmtId="165" fontId="46" fillId="0" borderId="168" xfId="0" applyNumberFormat="1" applyFont="1" applyBorder="1" applyAlignment="1">
      <alignment horizontal="center" wrapText="1"/>
    </xf>
    <xf numFmtId="165" fontId="46" fillId="0" borderId="169" xfId="0" applyNumberFormat="1" applyFont="1" applyFill="1" applyBorder="1" applyAlignment="1" applyProtection="1">
      <alignment horizontal="center" wrapText="1"/>
    </xf>
    <xf numFmtId="182" fontId="0" fillId="0" borderId="171" xfId="0" applyNumberFormat="1" applyFill="1" applyBorder="1" applyAlignment="1" applyProtection="1">
      <alignment horizontal="center" vertical="center"/>
    </xf>
    <xf numFmtId="49" fontId="0" fillId="4" borderId="173" xfId="0" applyNumberFormat="1" applyFont="1" applyFill="1" applyBorder="1" applyAlignment="1" applyProtection="1">
      <alignment horizontal="left"/>
    </xf>
    <xf numFmtId="0" fontId="0" fillId="4" borderId="174" xfId="0" applyNumberFormat="1" applyFill="1" applyBorder="1" applyAlignment="1" applyProtection="1">
      <alignment horizontal="center" vertical="center"/>
    </xf>
    <xf numFmtId="0" fontId="0" fillId="0" borderId="175" xfId="0" applyNumberFormat="1" applyFill="1" applyBorder="1" applyAlignment="1" applyProtection="1">
      <alignment horizontal="center" vertical="center"/>
    </xf>
    <xf numFmtId="181" fontId="0" fillId="4" borderId="176" xfId="0" applyNumberFormat="1" applyFill="1" applyBorder="1" applyAlignment="1" applyProtection="1">
      <alignment horizontal="center" vertical="center"/>
    </xf>
    <xf numFmtId="1" fontId="0" fillId="0" borderId="175" xfId="0" applyNumberFormat="1" applyFill="1" applyBorder="1" applyAlignment="1" applyProtection="1">
      <alignment horizontal="center" vertical="center"/>
    </xf>
    <xf numFmtId="171" fontId="0" fillId="4" borderId="176" xfId="0" applyNumberFormat="1" applyFill="1" applyBorder="1" applyAlignment="1" applyProtection="1">
      <alignment horizontal="center" vertical="center"/>
    </xf>
    <xf numFmtId="182" fontId="0" fillId="0" borderId="175" xfId="0" applyNumberFormat="1" applyFill="1" applyBorder="1" applyAlignment="1" applyProtection="1">
      <alignment horizontal="center" vertical="center"/>
    </xf>
    <xf numFmtId="0" fontId="0" fillId="4" borderId="176" xfId="0" applyNumberFormat="1" applyFill="1" applyBorder="1" applyAlignment="1" applyProtection="1">
      <alignment horizontal="center" vertical="center"/>
    </xf>
    <xf numFmtId="182" fontId="0" fillId="0" borderId="177" xfId="0" applyNumberFormat="1" applyFill="1" applyBorder="1" applyAlignment="1" applyProtection="1">
      <alignment horizontal="center" vertical="center"/>
    </xf>
    <xf numFmtId="173" fontId="0" fillId="21" borderId="21" xfId="2" applyNumberFormat="1" applyFont="1" applyFill="1" applyBorder="1" applyAlignment="1" applyProtection="1">
      <protection locked="0"/>
    </xf>
    <xf numFmtId="170" fontId="0" fillId="21" borderId="21" xfId="2" applyNumberFormat="1" applyFont="1" applyFill="1" applyBorder="1" applyAlignment="1" applyProtection="1">
      <protection locked="0"/>
    </xf>
    <xf numFmtId="176" fontId="118" fillId="21" borderId="29" xfId="2" applyNumberFormat="1" applyFont="1" applyFill="1" applyBorder="1" applyAlignment="1" applyProtection="1">
      <protection locked="0"/>
    </xf>
    <xf numFmtId="176" fontId="118" fillId="21" borderId="34" xfId="2" applyNumberFormat="1" applyFont="1" applyFill="1" applyBorder="1" applyAlignment="1" applyProtection="1">
      <protection locked="0"/>
    </xf>
    <xf numFmtId="165" fontId="2" fillId="13" borderId="0" xfId="14" applyFont="1" applyFill="1" applyBorder="1" applyAlignment="1">
      <alignment horizontal="center" vertical="center"/>
    </xf>
    <xf numFmtId="165" fontId="4" fillId="0" borderId="0" xfId="0" applyNumberFormat="1" applyFont="1" applyBorder="1" applyAlignment="1">
      <alignment horizontal="center"/>
    </xf>
    <xf numFmtId="0" fontId="13" fillId="5" borderId="5" xfId="0" applyFont="1" applyFill="1" applyBorder="1" applyAlignment="1" applyProtection="1">
      <alignment vertical="center" wrapText="1"/>
      <protection locked="0"/>
    </xf>
    <xf numFmtId="0" fontId="9" fillId="0" borderId="5" xfId="0" applyFont="1" applyBorder="1" applyAlignment="1" applyProtection="1">
      <alignment horizontal="justify" vertical="center" wrapText="1"/>
      <protection locked="0"/>
    </xf>
    <xf numFmtId="0" fontId="9" fillId="0" borderId="5" xfId="0" applyFont="1" applyBorder="1" applyAlignment="1" applyProtection="1">
      <alignment horizontal="left" vertical="center" wrapText="1"/>
      <protection locked="0"/>
    </xf>
    <xf numFmtId="0" fontId="21" fillId="5" borderId="5" xfId="0" applyFont="1" applyFill="1" applyBorder="1" applyAlignment="1" applyProtection="1">
      <alignment vertical="center" wrapText="1"/>
      <protection locked="0"/>
    </xf>
    <xf numFmtId="0" fontId="20" fillId="0" borderId="5" xfId="0" applyNumberFormat="1" applyFont="1" applyBorder="1" applyAlignment="1">
      <alignment horizontal="center" vertical="center" wrapText="1"/>
    </xf>
    <xf numFmtId="0" fontId="0" fillId="0" borderId="5" xfId="0" applyNumberFormat="1" applyFont="1" applyBorder="1" applyAlignment="1">
      <alignment horizontal="center" vertical="center" wrapText="1"/>
    </xf>
    <xf numFmtId="0" fontId="12" fillId="0" borderId="5" xfId="0" applyFont="1" applyBorder="1" applyAlignment="1" applyProtection="1">
      <alignment vertical="center" wrapText="1"/>
      <protection locked="0"/>
    </xf>
    <xf numFmtId="0" fontId="9" fillId="0" borderId="5" xfId="0" applyNumberFormat="1" applyFont="1" applyBorder="1" applyAlignment="1" applyProtection="1">
      <alignment horizontal="left" vertical="center" wrapText="1"/>
      <protection locked="0"/>
    </xf>
    <xf numFmtId="0" fontId="13" fillId="2" borderId="5" xfId="0" applyFont="1" applyFill="1" applyBorder="1" applyAlignment="1">
      <alignment vertical="center" wrapText="1"/>
    </xf>
    <xf numFmtId="0" fontId="13" fillId="0" borderId="5" xfId="0" applyFont="1" applyBorder="1" applyAlignment="1" applyProtection="1">
      <alignment vertical="center" wrapText="1"/>
      <protection locked="0"/>
    </xf>
    <xf numFmtId="165" fontId="12" fillId="0" borderId="5" xfId="0" applyNumberFormat="1" applyFont="1" applyBorder="1" applyAlignment="1">
      <alignment horizontal="justify" vertical="center" wrapText="1"/>
    </xf>
    <xf numFmtId="0" fontId="17" fillId="0" borderId="75" xfId="0" applyNumberFormat="1" applyFont="1" applyBorder="1" applyAlignment="1">
      <alignment horizontal="justify" vertical="center" wrapText="1"/>
    </xf>
    <xf numFmtId="0" fontId="17" fillId="0" borderId="5" xfId="0" applyNumberFormat="1" applyFont="1" applyBorder="1" applyAlignment="1">
      <alignment horizontal="left" vertical="center" wrapText="1"/>
    </xf>
    <xf numFmtId="0" fontId="17" fillId="0" borderId="5" xfId="0" applyNumberFormat="1" applyFont="1" applyBorder="1" applyAlignment="1">
      <alignment horizontal="justify" vertical="center" wrapText="1"/>
    </xf>
    <xf numFmtId="0" fontId="10" fillId="0" borderId="0" xfId="0" applyNumberFormat="1" applyFont="1" applyBorder="1" applyAlignment="1">
      <alignment horizontal="center"/>
    </xf>
    <xf numFmtId="0" fontId="19" fillId="2" borderId="5" xfId="0" applyNumberFormat="1" applyFont="1" applyFill="1" applyBorder="1" applyAlignment="1">
      <alignment horizontal="center" vertical="center" wrapText="1"/>
    </xf>
    <xf numFmtId="0" fontId="20" fillId="2" borderId="5" xfId="0" applyNumberFormat="1" applyFont="1" applyFill="1" applyBorder="1" applyAlignment="1">
      <alignment horizontal="center" vertical="center"/>
    </xf>
    <xf numFmtId="0" fontId="9" fillId="0" borderId="5" xfId="0" applyNumberFormat="1" applyFont="1" applyBorder="1" applyAlignment="1">
      <alignment horizontal="justify" vertical="center" wrapText="1"/>
    </xf>
    <xf numFmtId="0" fontId="9" fillId="0" borderId="5" xfId="0" applyFont="1" applyBorder="1" applyAlignment="1">
      <alignment horizontal="left" vertical="center" wrapText="1"/>
    </xf>
    <xf numFmtId="0" fontId="9" fillId="0" borderId="5" xfId="0" applyNumberFormat="1" applyFont="1" applyBorder="1" applyAlignment="1">
      <alignment horizontal="left" vertical="center" wrapText="1"/>
    </xf>
    <xf numFmtId="165" fontId="12" fillId="0" borderId="5" xfId="0" applyNumberFormat="1" applyFont="1" applyBorder="1" applyAlignment="1">
      <alignment horizontal="left" vertical="center" wrapText="1"/>
    </xf>
    <xf numFmtId="0" fontId="9" fillId="0" borderId="54" xfId="0" applyFont="1" applyBorder="1" applyAlignment="1">
      <alignment horizontal="justify" wrapText="1"/>
    </xf>
    <xf numFmtId="0" fontId="13" fillId="0" borderId="75" xfId="0" applyFont="1" applyBorder="1" applyAlignment="1">
      <alignment horizontal="justify" vertical="center" wrapText="1"/>
    </xf>
    <xf numFmtId="0" fontId="13" fillId="0" borderId="5" xfId="0" applyFont="1" applyBorder="1" applyAlignment="1">
      <alignment horizontal="justify" vertical="center" wrapText="1"/>
    </xf>
    <xf numFmtId="0" fontId="9" fillId="0" borderId="5" xfId="0" applyFont="1" applyBorder="1" applyAlignment="1">
      <alignment horizontal="justify" vertical="center" wrapText="1"/>
    </xf>
    <xf numFmtId="0" fontId="0" fillId="0" borderId="0" xfId="0" applyBorder="1" applyAlignment="1">
      <alignment horizontal="center"/>
    </xf>
    <xf numFmtId="0" fontId="0" fillId="0" borderId="0" xfId="0" applyBorder="1" applyAlignment="1">
      <alignment horizontal="center" wrapText="1"/>
    </xf>
    <xf numFmtId="0" fontId="11" fillId="4" borderId="5" xfId="0" applyNumberFormat="1" applyFont="1" applyFill="1" applyBorder="1" applyAlignment="1">
      <alignment horizontal="center"/>
    </xf>
    <xf numFmtId="0" fontId="0" fillId="0" borderId="109" xfId="0" applyBorder="1" applyAlignment="1">
      <alignment horizontal="center"/>
    </xf>
    <xf numFmtId="0" fontId="0" fillId="0" borderId="109" xfId="0" applyBorder="1" applyAlignment="1">
      <alignment horizontal="center" wrapText="1"/>
    </xf>
    <xf numFmtId="165" fontId="2" fillId="14" borderId="0" xfId="13" applyFont="1" applyFill="1" applyBorder="1" applyAlignment="1" applyProtection="1">
      <alignment horizontal="center" vertical="center"/>
    </xf>
    <xf numFmtId="0" fontId="11" fillId="3" borderId="5" xfId="0" applyNumberFormat="1" applyFont="1" applyFill="1" applyBorder="1" applyAlignment="1">
      <alignment horizontal="center"/>
    </xf>
    <xf numFmtId="9" fontId="13" fillId="0" borderId="5" xfId="23" applyFont="1" applyFill="1" applyBorder="1" applyAlignment="1" applyProtection="1">
      <alignment horizontal="justify" vertical="center" wrapText="1"/>
    </xf>
    <xf numFmtId="9" fontId="9" fillId="0" borderId="5" xfId="0" applyNumberFormat="1" applyFont="1" applyBorder="1" applyAlignment="1">
      <alignment horizontal="left" vertical="center" wrapText="1"/>
    </xf>
    <xf numFmtId="49" fontId="1" fillId="2" borderId="116" xfId="0" applyNumberFormat="1" applyFont="1" applyFill="1" applyBorder="1" applyAlignment="1" applyProtection="1">
      <alignment horizontal="left" vertical="center" wrapText="1"/>
    </xf>
    <xf numFmtId="0" fontId="1" fillId="2" borderId="116" xfId="0" applyNumberFormat="1" applyFont="1" applyFill="1" applyBorder="1" applyAlignment="1" applyProtection="1">
      <alignment horizontal="center" vertical="center" wrapText="1"/>
    </xf>
    <xf numFmtId="49" fontId="1" fillId="2" borderId="117" xfId="0" applyNumberFormat="1" applyFont="1" applyFill="1" applyBorder="1" applyAlignment="1" applyProtection="1">
      <alignment horizontal="center" vertical="center" wrapText="1"/>
    </xf>
    <xf numFmtId="0" fontId="1" fillId="0" borderId="118" xfId="0" applyFont="1" applyFill="1" applyBorder="1" applyAlignment="1" applyProtection="1">
      <alignment horizontal="left" vertical="center" wrapText="1"/>
    </xf>
    <xf numFmtId="0" fontId="1" fillId="0" borderId="116" xfId="0" applyFont="1" applyFill="1" applyBorder="1" applyAlignment="1" applyProtection="1">
      <alignment horizontal="center" vertical="center" wrapText="1"/>
    </xf>
    <xf numFmtId="0" fontId="1" fillId="0" borderId="117" xfId="0" applyFont="1" applyFill="1" applyBorder="1" applyAlignment="1" applyProtection="1">
      <alignment horizontal="center" vertical="center" wrapText="1"/>
    </xf>
    <xf numFmtId="0" fontId="1" fillId="0" borderId="119" xfId="0" applyFont="1" applyFill="1" applyBorder="1" applyAlignment="1" applyProtection="1">
      <alignment horizontal="left" vertical="center" wrapText="1"/>
    </xf>
    <xf numFmtId="0" fontId="1" fillId="7" borderId="118" xfId="0" applyFont="1" applyFill="1" applyBorder="1" applyAlignment="1" applyProtection="1">
      <alignment horizontal="left" vertical="center" wrapText="1"/>
    </xf>
    <xf numFmtId="0" fontId="1" fillId="7" borderId="116" xfId="0" applyFont="1" applyFill="1" applyBorder="1" applyAlignment="1" applyProtection="1">
      <alignment horizontal="center" vertical="center" wrapText="1"/>
    </xf>
    <xf numFmtId="0" fontId="1" fillId="7" borderId="117" xfId="0" applyFont="1" applyFill="1" applyBorder="1" applyAlignment="1" applyProtection="1">
      <alignment horizontal="center" vertical="center" wrapText="1"/>
    </xf>
    <xf numFmtId="49" fontId="1" fillId="8" borderId="116" xfId="0" applyNumberFormat="1" applyFont="1" applyFill="1" applyBorder="1" applyAlignment="1" applyProtection="1">
      <alignment horizontal="left" vertical="center" wrapText="1"/>
    </xf>
    <xf numFmtId="0" fontId="1" fillId="2" borderId="116" xfId="0" applyNumberFormat="1" applyFont="1" applyFill="1" applyBorder="1" applyAlignment="1" applyProtection="1">
      <alignment horizontal="left" vertical="center" wrapText="1"/>
    </xf>
    <xf numFmtId="165" fontId="0" fillId="0" borderId="48" xfId="0" applyNumberFormat="1" applyFont="1" applyBorder="1" applyAlignment="1" applyProtection="1">
      <alignment horizontal="left"/>
    </xf>
    <xf numFmtId="165" fontId="0" fillId="0" borderId="50" xfId="0" applyNumberFormat="1" applyFont="1" applyBorder="1" applyAlignment="1" applyProtection="1">
      <alignment horizontal="left"/>
    </xf>
    <xf numFmtId="165" fontId="0" fillId="0" borderId="170" xfId="0" applyNumberFormat="1" applyFont="1" applyFill="1" applyBorder="1" applyAlignment="1" applyProtection="1">
      <alignment horizontal="left" vertical="center"/>
      <protection locked="0"/>
    </xf>
    <xf numFmtId="165" fontId="0" fillId="0" borderId="172" xfId="0" applyNumberFormat="1" applyFont="1" applyFill="1" applyBorder="1" applyAlignment="1" applyProtection="1">
      <alignment horizontal="left" vertical="center"/>
      <protection locked="0"/>
    </xf>
    <xf numFmtId="165" fontId="51" fillId="0" borderId="67" xfId="0" applyNumberFormat="1" applyFont="1" applyFill="1" applyBorder="1" applyAlignment="1" applyProtection="1">
      <alignment horizontal="center" vertical="center"/>
    </xf>
    <xf numFmtId="168" fontId="0" fillId="6" borderId="76" xfId="0" applyNumberFormat="1" applyFont="1" applyFill="1" applyBorder="1" applyAlignment="1" applyProtection="1">
      <alignment horizontal="center" vertical="center" textRotation="90"/>
    </xf>
    <xf numFmtId="165" fontId="7" fillId="0" borderId="111" xfId="0" applyNumberFormat="1" applyFont="1" applyBorder="1" applyAlignment="1" applyProtection="1">
      <alignment horizontal="right"/>
    </xf>
    <xf numFmtId="165" fontId="19" fillId="0" borderId="112" xfId="0" applyNumberFormat="1" applyFont="1" applyBorder="1" applyAlignment="1" applyProtection="1">
      <alignment horizontal="center"/>
    </xf>
    <xf numFmtId="0" fontId="0" fillId="16" borderId="113" xfId="0" applyFill="1" applyBorder="1" applyAlignment="1" applyProtection="1">
      <alignment horizontal="center"/>
    </xf>
    <xf numFmtId="165" fontId="34" fillId="0" borderId="114" xfId="0" applyNumberFormat="1" applyFont="1" applyBorder="1" applyAlignment="1" applyProtection="1">
      <alignment horizontal="center" wrapText="1"/>
    </xf>
    <xf numFmtId="0" fontId="0" fillId="0" borderId="115" xfId="0" applyBorder="1" applyAlignment="1" applyProtection="1">
      <alignment horizontal="center"/>
    </xf>
    <xf numFmtId="165" fontId="25" fillId="0" borderId="42" xfId="0" applyNumberFormat="1" applyFont="1" applyBorder="1" applyAlignment="1" applyProtection="1">
      <alignment horizontal="right"/>
    </xf>
    <xf numFmtId="49" fontId="19" fillId="0" borderId="5" xfId="0" applyNumberFormat="1" applyFont="1" applyBorder="1" applyAlignment="1" applyProtection="1">
      <alignment horizontal="center"/>
      <protection locked="0"/>
    </xf>
    <xf numFmtId="165" fontId="23" fillId="14" borderId="0" xfId="5" applyFont="1" applyFill="1" applyBorder="1" applyAlignment="1" applyProtection="1">
      <alignment horizontal="center" vertical="center"/>
    </xf>
    <xf numFmtId="165" fontId="25" fillId="0" borderId="0" xfId="0" applyNumberFormat="1" applyFont="1" applyBorder="1" applyAlignment="1" applyProtection="1">
      <alignment horizontal="right"/>
    </xf>
    <xf numFmtId="0" fontId="0" fillId="2" borderId="5" xfId="0" applyFill="1" applyBorder="1" applyAlignment="1" applyProtection="1">
      <alignment horizontal="center"/>
    </xf>
    <xf numFmtId="165" fontId="26" fillId="15" borderId="5" xfId="32" applyNumberFormat="1" applyFont="1" applyFill="1" applyBorder="1" applyAlignment="1" applyProtection="1">
      <alignment horizontal="center"/>
      <protection locked="0"/>
    </xf>
    <xf numFmtId="165" fontId="25" fillId="0" borderId="6" xfId="0" applyNumberFormat="1" applyFont="1" applyBorder="1" applyAlignment="1" applyProtection="1">
      <alignment horizontal="right"/>
    </xf>
    <xf numFmtId="49" fontId="0" fillId="0" borderId="29" xfId="0" applyNumberFormat="1" applyFont="1" applyBorder="1" applyAlignment="1" applyProtection="1">
      <alignment horizontal="center"/>
      <protection locked="0"/>
    </xf>
    <xf numFmtId="165" fontId="27" fillId="0" borderId="110" xfId="0" applyNumberFormat="1" applyFont="1" applyBorder="1" applyAlignment="1" applyProtection="1">
      <alignment horizontal="right"/>
    </xf>
    <xf numFmtId="49" fontId="0" fillId="0" borderId="5" xfId="0" applyNumberFormat="1" applyFont="1" applyBorder="1" applyAlignment="1" applyProtection="1">
      <alignment horizontal="center"/>
      <protection locked="0"/>
    </xf>
    <xf numFmtId="165" fontId="0" fillId="0" borderId="5" xfId="0" applyNumberFormat="1" applyFont="1" applyBorder="1" applyAlignment="1" applyProtection="1">
      <alignment horizontal="center"/>
      <protection locked="0"/>
    </xf>
    <xf numFmtId="167" fontId="0" fillId="0" borderId="5" xfId="32" applyNumberFormat="1" applyFont="1" applyFill="1" applyBorder="1" applyAlignment="1" applyProtection="1">
      <alignment horizontal="center"/>
      <protection locked="0"/>
    </xf>
    <xf numFmtId="165" fontId="25" fillId="0" borderId="110" xfId="0" applyNumberFormat="1" applyFont="1" applyBorder="1" applyAlignment="1" applyProtection="1">
      <alignment horizontal="right"/>
    </xf>
    <xf numFmtId="49" fontId="0" fillId="0" borderId="29" xfId="0" applyNumberFormat="1" applyFont="1" applyBorder="1" applyAlignment="1" applyProtection="1">
      <alignment horizontal="center" wrapText="1"/>
      <protection locked="0"/>
    </xf>
    <xf numFmtId="166" fontId="0" fillId="0" borderId="29" xfId="0" applyNumberFormat="1" applyBorder="1" applyAlignment="1" applyProtection="1">
      <alignment horizontal="center"/>
      <protection locked="0"/>
    </xf>
    <xf numFmtId="165" fontId="0" fillId="0" borderId="80" xfId="32" applyNumberFormat="1" applyFont="1" applyFill="1" applyBorder="1" applyAlignment="1" applyProtection="1">
      <alignment horizontal="right"/>
    </xf>
    <xf numFmtId="165" fontId="20" fillId="4" borderId="80" xfId="32" applyNumberFormat="1" applyFont="1" applyFill="1" applyBorder="1" applyAlignment="1" applyProtection="1">
      <alignment horizontal="center"/>
    </xf>
    <xf numFmtId="167" fontId="20" fillId="4" borderId="80" xfId="32" applyNumberFormat="1" applyFont="1" applyFill="1" applyBorder="1" applyAlignment="1" applyProtection="1">
      <alignment horizontal="center"/>
    </xf>
    <xf numFmtId="165" fontId="58" fillId="13" borderId="80" xfId="32" applyNumberFormat="1" applyFont="1" applyFill="1" applyBorder="1" applyAlignment="1" applyProtection="1">
      <alignment horizontal="center"/>
    </xf>
    <xf numFmtId="165" fontId="2" fillId="14" borderId="0" xfId="5" applyFont="1" applyFill="1" applyBorder="1" applyAlignment="1" applyProtection="1">
      <alignment horizontal="center" vertical="center"/>
    </xf>
    <xf numFmtId="165" fontId="4" fillId="4" borderId="0" xfId="17" applyFont="1" applyFill="1" applyBorder="1" applyAlignment="1" applyProtection="1">
      <alignment horizontal="center" vertical="center" wrapText="1"/>
    </xf>
    <xf numFmtId="165" fontId="55" fillId="0" borderId="0" xfId="17" applyFont="1" applyFill="1" applyBorder="1" applyAlignment="1" applyProtection="1">
      <alignment horizontal="right" vertical="center"/>
    </xf>
    <xf numFmtId="165" fontId="20" fillId="4" borderId="0" xfId="17" applyFont="1" applyFill="1" applyBorder="1" applyAlignment="1" applyProtection="1">
      <alignment horizontal="center" vertical="center" wrapText="1"/>
    </xf>
    <xf numFmtId="187" fontId="20" fillId="4" borderId="80" xfId="32" applyNumberFormat="1" applyFont="1" applyFill="1" applyBorder="1" applyAlignment="1" applyProtection="1">
      <alignment horizontal="center" vertical="center"/>
    </xf>
    <xf numFmtId="0" fontId="64" fillId="2" borderId="121" xfId="0" applyFont="1" applyFill="1" applyBorder="1" applyAlignment="1" applyProtection="1">
      <alignment horizontal="center" vertical="center" wrapText="1"/>
      <protection locked="0"/>
    </xf>
    <xf numFmtId="0" fontId="64" fillId="2" borderId="0" xfId="0" applyFont="1" applyFill="1" applyBorder="1" applyAlignment="1" applyProtection="1">
      <alignment horizontal="center" vertical="center" wrapText="1"/>
      <protection locked="0"/>
    </xf>
    <xf numFmtId="0" fontId="67" fillId="0" borderId="120" xfId="0" applyFont="1" applyFill="1" applyBorder="1" applyAlignment="1" applyProtection="1">
      <alignment horizontal="left" wrapText="1"/>
    </xf>
    <xf numFmtId="0" fontId="67" fillId="0" borderId="122" xfId="0" applyFont="1" applyFill="1" applyBorder="1" applyAlignment="1" applyProtection="1">
      <alignment horizontal="left" wrapText="1"/>
    </xf>
    <xf numFmtId="0" fontId="64" fillId="2" borderId="29" xfId="0" applyFont="1" applyFill="1" applyBorder="1" applyAlignment="1" applyProtection="1">
      <alignment horizontal="left" vertical="center" wrapText="1"/>
      <protection locked="0"/>
    </xf>
    <xf numFmtId="165" fontId="66" fillId="0" borderId="113" xfId="0" applyNumberFormat="1" applyFont="1" applyBorder="1" applyAlignment="1" applyProtection="1">
      <alignment horizontal="center" vertical="center" wrapText="1"/>
    </xf>
    <xf numFmtId="0" fontId="0" fillId="0" borderId="123" xfId="0" applyBorder="1" applyAlignment="1" applyProtection="1">
      <alignment horizontal="center"/>
    </xf>
    <xf numFmtId="165" fontId="19" fillId="0" borderId="0" xfId="0" applyNumberFormat="1" applyFont="1" applyBorder="1" applyAlignment="1" applyProtection="1">
      <alignment horizontal="center" wrapText="1"/>
    </xf>
    <xf numFmtId="0" fontId="61" fillId="0" borderId="0" xfId="0" applyFont="1" applyBorder="1" applyAlignment="1" applyProtection="1">
      <alignment horizontal="center"/>
    </xf>
    <xf numFmtId="0" fontId="64" fillId="2" borderId="6" xfId="0" applyFont="1" applyFill="1" applyBorder="1" applyAlignment="1" applyProtection="1">
      <alignment horizontal="center" vertical="center" wrapText="1"/>
      <protection locked="0"/>
    </xf>
    <xf numFmtId="165" fontId="22" fillId="0" borderId="0" xfId="0" applyNumberFormat="1" applyFont="1" applyBorder="1" applyAlignment="1" applyProtection="1">
      <alignment horizontal="left"/>
    </xf>
    <xf numFmtId="165" fontId="19" fillId="0" borderId="0" xfId="0" applyNumberFormat="1" applyFont="1" applyBorder="1" applyAlignment="1" applyProtection="1">
      <alignment horizontal="center"/>
    </xf>
    <xf numFmtId="165" fontId="22" fillId="0" borderId="0" xfId="0" applyNumberFormat="1" applyFont="1" applyBorder="1" applyAlignment="1" applyProtection="1">
      <alignment horizontal="right"/>
    </xf>
    <xf numFmtId="165" fontId="26" fillId="13" borderId="0" xfId="32" applyNumberFormat="1" applyFont="1" applyFill="1" applyBorder="1" applyAlignment="1" applyProtection="1">
      <alignment horizontal="center"/>
    </xf>
    <xf numFmtId="0" fontId="46" fillId="0" borderId="122" xfId="0" applyFont="1" applyFill="1" applyBorder="1" applyAlignment="1" applyProtection="1">
      <alignment horizontal="center" vertical="center"/>
    </xf>
    <xf numFmtId="0" fontId="70" fillId="0" borderId="0" xfId="0" applyFont="1" applyBorder="1" applyAlignment="1">
      <alignment horizontal="left" wrapText="1"/>
    </xf>
    <xf numFmtId="0" fontId="46" fillId="2" borderId="5" xfId="0" applyFont="1" applyFill="1" applyBorder="1" applyAlignment="1" applyProtection="1">
      <alignment horizontal="left" wrapText="1"/>
      <protection locked="0"/>
    </xf>
    <xf numFmtId="0" fontId="68" fillId="2" borderId="5" xfId="0" applyFont="1" applyFill="1" applyBorder="1" applyAlignment="1" applyProtection="1">
      <alignment horizontal="left" vertical="center" wrapText="1"/>
      <protection locked="0"/>
    </xf>
    <xf numFmtId="0" fontId="46" fillId="2" borderId="5" xfId="0" applyFont="1" applyFill="1" applyBorder="1" applyAlignment="1" applyProtection="1">
      <alignment horizontal="left" vertical="center" wrapText="1"/>
      <protection locked="0"/>
    </xf>
    <xf numFmtId="165" fontId="19" fillId="0" borderId="0" xfId="0" applyNumberFormat="1" applyFont="1" applyBorder="1" applyAlignment="1">
      <alignment horizontal="center"/>
    </xf>
    <xf numFmtId="0" fontId="61" fillId="0" borderId="0" xfId="0" applyFont="1" applyBorder="1" applyAlignment="1">
      <alignment horizontal="center"/>
    </xf>
    <xf numFmtId="0" fontId="46" fillId="2" borderId="29" xfId="0" applyFont="1" applyFill="1" applyBorder="1" applyAlignment="1" applyProtection="1">
      <alignment horizontal="left" wrapText="1"/>
      <protection locked="0"/>
    </xf>
    <xf numFmtId="0" fontId="19" fillId="0" borderId="0" xfId="0" applyFont="1" applyBorder="1" applyAlignment="1">
      <alignment horizontal="center"/>
    </xf>
    <xf numFmtId="165" fontId="23" fillId="14" borderId="0" xfId="15" applyFont="1" applyFill="1" applyBorder="1" applyAlignment="1">
      <alignment horizontal="center" vertical="center"/>
    </xf>
    <xf numFmtId="165" fontId="22" fillId="0" borderId="0" xfId="0" applyNumberFormat="1" applyFont="1" applyBorder="1" applyAlignment="1">
      <alignment horizontal="left"/>
    </xf>
    <xf numFmtId="165" fontId="22" fillId="0" borderId="0" xfId="0" applyNumberFormat="1" applyFont="1" applyBorder="1" applyAlignment="1">
      <alignment horizontal="right"/>
    </xf>
    <xf numFmtId="0" fontId="114" fillId="0" borderId="5" xfId="0" applyFont="1" applyBorder="1" applyAlignment="1" applyProtection="1">
      <alignment vertical="center" wrapText="1"/>
    </xf>
    <xf numFmtId="185" fontId="104" fillId="0" borderId="2" xfId="23" applyNumberFormat="1" applyFont="1" applyFill="1" applyBorder="1" applyAlignment="1" applyProtection="1">
      <alignment horizontal="center" vertical="center" wrapText="1"/>
    </xf>
    <xf numFmtId="9" fontId="22" fillId="18" borderId="164" xfId="23" applyFont="1" applyFill="1" applyBorder="1" applyAlignment="1" applyProtection="1">
      <alignment horizontal="left" vertical="center" wrapText="1"/>
      <protection locked="0"/>
    </xf>
    <xf numFmtId="9" fontId="22" fillId="18" borderId="165" xfId="23" applyFont="1" applyFill="1" applyBorder="1" applyAlignment="1" applyProtection="1">
      <alignment horizontal="left" vertical="center" wrapText="1"/>
      <protection locked="0"/>
    </xf>
    <xf numFmtId="9" fontId="22" fillId="18" borderId="166" xfId="23" applyFont="1" applyFill="1" applyBorder="1" applyAlignment="1" applyProtection="1">
      <alignment horizontal="left" vertical="center" wrapText="1"/>
      <protection locked="0"/>
    </xf>
    <xf numFmtId="0" fontId="102" fillId="0" borderId="5" xfId="0" applyFont="1" applyBorder="1" applyAlignment="1" applyProtection="1">
      <alignment vertical="center" wrapText="1"/>
    </xf>
    <xf numFmtId="9" fontId="104" fillId="0" borderId="2" xfId="23" applyFont="1" applyFill="1" applyBorder="1" applyAlignment="1" applyProtection="1">
      <alignment horizontal="center" vertical="center" wrapText="1"/>
    </xf>
    <xf numFmtId="49" fontId="114" fillId="0" borderId="5" xfId="0" applyNumberFormat="1" applyFont="1" applyBorder="1" applyAlignment="1" applyProtection="1">
      <alignment vertical="center" wrapText="1"/>
    </xf>
    <xf numFmtId="0" fontId="110" fillId="2" borderId="5" xfId="0" applyFont="1" applyFill="1" applyBorder="1" applyAlignment="1" applyProtection="1">
      <alignment horizontal="left" vertical="center" wrapText="1"/>
      <protection locked="0"/>
    </xf>
    <xf numFmtId="0" fontId="112" fillId="0" borderId="72" xfId="0" applyFont="1" applyBorder="1" applyAlignment="1" applyProtection="1">
      <alignment horizontal="center"/>
    </xf>
    <xf numFmtId="0" fontId="110" fillId="0" borderId="5" xfId="0" applyFont="1" applyBorder="1" applyAlignment="1" applyProtection="1">
      <alignment horizontal="center" vertical="center" wrapText="1"/>
    </xf>
    <xf numFmtId="9" fontId="111" fillId="16" borderId="5" xfId="23" applyFont="1" applyFill="1" applyBorder="1" applyAlignment="1" applyProtection="1">
      <alignment horizontal="center" vertical="center" wrapText="1"/>
    </xf>
    <xf numFmtId="9" fontId="111" fillId="17" borderId="5" xfId="23" applyFont="1" applyFill="1" applyBorder="1" applyAlignment="1" applyProtection="1">
      <alignment horizontal="center" vertical="center" wrapText="1"/>
    </xf>
    <xf numFmtId="0" fontId="110" fillId="0" borderId="64" xfId="0" applyFont="1" applyBorder="1" applyAlignment="1" applyProtection="1">
      <alignment horizontal="center" vertical="center"/>
    </xf>
    <xf numFmtId="165" fontId="105" fillId="0" borderId="0" xfId="0" applyNumberFormat="1" applyFont="1" applyBorder="1" applyAlignment="1" applyProtection="1">
      <alignment horizontal="center"/>
    </xf>
    <xf numFmtId="165" fontId="108" fillId="0" borderId="0" xfId="0" applyNumberFormat="1" applyFont="1" applyBorder="1" applyAlignment="1" applyProtection="1">
      <alignment horizontal="center"/>
    </xf>
    <xf numFmtId="0" fontId="110" fillId="0" borderId="109" xfId="0" applyFont="1" applyBorder="1" applyAlignment="1" applyProtection="1">
      <alignment horizontal="left" vertical="center" wrapText="1"/>
    </xf>
    <xf numFmtId="165" fontId="103" fillId="14" borderId="0" xfId="15" applyFont="1" applyFill="1" applyBorder="1" applyAlignment="1" applyProtection="1">
      <alignment horizontal="center" vertical="center"/>
    </xf>
    <xf numFmtId="165" fontId="104" fillId="0" borderId="0" xfId="0" applyNumberFormat="1" applyFont="1" applyBorder="1" applyAlignment="1" applyProtection="1">
      <alignment horizontal="left"/>
    </xf>
    <xf numFmtId="165" fontId="104" fillId="0" borderId="0" xfId="0" applyNumberFormat="1" applyFont="1" applyBorder="1" applyAlignment="1" applyProtection="1">
      <alignment horizontal="right"/>
    </xf>
    <xf numFmtId="165" fontId="106" fillId="13" borderId="0" xfId="33" applyNumberFormat="1" applyFont="1" applyFill="1" applyBorder="1" applyAlignment="1" applyProtection="1">
      <alignment horizontal="center"/>
    </xf>
    <xf numFmtId="9" fontId="1" fillId="0" borderId="141" xfId="23" applyNumberFormat="1" applyFont="1" applyFill="1" applyBorder="1" applyAlignment="1" applyProtection="1">
      <alignment horizontal="left" vertical="center" wrapText="1"/>
    </xf>
    <xf numFmtId="0" fontId="1" fillId="2" borderId="143" xfId="0" applyFont="1" applyFill="1" applyBorder="1" applyAlignment="1" applyProtection="1">
      <alignment horizontal="center" vertical="top" wrapText="1"/>
      <protection locked="0"/>
    </xf>
    <xf numFmtId="0" fontId="1" fillId="2" borderId="142" xfId="0" applyFont="1" applyFill="1" applyBorder="1" applyAlignment="1" applyProtection="1">
      <alignment horizontal="center" vertical="top" wrapText="1"/>
      <protection locked="0"/>
    </xf>
    <xf numFmtId="0" fontId="1" fillId="0" borderId="141" xfId="23" applyNumberFormat="1" applyFont="1" applyFill="1" applyBorder="1" applyAlignment="1" applyProtection="1">
      <alignment horizontal="left" vertical="center" wrapText="1"/>
    </xf>
    <xf numFmtId="171" fontId="73" fillId="6" borderId="107" xfId="0" applyNumberFormat="1" applyFont="1" applyFill="1" applyBorder="1" applyAlignment="1" applyProtection="1">
      <alignment horizontal="center" vertical="center"/>
    </xf>
    <xf numFmtId="171" fontId="75" fillId="0" borderId="138" xfId="0" applyNumberFormat="1" applyFont="1" applyFill="1" applyBorder="1" applyAlignment="1" applyProtection="1">
      <alignment horizontal="center"/>
    </xf>
    <xf numFmtId="171" fontId="76" fillId="2" borderId="118" xfId="0" applyNumberFormat="1" applyFont="1" applyFill="1" applyBorder="1" applyAlignment="1" applyProtection="1">
      <alignment horizontal="center" vertical="center"/>
    </xf>
    <xf numFmtId="0" fontId="8" fillId="0" borderId="139" xfId="0" applyNumberFormat="1" applyFont="1" applyFill="1" applyBorder="1" applyAlignment="1" applyProtection="1">
      <alignment horizontal="left" vertical="center" wrapText="1"/>
    </xf>
    <xf numFmtId="0" fontId="1" fillId="2" borderId="140" xfId="0" applyFont="1" applyFill="1" applyBorder="1" applyAlignment="1" applyProtection="1">
      <alignment horizontal="center" vertical="top" wrapText="1"/>
      <protection locked="0"/>
    </xf>
    <xf numFmtId="0" fontId="8" fillId="0" borderId="134" xfId="0" applyNumberFormat="1" applyFont="1" applyFill="1" applyBorder="1" applyAlignment="1" applyProtection="1">
      <alignment horizontal="left" vertical="top" wrapText="1"/>
    </xf>
    <xf numFmtId="0" fontId="1" fillId="4" borderId="135" xfId="0" applyFont="1" applyFill="1" applyBorder="1" applyAlignment="1" applyProtection="1">
      <alignment horizontal="center" vertical="top" wrapText="1"/>
      <protection locked="0"/>
    </xf>
    <xf numFmtId="0" fontId="8" fillId="0" borderId="136" xfId="0" applyNumberFormat="1" applyFont="1" applyFill="1" applyBorder="1" applyAlignment="1" applyProtection="1">
      <alignment horizontal="left" vertical="top" wrapText="1"/>
    </xf>
    <xf numFmtId="0" fontId="1" fillId="4" borderId="137" xfId="0" applyFont="1" applyFill="1" applyBorder="1" applyAlignment="1" applyProtection="1">
      <alignment horizontal="center" vertical="top" wrapText="1"/>
      <protection locked="0"/>
    </xf>
    <xf numFmtId="0" fontId="8" fillId="0" borderId="132" xfId="0" applyNumberFormat="1" applyFont="1" applyFill="1" applyBorder="1" applyAlignment="1" applyProtection="1">
      <alignment horizontal="left" vertical="top" wrapText="1"/>
    </xf>
    <xf numFmtId="0" fontId="1" fillId="4" borderId="133" xfId="0" applyFont="1" applyFill="1" applyBorder="1" applyAlignment="1" applyProtection="1">
      <alignment horizontal="center" vertical="top" wrapText="1"/>
      <protection locked="0"/>
    </xf>
    <xf numFmtId="0" fontId="8" fillId="0" borderId="127" xfId="0" applyNumberFormat="1" applyFont="1" applyFill="1" applyBorder="1" applyAlignment="1" applyProtection="1">
      <alignment horizontal="left" vertical="top" wrapText="1"/>
    </xf>
    <xf numFmtId="49" fontId="1" fillId="3" borderId="128" xfId="0" applyNumberFormat="1" applyFont="1" applyFill="1" applyBorder="1" applyAlignment="1" applyProtection="1">
      <alignment horizontal="center" vertical="center"/>
      <protection locked="0"/>
    </xf>
    <xf numFmtId="171" fontId="75" fillId="0" borderId="129" xfId="0" applyNumberFormat="1" applyFont="1" applyFill="1" applyBorder="1" applyAlignment="1" applyProtection="1">
      <alignment horizontal="center"/>
    </xf>
    <xf numFmtId="171" fontId="87" fillId="4" borderId="130" xfId="0" applyNumberFormat="1" applyFont="1" applyFill="1" applyBorder="1" applyAlignment="1" applyProtection="1">
      <alignment horizontal="center" vertical="center"/>
    </xf>
    <xf numFmtId="171" fontId="87" fillId="4" borderId="131" xfId="0" applyNumberFormat="1" applyFont="1" applyFill="1" applyBorder="1" applyAlignment="1" applyProtection="1">
      <alignment horizontal="center" vertical="center"/>
    </xf>
    <xf numFmtId="0" fontId="8" fillId="0" borderId="124" xfId="0" applyNumberFormat="1" applyFont="1" applyFill="1" applyBorder="1" applyAlignment="1" applyProtection="1">
      <alignment horizontal="left" vertical="top" wrapText="1"/>
    </xf>
    <xf numFmtId="49" fontId="1" fillId="3" borderId="125" xfId="0" applyNumberFormat="1" applyFont="1" applyFill="1" applyBorder="1" applyAlignment="1" applyProtection="1">
      <alignment horizontal="center" vertical="center"/>
      <protection locked="0"/>
    </xf>
    <xf numFmtId="49" fontId="1" fillId="3" borderId="126" xfId="0" applyNumberFormat="1" applyFont="1" applyFill="1" applyBorder="1" applyAlignment="1" applyProtection="1">
      <alignment horizontal="center" vertical="center" wrapText="1"/>
      <protection locked="0"/>
    </xf>
    <xf numFmtId="49" fontId="1" fillId="3" borderId="126" xfId="0" applyNumberFormat="1" applyFont="1" applyFill="1" applyBorder="1" applyAlignment="1" applyProtection="1">
      <alignment horizontal="center" vertical="center"/>
      <protection locked="0"/>
    </xf>
    <xf numFmtId="171" fontId="61" fillId="0" borderId="0" xfId="0" applyNumberFormat="1" applyFont="1" applyBorder="1" applyAlignment="1" applyProtection="1">
      <alignment horizontal="center"/>
    </xf>
    <xf numFmtId="171" fontId="75" fillId="0" borderId="0" xfId="0" applyNumberFormat="1" applyFont="1" applyFill="1" applyBorder="1" applyAlignment="1" applyProtection="1">
      <alignment horizontal="center"/>
    </xf>
    <xf numFmtId="171" fontId="76" fillId="3" borderId="8" xfId="0" applyNumberFormat="1" applyFont="1" applyFill="1" applyBorder="1" applyAlignment="1" applyProtection="1">
      <alignment horizontal="center" vertical="center"/>
    </xf>
    <xf numFmtId="165" fontId="23" fillId="14" borderId="0" xfId="15" applyFont="1" applyFill="1" applyBorder="1" applyAlignment="1" applyProtection="1">
      <alignment horizontal="center" vertical="center"/>
    </xf>
    <xf numFmtId="165" fontId="4" fillId="0" borderId="0" xfId="0" applyNumberFormat="1" applyFont="1" applyBorder="1" applyAlignment="1" applyProtection="1">
      <alignment horizontal="center"/>
    </xf>
    <xf numFmtId="165" fontId="26" fillId="13" borderId="0" xfId="33" applyNumberFormat="1" applyFont="1" applyFill="1" applyBorder="1" applyAlignment="1" applyProtection="1">
      <alignment horizontal="center"/>
    </xf>
    <xf numFmtId="0" fontId="34" fillId="0" borderId="152" xfId="0" applyFont="1" applyBorder="1" applyAlignment="1" applyProtection="1">
      <alignment horizontal="left"/>
      <protection locked="0"/>
    </xf>
    <xf numFmtId="0" fontId="34" fillId="0" borderId="154" xfId="0" applyFont="1" applyBorder="1" applyAlignment="1" applyProtection="1">
      <alignment horizontal="left"/>
      <protection locked="0"/>
    </xf>
    <xf numFmtId="0" fontId="34" fillId="0" borderId="163" xfId="0" applyFont="1" applyFill="1" applyBorder="1" applyAlignment="1" applyProtection="1">
      <alignment horizontal="left"/>
      <protection locked="0"/>
    </xf>
    <xf numFmtId="0" fontId="34" fillId="0" borderId="156" xfId="0" applyFont="1" applyBorder="1" applyAlignment="1" applyProtection="1">
      <alignment horizontal="left"/>
      <protection locked="0"/>
    </xf>
    <xf numFmtId="0" fontId="34" fillId="0" borderId="157" xfId="0" applyFont="1" applyBorder="1" applyAlignment="1" applyProtection="1">
      <alignment horizontal="left"/>
      <protection locked="0"/>
    </xf>
    <xf numFmtId="0" fontId="34" fillId="0" borderId="158" xfId="0" applyFont="1" applyBorder="1" applyAlignment="1" applyProtection="1">
      <alignment horizontal="left"/>
      <protection locked="0"/>
    </xf>
    <xf numFmtId="0" fontId="34" fillId="0" borderId="162" xfId="0" applyFont="1" applyFill="1" applyBorder="1" applyAlignment="1" applyProtection="1">
      <alignment horizontal="left"/>
      <protection locked="0"/>
    </xf>
    <xf numFmtId="0" fontId="34" fillId="0" borderId="151" xfId="0" applyFont="1" applyBorder="1" applyAlignment="1" applyProtection="1">
      <alignment horizontal="left"/>
      <protection locked="0"/>
    </xf>
    <xf numFmtId="0" fontId="94" fillId="12" borderId="144" xfId="22" applyNumberFormat="1" applyFont="1" applyFill="1" applyBorder="1" applyAlignment="1">
      <alignment horizontal="center" vertical="center" wrapText="1"/>
    </xf>
    <xf numFmtId="0" fontId="94" fillId="12" borderId="145" xfId="22" applyNumberFormat="1" applyFont="1" applyFill="1" applyBorder="1" applyAlignment="1">
      <alignment horizontal="center" vertical="center" wrapText="1"/>
    </xf>
    <xf numFmtId="0" fontId="94" fillId="12" borderId="146" xfId="22" applyNumberFormat="1" applyFont="1" applyFill="1" applyBorder="1" applyAlignment="1">
      <alignment horizontal="center" vertical="center" wrapText="1"/>
    </xf>
    <xf numFmtId="0" fontId="95" fillId="12" borderId="5" xfId="0" applyNumberFormat="1" applyFont="1" applyFill="1" applyBorder="1" applyAlignment="1">
      <alignment horizontal="center" vertical="center" textRotation="90"/>
    </xf>
    <xf numFmtId="0" fontId="34" fillId="0" borderId="159" xfId="0" applyFont="1" applyFill="1" applyBorder="1" applyAlignment="1" applyProtection="1">
      <alignment horizontal="left" vertical="top" wrapText="1"/>
      <protection locked="0"/>
    </xf>
    <xf numFmtId="0" fontId="34" fillId="0" borderId="160" xfId="0" applyFont="1" applyBorder="1" applyAlignment="1" applyProtection="1">
      <alignment horizontal="left"/>
      <protection locked="0"/>
    </xf>
    <xf numFmtId="0" fontId="34" fillId="0" borderId="103" xfId="0" applyFont="1" applyBorder="1" applyAlignment="1" applyProtection="1">
      <alignment horizontal="left"/>
      <protection locked="0"/>
    </xf>
    <xf numFmtId="0" fontId="34" fillId="0" borderId="161" xfId="0" applyFont="1" applyBorder="1" applyAlignment="1" applyProtection="1">
      <alignment horizontal="left"/>
      <protection locked="0"/>
    </xf>
    <xf numFmtId="0" fontId="34" fillId="0" borderId="154" xfId="0" applyFont="1" applyFill="1" applyBorder="1" applyAlignment="1" applyProtection="1">
      <alignment horizontal="left"/>
      <protection locked="0"/>
    </xf>
    <xf numFmtId="0" fontId="34" fillId="0" borderId="152" xfId="0" applyFont="1" applyFill="1" applyBorder="1" applyAlignment="1" applyProtection="1">
      <alignment horizontal="left"/>
      <protection locked="0"/>
    </xf>
    <xf numFmtId="0" fontId="34" fillId="0" borderId="155" xfId="0" applyFont="1" applyFill="1" applyBorder="1" applyAlignment="1" applyProtection="1">
      <alignment horizontal="left" vertical="center" wrapText="1"/>
      <protection locked="0"/>
    </xf>
    <xf numFmtId="0" fontId="34" fillId="0" borderId="156" xfId="0" applyFont="1" applyFill="1" applyBorder="1" applyAlignment="1" applyProtection="1">
      <alignment horizontal="left"/>
      <protection locked="0"/>
    </xf>
    <xf numFmtId="0" fontId="34" fillId="0" borderId="157" xfId="0" applyFont="1" applyFill="1" applyBorder="1" applyAlignment="1" applyProtection="1">
      <alignment horizontal="left"/>
      <protection locked="0"/>
    </xf>
    <xf numFmtId="0" fontId="34" fillId="0" borderId="158" xfId="0" applyFont="1" applyFill="1" applyBorder="1" applyAlignment="1" applyProtection="1">
      <alignment horizontal="left"/>
      <protection locked="0"/>
    </xf>
    <xf numFmtId="0" fontId="34" fillId="0" borderId="150" xfId="0" applyFont="1" applyFill="1" applyBorder="1" applyAlignment="1" applyProtection="1">
      <alignment horizontal="left" vertical="center" wrapText="1"/>
      <protection locked="0"/>
    </xf>
    <xf numFmtId="0" fontId="34" fillId="0" borderId="151" xfId="0" applyFont="1" applyFill="1" applyBorder="1" applyAlignment="1" applyProtection="1">
      <alignment horizontal="left"/>
      <protection locked="0"/>
    </xf>
    <xf numFmtId="0" fontId="34" fillId="0" borderId="153" xfId="0" applyFont="1" applyFill="1" applyBorder="1" applyAlignment="1" applyProtection="1">
      <alignment horizontal="left" wrapText="1"/>
      <protection locked="0"/>
    </xf>
    <xf numFmtId="0" fontId="34" fillId="0" borderId="151" xfId="0" applyFont="1" applyFill="1" applyBorder="1" applyAlignment="1" applyProtection="1">
      <alignment horizontal="left" wrapText="1"/>
      <protection locked="0"/>
    </xf>
    <xf numFmtId="0" fontId="34" fillId="0" borderId="152" xfId="0" applyFont="1" applyFill="1" applyBorder="1" applyAlignment="1" applyProtection="1">
      <alignment horizontal="left" wrapText="1"/>
      <protection locked="0"/>
    </xf>
    <xf numFmtId="0" fontId="33" fillId="0" borderId="147" xfId="0" applyFont="1" applyBorder="1" applyAlignment="1" applyProtection="1">
      <alignment horizontal="left" wrapText="1"/>
    </xf>
    <xf numFmtId="0" fontId="34" fillId="0" borderId="148" xfId="0" applyFont="1" applyFill="1" applyBorder="1" applyAlignment="1" applyProtection="1">
      <alignment horizontal="left" wrapText="1"/>
      <protection locked="0"/>
    </xf>
    <xf numFmtId="0" fontId="34" fillId="0" borderId="149" xfId="0" applyFont="1" applyFill="1" applyBorder="1" applyAlignment="1" applyProtection="1">
      <alignment horizontal="left" wrapText="1"/>
      <protection locked="0"/>
    </xf>
    <xf numFmtId="0" fontId="34" fillId="0" borderId="151" xfId="0" applyFont="1" applyFill="1" applyBorder="1" applyAlignment="1" applyProtection="1">
      <alignment horizontal="left" vertical="top" wrapText="1"/>
      <protection locked="0"/>
    </xf>
    <xf numFmtId="0" fontId="0" fillId="2" borderId="5" xfId="0" applyFill="1" applyBorder="1" applyAlignment="1" applyProtection="1">
      <alignment horizontal="center"/>
      <protection locked="0"/>
    </xf>
    <xf numFmtId="165" fontId="26" fillId="13" borderId="0" xfId="34" applyNumberFormat="1" applyFont="1" applyFill="1" applyBorder="1" applyAlignment="1" applyProtection="1">
      <alignment horizontal="center"/>
      <protection locked="0"/>
    </xf>
    <xf numFmtId="165" fontId="2" fillId="14" borderId="0" xfId="5" applyFont="1" applyFill="1" applyBorder="1" applyAlignment="1">
      <alignment horizontal="center" vertical="center"/>
    </xf>
    <xf numFmtId="0" fontId="4" fillId="0" borderId="0" xfId="0" applyFont="1" applyBorder="1" applyAlignment="1">
      <alignment horizontal="center"/>
    </xf>
  </cellXfs>
  <cellStyles count="40">
    <cellStyle name="Euro" xfId="1" xr:uid="{00000000-0005-0000-0000-000000000000}"/>
    <cellStyle name="Millares" xfId="2" builtinId="3"/>
    <cellStyle name="Millares 2" xfId="3" xr:uid="{00000000-0005-0000-0000-000002000000}"/>
    <cellStyle name="Moneda" xfId="4" builtinId="4"/>
    <cellStyle name="Normal" xfId="0" builtinId="0"/>
    <cellStyle name="Normal 2" xfId="5" xr:uid="{00000000-0005-0000-0000-000005000000}"/>
    <cellStyle name="Normal 2 2" xfId="6" xr:uid="{00000000-0005-0000-0000-000006000000}"/>
    <cellStyle name="Normal 2 3" xfId="7" xr:uid="{00000000-0005-0000-0000-000007000000}"/>
    <cellStyle name="Normal 2 4" xfId="8" xr:uid="{00000000-0005-0000-0000-000008000000}"/>
    <cellStyle name="Normal 2 5" xfId="9" xr:uid="{00000000-0005-0000-0000-000009000000}"/>
    <cellStyle name="Normal 2 6" xfId="10" xr:uid="{00000000-0005-0000-0000-00000A000000}"/>
    <cellStyle name="Normal 2 7" xfId="11" xr:uid="{00000000-0005-0000-0000-00000B000000}"/>
    <cellStyle name="Normal 2 8" xfId="12" xr:uid="{00000000-0005-0000-0000-00000C000000}"/>
    <cellStyle name="Normal 2_Dashboard ver 2.2 ES" xfId="13" xr:uid="{00000000-0005-0000-0000-00000D000000}"/>
    <cellStyle name="Normal 2_Ficticia HIV Dashboard_ES - Set Up and Maintenance Guide" xfId="14" xr:uid="{00000000-0005-0000-0000-00000E000000}"/>
    <cellStyle name="Normal 2_Prototipo" xfId="15" xr:uid="{00000000-0005-0000-0000-00000F000000}"/>
    <cellStyle name="Normal 3" xfId="16" xr:uid="{00000000-0005-0000-0000-000010000000}"/>
    <cellStyle name="Normal 4" xfId="17" xr:uid="{00000000-0005-0000-0000-000011000000}"/>
    <cellStyle name="Normal 5" xfId="18" xr:uid="{00000000-0005-0000-0000-000012000000}"/>
    <cellStyle name="Normal 6" xfId="19" xr:uid="{00000000-0005-0000-0000-000013000000}"/>
    <cellStyle name="Normal 7" xfId="20" xr:uid="{00000000-0005-0000-0000-000014000000}"/>
    <cellStyle name="Normal 8" xfId="21" xr:uid="{00000000-0005-0000-0000-000015000000}"/>
    <cellStyle name="Normal_TZ_R3HIV_Phase_2_21_August_08" xfId="22" xr:uid="{00000000-0005-0000-0000-000016000000}"/>
    <cellStyle name="Porcentaje" xfId="23" builtinId="5"/>
    <cellStyle name="Porcentual 2" xfId="24" xr:uid="{00000000-0005-0000-0000-000018000000}"/>
    <cellStyle name="Porcentual 3" xfId="25" xr:uid="{00000000-0005-0000-0000-000019000000}"/>
    <cellStyle name="Porcentual 4" xfId="26" xr:uid="{00000000-0005-0000-0000-00001A000000}"/>
    <cellStyle name="Porcentual 5" xfId="27" xr:uid="{00000000-0005-0000-0000-00001B000000}"/>
    <cellStyle name="Porcentual 6" xfId="28" xr:uid="{00000000-0005-0000-0000-00001C000000}"/>
    <cellStyle name="Porcentual 7" xfId="29" xr:uid="{00000000-0005-0000-0000-00001D000000}"/>
    <cellStyle name="Porcentual 8" xfId="30" xr:uid="{00000000-0005-0000-0000-00001E000000}"/>
    <cellStyle name="Título 3 2" xfId="31" xr:uid="{00000000-0005-0000-0000-00001F000000}"/>
    <cellStyle name="Título 3 3" xfId="32" xr:uid="{00000000-0005-0000-0000-000020000000}"/>
    <cellStyle name="Título 3 3_Prototipo" xfId="33" xr:uid="{00000000-0005-0000-0000-000021000000}"/>
    <cellStyle name="Título 3 3_PrototipoRep1" xfId="34" xr:uid="{00000000-0005-0000-0000-000022000000}"/>
    <cellStyle name="Título 3 4" xfId="35" xr:uid="{00000000-0005-0000-0000-000023000000}"/>
    <cellStyle name="Título 3 5" xfId="36" xr:uid="{00000000-0005-0000-0000-000024000000}"/>
    <cellStyle name="Título 3 6" xfId="37" xr:uid="{00000000-0005-0000-0000-000025000000}"/>
    <cellStyle name="Título 3 7" xfId="38" xr:uid="{00000000-0005-0000-0000-000026000000}"/>
    <cellStyle name="Título 3 8" xfId="39" xr:uid="{00000000-0005-0000-0000-000027000000}"/>
  </cellStyles>
  <dxfs count="37">
    <dxf>
      <font>
        <b val="0"/>
        <condense val="0"/>
        <extend val="0"/>
        <sz val="11"/>
        <color indexed="8"/>
      </font>
      <fill>
        <patternFill patternType="solid">
          <fgColor indexed="34"/>
          <bgColor indexed="43"/>
        </patternFill>
      </fill>
    </dxf>
    <dxf>
      <font>
        <b val="0"/>
        <condense val="0"/>
        <extend val="0"/>
        <sz val="11"/>
        <color indexed="8"/>
      </font>
      <fill>
        <patternFill patternType="solid">
          <fgColor indexed="13"/>
          <bgColor indexed="51"/>
        </patternFill>
      </fill>
    </dxf>
    <dxf>
      <font>
        <b val="0"/>
        <condense val="0"/>
        <extend val="0"/>
        <sz val="11"/>
        <color indexed="9"/>
      </font>
      <fill>
        <patternFill patternType="solid">
          <fgColor indexed="19"/>
          <bgColor indexed="29"/>
        </patternFill>
      </fill>
    </dxf>
    <dxf>
      <font>
        <b val="0"/>
        <condense val="0"/>
        <extend val="0"/>
        <sz val="11"/>
        <color indexed="8"/>
      </font>
      <fill>
        <patternFill patternType="solid">
          <fgColor indexed="34"/>
          <bgColor indexed="43"/>
        </patternFill>
      </fill>
    </dxf>
    <dxf>
      <font>
        <b val="0"/>
        <condense val="0"/>
        <extend val="0"/>
        <sz val="11"/>
        <color indexed="8"/>
      </font>
      <fill>
        <patternFill patternType="solid">
          <fgColor indexed="13"/>
          <bgColor indexed="51"/>
        </patternFill>
      </fill>
    </dxf>
    <dxf>
      <font>
        <b val="0"/>
        <condense val="0"/>
        <extend val="0"/>
        <sz val="11"/>
        <color indexed="9"/>
      </font>
      <fill>
        <patternFill patternType="solid">
          <fgColor indexed="19"/>
          <bgColor indexed="29"/>
        </patternFill>
      </fill>
    </dxf>
    <dxf>
      <font>
        <b/>
        <i val="0"/>
        <condense val="0"/>
        <extend val="0"/>
        <sz val="11"/>
        <color indexed="8"/>
      </font>
      <fill>
        <patternFill patternType="solid">
          <fgColor indexed="49"/>
          <bgColor indexed="11"/>
        </patternFill>
      </fill>
    </dxf>
    <dxf>
      <font>
        <b/>
        <i val="0"/>
        <condense val="0"/>
        <extend val="0"/>
        <sz val="11"/>
        <color indexed="8"/>
      </font>
      <fill>
        <patternFill patternType="solid">
          <fgColor indexed="51"/>
          <bgColor indexed="13"/>
        </patternFill>
      </fill>
    </dxf>
    <dxf>
      <font>
        <b/>
        <i val="0"/>
        <condense val="0"/>
        <extend val="0"/>
        <sz val="11"/>
        <color indexed="9"/>
      </font>
      <fill>
        <patternFill patternType="solid">
          <fgColor indexed="29"/>
          <bgColor indexed="61"/>
        </patternFill>
      </fill>
    </dxf>
    <dxf>
      <font>
        <b val="0"/>
        <condense val="0"/>
        <extend val="0"/>
        <sz val="11"/>
        <color indexed="8"/>
      </font>
      <fill>
        <patternFill patternType="solid">
          <fgColor indexed="34"/>
          <bgColor indexed="43"/>
        </patternFill>
      </fill>
    </dxf>
    <dxf>
      <font>
        <b val="0"/>
        <condense val="0"/>
        <extend val="0"/>
        <sz val="11"/>
        <color indexed="8"/>
      </font>
      <fill>
        <patternFill patternType="solid">
          <fgColor indexed="13"/>
          <bgColor indexed="51"/>
        </patternFill>
      </fill>
    </dxf>
    <dxf>
      <font>
        <b val="0"/>
        <condense val="0"/>
        <extend val="0"/>
        <sz val="11"/>
        <color indexed="9"/>
      </font>
      <fill>
        <patternFill patternType="solid">
          <fgColor indexed="19"/>
          <bgColor indexed="29"/>
        </patternFill>
      </fill>
    </dxf>
    <dxf>
      <font>
        <b/>
        <i val="0"/>
        <condense val="0"/>
        <extend val="0"/>
        <sz val="11"/>
        <color indexed="8"/>
      </font>
      <fill>
        <patternFill patternType="solid">
          <fgColor indexed="51"/>
          <bgColor indexed="13"/>
        </patternFill>
      </fill>
    </dxf>
    <dxf>
      <font>
        <b/>
        <i val="0"/>
        <condense val="0"/>
        <extend val="0"/>
        <sz val="11"/>
        <color indexed="8"/>
      </font>
      <fill>
        <patternFill patternType="solid">
          <fgColor indexed="49"/>
          <bgColor indexed="11"/>
        </patternFill>
      </fill>
    </dxf>
    <dxf>
      <font>
        <b/>
        <i val="0"/>
        <condense val="0"/>
        <extend val="0"/>
        <sz val="11"/>
        <color indexed="8"/>
      </font>
      <fill>
        <patternFill patternType="solid">
          <fgColor indexed="29"/>
          <bgColor indexed="61"/>
        </patternFill>
      </fill>
    </dxf>
    <dxf>
      <font>
        <b/>
        <i val="0"/>
        <condense val="0"/>
        <extend val="0"/>
        <sz val="11"/>
        <color indexed="8"/>
      </font>
      <fill>
        <patternFill patternType="solid">
          <fgColor indexed="51"/>
          <bgColor indexed="13"/>
        </patternFill>
      </fill>
    </dxf>
    <dxf>
      <font>
        <b/>
        <i val="0"/>
        <condense val="0"/>
        <extend val="0"/>
        <sz val="11"/>
        <color indexed="8"/>
      </font>
      <fill>
        <patternFill patternType="solid">
          <fgColor indexed="49"/>
          <bgColor indexed="11"/>
        </patternFill>
      </fill>
    </dxf>
    <dxf>
      <font>
        <b/>
        <i val="0"/>
        <condense val="0"/>
        <extend val="0"/>
        <sz val="11"/>
        <color indexed="8"/>
      </font>
      <fill>
        <patternFill patternType="solid">
          <fgColor indexed="29"/>
          <bgColor indexed="61"/>
        </patternFill>
      </fill>
    </dxf>
    <dxf>
      <font>
        <b val="0"/>
        <condense val="0"/>
        <extend val="0"/>
        <sz val="11"/>
        <color indexed="8"/>
      </font>
      <fill>
        <patternFill patternType="solid">
          <fgColor indexed="34"/>
          <bgColor indexed="43"/>
        </patternFill>
      </fill>
    </dxf>
    <dxf>
      <font>
        <b val="0"/>
        <condense val="0"/>
        <extend val="0"/>
        <sz val="11"/>
        <color indexed="8"/>
      </font>
      <fill>
        <patternFill patternType="solid">
          <fgColor indexed="13"/>
          <bgColor indexed="51"/>
        </patternFill>
      </fill>
    </dxf>
    <dxf>
      <font>
        <b val="0"/>
        <condense val="0"/>
        <extend val="0"/>
        <sz val="11"/>
        <color indexed="9"/>
      </font>
      <fill>
        <patternFill patternType="solid">
          <fgColor indexed="19"/>
          <bgColor indexed="29"/>
        </patternFill>
      </fill>
    </dxf>
    <dxf>
      <font>
        <b val="0"/>
        <condense val="0"/>
        <extend val="0"/>
        <sz val="11"/>
        <color indexed="9"/>
      </font>
      <fill>
        <patternFill patternType="solid">
          <fgColor indexed="19"/>
          <bgColor indexed="29"/>
        </patternFill>
      </fill>
    </dxf>
    <dxf>
      <font>
        <b val="0"/>
        <condense val="0"/>
        <extend val="0"/>
        <sz val="11"/>
        <color indexed="8"/>
      </font>
      <fill>
        <patternFill patternType="solid">
          <fgColor indexed="51"/>
          <bgColor indexed="13"/>
        </patternFill>
      </fill>
    </dxf>
    <dxf>
      <font>
        <b val="0"/>
        <condense val="0"/>
        <extend val="0"/>
        <sz val="11"/>
        <color indexed="8"/>
      </font>
      <fill>
        <patternFill patternType="solid">
          <fgColor indexed="49"/>
          <bgColor indexed="11"/>
        </patternFill>
      </fill>
    </dxf>
    <dxf>
      <font>
        <b val="0"/>
        <condense val="0"/>
        <extend val="0"/>
        <sz val="11"/>
        <color indexed="8"/>
      </font>
      <fill>
        <patternFill patternType="solid">
          <fgColor indexed="34"/>
          <bgColor indexed="43"/>
        </patternFill>
      </fill>
    </dxf>
    <dxf>
      <font>
        <b val="0"/>
        <condense val="0"/>
        <extend val="0"/>
        <sz val="11"/>
        <color indexed="8"/>
      </font>
      <fill>
        <patternFill patternType="solid">
          <fgColor indexed="13"/>
          <bgColor indexed="51"/>
        </patternFill>
      </fill>
    </dxf>
    <dxf>
      <font>
        <b val="0"/>
        <condense val="0"/>
        <extend val="0"/>
        <sz val="11"/>
        <color indexed="9"/>
      </font>
      <fill>
        <patternFill patternType="solid">
          <fgColor indexed="19"/>
          <bgColor indexed="29"/>
        </patternFill>
      </fill>
    </dxf>
    <dxf>
      <font>
        <b val="0"/>
        <condense val="0"/>
        <extend val="0"/>
        <sz val="11"/>
        <color indexed="8"/>
      </font>
      <fill>
        <patternFill patternType="solid">
          <fgColor indexed="26"/>
          <bgColor indexed="9"/>
        </patternFill>
      </fill>
    </dxf>
    <dxf>
      <font>
        <b val="0"/>
        <condense val="0"/>
        <extend val="0"/>
        <sz val="11"/>
        <color indexed="8"/>
      </font>
      <fill>
        <patternFill patternType="solid">
          <fgColor indexed="34"/>
          <bgColor indexed="43"/>
        </patternFill>
      </fill>
    </dxf>
    <dxf>
      <font>
        <b val="0"/>
        <condense val="0"/>
        <extend val="0"/>
        <sz val="11"/>
        <color indexed="8"/>
      </font>
      <fill>
        <patternFill patternType="solid">
          <fgColor indexed="13"/>
          <bgColor indexed="51"/>
        </patternFill>
      </fill>
    </dxf>
    <dxf>
      <font>
        <b val="0"/>
        <condense val="0"/>
        <extend val="0"/>
        <sz val="11"/>
        <color indexed="9"/>
      </font>
      <fill>
        <patternFill patternType="solid">
          <fgColor indexed="19"/>
          <bgColor indexed="29"/>
        </patternFill>
      </fill>
    </dxf>
    <dxf>
      <font>
        <b val="0"/>
        <condense val="0"/>
        <extend val="0"/>
        <sz val="11"/>
        <color indexed="8"/>
      </font>
      <fill>
        <patternFill patternType="solid">
          <fgColor indexed="49"/>
          <bgColor indexed="11"/>
        </patternFill>
      </fill>
    </dxf>
    <dxf>
      <font>
        <b val="0"/>
        <condense val="0"/>
        <extend val="0"/>
        <sz val="11"/>
        <color indexed="9"/>
      </font>
      <fill>
        <patternFill patternType="solid">
          <fgColor indexed="32"/>
          <bgColor indexed="8"/>
        </patternFill>
      </fill>
    </dxf>
    <dxf>
      <font>
        <b val="0"/>
        <condense val="0"/>
        <extend val="0"/>
        <sz val="11"/>
        <color indexed="8"/>
      </font>
      <fill>
        <patternFill patternType="solid">
          <fgColor indexed="34"/>
          <bgColor indexed="43"/>
        </patternFill>
      </fill>
    </dxf>
    <dxf>
      <font>
        <b val="0"/>
        <condense val="0"/>
        <extend val="0"/>
        <sz val="11"/>
        <color indexed="8"/>
      </font>
      <fill>
        <patternFill patternType="solid">
          <fgColor indexed="13"/>
          <bgColor indexed="51"/>
        </patternFill>
      </fill>
    </dxf>
    <dxf>
      <font>
        <b val="0"/>
        <condense val="0"/>
        <extend val="0"/>
        <sz val="11"/>
        <color indexed="9"/>
      </font>
      <fill>
        <patternFill patternType="solid">
          <fgColor indexed="29"/>
          <bgColor indexed="61"/>
        </patternFill>
      </fill>
    </dxf>
    <dxf>
      <font>
        <b val="0"/>
        <condense val="0"/>
        <extend val="0"/>
        <sz val="11"/>
        <color indexed="9"/>
      </font>
      <fill>
        <patternFill patternType="solid">
          <fgColor indexed="59"/>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ED7D31"/>
      <rgbColor rgb="00800080"/>
      <rgbColor rgb="000070C0"/>
      <rgbColor rgb="00C0C0C0"/>
      <rgbColor rgb="00808080"/>
      <rgbColor rgb="0093CDDD"/>
      <rgbColor rgb="00993366"/>
      <rgbColor rgb="00FFF8EF"/>
      <rgbColor rgb="00CCFFFF"/>
      <rgbColor rgb="001F1C1B"/>
      <rgbColor rgb="00FF7171"/>
      <rgbColor rgb="000066CC"/>
      <rgbColor rgb="00CCC1DA"/>
      <rgbColor rgb="00131312"/>
      <rgbColor rgb="00FF00FF"/>
      <rgbColor rgb="00FFF88F"/>
      <rgbColor rgb="0000FFFF"/>
      <rgbColor rgb="00800080"/>
      <rgbColor rgb="00800000"/>
      <rgbColor rgb="00008080"/>
      <rgbColor rgb="000000FF"/>
      <rgbColor rgb="0000CCFF"/>
      <rgbColor rgb="00F2F2F2"/>
      <rgbColor rgb="00CCFFCC"/>
      <rgbColor rgb="00FFFF99"/>
      <rgbColor rgb="0099CCFF"/>
      <rgbColor rgb="00D9D9D9"/>
      <rgbColor rgb="00BFBFBF"/>
      <rgbColor rgb="00FFCC99"/>
      <rgbColor rgb="003366FF"/>
      <rgbColor rgb="0033CC33"/>
      <rgbColor rgb="0099CC00"/>
      <rgbColor rgb="00FFCC00"/>
      <rgbColor rgb="00FF9900"/>
      <rgbColor rgb="00FF6600"/>
      <rgbColor rgb="00666699"/>
      <rgbColor rgb="00A6A6A6"/>
      <rgbColor rgb="00003366"/>
      <rgbColor rgb="00339966"/>
      <rgbColor rgb="00003300"/>
      <rgbColor rgb="00333300"/>
      <rgbColor rgb="00993300"/>
      <rgbColor rgb="00FF5050"/>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6440598598339"/>
          <c:y val="9.8333986930984496E-2"/>
          <c:w val="0.81117686351619611"/>
          <c:h val="0.60408163265306125"/>
        </c:manualLayout>
      </c:layout>
      <c:barChart>
        <c:barDir val="col"/>
        <c:grouping val="clustered"/>
        <c:varyColors val="0"/>
        <c:ser>
          <c:idx val="0"/>
          <c:order val="0"/>
          <c:tx>
            <c:v>Presupuesto acumulado</c:v>
          </c:tx>
          <c:spPr>
            <a:solidFill>
              <a:srgbClr val="993366"/>
            </a:solidFill>
            <a:ln w="3175">
              <a:solidFill>
                <a:srgbClr val="000000"/>
              </a:solidFill>
              <a:prstDash val="solid"/>
            </a:ln>
          </c:spPr>
          <c:invertIfNegative val="0"/>
          <c:dLbls>
            <c:dLbl>
              <c:idx val="0"/>
              <c:layout>
                <c:manualLayout>
                  <c:x val="1.6826923076923076E-2"/>
                  <c:y val="-1.678791270285394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1E-4361-A97B-511BE67EA9AE}"/>
                </c:ext>
              </c:extLst>
            </c:dLbl>
            <c:dLbl>
              <c:idx val="1"/>
              <c:layout>
                <c:manualLayout>
                  <c:x val="7.2115384615384567E-2"/>
                  <c:y val="2.797985450475656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28-495C-90BE-6D9BB00E7547}"/>
                </c:ext>
              </c:extLst>
            </c:dLbl>
            <c:spPr>
              <a:noFill/>
              <a:ln>
                <a:noFill/>
              </a:ln>
              <a:effectLst/>
            </c:spPr>
            <c:txPr>
              <a:bodyPr wrap="square" lIns="38100" tIns="19050" rIns="38100" bIns="19050" anchor="ctr">
                <a:spAutoFit/>
              </a:bodyPr>
              <a:lstStyle/>
              <a:p>
                <a:pPr>
                  <a:defRPr sz="600"/>
                </a:pPr>
                <a:endParaRPr lang="es-S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'Introducción de datos'!$C$33:$N$33</c:f>
              <c:numCache>
                <c:formatCode>#.##0</c:formatCode>
                <c:ptCount val="12"/>
                <c:pt idx="0">
                  <c:v>4383064.1091099996</c:v>
                </c:pt>
                <c:pt idx="1">
                  <c:v>7436732.1091099996</c:v>
                </c:pt>
                <c:pt idx="2">
                  <c:v>0</c:v>
                </c:pt>
                <c:pt idx="3">
                  <c:v>0</c:v>
                </c:pt>
                <c:pt idx="4">
                  <c:v>0</c:v>
                </c:pt>
                <c:pt idx="5">
                  <c:v>0</c:v>
                </c:pt>
                <c:pt idx="6">
                  <c:v>0</c:v>
                </c:pt>
                <c:pt idx="7" formatCode="_-* #,##0.00\ _€_-;\-* #,##0.00\ _€_-;_-* \-??\ _€_-;_-@_-">
                  <c:v>0</c:v>
                </c:pt>
                <c:pt idx="8">
                  <c:v>0</c:v>
                </c:pt>
                <c:pt idx="9">
                  <c:v>0</c:v>
                </c:pt>
                <c:pt idx="10">
                  <c:v>0</c:v>
                </c:pt>
                <c:pt idx="11">
                  <c:v>0</c:v>
                </c:pt>
              </c:numCache>
            </c:numRef>
          </c:val>
          <c:extLst>
            <c:ext xmlns:c16="http://schemas.microsoft.com/office/drawing/2014/chart" uri="{C3380CC4-5D6E-409C-BE32-E72D297353CC}">
              <c16:uniqueId val="{00000001-451E-4361-A97B-511BE67EA9AE}"/>
            </c:ext>
          </c:extLst>
        </c:ser>
        <c:ser>
          <c:idx val="1"/>
          <c:order val="1"/>
          <c:tx>
            <c:v>Desembolso acumulado</c:v>
          </c:tx>
          <c:spPr>
            <a:solidFill>
              <a:srgbClr val="0070C0"/>
            </a:solidFill>
            <a:ln w="3175">
              <a:solidFill>
                <a:srgbClr val="000000"/>
              </a:solidFill>
              <a:prstDash val="solid"/>
            </a:ln>
          </c:spPr>
          <c:invertIfNegative val="0"/>
          <c:dLbls>
            <c:dLbl>
              <c:idx val="0"/>
              <c:layout>
                <c:manualLayout>
                  <c:x val="0.15865384615384615"/>
                  <c:y val="0.1343033016228315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1E-4361-A97B-511BE67EA9AE}"/>
                </c:ext>
              </c:extLst>
            </c:dLbl>
            <c:dLbl>
              <c:idx val="1"/>
              <c:layout>
                <c:manualLayout>
                  <c:x val="6.4903846153846159E-2"/>
                  <c:y val="-1.11919418019026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28-495C-90BE-6D9BB00E7547}"/>
                </c:ext>
              </c:extLst>
            </c:dLbl>
            <c:spPr>
              <a:noFill/>
              <a:ln>
                <a:noFill/>
              </a:ln>
              <a:effectLst/>
            </c:spPr>
            <c:txPr>
              <a:bodyPr wrap="square" lIns="38100" tIns="19050" rIns="38100" bIns="19050" anchor="ctr">
                <a:spAutoFit/>
              </a:bodyPr>
              <a:lstStyle/>
              <a:p>
                <a:pPr>
                  <a:defRPr sz="600"/>
                </a:pPr>
                <a:endParaRPr lang="es-S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'Introducción de datos'!$C$34:$N$34</c:f>
              <c:numCache>
                <c:formatCode>#.##0</c:formatCode>
                <c:ptCount val="12"/>
                <c:pt idx="0">
                  <c:v>4383064.1100000003</c:v>
                </c:pt>
                <c:pt idx="1">
                  <c:v>5909898.1100000003</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451E-4361-A97B-511BE67EA9AE}"/>
            </c:ext>
          </c:extLst>
        </c:ser>
        <c:dLbls>
          <c:dLblPos val="outEnd"/>
          <c:showLegendKey val="0"/>
          <c:showVal val="1"/>
          <c:showCatName val="0"/>
          <c:showSerName val="0"/>
          <c:showPercent val="0"/>
          <c:showBubbleSize val="0"/>
        </c:dLbls>
        <c:gapWidth val="70"/>
        <c:axId val="307954288"/>
        <c:axId val="1"/>
      </c:barChart>
      <c:catAx>
        <c:axId val="307954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700" b="0" i="0" u="none" strike="noStrike" baseline="0">
                <a:solidFill>
                  <a:srgbClr val="000000"/>
                </a:solidFill>
                <a:latin typeface="Calibri"/>
                <a:ea typeface="Calibri"/>
                <a:cs typeface="Calibri"/>
              </a:defRPr>
            </a:pPr>
            <a:endParaRPr lang="es-SV"/>
          </a:p>
        </c:txPr>
        <c:crossAx val="1"/>
        <c:crossesAt val="0"/>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Calibri"/>
                <a:ea typeface="Calibri"/>
                <a:cs typeface="Calibri"/>
              </a:defRPr>
            </a:pPr>
            <a:endParaRPr lang="es-SV"/>
          </a:p>
        </c:txPr>
        <c:crossAx val="307954288"/>
        <c:crossesAt val="1"/>
        <c:crossBetween val="between"/>
      </c:valAx>
      <c:spPr>
        <a:solidFill>
          <a:srgbClr val="FFFFFF"/>
        </a:solidFill>
        <a:ln w="3175">
          <a:solidFill>
            <a:srgbClr val="000000"/>
          </a:solidFill>
          <a:prstDash val="solid"/>
        </a:ln>
      </c:spPr>
    </c:plotArea>
    <c:legend>
      <c:legendPos val="r"/>
      <c:layout>
        <c:manualLayout>
          <c:xMode val="edge"/>
          <c:yMode val="edge"/>
          <c:x val="0.24912534070260448"/>
          <c:y val="0.80404408038810482"/>
          <c:w val="0.5321246592973955"/>
          <c:h val="0.17534776535697447"/>
        </c:manualLayout>
      </c:layout>
      <c:overlay val="0"/>
      <c:txPr>
        <a:bodyPr/>
        <a:lstStyle/>
        <a:p>
          <a:pPr>
            <a:defRPr sz="800"/>
          </a:pPr>
          <a:endParaRPr lang="es-SV"/>
        </a:p>
      </c:txPr>
    </c:legend>
    <c:plotVisOnly val="1"/>
    <c:dispBlanksAs val="gap"/>
    <c:showDLblsOverMax val="0"/>
  </c:chart>
  <c:spPr>
    <a:noFill/>
    <a:ln w="9525">
      <a:noFill/>
    </a:ln>
  </c:spPr>
  <c:txPr>
    <a:bodyPr/>
    <a:lstStyle/>
    <a:p>
      <a:pPr>
        <a:defRPr sz="1100" b="0" i="0" u="none" strike="noStrike" baseline="0">
          <a:solidFill>
            <a:srgbClr val="000000"/>
          </a:solidFill>
          <a:latin typeface="Calibri"/>
          <a:ea typeface="Calibri"/>
          <a:cs typeface="Calibri"/>
        </a:defRPr>
      </a:pPr>
      <a:endParaRPr lang="es-SV"/>
    </a:p>
  </c:txPr>
  <c:printSettings>
    <c:headerFooter alignWithMargins="0"/>
    <c:pageMargins b="1" l="0.75" r="0.75" t="1" header="0.51180555555555551" footer="0.51180555555555551"/>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11575790812567"/>
          <c:y val="0.14565251350410674"/>
          <c:w val="0.78752975643421219"/>
          <c:h val="0.57446808510638303"/>
        </c:manualLayout>
      </c:layout>
      <c:barChart>
        <c:barDir val="col"/>
        <c:grouping val="clustered"/>
        <c:varyColors val="0"/>
        <c:ser>
          <c:idx val="0"/>
          <c:order val="0"/>
          <c:spPr>
            <a:solidFill>
              <a:srgbClr val="0066CC"/>
            </a:solidFill>
            <a:ln w="25400">
              <a:noFill/>
            </a:ln>
          </c:spPr>
          <c:invertIfNegative val="0"/>
          <c:dLbls>
            <c:dLbl>
              <c:idx val="1"/>
              <c:layout>
                <c:manualLayout>
                  <c:x val="-1.7911976036502821E-2"/>
                  <c:y val="6.9610210228316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15-4FCE-AF4B-063E902C24F3}"/>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'Introducción de datos'!$H$129:$Q$129</c:f>
              <c:strCache>
                <c:ptCount val="10"/>
                <c:pt idx="0">
                  <c:v>P1</c:v>
                </c:pt>
                <c:pt idx="1">
                  <c:v>P2</c:v>
                </c:pt>
                <c:pt idx="2">
                  <c:v>P3</c:v>
                </c:pt>
                <c:pt idx="3">
                  <c:v>P4</c:v>
                </c:pt>
                <c:pt idx="4">
                  <c:v>P5</c:v>
                </c:pt>
                <c:pt idx="5">
                  <c:v>P6</c:v>
                </c:pt>
                <c:pt idx="6">
                  <c:v>P7</c:v>
                </c:pt>
                <c:pt idx="7">
                  <c:v>P8</c:v>
                </c:pt>
                <c:pt idx="8">
                  <c:v>P9</c:v>
                </c:pt>
                <c:pt idx="9">
                  <c:v>P10</c:v>
                </c:pt>
              </c:strCache>
            </c:strRef>
          </c:cat>
          <c:val>
            <c:numRef>
              <c:f>'Introducción de datos'!$H$133:$Q$133</c:f>
              <c:numCache>
                <c:formatCode>0%</c:formatCode>
                <c:ptCount val="10"/>
                <c:pt idx="0">
                  <c:v>0.9</c:v>
                </c:pt>
                <c:pt idx="1">
                  <c:v>0.9</c:v>
                </c:pt>
              </c:numCache>
            </c:numRef>
          </c:val>
          <c:extLst>
            <c:ext xmlns:c16="http://schemas.microsoft.com/office/drawing/2014/chart" uri="{C3380CC4-5D6E-409C-BE32-E72D297353CC}">
              <c16:uniqueId val="{00000000-1215-4FCE-AF4B-063E902C24F3}"/>
            </c:ext>
          </c:extLst>
        </c:ser>
        <c:ser>
          <c:idx val="1"/>
          <c:order val="1"/>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'Introducción de datos'!$H$129:$Q$129</c:f>
              <c:strCache>
                <c:ptCount val="10"/>
                <c:pt idx="0">
                  <c:v>P1</c:v>
                </c:pt>
                <c:pt idx="1">
                  <c:v>P2</c:v>
                </c:pt>
                <c:pt idx="2">
                  <c:v>P3</c:v>
                </c:pt>
                <c:pt idx="3">
                  <c:v>P4</c:v>
                </c:pt>
                <c:pt idx="4">
                  <c:v>P5</c:v>
                </c:pt>
                <c:pt idx="5">
                  <c:v>P6</c:v>
                </c:pt>
                <c:pt idx="6">
                  <c:v>P7</c:v>
                </c:pt>
                <c:pt idx="7">
                  <c:v>P8</c:v>
                </c:pt>
                <c:pt idx="8">
                  <c:v>P9</c:v>
                </c:pt>
                <c:pt idx="9">
                  <c:v>P10</c:v>
                </c:pt>
              </c:strCache>
            </c:strRef>
          </c:cat>
          <c:val>
            <c:numRef>
              <c:f>'Introducción de datos'!$H$134:$Q$134</c:f>
              <c:numCache>
                <c:formatCode>0.0%</c:formatCode>
                <c:ptCount val="10"/>
                <c:pt idx="0" formatCode="0%">
                  <c:v>0.94</c:v>
                </c:pt>
                <c:pt idx="1">
                  <c:v>0.90600000000000003</c:v>
                </c:pt>
              </c:numCache>
            </c:numRef>
          </c:val>
          <c:extLst>
            <c:ext xmlns:c16="http://schemas.microsoft.com/office/drawing/2014/chart" uri="{C3380CC4-5D6E-409C-BE32-E72D297353CC}">
              <c16:uniqueId val="{00000001-1215-4FCE-AF4B-063E902C24F3}"/>
            </c:ext>
          </c:extLst>
        </c:ser>
        <c:dLbls>
          <c:showLegendKey val="0"/>
          <c:showVal val="0"/>
          <c:showCatName val="0"/>
          <c:showSerName val="0"/>
          <c:showPercent val="0"/>
          <c:showBubbleSize val="0"/>
        </c:dLbls>
        <c:gapWidth val="150"/>
        <c:axId val="309786184"/>
        <c:axId val="1"/>
      </c:barChart>
      <c:catAx>
        <c:axId val="309786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s-SV"/>
          </a:p>
        </c:txPr>
        <c:crossAx val="1"/>
        <c:crossesAt val="0"/>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s-SV"/>
          </a:p>
        </c:txPr>
        <c:crossAx val="309786184"/>
        <c:crossesAt val="1"/>
        <c:crossBetween val="between"/>
      </c:valAx>
      <c:spPr>
        <a:noFill/>
        <a:ln w="25400">
          <a:noFill/>
        </a:ln>
      </c:spPr>
    </c:plotArea>
    <c:legend>
      <c:legendPos val="r"/>
      <c:layout>
        <c:manualLayout>
          <c:xMode val="edge"/>
          <c:yMode val="edge"/>
          <c:x val="0.88150923338883713"/>
          <c:y val="0.40506594625462611"/>
          <c:w val="8.617602235204469E-2"/>
          <c:h val="0.16455814362116872"/>
        </c:manualLayout>
      </c:layout>
      <c:overlay val="0"/>
      <c:spPr>
        <a:solidFill>
          <a:srgbClr val="FFFFFF"/>
        </a:solidFill>
        <a:ln w="25400">
          <a:noFill/>
        </a:ln>
      </c:spPr>
      <c:txPr>
        <a:bodyPr/>
        <a:lstStyle/>
        <a:p>
          <a:pPr>
            <a:defRPr sz="475" b="0" i="0" u="none" strike="noStrike" baseline="0">
              <a:solidFill>
                <a:srgbClr val="000000"/>
              </a:solidFill>
              <a:latin typeface="Arial"/>
              <a:ea typeface="Arial"/>
              <a:cs typeface="Arial"/>
            </a:defRPr>
          </a:pPr>
          <a:endParaRPr lang="es-SV"/>
        </a:p>
      </c:txPr>
    </c:legend>
    <c:plotVisOnly val="1"/>
    <c:dispBlanksAs val="gap"/>
    <c:showDLblsOverMax val="0"/>
  </c:chart>
  <c:spPr>
    <a:noFill/>
    <a:ln w="9525">
      <a:noFill/>
    </a:ln>
  </c:spPr>
  <c:txPr>
    <a:bodyPr/>
    <a:lstStyle/>
    <a:p>
      <a:pPr>
        <a:defRPr sz="1100" b="0" i="0" u="none" strike="noStrike" baseline="0">
          <a:solidFill>
            <a:srgbClr val="000000"/>
          </a:solidFill>
          <a:latin typeface="Calibri"/>
          <a:ea typeface="Calibri"/>
          <a:cs typeface="Calibri"/>
        </a:defRPr>
      </a:pPr>
      <a:endParaRPr lang="es-SV"/>
    </a:p>
  </c:txPr>
  <c:printSettings>
    <c:headerFooter alignWithMargins="0"/>
    <c:pageMargins b="1" l="0.75" r="0.75" t="1" header="0.51180555555555551" footer="0.51180555555555551"/>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5214446952596"/>
          <c:y val="0.15104243490821792"/>
          <c:w val="0.84424379232505642"/>
          <c:h val="0.60937809945729293"/>
        </c:manualLayout>
      </c:layout>
      <c:barChart>
        <c:barDir val="col"/>
        <c:grouping val="clustered"/>
        <c:varyColors val="0"/>
        <c:ser>
          <c:idx val="0"/>
          <c:order val="0"/>
          <c:spPr>
            <a:solidFill>
              <a:srgbClr val="0066CC"/>
            </a:solidFill>
            <a:ln w="25400">
              <a:noFill/>
            </a:ln>
          </c:spPr>
          <c:invertIfNegative val="0"/>
          <c:cat>
            <c:strRef>
              <c:f>'Introducción de datos'!$H$129:$Q$129</c:f>
              <c:strCache>
                <c:ptCount val="10"/>
                <c:pt idx="0">
                  <c:v>P1</c:v>
                </c:pt>
                <c:pt idx="1">
                  <c:v>P2</c:v>
                </c:pt>
                <c:pt idx="2">
                  <c:v>P3</c:v>
                </c:pt>
                <c:pt idx="3">
                  <c:v>P4</c:v>
                </c:pt>
                <c:pt idx="4">
                  <c:v>P5</c:v>
                </c:pt>
                <c:pt idx="5">
                  <c:v>P6</c:v>
                </c:pt>
                <c:pt idx="6">
                  <c:v>P7</c:v>
                </c:pt>
                <c:pt idx="7">
                  <c:v>P8</c:v>
                </c:pt>
                <c:pt idx="8">
                  <c:v>P9</c:v>
                </c:pt>
                <c:pt idx="9">
                  <c:v>P10</c:v>
                </c:pt>
              </c:strCache>
            </c:strRef>
          </c:cat>
          <c:val>
            <c:numRef>
              <c:f>'Introducción de datos'!$H$135:$Q$135</c:f>
              <c:numCache>
                <c:formatCode>0%</c:formatCode>
                <c:ptCount val="10"/>
                <c:pt idx="0">
                  <c:v>0.7</c:v>
                </c:pt>
                <c:pt idx="1">
                  <c:v>0.8</c:v>
                </c:pt>
              </c:numCache>
            </c:numRef>
          </c:val>
          <c:extLst>
            <c:ext xmlns:c16="http://schemas.microsoft.com/office/drawing/2014/chart" uri="{C3380CC4-5D6E-409C-BE32-E72D297353CC}">
              <c16:uniqueId val="{00000000-B8CB-4F22-97B0-320F8F393DE9}"/>
            </c:ext>
          </c:extLst>
        </c:ser>
        <c:ser>
          <c:idx val="1"/>
          <c:order val="1"/>
          <c:spPr>
            <a:solidFill>
              <a:srgbClr val="00CCFF"/>
            </a:solidFill>
            <a:ln w="25400">
              <a:noFill/>
            </a:ln>
          </c:spPr>
          <c:invertIfNegative val="0"/>
          <c:cat>
            <c:strRef>
              <c:f>'Introducción de datos'!$H$129:$Q$129</c:f>
              <c:strCache>
                <c:ptCount val="10"/>
                <c:pt idx="0">
                  <c:v>P1</c:v>
                </c:pt>
                <c:pt idx="1">
                  <c:v>P2</c:v>
                </c:pt>
                <c:pt idx="2">
                  <c:v>P3</c:v>
                </c:pt>
                <c:pt idx="3">
                  <c:v>P4</c:v>
                </c:pt>
                <c:pt idx="4">
                  <c:v>P5</c:v>
                </c:pt>
                <c:pt idx="5">
                  <c:v>P6</c:v>
                </c:pt>
                <c:pt idx="6">
                  <c:v>P7</c:v>
                </c:pt>
                <c:pt idx="7">
                  <c:v>P8</c:v>
                </c:pt>
                <c:pt idx="8">
                  <c:v>P9</c:v>
                </c:pt>
                <c:pt idx="9">
                  <c:v>P10</c:v>
                </c:pt>
              </c:strCache>
            </c:strRef>
          </c:cat>
          <c:val>
            <c:numRef>
              <c:f>'Introducción de datos'!$H$136:$Q$136</c:f>
              <c:numCache>
                <c:formatCode>0%</c:formatCode>
                <c:ptCount val="10"/>
                <c:pt idx="0">
                  <c:v>0.23300000000000001</c:v>
                </c:pt>
                <c:pt idx="1">
                  <c:v>1</c:v>
                </c:pt>
              </c:numCache>
            </c:numRef>
          </c:val>
          <c:extLst>
            <c:ext xmlns:c16="http://schemas.microsoft.com/office/drawing/2014/chart" uri="{C3380CC4-5D6E-409C-BE32-E72D297353CC}">
              <c16:uniqueId val="{00000001-B8CB-4F22-97B0-320F8F393DE9}"/>
            </c:ext>
          </c:extLst>
        </c:ser>
        <c:dLbls>
          <c:showLegendKey val="0"/>
          <c:showVal val="0"/>
          <c:showCatName val="0"/>
          <c:showSerName val="0"/>
          <c:showPercent val="0"/>
          <c:showBubbleSize val="0"/>
        </c:dLbls>
        <c:gapWidth val="150"/>
        <c:axId val="309790448"/>
        <c:axId val="1"/>
      </c:barChart>
      <c:catAx>
        <c:axId val="309790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s-SV"/>
          </a:p>
        </c:txPr>
        <c:crossAx val="1"/>
        <c:crossesAt val="0"/>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s-SV"/>
          </a:p>
        </c:txPr>
        <c:crossAx val="309790448"/>
        <c:crossesAt val="1"/>
        <c:crossBetween val="between"/>
      </c:valAx>
      <c:spPr>
        <a:noFill/>
        <a:ln w="25400">
          <a:noFill/>
        </a:ln>
      </c:spPr>
    </c:plotArea>
    <c:legend>
      <c:legendPos val="r"/>
      <c:layout>
        <c:manualLayout>
          <c:xMode val="edge"/>
          <c:yMode val="edge"/>
          <c:x val="0.22241712586973747"/>
          <c:y val="0.83471343745966176"/>
          <c:w val="0.32049053423295903"/>
          <c:h val="0.11983509745708021"/>
        </c:manualLayout>
      </c:layout>
      <c:overlay val="0"/>
      <c:spPr>
        <a:solidFill>
          <a:srgbClr val="FFFFFF"/>
        </a:solidFill>
        <a:ln w="25400">
          <a:noFill/>
        </a:ln>
      </c:spPr>
      <c:txPr>
        <a:bodyPr/>
        <a:lstStyle/>
        <a:p>
          <a:pPr>
            <a:defRPr sz="475" b="0" i="0" u="none" strike="noStrike" baseline="0">
              <a:solidFill>
                <a:srgbClr val="000000"/>
              </a:solidFill>
              <a:latin typeface="Arial"/>
              <a:ea typeface="Arial"/>
              <a:cs typeface="Arial"/>
            </a:defRPr>
          </a:pPr>
          <a:endParaRPr lang="es-SV"/>
        </a:p>
      </c:txPr>
    </c:legend>
    <c:plotVisOnly val="1"/>
    <c:dispBlanksAs val="gap"/>
    <c:showDLblsOverMax val="0"/>
  </c:chart>
  <c:spPr>
    <a:noFill/>
    <a:ln w="9525">
      <a:noFill/>
    </a:ln>
  </c:spPr>
  <c:txPr>
    <a:bodyPr/>
    <a:lstStyle/>
    <a:p>
      <a:pPr>
        <a:defRPr sz="1100" b="0" i="0" u="none" strike="noStrike" baseline="0">
          <a:solidFill>
            <a:srgbClr val="000000"/>
          </a:solidFill>
          <a:latin typeface="Calibri"/>
          <a:ea typeface="Calibri"/>
          <a:cs typeface="Calibri"/>
        </a:defRPr>
      </a:pPr>
      <a:endParaRPr lang="es-SV"/>
    </a:p>
  </c:txPr>
  <c:printSettings>
    <c:headerFooter alignWithMargins="0"/>
    <c:pageMargins b="1" l="0.75" r="0.75" t="1" header="0.51180555555555551" footer="0.51180555555555551"/>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7038347846472"/>
          <c:y val="0.17857246659032383"/>
          <c:w val="0.84075037593125179"/>
          <c:h val="0.5714318930890363"/>
        </c:manualLayout>
      </c:layout>
      <c:barChart>
        <c:barDir val="col"/>
        <c:grouping val="clustered"/>
        <c:varyColors val="0"/>
        <c:ser>
          <c:idx val="0"/>
          <c:order val="0"/>
          <c:spPr>
            <a:solidFill>
              <a:srgbClr val="0066CC"/>
            </a:solidFill>
            <a:ln w="25400">
              <a:noFill/>
            </a:ln>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'Introducción de datos'!$H$129:$Q$129</c:f>
              <c:strCache>
                <c:ptCount val="10"/>
                <c:pt idx="0">
                  <c:v>P1</c:v>
                </c:pt>
                <c:pt idx="1">
                  <c:v>P2</c:v>
                </c:pt>
                <c:pt idx="2">
                  <c:v>P3</c:v>
                </c:pt>
                <c:pt idx="3">
                  <c:v>P4</c:v>
                </c:pt>
                <c:pt idx="4">
                  <c:v>P5</c:v>
                </c:pt>
                <c:pt idx="5">
                  <c:v>P6</c:v>
                </c:pt>
                <c:pt idx="6">
                  <c:v>P7</c:v>
                </c:pt>
                <c:pt idx="7">
                  <c:v>P8</c:v>
                </c:pt>
                <c:pt idx="8">
                  <c:v>P9</c:v>
                </c:pt>
                <c:pt idx="9">
                  <c:v>P10</c:v>
                </c:pt>
              </c:strCache>
            </c:strRef>
          </c:cat>
          <c:val>
            <c:numRef>
              <c:f>'Introducción de datos'!$H$131:$Q$131</c:f>
              <c:numCache>
                <c:formatCode>#,##0</c:formatCode>
                <c:ptCount val="10"/>
                <c:pt idx="0" formatCode="#.##0">
                  <c:v>2322</c:v>
                </c:pt>
                <c:pt idx="1">
                  <c:v>2516</c:v>
                </c:pt>
              </c:numCache>
            </c:numRef>
          </c:val>
          <c:extLst>
            <c:ext xmlns:c16="http://schemas.microsoft.com/office/drawing/2014/chart" uri="{C3380CC4-5D6E-409C-BE32-E72D297353CC}">
              <c16:uniqueId val="{00000000-A91C-477D-BEA6-D242A203A9B1}"/>
            </c:ext>
          </c:extLst>
        </c:ser>
        <c:ser>
          <c:idx val="1"/>
          <c:order val="1"/>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'Introducción de datos'!$H$129:$Q$129</c:f>
              <c:strCache>
                <c:ptCount val="10"/>
                <c:pt idx="0">
                  <c:v>P1</c:v>
                </c:pt>
                <c:pt idx="1">
                  <c:v>P2</c:v>
                </c:pt>
                <c:pt idx="2">
                  <c:v>P3</c:v>
                </c:pt>
                <c:pt idx="3">
                  <c:v>P4</c:v>
                </c:pt>
                <c:pt idx="4">
                  <c:v>P5</c:v>
                </c:pt>
                <c:pt idx="5">
                  <c:v>P6</c:v>
                </c:pt>
                <c:pt idx="6">
                  <c:v>P7</c:v>
                </c:pt>
                <c:pt idx="7">
                  <c:v>P8</c:v>
                </c:pt>
                <c:pt idx="8">
                  <c:v>P9</c:v>
                </c:pt>
                <c:pt idx="9">
                  <c:v>P10</c:v>
                </c:pt>
              </c:strCache>
            </c:strRef>
          </c:cat>
          <c:val>
            <c:numRef>
              <c:f>'Introducción de datos'!$H$132:$Q$132</c:f>
              <c:numCache>
                <c:formatCode>#,##0</c:formatCode>
                <c:ptCount val="10"/>
                <c:pt idx="0" formatCode="#.##0">
                  <c:v>3030</c:v>
                </c:pt>
                <c:pt idx="1">
                  <c:v>1505</c:v>
                </c:pt>
              </c:numCache>
            </c:numRef>
          </c:val>
          <c:extLst>
            <c:ext xmlns:c16="http://schemas.microsoft.com/office/drawing/2014/chart" uri="{C3380CC4-5D6E-409C-BE32-E72D297353CC}">
              <c16:uniqueId val="{00000001-A91C-477D-BEA6-D242A203A9B1}"/>
            </c:ext>
          </c:extLst>
        </c:ser>
        <c:dLbls>
          <c:showLegendKey val="0"/>
          <c:showVal val="0"/>
          <c:showCatName val="0"/>
          <c:showSerName val="0"/>
          <c:showPercent val="0"/>
          <c:showBubbleSize val="0"/>
        </c:dLbls>
        <c:gapWidth val="150"/>
        <c:axId val="312380128"/>
        <c:axId val="1"/>
      </c:barChart>
      <c:catAx>
        <c:axId val="312380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s-SV"/>
          </a:p>
        </c:txPr>
        <c:crossAx val="1"/>
        <c:crossesAt val="0"/>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s-SV"/>
          </a:p>
        </c:txPr>
        <c:crossAx val="312380128"/>
        <c:crossesAt val="1"/>
        <c:crossBetween val="between"/>
      </c:valAx>
      <c:spPr>
        <a:noFill/>
        <a:ln w="25400">
          <a:noFill/>
        </a:ln>
      </c:spPr>
    </c:plotArea>
    <c:legend>
      <c:legendPos val="r"/>
      <c:layout>
        <c:manualLayout>
          <c:xMode val="edge"/>
          <c:yMode val="edge"/>
          <c:x val="0.87613930291381448"/>
          <c:y val="0.39336534451885102"/>
          <c:w val="8.743182283702744E-2"/>
          <c:h val="0.1848345475507151"/>
        </c:manualLayout>
      </c:layout>
      <c:overlay val="0"/>
      <c:spPr>
        <a:solidFill>
          <a:srgbClr val="FFFFFF"/>
        </a:solidFill>
        <a:ln w="25400">
          <a:noFill/>
        </a:ln>
      </c:spPr>
      <c:txPr>
        <a:bodyPr/>
        <a:lstStyle/>
        <a:p>
          <a:pPr>
            <a:defRPr sz="475" b="0" i="0" u="none" strike="noStrike" baseline="0">
              <a:solidFill>
                <a:srgbClr val="000000"/>
              </a:solidFill>
              <a:latin typeface="Arial"/>
              <a:ea typeface="Arial"/>
              <a:cs typeface="Arial"/>
            </a:defRPr>
          </a:pPr>
          <a:endParaRPr lang="es-SV"/>
        </a:p>
      </c:txPr>
    </c:legend>
    <c:plotVisOnly val="1"/>
    <c:dispBlanksAs val="gap"/>
    <c:showDLblsOverMax val="0"/>
  </c:chart>
  <c:spPr>
    <a:noFill/>
    <a:ln w="9525">
      <a:noFill/>
    </a:ln>
  </c:spPr>
  <c:txPr>
    <a:bodyPr/>
    <a:lstStyle/>
    <a:p>
      <a:pPr>
        <a:defRPr sz="1100" b="0" i="0" u="none" strike="noStrike" baseline="0">
          <a:solidFill>
            <a:srgbClr val="000000"/>
          </a:solidFill>
          <a:latin typeface="Calibri"/>
          <a:ea typeface="Calibri"/>
          <a:cs typeface="Calibri"/>
        </a:defRPr>
      </a:pPr>
      <a:endParaRPr lang="es-SV"/>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02626641651032"/>
          <c:y val="5.8823529411764705E-2"/>
          <c:w val="0.72232645403377116"/>
          <c:h val="0.76923076923076927"/>
        </c:manualLayout>
      </c:layout>
      <c:barChart>
        <c:barDir val="col"/>
        <c:grouping val="clustered"/>
        <c:varyColors val="0"/>
        <c:ser>
          <c:idx val="0"/>
          <c:order val="0"/>
          <c:spPr>
            <a:solidFill>
              <a:srgbClr val="93CDDD"/>
            </a:solidFill>
            <a:ln w="3175">
              <a:solidFill>
                <a:srgbClr val="000000"/>
              </a:solidFill>
              <a:prstDash val="solid"/>
            </a:ln>
          </c:spPr>
          <c:invertIfNegative val="0"/>
          <c:dLbls>
            <c:dLbl>
              <c:idx val="0"/>
              <c:layout>
                <c:manualLayout>
                  <c:x val="0"/>
                  <c:y val="1.2492192379762648E-2"/>
                </c:manualLayout>
              </c:layout>
              <c:spPr>
                <a:solidFill>
                  <a:srgbClr val="FFFFFF"/>
                </a:solidFill>
                <a:ln w="25400">
                  <a:noFill/>
                </a:ln>
              </c:spPr>
              <c:txPr>
                <a:bodyPr/>
                <a:lstStyle/>
                <a:p>
                  <a:pPr>
                    <a:defRPr sz="800" b="0" i="0" u="none" strike="noStrike" baseline="0">
                      <a:solidFill>
                        <a:srgbClr val="000000"/>
                      </a:solidFill>
                      <a:latin typeface="Calibri"/>
                      <a:ea typeface="Calibri"/>
                      <a:cs typeface="Calibri"/>
                    </a:defRPr>
                  </a:pPr>
                  <a:endParaRPr lang="es-SV"/>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ABE-43DA-9408-D8836989ECCF}"/>
                </c:ext>
              </c:extLst>
            </c:dLbl>
            <c:spPr>
              <a:solidFill>
                <a:srgbClr val="FFFFFF"/>
              </a:solid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'Introducción de datos'!$B$54:$B$57</c:f>
              <c:strCache>
                <c:ptCount val="4"/>
                <c:pt idx="0">
                  <c:v> Desembolsado por el FM al RP </c:v>
                </c:pt>
                <c:pt idx="1">
                  <c:v> Gasto* + Desembolso agentes* </c:v>
                </c:pt>
                <c:pt idx="2">
                  <c:v> Compromisos al 30 de junio MINSAL * </c:v>
                </c:pt>
                <c:pt idx="3">
                  <c:v> Saldo en caja </c:v>
                </c:pt>
              </c:strCache>
            </c:strRef>
          </c:cat>
          <c:val>
            <c:numRef>
              <c:f>'Introducción de datos'!$E$54:$E$57</c:f>
              <c:numCache>
                <c:formatCode>[$$-240A]\ #,##0.00</c:formatCode>
                <c:ptCount val="4"/>
                <c:pt idx="0">
                  <c:v>5909898.1100000003</c:v>
                </c:pt>
                <c:pt idx="1">
                  <c:v>3903467.16</c:v>
                </c:pt>
                <c:pt idx="2">
                  <c:v>940075.4</c:v>
                </c:pt>
                <c:pt idx="3">
                  <c:v>957770.76</c:v>
                </c:pt>
              </c:numCache>
            </c:numRef>
          </c:val>
          <c:extLst>
            <c:ext xmlns:c16="http://schemas.microsoft.com/office/drawing/2014/chart" uri="{C3380CC4-5D6E-409C-BE32-E72D297353CC}">
              <c16:uniqueId val="{00000001-8ABE-43DA-9408-D8836989ECCF}"/>
            </c:ext>
          </c:extLst>
        </c:ser>
        <c:dLbls>
          <c:showLegendKey val="0"/>
          <c:showVal val="0"/>
          <c:showCatName val="0"/>
          <c:showSerName val="0"/>
          <c:showPercent val="0"/>
          <c:showBubbleSize val="0"/>
        </c:dLbls>
        <c:gapWidth val="150"/>
        <c:axId val="311349376"/>
        <c:axId val="1"/>
      </c:barChart>
      <c:catAx>
        <c:axId val="31134937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700" b="0" i="0" u="none" strike="noStrike" baseline="0">
                <a:solidFill>
                  <a:srgbClr val="000000"/>
                </a:solidFill>
                <a:latin typeface="Calibri"/>
                <a:ea typeface="Calibri"/>
                <a:cs typeface="Calibri"/>
              </a:defRPr>
            </a:pPr>
            <a:endParaRPr lang="es-SV"/>
          </a:p>
        </c:txPr>
        <c:crossAx val="1"/>
        <c:crossesAt val="0"/>
        <c:auto val="1"/>
        <c:lblAlgn val="ctr"/>
        <c:lblOffset val="100"/>
        <c:tickLblSkip val="1"/>
        <c:tickMarkSkip val="1"/>
        <c:noMultiLvlLbl val="0"/>
      </c:catAx>
      <c:valAx>
        <c:axId val="1"/>
        <c:scaling>
          <c:orientation val="minMax"/>
        </c:scaling>
        <c:delete val="0"/>
        <c:axPos val="l"/>
        <c:majorGridlines>
          <c:spPr>
            <a:ln w="3175">
              <a:solidFill>
                <a:srgbClr val="808080"/>
              </a:solidFill>
              <a:prstDash val="solid"/>
            </a:ln>
          </c:spPr>
        </c:majorGridlines>
        <c:numFmt formatCode="[$$-340A]\ #,##0.00" sourceLinked="0"/>
        <c:majorTickMark val="out"/>
        <c:minorTickMark val="none"/>
        <c:tickLblPos val="nextTo"/>
        <c:spPr>
          <a:ln w="3175">
            <a:solidFill>
              <a:srgbClr val="808080"/>
            </a:solidFill>
            <a:prstDash val="solid"/>
          </a:ln>
        </c:spPr>
        <c:txPr>
          <a:bodyPr rot="0" vert="horz"/>
          <a:lstStyle/>
          <a:p>
            <a:pPr>
              <a:defRPr sz="700" b="0" i="0" u="none" strike="noStrike" baseline="0">
                <a:solidFill>
                  <a:srgbClr val="000000"/>
                </a:solidFill>
                <a:latin typeface="Calibri"/>
                <a:ea typeface="Calibri"/>
                <a:cs typeface="Calibri"/>
              </a:defRPr>
            </a:pPr>
            <a:endParaRPr lang="es-SV"/>
          </a:p>
        </c:txPr>
        <c:crossAx val="311349376"/>
        <c:crossesAt val="1"/>
        <c:crossBetween val="between"/>
      </c:valAx>
      <c:spPr>
        <a:solidFill>
          <a:srgbClr val="FFFFFF"/>
        </a:solid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Calibri"/>
          <a:ea typeface="Calibri"/>
          <a:cs typeface="Calibri"/>
        </a:defRPr>
      </a:pPr>
      <a:endParaRPr lang="es-SV"/>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42857142857143"/>
          <c:y val="9.9631175823007637E-2"/>
          <c:w val="0.78021978021978022"/>
          <c:h val="0.64575762107504953"/>
        </c:manualLayout>
      </c:layout>
      <c:barChart>
        <c:barDir val="col"/>
        <c:grouping val="clustered"/>
        <c:varyColors val="0"/>
        <c:ser>
          <c:idx val="0"/>
          <c:order val="0"/>
          <c:tx>
            <c:v>2016</c:v>
          </c:tx>
          <c:spPr>
            <a:solidFill>
              <a:srgbClr val="ED7D31"/>
            </a:solidFill>
            <a:ln w="25400">
              <a:noFill/>
            </a:ln>
          </c:spPr>
          <c:invertIfNegative val="0"/>
          <c:dLbls>
            <c:spPr>
              <a:noFill/>
              <a:ln>
                <a:noFill/>
              </a:ln>
              <a:effectLst/>
            </c:spPr>
            <c:txPr>
              <a:bodyPr wrap="square" lIns="38100" tIns="19050" rIns="38100" bIns="19050" anchor="ctr">
                <a:spAutoFit/>
              </a:bodyPr>
              <a:lstStyle/>
              <a:p>
                <a:pPr>
                  <a:defRPr sz="600"/>
                </a:pPr>
                <a:endParaRPr lang="es-S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'Introducción de datos'!$B$59:$B$65</c:f>
              <c:strCache>
                <c:ptCount val="7"/>
                <c:pt idx="0">
                  <c:v>Desembolsado a los Agentes de compra PNUD</c:v>
                </c:pt>
                <c:pt idx="1">
                  <c:v>Desembolsado a los Agentes de compra PLAN</c:v>
                </c:pt>
                <c:pt idx="2">
                  <c:v>Desembolsado a los Agentes de compra OPS</c:v>
                </c:pt>
                <c:pt idx="3">
                  <c:v>Gasto de RP MINSAL</c:v>
                </c:pt>
                <c:pt idx="4">
                  <c:v>Gastos de los Agentes de Compra PNUD</c:v>
                </c:pt>
                <c:pt idx="5">
                  <c:v>Gastos de los Agentes de Compra  PLAN </c:v>
                </c:pt>
                <c:pt idx="6">
                  <c:v>Gastos de los Agentes de Compra OPS</c:v>
                </c:pt>
              </c:strCache>
            </c:strRef>
          </c:cat>
          <c:val>
            <c:numRef>
              <c:f>'Introducción de datos'!$C$59:$C$65</c:f>
              <c:numCache>
                <c:formatCode>_ [$$-240A]\ * #,##0.00_ ;_ [$$-240A]\ * \-#,##0.00_ ;_ [$$-240A]\ * \-??_ ;_ @_ </c:formatCode>
                <c:ptCount val="7"/>
                <c:pt idx="0">
                  <c:v>2574371.44</c:v>
                </c:pt>
                <c:pt idx="1">
                  <c:v>140560.32000000001</c:v>
                </c:pt>
                <c:pt idx="2">
                  <c:v>560436.01</c:v>
                </c:pt>
                <c:pt idx="3">
                  <c:v>366787.2</c:v>
                </c:pt>
                <c:pt idx="4">
                  <c:v>351337.41</c:v>
                </c:pt>
                <c:pt idx="5">
                  <c:v>140560.32000000001</c:v>
                </c:pt>
                <c:pt idx="6">
                  <c:v>560436.01</c:v>
                </c:pt>
              </c:numCache>
            </c:numRef>
          </c:val>
          <c:extLst>
            <c:ext xmlns:c16="http://schemas.microsoft.com/office/drawing/2014/chart" uri="{C3380CC4-5D6E-409C-BE32-E72D297353CC}">
              <c16:uniqueId val="{00000006-BB46-4AD5-8424-DF3CB77295B6}"/>
            </c:ext>
          </c:extLst>
        </c:ser>
        <c:ser>
          <c:idx val="1"/>
          <c:order val="1"/>
          <c:tx>
            <c:v>2017</c:v>
          </c:tx>
          <c:invertIfNegative val="0"/>
          <c:dLbls>
            <c:spPr>
              <a:noFill/>
              <a:ln>
                <a:noFill/>
              </a:ln>
              <a:effectLst/>
            </c:spPr>
            <c:txPr>
              <a:bodyPr wrap="square" lIns="38100" tIns="19050" rIns="38100" bIns="19050" anchor="ctr">
                <a:spAutoFit/>
              </a:bodyPr>
              <a:lstStyle/>
              <a:p>
                <a:pPr>
                  <a:defRPr sz="600"/>
                </a:pPr>
                <a:endParaRPr lang="es-S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'Introducción de datos'!$B$59:$B$65</c:f>
              <c:strCache>
                <c:ptCount val="7"/>
                <c:pt idx="0">
                  <c:v>Desembolsado a los Agentes de compra PNUD</c:v>
                </c:pt>
                <c:pt idx="1">
                  <c:v>Desembolsado a los Agentes de compra PLAN</c:v>
                </c:pt>
                <c:pt idx="2">
                  <c:v>Desembolsado a los Agentes de compra OPS</c:v>
                </c:pt>
                <c:pt idx="3">
                  <c:v>Gasto de RP MINSAL</c:v>
                </c:pt>
                <c:pt idx="4">
                  <c:v>Gastos de los Agentes de Compra PNUD</c:v>
                </c:pt>
                <c:pt idx="5">
                  <c:v>Gastos de los Agentes de Compra  PLAN </c:v>
                </c:pt>
                <c:pt idx="6">
                  <c:v>Gastos de los Agentes de Compra OPS</c:v>
                </c:pt>
              </c:strCache>
            </c:strRef>
          </c:cat>
          <c:val>
            <c:numRef>
              <c:f>'Introducción de datos'!$D$59:$D$65</c:f>
              <c:numCache>
                <c:formatCode>_ [$$-240A]\ * #,##0.00_ ;_ [$$-240A]\ * \-#,##0.00_ ;_ [$$-240A]\ * \-??_ ;_ @_ </c:formatCode>
                <c:ptCount val="7"/>
                <c:pt idx="0">
                  <c:v>0</c:v>
                </c:pt>
                <c:pt idx="1">
                  <c:v>0</c:v>
                </c:pt>
                <c:pt idx="2">
                  <c:v>140630.57</c:v>
                </c:pt>
                <c:pt idx="3">
                  <c:v>120681.62</c:v>
                </c:pt>
                <c:pt idx="4">
                  <c:v>828331.88</c:v>
                </c:pt>
                <c:pt idx="5">
                  <c:v>0</c:v>
                </c:pt>
                <c:pt idx="6">
                  <c:v>140630.57</c:v>
                </c:pt>
              </c:numCache>
            </c:numRef>
          </c:val>
          <c:extLst>
            <c:ext xmlns:c16="http://schemas.microsoft.com/office/drawing/2014/chart" uri="{C3380CC4-5D6E-409C-BE32-E72D297353CC}">
              <c16:uniqueId val="{00000007-BB46-4AD5-8424-DF3CB77295B6}"/>
            </c:ext>
          </c:extLst>
        </c:ser>
        <c:dLbls>
          <c:dLblPos val="outEnd"/>
          <c:showLegendKey val="0"/>
          <c:showVal val="1"/>
          <c:showCatName val="0"/>
          <c:showSerName val="0"/>
          <c:showPercent val="0"/>
          <c:showBubbleSize val="0"/>
        </c:dLbls>
        <c:gapWidth val="219"/>
        <c:overlap val="-27"/>
        <c:axId val="311347408"/>
        <c:axId val="1"/>
      </c:barChart>
      <c:catAx>
        <c:axId val="311347408"/>
        <c:scaling>
          <c:orientation val="minMax"/>
        </c:scaling>
        <c:delete val="0"/>
        <c:axPos val="b"/>
        <c:numFmt formatCode="General" sourceLinked="1"/>
        <c:majorTickMark val="none"/>
        <c:minorTickMark val="none"/>
        <c:tickLblPos val="nextTo"/>
        <c:spPr>
          <a:ln w="3175">
            <a:solidFill>
              <a:srgbClr val="D9D9D9"/>
            </a:solidFill>
            <a:prstDash val="solid"/>
          </a:ln>
        </c:spPr>
        <c:txPr>
          <a:bodyPr rot="0" vert="horz"/>
          <a:lstStyle/>
          <a:p>
            <a:pPr>
              <a:defRPr sz="600" b="0" i="0" u="none" strike="noStrike" baseline="0">
                <a:solidFill>
                  <a:srgbClr val="333333"/>
                </a:solidFill>
                <a:latin typeface="Calibri"/>
                <a:ea typeface="Calibri"/>
                <a:cs typeface="Calibri"/>
              </a:defRPr>
            </a:pPr>
            <a:endParaRPr lang="es-SV"/>
          </a:p>
        </c:txPr>
        <c:crossAx val="1"/>
        <c:crossesAt val="0"/>
        <c:auto val="1"/>
        <c:lblAlgn val="ctr"/>
        <c:lblOffset val="100"/>
        <c:tickLblSkip val="2"/>
        <c:tickMarkSkip val="1"/>
        <c:noMultiLvlLbl val="0"/>
      </c:catAx>
      <c:valAx>
        <c:axId val="1"/>
        <c:scaling>
          <c:orientation val="minMax"/>
        </c:scaling>
        <c:delete val="0"/>
        <c:axPos val="l"/>
        <c:majorGridlines>
          <c:spPr>
            <a:ln w="3175">
              <a:solidFill>
                <a:srgbClr val="D9D9D9"/>
              </a:solidFill>
              <a:prstDash val="solid"/>
            </a:ln>
          </c:spPr>
        </c:majorGridlines>
        <c:numFmt formatCode="_ [$$-240A]\ * #,##0.00_ ;_ [$$-240A]\ * \-#,##0.00_ ;_ [$$-240A]\ * \-??_ ;_ @_ " sourceLinked="0"/>
        <c:majorTickMark val="none"/>
        <c:minorTickMark val="none"/>
        <c:tickLblPos val="nextTo"/>
        <c:spPr>
          <a:ln w="9525">
            <a:noFill/>
          </a:ln>
        </c:spPr>
        <c:txPr>
          <a:bodyPr rot="0" vert="horz"/>
          <a:lstStyle/>
          <a:p>
            <a:pPr>
              <a:defRPr sz="600" b="0" i="0" u="none" strike="noStrike" baseline="0">
                <a:solidFill>
                  <a:srgbClr val="333333"/>
                </a:solidFill>
                <a:latin typeface="Calibri"/>
                <a:ea typeface="Calibri"/>
                <a:cs typeface="Calibri"/>
              </a:defRPr>
            </a:pPr>
            <a:endParaRPr lang="es-SV"/>
          </a:p>
        </c:txPr>
        <c:crossAx val="311347408"/>
        <c:crossesAt val="1"/>
        <c:crossBetween val="between"/>
      </c:valAx>
      <c:dTable>
        <c:showHorzBorder val="1"/>
        <c:showVertBorder val="1"/>
        <c:showOutline val="1"/>
        <c:showKeys val="1"/>
        <c:txPr>
          <a:bodyPr/>
          <a:lstStyle/>
          <a:p>
            <a:pPr rtl="0">
              <a:defRPr sz="600"/>
            </a:pPr>
            <a:endParaRPr lang="es-SV"/>
          </a:p>
        </c:txPr>
      </c:dTable>
    </c:plotArea>
    <c:plotVisOnly val="1"/>
    <c:dispBlanksAs val="gap"/>
    <c:showDLblsOverMax val="0"/>
  </c:chart>
  <c:spPr>
    <a:solidFill>
      <a:srgbClr val="FFFFFF"/>
    </a:solidFill>
    <a:ln w="3175">
      <a:solidFill>
        <a:srgbClr val="D9D9D9"/>
      </a:solidFill>
      <a:prstDash val="solid"/>
    </a:ln>
  </c:spPr>
  <c:txPr>
    <a:bodyPr/>
    <a:lstStyle/>
    <a:p>
      <a:pPr>
        <a:defRPr sz="1100" b="0" i="0" u="none" strike="noStrike" baseline="0">
          <a:solidFill>
            <a:srgbClr val="000000"/>
          </a:solidFill>
          <a:latin typeface="Calibri"/>
          <a:ea typeface="Calibri"/>
          <a:cs typeface="Calibri"/>
        </a:defRPr>
      </a:pPr>
      <a:endParaRPr lang="es-SV"/>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'Introducción de datos'!$C$38</c:f>
              <c:strCache>
                <c:ptCount val="1"/>
                <c:pt idx="0">
                  <c:v>Presupuesto acumulado (en $)</c:v>
                </c:pt>
              </c:strCache>
            </c:strRef>
          </c:tx>
          <c:spPr>
            <a:solidFill>
              <a:schemeClr val="accent1"/>
            </a:solidFill>
            <a:ln>
              <a:noFill/>
            </a:ln>
            <a:effectLst/>
          </c:spPr>
          <c:invertIfNegative val="0"/>
          <c:cat>
            <c:strRef>
              <c:f>'Introducción de datos'!$B$39:$B$47</c:f>
              <c:strCache>
                <c:ptCount val="9"/>
                <c:pt idx="0">
                  <c:v> 1: Detección precoz de casos de tuberculosis </c:v>
                </c:pt>
                <c:pt idx="1">
                  <c:v> 2: Tratamiento de casos TB de todas las formas </c:v>
                </c:pt>
                <c:pt idx="2">
                  <c:v> 3: Detección de casos TB/MDR </c:v>
                </c:pt>
                <c:pt idx="3">
                  <c:v> 4: Tratamiento de casos TB/MDR </c:v>
                </c:pt>
                <c:pt idx="4">
                  <c:v> 5: Disminución de la mortalidad por TB/VIH </c:v>
                </c:pt>
                <c:pt idx="5">
                  <c:v> 6: Atención integral a grupos de más alto riesgo </c:v>
                </c:pt>
                <c:pt idx="6">
                  <c:v>7: Fortalecimiento al Sistema de Salud</c:v>
                </c:pt>
                <c:pt idx="7">
                  <c:v>Monitoreo y Evaluación</c:v>
                </c:pt>
                <c:pt idx="8">
                  <c:v>Planificación, Coordinación y Gerencia</c:v>
                </c:pt>
              </c:strCache>
            </c:strRef>
          </c:cat>
          <c:val>
            <c:numRef>
              <c:f>'Introducción de datos'!$C$39:$C$47</c:f>
              <c:numCache>
                <c:formatCode>_ [$$-240A]\ * #,##0.00_ ;_ [$$-240A]\ * \-#,##0.00_ ;_ [$$-240A]\ * \-??_ ;_ @_ </c:formatCode>
                <c:ptCount val="9"/>
                <c:pt idx="0">
                  <c:v>3357666.82</c:v>
                </c:pt>
                <c:pt idx="1">
                  <c:v>367270</c:v>
                </c:pt>
                <c:pt idx="2">
                  <c:v>145000</c:v>
                </c:pt>
                <c:pt idx="3">
                  <c:v>10000</c:v>
                </c:pt>
                <c:pt idx="4">
                  <c:v>47454.2</c:v>
                </c:pt>
                <c:pt idx="5">
                  <c:v>801868</c:v>
                </c:pt>
                <c:pt idx="6">
                  <c:v>1765883.94</c:v>
                </c:pt>
                <c:pt idx="7">
                  <c:v>392153.98</c:v>
                </c:pt>
                <c:pt idx="8">
                  <c:v>549435.17228000006</c:v>
                </c:pt>
              </c:numCache>
            </c:numRef>
          </c:val>
          <c:extLst>
            <c:ext xmlns:c16="http://schemas.microsoft.com/office/drawing/2014/chart" uri="{C3380CC4-5D6E-409C-BE32-E72D297353CC}">
              <c16:uniqueId val="{00000000-E3B2-4625-8D71-7DA9D975499F}"/>
            </c:ext>
          </c:extLst>
        </c:ser>
        <c:ser>
          <c:idx val="1"/>
          <c:order val="1"/>
          <c:tx>
            <c:strRef>
              <c:f>'Introducción de datos'!$D$38</c:f>
              <c:strCache>
                <c:ptCount val="1"/>
                <c:pt idx="0">
                  <c:v>Gastos acumulados (en $)</c:v>
                </c:pt>
              </c:strCache>
            </c:strRef>
          </c:tx>
          <c:spPr>
            <a:solidFill>
              <a:schemeClr val="accent2"/>
            </a:solidFill>
            <a:ln>
              <a:noFill/>
            </a:ln>
            <a:effectLst/>
          </c:spPr>
          <c:invertIfNegative val="0"/>
          <c:cat>
            <c:strRef>
              <c:f>'Introducción de datos'!$B$39:$B$47</c:f>
              <c:strCache>
                <c:ptCount val="9"/>
                <c:pt idx="0">
                  <c:v> 1: Detección precoz de casos de tuberculosis </c:v>
                </c:pt>
                <c:pt idx="1">
                  <c:v> 2: Tratamiento de casos TB de todas las formas </c:v>
                </c:pt>
                <c:pt idx="2">
                  <c:v> 3: Detección de casos TB/MDR </c:v>
                </c:pt>
                <c:pt idx="3">
                  <c:v> 4: Tratamiento de casos TB/MDR </c:v>
                </c:pt>
                <c:pt idx="4">
                  <c:v> 5: Disminución de la mortalidad por TB/VIH </c:v>
                </c:pt>
                <c:pt idx="5">
                  <c:v> 6: Atención integral a grupos de más alto riesgo </c:v>
                </c:pt>
                <c:pt idx="6">
                  <c:v>7: Fortalecimiento al Sistema de Salud</c:v>
                </c:pt>
                <c:pt idx="7">
                  <c:v>Monitoreo y Evaluación</c:v>
                </c:pt>
                <c:pt idx="8">
                  <c:v>Planificación, Coordinación y Gerencia</c:v>
                </c:pt>
              </c:strCache>
            </c:strRef>
          </c:cat>
          <c:val>
            <c:numRef>
              <c:f>'Introducción de datos'!$D$39:$D$47</c:f>
              <c:numCache>
                <c:formatCode>_ [$$-240A]\ * #,##0.00_ ;_ [$$-240A]\ * \-#,##0.00_ ;_ [$$-240A]\ * \-??_ ;_ @_ </c:formatCode>
                <c:ptCount val="9"/>
                <c:pt idx="0">
                  <c:v>975723.80999999994</c:v>
                </c:pt>
                <c:pt idx="1">
                  <c:v>119137.18</c:v>
                </c:pt>
                <c:pt idx="2">
                  <c:v>145000</c:v>
                </c:pt>
                <c:pt idx="3">
                  <c:v>4930</c:v>
                </c:pt>
                <c:pt idx="4">
                  <c:v>26906.55</c:v>
                </c:pt>
                <c:pt idx="5" formatCode="_([$$-440A]* #,##0.00_);_([$$-440A]* \(#,##0.00\);_([$$-440A]* \-??_);_(@_)">
                  <c:v>424592.45999999996</c:v>
                </c:pt>
                <c:pt idx="6" formatCode="_([$$-440A]* #,##0.00_);_([$$-440A]* \(#,##0.00\);_([$$-440A]* \-??_);_(@_)">
                  <c:v>515471.86</c:v>
                </c:pt>
                <c:pt idx="7" formatCode="_([$$-440A]* #,##0.00_);_([$$-440A]* \(#,##0.00\);_([$$-440A]* \-??_);_(@_)">
                  <c:v>143220.69</c:v>
                </c:pt>
                <c:pt idx="8" formatCode="_([$$-440A]* #,##0.00_);_([$$-440A]* \(#,##0.00\);_([$$-440A]* \-??_);_(@_)">
                  <c:v>153782.67000000001</c:v>
                </c:pt>
              </c:numCache>
            </c:numRef>
          </c:val>
          <c:extLst>
            <c:ext xmlns:c16="http://schemas.microsoft.com/office/drawing/2014/chart" uri="{C3380CC4-5D6E-409C-BE32-E72D297353CC}">
              <c16:uniqueId val="{00000001-E3B2-4625-8D71-7DA9D975499F}"/>
            </c:ext>
          </c:extLst>
        </c:ser>
        <c:dLbls>
          <c:showLegendKey val="0"/>
          <c:showVal val="0"/>
          <c:showCatName val="0"/>
          <c:showSerName val="0"/>
          <c:showPercent val="0"/>
          <c:showBubbleSize val="0"/>
        </c:dLbls>
        <c:gapWidth val="219"/>
        <c:overlap val="-27"/>
        <c:axId val="417497976"/>
        <c:axId val="417505848"/>
      </c:barChart>
      <c:catAx>
        <c:axId val="41749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s-SV"/>
          </a:p>
        </c:txPr>
        <c:crossAx val="417505848"/>
        <c:crosses val="autoZero"/>
        <c:auto val="1"/>
        <c:lblAlgn val="ctr"/>
        <c:lblOffset val="100"/>
        <c:noMultiLvlLbl val="0"/>
      </c:catAx>
      <c:valAx>
        <c:axId val="417505848"/>
        <c:scaling>
          <c:orientation val="minMax"/>
        </c:scaling>
        <c:delete val="0"/>
        <c:axPos val="l"/>
        <c:majorGridlines>
          <c:spPr>
            <a:ln w="9525" cap="flat" cmpd="sng" algn="ctr">
              <a:solidFill>
                <a:schemeClr val="tx1">
                  <a:lumMod val="15000"/>
                  <a:lumOff val="85000"/>
                </a:schemeClr>
              </a:solidFill>
              <a:round/>
            </a:ln>
            <a:effectLst/>
          </c:spPr>
        </c:majorGridlines>
        <c:numFmt formatCode="_ [$$-240A]\ * #,##0.00_ ;_ [$$-240A]\ * \-#,##0.00_ ;_ [$$-240A]\ * \-??_ ;_ @_ " sourceLinked="1"/>
        <c:majorTickMark val="none"/>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s-SV"/>
          </a:p>
        </c:txPr>
        <c:crossAx val="417497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600" b="0" i="0" u="none" strike="noStrike" kern="1200" baseline="0">
                <a:solidFill>
                  <a:schemeClr val="tx1">
                    <a:lumMod val="65000"/>
                    <a:lumOff val="35000"/>
                  </a:schemeClr>
                </a:solidFill>
                <a:latin typeface="+mn-lt"/>
                <a:ea typeface="+mn-ea"/>
                <a:cs typeface="+mn-cs"/>
              </a:defRPr>
            </a:pPr>
            <a:endParaRPr lang="es-S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500"/>
      </a:pPr>
      <a:endParaRPr lang="es-S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395158350032441E-2"/>
          <c:y val="0.2536249831930989"/>
          <c:w val="0.84121060632772471"/>
          <c:h val="0.39130711692649545"/>
        </c:manualLayout>
      </c:layout>
      <c:barChart>
        <c:barDir val="bar"/>
        <c:grouping val="percentStacked"/>
        <c:varyColors val="0"/>
        <c:ser>
          <c:idx val="0"/>
          <c:order val="0"/>
          <c:tx>
            <c:strRef>
              <c:f>'Introducción de datos'!$D$89</c:f>
              <c:strCache>
                <c:ptCount val="1"/>
                <c:pt idx="0">
                  <c:v> Cubiertos </c:v>
                </c:pt>
              </c:strCache>
            </c:strRef>
          </c:tx>
          <c:spPr>
            <a:solidFill>
              <a:srgbClr val="33CC33"/>
            </a:solidFill>
            <a:ln w="25400">
              <a:noFill/>
            </a:ln>
          </c:spPr>
          <c:invertIfNegative val="0"/>
          <c:dPt>
            <c:idx val="0"/>
            <c:invertIfNegative val="0"/>
            <c:bubble3D val="0"/>
            <c:spPr>
              <a:solidFill>
                <a:srgbClr val="99CC00"/>
              </a:solidFill>
              <a:ln w="25400">
                <a:noFill/>
              </a:ln>
            </c:spPr>
            <c:extLst>
              <c:ext xmlns:c16="http://schemas.microsoft.com/office/drawing/2014/chart" uri="{C3380CC4-5D6E-409C-BE32-E72D297353CC}">
                <c16:uniqueId val="{00000000-6961-47FF-8BD4-CBF4962C8399}"/>
              </c:ext>
            </c:extLst>
          </c:dPt>
          <c:dLbls>
            <c:dLbl>
              <c:idx val="0"/>
              <c:spPr>
                <a:noFill/>
                <a:ln w="25400">
                  <a:noFill/>
                </a:ln>
              </c:spPr>
              <c:txPr>
                <a:bodyPr/>
                <a:lstStyle/>
                <a:p>
                  <a:pPr>
                    <a:defRPr sz="1100" b="1" i="0" u="none" strike="noStrike" baseline="0">
                      <a:solidFill>
                        <a:srgbClr val="000000"/>
                      </a:solidFill>
                      <a:latin typeface="Calibri"/>
                      <a:ea typeface="Calibri"/>
                      <a:cs typeface="Calibri"/>
                    </a:defRPr>
                  </a:pPr>
                  <a:endParaRPr lang="es-SV"/>
                </a:p>
              </c:txPr>
              <c:showLegendKey val="0"/>
              <c:showVal val="1"/>
              <c:showCatName val="0"/>
              <c:showSerName val="0"/>
              <c:showPercent val="0"/>
              <c:showBubbleSize val="0"/>
              <c:extLst>
                <c:ext xmlns:c16="http://schemas.microsoft.com/office/drawing/2014/chart" uri="{C3380CC4-5D6E-409C-BE32-E72D297353CC}">
                  <c16:uniqueId val="{00000000-6961-47FF-8BD4-CBF4962C8399}"/>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'Introducción de datos'!$D$90</c:f>
              <c:numCache>
                <c:formatCode>General</c:formatCode>
                <c:ptCount val="1"/>
                <c:pt idx="0">
                  <c:v>3</c:v>
                </c:pt>
              </c:numCache>
            </c:numRef>
          </c:val>
          <c:extLst>
            <c:ext xmlns:c16="http://schemas.microsoft.com/office/drawing/2014/chart" uri="{C3380CC4-5D6E-409C-BE32-E72D297353CC}">
              <c16:uniqueId val="{00000001-6961-47FF-8BD4-CBF4962C8399}"/>
            </c:ext>
          </c:extLst>
        </c:ser>
        <c:ser>
          <c:idx val="1"/>
          <c:order val="1"/>
          <c:tx>
            <c:strRef>
              <c:f>'Introducción de datos'!$E$89</c:f>
              <c:strCache>
                <c:ptCount val="1"/>
                <c:pt idx="0">
                  <c:v> Vacantes </c:v>
                </c:pt>
              </c:strCache>
            </c:strRef>
          </c:tx>
          <c:spPr>
            <a:solidFill>
              <a:srgbClr val="FF5050"/>
            </a:solidFill>
            <a:ln w="25400">
              <a:noFill/>
            </a:ln>
          </c:spPr>
          <c:invertIfNegative val="0"/>
          <c:dLbls>
            <c:dLbl>
              <c:idx val="0"/>
              <c:spPr>
                <a:noFill/>
                <a:ln w="25400">
                  <a:noFill/>
                </a:ln>
              </c:spPr>
              <c:txPr>
                <a:bodyPr/>
                <a:lstStyle/>
                <a:p>
                  <a:pPr>
                    <a:defRPr sz="1050" b="1" i="0" u="none" strike="noStrike" baseline="0">
                      <a:solidFill>
                        <a:srgbClr val="000000"/>
                      </a:solidFill>
                      <a:latin typeface="Calibri"/>
                      <a:ea typeface="Calibri"/>
                      <a:cs typeface="Calibri"/>
                    </a:defRPr>
                  </a:pPr>
                  <a:endParaRPr lang="es-SV"/>
                </a:p>
              </c:txPr>
              <c:showLegendKey val="0"/>
              <c:showVal val="1"/>
              <c:showCatName val="0"/>
              <c:showSerName val="0"/>
              <c:showPercent val="0"/>
              <c:showBubbleSize val="0"/>
              <c:extLst>
                <c:ext xmlns:c16="http://schemas.microsoft.com/office/drawing/2014/chart" uri="{C3380CC4-5D6E-409C-BE32-E72D297353CC}">
                  <c16:uniqueId val="{00000002-6961-47FF-8BD4-CBF4962C8399}"/>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'Introducción de datos'!$E$90</c:f>
              <c:numCache>
                <c:formatCode>General</c:formatCode>
                <c:ptCount val="1"/>
                <c:pt idx="0">
                  <c:v>0</c:v>
                </c:pt>
              </c:numCache>
            </c:numRef>
          </c:val>
          <c:extLst>
            <c:ext xmlns:c16="http://schemas.microsoft.com/office/drawing/2014/chart" uri="{C3380CC4-5D6E-409C-BE32-E72D297353CC}">
              <c16:uniqueId val="{00000003-6961-47FF-8BD4-CBF4962C8399}"/>
            </c:ext>
          </c:extLst>
        </c:ser>
        <c:dLbls>
          <c:showLegendKey val="0"/>
          <c:showVal val="0"/>
          <c:showCatName val="0"/>
          <c:showSerName val="0"/>
          <c:showPercent val="0"/>
          <c:showBubbleSize val="0"/>
        </c:dLbls>
        <c:gapWidth val="79"/>
        <c:overlap val="100"/>
        <c:axId val="309729312"/>
        <c:axId val="1"/>
      </c:barChart>
      <c:catAx>
        <c:axId val="309729312"/>
        <c:scaling>
          <c:orientation val="minMax"/>
        </c:scaling>
        <c:delete val="1"/>
        <c:axPos val="l"/>
        <c:majorTickMark val="out"/>
        <c:minorTickMark val="none"/>
        <c:tickLblPos val="nextTo"/>
        <c:crossAx val="1"/>
        <c:crossesAt val="0"/>
        <c:auto val="1"/>
        <c:lblAlgn val="ctr"/>
        <c:lblOffset val="100"/>
        <c:noMultiLvlLbl val="0"/>
      </c:catAx>
      <c:valAx>
        <c:axId val="1"/>
        <c:scaling>
          <c:orientation val="minMax"/>
        </c:scaling>
        <c:delete val="0"/>
        <c:axPos val="t"/>
        <c:majorGridlines>
          <c:spPr>
            <a:ln w="3175">
              <a:solidFill>
                <a:srgbClr val="808080"/>
              </a:solidFill>
              <a:prstDash val="solid"/>
            </a:ln>
          </c:spPr>
        </c:majorGridlines>
        <c:numFmt formatCode="0%" sourceLinked="0"/>
        <c:majorTickMark val="out"/>
        <c:minorTickMark val="none"/>
        <c:tickLblPos val="low"/>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s-SV"/>
          </a:p>
        </c:txPr>
        <c:crossAx val="309729312"/>
        <c:crosses val="max"/>
        <c:crossBetween val="between"/>
      </c:valAx>
      <c:spPr>
        <a:solidFill>
          <a:srgbClr val="FFFFFF"/>
        </a:solidFill>
        <a:ln w="25400">
          <a:noFill/>
        </a:ln>
      </c:spPr>
    </c:plotArea>
    <c:legend>
      <c:legendPos val="r"/>
      <c:layout>
        <c:manualLayout>
          <c:xMode val="edge"/>
          <c:yMode val="edge"/>
          <c:x val="0.24816504214506227"/>
          <c:y val="0.80007045738135196"/>
          <c:w val="0.41556630861670918"/>
          <c:h val="0.17469958574455302"/>
        </c:manualLayout>
      </c:layout>
      <c:overlay val="0"/>
      <c:spPr>
        <a:noFill/>
        <a:ln w="25400">
          <a:noFill/>
        </a:ln>
      </c:spPr>
      <c:txPr>
        <a:bodyPr/>
        <a:lstStyle/>
        <a:p>
          <a:pPr>
            <a:defRPr sz="710" b="0" i="0" u="none" strike="noStrike" baseline="0">
              <a:solidFill>
                <a:srgbClr val="000000"/>
              </a:solidFill>
              <a:latin typeface="Calibri"/>
              <a:ea typeface="Calibri"/>
              <a:cs typeface="Calibri"/>
            </a:defRPr>
          </a:pPr>
          <a:endParaRPr lang="es-SV"/>
        </a:p>
      </c:txPr>
    </c:legend>
    <c:plotVisOnly val="1"/>
    <c:dispBlanksAs val="gap"/>
    <c:showDLblsOverMax val="0"/>
  </c:chart>
  <c:spPr>
    <a:noFill/>
    <a:ln w="9525">
      <a:noFill/>
    </a:ln>
  </c:spPr>
  <c:txPr>
    <a:bodyPr/>
    <a:lstStyle/>
    <a:p>
      <a:pPr>
        <a:defRPr sz="1100" b="0" i="0" u="none" strike="noStrike" baseline="0">
          <a:solidFill>
            <a:srgbClr val="000000"/>
          </a:solidFill>
          <a:latin typeface="Calibri"/>
          <a:ea typeface="Calibri"/>
          <a:cs typeface="Calibri"/>
        </a:defRPr>
      </a:pPr>
      <a:endParaRPr lang="es-SV"/>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67902751288739"/>
          <c:y val="0.1917103295780278"/>
          <c:w val="0.84862480359536674"/>
          <c:h val="0.57513098873408341"/>
        </c:manualLayout>
      </c:layout>
      <c:barChart>
        <c:barDir val="col"/>
        <c:grouping val="clustered"/>
        <c:varyColors val="0"/>
        <c:ser>
          <c:idx val="0"/>
          <c:order val="0"/>
          <c:tx>
            <c:strRef>
              <c:f>'Introducción de datos'!$C$94</c:f>
              <c:strCache>
                <c:ptCount val="1"/>
                <c:pt idx="0">
                  <c:v> Identificados </c:v>
                </c:pt>
              </c:strCache>
            </c:strRef>
          </c:tx>
          <c:spPr>
            <a:solidFill>
              <a:srgbClr val="FFFFFF"/>
            </a:solidFill>
            <a:ln w="12700">
              <a:solidFill>
                <a:srgbClr val="000000"/>
              </a:solidFill>
              <a:prstDash val="solid"/>
            </a:ln>
          </c:spPr>
          <c:invertIfNegative val="0"/>
          <c:dLbls>
            <c:dLbl>
              <c:idx val="0"/>
              <c:spPr>
                <a:noFill/>
                <a:ln w="25400">
                  <a:noFill/>
                </a:ln>
              </c:spPr>
              <c:txPr>
                <a:bodyPr/>
                <a:lstStyle/>
                <a:p>
                  <a:pPr>
                    <a:defRPr sz="900" b="1" i="0" u="none" strike="noStrike" baseline="0">
                      <a:solidFill>
                        <a:srgbClr val="000000"/>
                      </a:solidFill>
                      <a:latin typeface="Arial"/>
                      <a:ea typeface="Arial"/>
                      <a:cs typeface="Arial"/>
                    </a:defRPr>
                  </a:pPr>
                  <a:endParaRPr lang="es-SV"/>
                </a:p>
              </c:txPr>
              <c:showLegendKey val="0"/>
              <c:showVal val="1"/>
              <c:showCatName val="0"/>
              <c:showSerName val="0"/>
              <c:showPercent val="0"/>
              <c:showBubbleSize val="0"/>
              <c:extLst>
                <c:ext xmlns:c16="http://schemas.microsoft.com/office/drawing/2014/chart" uri="{C3380CC4-5D6E-409C-BE32-E72D297353CC}">
                  <c16:uniqueId val="{00000000-4480-4146-AB79-377D52E2715A}"/>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Arial"/>
                    <a:ea typeface="Arial"/>
                    <a:cs typeface="Arial"/>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'Introducción de datos'!$C$95</c:f>
              <c:numCache>
                <c:formatCode>General</c:formatCode>
                <c:ptCount val="1"/>
                <c:pt idx="0">
                  <c:v>0</c:v>
                </c:pt>
              </c:numCache>
            </c:numRef>
          </c:val>
          <c:extLst>
            <c:ext xmlns:c16="http://schemas.microsoft.com/office/drawing/2014/chart" uri="{C3380CC4-5D6E-409C-BE32-E72D297353CC}">
              <c16:uniqueId val="{00000001-4480-4146-AB79-377D52E2715A}"/>
            </c:ext>
          </c:extLst>
        </c:ser>
        <c:ser>
          <c:idx val="1"/>
          <c:order val="1"/>
          <c:tx>
            <c:strRef>
              <c:f>'Introducción de datos'!$D$94</c:f>
              <c:strCache>
                <c:ptCount val="1"/>
                <c:pt idx="0">
                  <c:v> Evaluados </c:v>
                </c:pt>
              </c:strCache>
            </c:strRef>
          </c:tx>
          <c:spPr>
            <a:solidFill>
              <a:srgbClr val="F2F2F2"/>
            </a:solidFill>
            <a:ln w="12700">
              <a:solidFill>
                <a:srgbClr val="000000"/>
              </a:solidFill>
              <a:prstDash val="solid"/>
            </a:ln>
          </c:spPr>
          <c:invertIfNegative val="0"/>
          <c:dLbls>
            <c:dLbl>
              <c:idx val="0"/>
              <c:spPr>
                <a:noFill/>
                <a:ln w="25400">
                  <a:noFill/>
                </a:ln>
              </c:spPr>
              <c:txPr>
                <a:bodyPr/>
                <a:lstStyle/>
                <a:p>
                  <a:pPr>
                    <a:defRPr sz="900" b="1" i="0" u="none" strike="noStrike" baseline="0">
                      <a:solidFill>
                        <a:srgbClr val="000000"/>
                      </a:solidFill>
                      <a:latin typeface="Arial"/>
                      <a:ea typeface="Arial"/>
                      <a:cs typeface="Arial"/>
                    </a:defRPr>
                  </a:pPr>
                  <a:endParaRPr lang="es-SV"/>
                </a:p>
              </c:txPr>
              <c:showLegendKey val="0"/>
              <c:showVal val="1"/>
              <c:showCatName val="0"/>
              <c:showSerName val="0"/>
              <c:showPercent val="0"/>
              <c:showBubbleSize val="0"/>
              <c:extLst>
                <c:ext xmlns:c16="http://schemas.microsoft.com/office/drawing/2014/chart" uri="{C3380CC4-5D6E-409C-BE32-E72D297353CC}">
                  <c16:uniqueId val="{00000002-4480-4146-AB79-377D52E2715A}"/>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Arial"/>
                    <a:ea typeface="Arial"/>
                    <a:cs typeface="Arial"/>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'Introducción de datos'!$D$95</c:f>
              <c:numCache>
                <c:formatCode>General</c:formatCode>
                <c:ptCount val="1"/>
                <c:pt idx="0">
                  <c:v>0</c:v>
                </c:pt>
              </c:numCache>
            </c:numRef>
          </c:val>
          <c:extLst>
            <c:ext xmlns:c16="http://schemas.microsoft.com/office/drawing/2014/chart" uri="{C3380CC4-5D6E-409C-BE32-E72D297353CC}">
              <c16:uniqueId val="{00000003-4480-4146-AB79-377D52E2715A}"/>
            </c:ext>
          </c:extLst>
        </c:ser>
        <c:ser>
          <c:idx val="2"/>
          <c:order val="2"/>
          <c:tx>
            <c:strRef>
              <c:f>'Introducción de datos'!$E$94</c:f>
              <c:strCache>
                <c:ptCount val="1"/>
                <c:pt idx="0">
                  <c:v> Aprobados </c:v>
                </c:pt>
              </c:strCache>
            </c:strRef>
          </c:tx>
          <c:spPr>
            <a:solidFill>
              <a:srgbClr val="D9D9D9"/>
            </a:solidFill>
            <a:ln w="12700">
              <a:solidFill>
                <a:srgbClr val="000000"/>
              </a:solidFill>
              <a:prstDash val="solid"/>
            </a:ln>
          </c:spPr>
          <c:invertIfNegative val="0"/>
          <c:dLbls>
            <c:dLbl>
              <c:idx val="0"/>
              <c:spPr>
                <a:noFill/>
                <a:ln w="25400">
                  <a:noFill/>
                </a:ln>
              </c:spPr>
              <c:txPr>
                <a:bodyPr/>
                <a:lstStyle/>
                <a:p>
                  <a:pPr>
                    <a:defRPr sz="900" b="1" i="0" u="none" strike="noStrike" baseline="0">
                      <a:solidFill>
                        <a:srgbClr val="000000"/>
                      </a:solidFill>
                      <a:latin typeface="Arial"/>
                      <a:ea typeface="Arial"/>
                      <a:cs typeface="Arial"/>
                    </a:defRPr>
                  </a:pPr>
                  <a:endParaRPr lang="es-SV"/>
                </a:p>
              </c:txPr>
              <c:showLegendKey val="0"/>
              <c:showVal val="1"/>
              <c:showCatName val="0"/>
              <c:showSerName val="0"/>
              <c:showPercent val="0"/>
              <c:showBubbleSize val="0"/>
              <c:extLst>
                <c:ext xmlns:c16="http://schemas.microsoft.com/office/drawing/2014/chart" uri="{C3380CC4-5D6E-409C-BE32-E72D297353CC}">
                  <c16:uniqueId val="{00000004-4480-4146-AB79-377D52E2715A}"/>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Arial"/>
                    <a:ea typeface="Arial"/>
                    <a:cs typeface="Arial"/>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'Introducción de datos'!$E$95</c:f>
              <c:numCache>
                <c:formatCode>General</c:formatCode>
                <c:ptCount val="1"/>
                <c:pt idx="0">
                  <c:v>0</c:v>
                </c:pt>
              </c:numCache>
            </c:numRef>
          </c:val>
          <c:extLst>
            <c:ext xmlns:c16="http://schemas.microsoft.com/office/drawing/2014/chart" uri="{C3380CC4-5D6E-409C-BE32-E72D297353CC}">
              <c16:uniqueId val="{00000005-4480-4146-AB79-377D52E2715A}"/>
            </c:ext>
          </c:extLst>
        </c:ser>
        <c:ser>
          <c:idx val="3"/>
          <c:order val="3"/>
          <c:tx>
            <c:strRef>
              <c:f>'Introducción de datos'!$F$94</c:f>
              <c:strCache>
                <c:ptCount val="1"/>
                <c:pt idx="0">
                  <c:v> Firmados </c:v>
                </c:pt>
              </c:strCache>
            </c:strRef>
          </c:tx>
          <c:spPr>
            <a:solidFill>
              <a:srgbClr val="BFBFBF"/>
            </a:solidFill>
            <a:ln w="12700">
              <a:solidFill>
                <a:srgbClr val="000000"/>
              </a:solidFill>
              <a:prstDash val="solid"/>
            </a:ln>
          </c:spPr>
          <c:invertIfNegative val="0"/>
          <c:dLbls>
            <c:dLbl>
              <c:idx val="0"/>
              <c:spPr>
                <a:noFill/>
                <a:ln w="25400">
                  <a:noFill/>
                </a:ln>
              </c:spPr>
              <c:txPr>
                <a:bodyPr/>
                <a:lstStyle/>
                <a:p>
                  <a:pPr>
                    <a:defRPr sz="900" b="1" i="0" u="none" strike="noStrike" baseline="0">
                      <a:solidFill>
                        <a:srgbClr val="000000"/>
                      </a:solidFill>
                      <a:latin typeface="Arial"/>
                      <a:ea typeface="Arial"/>
                      <a:cs typeface="Arial"/>
                    </a:defRPr>
                  </a:pPr>
                  <a:endParaRPr lang="es-SV"/>
                </a:p>
              </c:txPr>
              <c:showLegendKey val="0"/>
              <c:showVal val="1"/>
              <c:showCatName val="0"/>
              <c:showSerName val="0"/>
              <c:showPercent val="0"/>
              <c:showBubbleSize val="0"/>
              <c:extLst>
                <c:ext xmlns:c16="http://schemas.microsoft.com/office/drawing/2014/chart" uri="{C3380CC4-5D6E-409C-BE32-E72D297353CC}">
                  <c16:uniqueId val="{00000006-4480-4146-AB79-377D52E2715A}"/>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Arial"/>
                    <a:ea typeface="Arial"/>
                    <a:cs typeface="Arial"/>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'Introducción de datos'!$F$95</c:f>
              <c:numCache>
                <c:formatCode>General</c:formatCode>
                <c:ptCount val="1"/>
                <c:pt idx="0">
                  <c:v>0</c:v>
                </c:pt>
              </c:numCache>
            </c:numRef>
          </c:val>
          <c:extLst>
            <c:ext xmlns:c16="http://schemas.microsoft.com/office/drawing/2014/chart" uri="{C3380CC4-5D6E-409C-BE32-E72D297353CC}">
              <c16:uniqueId val="{00000007-4480-4146-AB79-377D52E2715A}"/>
            </c:ext>
          </c:extLst>
        </c:ser>
        <c:ser>
          <c:idx val="4"/>
          <c:order val="4"/>
          <c:tx>
            <c:strRef>
              <c:f>'Introducción de datos'!$G$94</c:f>
              <c:strCache>
                <c:ptCount val="1"/>
                <c:pt idx="0">
                  <c:v> Que reciben financiación </c:v>
                </c:pt>
              </c:strCache>
            </c:strRef>
          </c:tx>
          <c:spPr>
            <a:solidFill>
              <a:srgbClr val="A6A6A6"/>
            </a:solidFill>
            <a:ln w="25400">
              <a:noFill/>
            </a:ln>
          </c:spPr>
          <c:invertIfNegative val="0"/>
          <c:dPt>
            <c:idx val="0"/>
            <c:invertIfNegative val="0"/>
            <c:bubble3D val="0"/>
            <c:spPr>
              <a:solidFill>
                <a:srgbClr val="A6A6A6"/>
              </a:solidFill>
              <a:ln w="12700">
                <a:solidFill>
                  <a:srgbClr val="000000"/>
                </a:solidFill>
                <a:prstDash val="solid"/>
              </a:ln>
            </c:spPr>
            <c:extLst>
              <c:ext xmlns:c16="http://schemas.microsoft.com/office/drawing/2014/chart" uri="{C3380CC4-5D6E-409C-BE32-E72D297353CC}">
                <c16:uniqueId val="{00000008-4480-4146-AB79-377D52E2715A}"/>
              </c:ext>
            </c:extLst>
          </c:dPt>
          <c:dLbls>
            <c:dLbl>
              <c:idx val="0"/>
              <c:spPr>
                <a:noFill/>
                <a:ln w="25400">
                  <a:noFill/>
                </a:ln>
              </c:spPr>
              <c:txPr>
                <a:bodyPr/>
                <a:lstStyle/>
                <a:p>
                  <a:pPr>
                    <a:defRPr sz="800" b="1" i="0" u="none" strike="noStrike" baseline="0">
                      <a:solidFill>
                        <a:srgbClr val="000000"/>
                      </a:solidFill>
                      <a:latin typeface="Arial"/>
                      <a:ea typeface="Arial"/>
                      <a:cs typeface="Arial"/>
                    </a:defRPr>
                  </a:pPr>
                  <a:endParaRPr lang="es-SV"/>
                </a:p>
              </c:txPr>
              <c:showLegendKey val="0"/>
              <c:showVal val="1"/>
              <c:showCatName val="0"/>
              <c:showSerName val="0"/>
              <c:showPercent val="0"/>
              <c:showBubbleSize val="0"/>
              <c:extLst>
                <c:ext xmlns:c16="http://schemas.microsoft.com/office/drawing/2014/chart" uri="{C3380CC4-5D6E-409C-BE32-E72D297353CC}">
                  <c16:uniqueId val="{00000008-4480-4146-AB79-377D52E2715A}"/>
                </c:ext>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'Introducción de datos'!$G$95</c:f>
              <c:numCache>
                <c:formatCode>General</c:formatCode>
                <c:ptCount val="1"/>
                <c:pt idx="0">
                  <c:v>0</c:v>
                </c:pt>
              </c:numCache>
            </c:numRef>
          </c:val>
          <c:extLst>
            <c:ext xmlns:c16="http://schemas.microsoft.com/office/drawing/2014/chart" uri="{C3380CC4-5D6E-409C-BE32-E72D297353CC}">
              <c16:uniqueId val="{00000009-4480-4146-AB79-377D52E2715A}"/>
            </c:ext>
          </c:extLst>
        </c:ser>
        <c:dLbls>
          <c:showLegendKey val="0"/>
          <c:showVal val="0"/>
          <c:showCatName val="0"/>
          <c:showSerName val="0"/>
          <c:showPercent val="0"/>
          <c:showBubbleSize val="0"/>
        </c:dLbls>
        <c:gapWidth val="150"/>
        <c:overlap val="-20"/>
        <c:axId val="309727344"/>
        <c:axId val="1"/>
      </c:barChart>
      <c:catAx>
        <c:axId val="309727344"/>
        <c:scaling>
          <c:orientation val="minMax"/>
        </c:scaling>
        <c:delete val="0"/>
        <c:axPos val="b"/>
        <c:majorTickMark val="none"/>
        <c:minorTickMark val="none"/>
        <c:tickLblPos val="none"/>
        <c:spPr>
          <a:ln w="3175">
            <a:solidFill>
              <a:srgbClr val="000000"/>
            </a:solidFill>
            <a:prstDash val="solid"/>
          </a:ln>
        </c:spPr>
        <c:crossAx val="1"/>
        <c:crossesAt val="0"/>
        <c:auto val="0"/>
        <c:lblAlgn val="ctr"/>
        <c:lblOffset val="100"/>
        <c:tickMarkSkip val="1"/>
        <c:noMultiLvlLbl val="0"/>
      </c:catAx>
      <c:valAx>
        <c:axId val="1"/>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SV"/>
          </a:p>
        </c:txPr>
        <c:crossAx val="309727344"/>
        <c:crosses val="autoZero"/>
        <c:crossBetween val="between"/>
      </c:valAx>
      <c:spPr>
        <a:noFill/>
        <a:ln w="25400">
          <a:noFill/>
        </a:ln>
      </c:spPr>
    </c:plotArea>
    <c:legend>
      <c:legendPos val="r"/>
      <c:layout>
        <c:manualLayout>
          <c:xMode val="edge"/>
          <c:yMode val="edge"/>
          <c:x val="3.7433155080213901E-2"/>
          <c:y val="0.73390670586777507"/>
          <c:w val="0.93939674652967842"/>
          <c:h val="0.14163090128755362"/>
        </c:manualLayout>
      </c:layout>
      <c:overlay val="0"/>
      <c:spPr>
        <a:noFill/>
        <a:ln w="25400">
          <a:noFill/>
        </a:ln>
      </c:spPr>
      <c:txPr>
        <a:bodyPr/>
        <a:lstStyle/>
        <a:p>
          <a:pPr>
            <a:defRPr sz="640" b="0" i="0" u="none" strike="noStrike" baseline="0">
              <a:solidFill>
                <a:srgbClr val="000000"/>
              </a:solidFill>
              <a:latin typeface="Arial"/>
              <a:ea typeface="Arial"/>
              <a:cs typeface="Arial"/>
            </a:defRPr>
          </a:pPr>
          <a:endParaRPr lang="es-SV"/>
        </a:p>
      </c:txPr>
    </c:legend>
    <c:plotVisOnly val="1"/>
    <c:dispBlanksAs val="gap"/>
    <c:showDLblsOverMax val="0"/>
  </c:chart>
  <c:spPr>
    <a:noFill/>
    <a:ln w="9525">
      <a:noFill/>
    </a:ln>
  </c:spPr>
  <c:txPr>
    <a:bodyPr/>
    <a:lstStyle/>
    <a:p>
      <a:pPr>
        <a:defRPr sz="1100" b="0" i="0" u="none" strike="noStrike" baseline="0">
          <a:solidFill>
            <a:srgbClr val="000000"/>
          </a:solidFill>
          <a:latin typeface="Calibri"/>
          <a:ea typeface="Calibri"/>
          <a:cs typeface="Calibri"/>
        </a:defRPr>
      </a:pPr>
      <a:endParaRPr lang="es-SV"/>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268418067876351"/>
          <c:y val="0.13793149896113605"/>
          <c:w val="0.54088161049202876"/>
          <c:h val="0.51034654615620334"/>
        </c:manualLayout>
      </c:layout>
      <c:barChart>
        <c:barDir val="bar"/>
        <c:grouping val="percentStacked"/>
        <c:varyColors val="0"/>
        <c:ser>
          <c:idx val="0"/>
          <c:order val="0"/>
          <c:spPr>
            <a:solidFill>
              <a:srgbClr val="99CC00"/>
            </a:solidFill>
            <a:ln w="25400">
              <a:noFill/>
            </a:ln>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'Introducción de datos'!$B$83:$B$84</c:f>
              <c:strCache>
                <c:ptCount val="2"/>
                <c:pt idx="0">
                  <c:v> Condiciones precedentes </c:v>
                </c:pt>
                <c:pt idx="1">
                  <c:v> Acciones con fecha límite* </c:v>
                </c:pt>
              </c:strCache>
            </c:strRef>
          </c:cat>
          <c:val>
            <c:numRef>
              <c:f>'Introducción de datos'!$D$83:$D$84</c:f>
              <c:numCache>
                <c:formatCode>0</c:formatCode>
                <c:ptCount val="2"/>
                <c:pt idx="0">
                  <c:v>9</c:v>
                </c:pt>
                <c:pt idx="1">
                  <c:v>4</c:v>
                </c:pt>
              </c:numCache>
            </c:numRef>
          </c:val>
          <c:extLst>
            <c:ext xmlns:c16="http://schemas.microsoft.com/office/drawing/2014/chart" uri="{C3380CC4-5D6E-409C-BE32-E72D297353CC}">
              <c16:uniqueId val="{00000000-D852-47F5-B985-706C878CE7EF}"/>
            </c:ext>
          </c:extLst>
        </c:ser>
        <c:ser>
          <c:idx val="1"/>
          <c:order val="1"/>
          <c:spPr>
            <a:solidFill>
              <a:srgbClr val="FFFF99"/>
            </a:solidFill>
            <a:ln w="25400">
              <a:noFill/>
            </a:ln>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'Introducción de datos'!$B$83:$B$84</c:f>
              <c:strCache>
                <c:ptCount val="2"/>
                <c:pt idx="0">
                  <c:v> Condiciones precedentes </c:v>
                </c:pt>
                <c:pt idx="1">
                  <c:v> Acciones con fecha límite* </c:v>
                </c:pt>
              </c:strCache>
            </c:strRef>
          </c:cat>
          <c:val>
            <c:numRef>
              <c:f>'Introducción de datos'!$E$83:$E$84</c:f>
              <c:numCache>
                <c:formatCode>0</c:formatCode>
                <c:ptCount val="2"/>
                <c:pt idx="0">
                  <c:v>2</c:v>
                </c:pt>
                <c:pt idx="1">
                  <c:v>0</c:v>
                </c:pt>
              </c:numCache>
            </c:numRef>
          </c:val>
          <c:extLst>
            <c:ext xmlns:c16="http://schemas.microsoft.com/office/drawing/2014/chart" uri="{C3380CC4-5D6E-409C-BE32-E72D297353CC}">
              <c16:uniqueId val="{00000001-D852-47F5-B985-706C878CE7EF}"/>
            </c:ext>
          </c:extLst>
        </c:ser>
        <c:ser>
          <c:idx val="2"/>
          <c:order val="2"/>
          <c:spPr>
            <a:solidFill>
              <a:srgbClr val="FF5050"/>
            </a:solidFill>
            <a:ln w="25400">
              <a:noFill/>
            </a:ln>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'Introducción de datos'!$B$83:$B$84</c:f>
              <c:strCache>
                <c:ptCount val="2"/>
                <c:pt idx="0">
                  <c:v> Condiciones precedentes </c:v>
                </c:pt>
                <c:pt idx="1">
                  <c:v> Acciones con fecha límite* </c:v>
                </c:pt>
              </c:strCache>
            </c:strRef>
          </c:cat>
          <c:val>
            <c:numRef>
              <c:f>'Introducción de datos'!$F$83:$F$84</c:f>
              <c:numCache>
                <c:formatCode>0</c:formatCode>
                <c:ptCount val="2"/>
                <c:pt idx="0">
                  <c:v>7</c:v>
                </c:pt>
                <c:pt idx="1">
                  <c:v>0</c:v>
                </c:pt>
              </c:numCache>
            </c:numRef>
          </c:val>
          <c:extLst>
            <c:ext xmlns:c16="http://schemas.microsoft.com/office/drawing/2014/chart" uri="{C3380CC4-5D6E-409C-BE32-E72D297353CC}">
              <c16:uniqueId val="{00000002-D852-47F5-B985-706C878CE7EF}"/>
            </c:ext>
          </c:extLst>
        </c:ser>
        <c:dLbls>
          <c:showLegendKey val="0"/>
          <c:showVal val="0"/>
          <c:showCatName val="0"/>
          <c:showSerName val="0"/>
          <c:showPercent val="0"/>
          <c:showBubbleSize val="0"/>
        </c:dLbls>
        <c:gapWidth val="70"/>
        <c:overlap val="100"/>
        <c:axId val="309730624"/>
        <c:axId val="1"/>
      </c:barChart>
      <c:catAx>
        <c:axId val="3097306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SV"/>
          </a:p>
        </c:txPr>
        <c:crossAx val="1"/>
        <c:crossesAt val="0"/>
        <c:auto val="1"/>
        <c:lblAlgn val="ctr"/>
        <c:lblOffset val="100"/>
        <c:tickLblSkip val="1"/>
        <c:tickMarkSkip val="1"/>
        <c:noMultiLvlLbl val="0"/>
      </c:catAx>
      <c:valAx>
        <c:axId val="1"/>
        <c:scaling>
          <c:orientation val="minMax"/>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SV"/>
          </a:p>
        </c:txPr>
        <c:crossAx val="309730624"/>
        <c:crossesAt val="1"/>
        <c:crossBetween val="between"/>
      </c:valAx>
      <c:spPr>
        <a:noFill/>
        <a:ln w="25400">
          <a:noFill/>
        </a:ln>
      </c:spPr>
    </c:plotArea>
    <c:legend>
      <c:legendPos val="r"/>
      <c:layout>
        <c:manualLayout>
          <c:xMode val="edge"/>
          <c:yMode val="edge"/>
          <c:x val="1.6286644951140065E-2"/>
          <c:y val="0.72159538296349324"/>
          <c:w val="0.93322475570032581"/>
          <c:h val="0.16477347291815791"/>
        </c:manualLayout>
      </c:layout>
      <c:overlay val="0"/>
      <c:spPr>
        <a:noFill/>
        <a:ln w="25400">
          <a:noFill/>
        </a:ln>
      </c:spPr>
      <c:txPr>
        <a:bodyPr/>
        <a:lstStyle/>
        <a:p>
          <a:pPr>
            <a:defRPr sz="475" b="0" i="0" u="none" strike="noStrike" baseline="0">
              <a:solidFill>
                <a:srgbClr val="000000"/>
              </a:solidFill>
              <a:latin typeface="Arial"/>
              <a:ea typeface="Arial"/>
              <a:cs typeface="Arial"/>
            </a:defRPr>
          </a:pPr>
          <a:endParaRPr lang="es-SV"/>
        </a:p>
      </c:txPr>
    </c:legend>
    <c:plotVisOnly val="1"/>
    <c:dispBlanksAs val="gap"/>
    <c:showDLblsOverMax val="0"/>
  </c:chart>
  <c:spPr>
    <a:noFill/>
    <a:ln w="9525">
      <a:noFill/>
    </a:ln>
  </c:spPr>
  <c:txPr>
    <a:bodyPr/>
    <a:lstStyle/>
    <a:p>
      <a:pPr>
        <a:defRPr sz="1100" b="0" i="0" u="none" strike="noStrike" baseline="0">
          <a:solidFill>
            <a:srgbClr val="000000"/>
          </a:solidFill>
          <a:latin typeface="Calibri"/>
          <a:ea typeface="Calibri"/>
          <a:cs typeface="Calibri"/>
        </a:defRPr>
      </a:pPr>
      <a:endParaRPr lang="es-SV"/>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560020750016211"/>
          <c:y val="0.16923161674487552"/>
          <c:w val="0.56800044375034664"/>
          <c:h val="0.51795131185552812"/>
        </c:manualLayout>
      </c:layout>
      <c:barChart>
        <c:barDir val="bar"/>
        <c:grouping val="percentStacked"/>
        <c:varyColors val="0"/>
        <c:ser>
          <c:idx val="0"/>
          <c:order val="0"/>
          <c:tx>
            <c:strRef>
              <c:f>'Introducción de datos'!$D$99</c:f>
              <c:strCache>
                <c:ptCount val="1"/>
                <c:pt idx="0">
                  <c:v> Recibidos </c:v>
                </c:pt>
              </c:strCache>
            </c:strRef>
          </c:tx>
          <c:spPr>
            <a:solidFill>
              <a:srgbClr val="99CC00"/>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'Introducción de datos'!$B$100:$B$101</c:f>
              <c:strCache>
                <c:ptCount val="2"/>
                <c:pt idx="0">
                  <c:v> Sub SR al SR </c:v>
                </c:pt>
                <c:pt idx="1">
                  <c:v> Personal Técnico al RP </c:v>
                </c:pt>
              </c:strCache>
            </c:strRef>
          </c:cat>
          <c:val>
            <c:numRef>
              <c:f>'Introducción de datos'!$D$100:$D$101</c:f>
              <c:numCache>
                <c:formatCode>0</c:formatCode>
                <c:ptCount val="2"/>
              </c:numCache>
            </c:numRef>
          </c:val>
          <c:extLst>
            <c:ext xmlns:c16="http://schemas.microsoft.com/office/drawing/2014/chart" uri="{C3380CC4-5D6E-409C-BE32-E72D297353CC}">
              <c16:uniqueId val="{00000000-AE3C-47F1-B8D3-561C17003C9F}"/>
            </c:ext>
          </c:extLst>
        </c:ser>
        <c:ser>
          <c:idx val="1"/>
          <c:order val="1"/>
          <c:tx>
            <c:strRef>
              <c:f>'Introducción de datos'!$E$99</c:f>
              <c:strCache>
                <c:ptCount val="1"/>
                <c:pt idx="0">
                  <c:v> Pendientes </c:v>
                </c:pt>
              </c:strCache>
            </c:strRef>
          </c:tx>
          <c:spPr>
            <a:solidFill>
              <a:srgbClr val="FF5050"/>
            </a:solidFill>
            <a:ln w="25400">
              <a:noFill/>
            </a:ln>
          </c:spPr>
          <c:invertIfNegative val="0"/>
          <c:dLbls>
            <c:dLbl>
              <c:idx val="0"/>
              <c:spPr>
                <a:noFill/>
                <a:ln w="25400">
                  <a:noFill/>
                </a:ln>
              </c:spPr>
              <c:txPr>
                <a:bodyPr/>
                <a:lstStyle/>
                <a:p>
                  <a:pPr>
                    <a:defRPr sz="1100" b="1" i="0" u="none" strike="noStrike" baseline="0">
                      <a:solidFill>
                        <a:srgbClr val="000000"/>
                      </a:solidFill>
                      <a:latin typeface="Calibri"/>
                      <a:ea typeface="Calibri"/>
                      <a:cs typeface="Calibri"/>
                    </a:defRPr>
                  </a:pPr>
                  <a:endParaRPr lang="es-SV"/>
                </a:p>
              </c:txPr>
              <c:showLegendKey val="0"/>
              <c:showVal val="1"/>
              <c:showCatName val="0"/>
              <c:showSerName val="0"/>
              <c:showPercent val="0"/>
              <c:showBubbleSize val="0"/>
              <c:extLst>
                <c:ext xmlns:c16="http://schemas.microsoft.com/office/drawing/2014/chart" uri="{C3380CC4-5D6E-409C-BE32-E72D297353CC}">
                  <c16:uniqueId val="{00000001-AE3C-47F1-B8D3-561C17003C9F}"/>
                </c:ext>
              </c:extLst>
            </c:dLbl>
            <c:dLbl>
              <c:idx val="1"/>
              <c:spPr>
                <a:noFill/>
                <a:ln w="25400">
                  <a:noFill/>
                </a:ln>
              </c:spPr>
              <c:txPr>
                <a:bodyPr/>
                <a:lstStyle/>
                <a:p>
                  <a:pPr>
                    <a:defRPr sz="1100" b="1" i="0" u="none" strike="noStrike" baseline="0">
                      <a:solidFill>
                        <a:srgbClr val="000000"/>
                      </a:solidFill>
                      <a:latin typeface="Calibri"/>
                      <a:ea typeface="Calibri"/>
                      <a:cs typeface="Calibri"/>
                    </a:defRPr>
                  </a:pPr>
                  <a:endParaRPr lang="es-SV"/>
                </a:p>
              </c:txPr>
              <c:showLegendKey val="0"/>
              <c:showVal val="1"/>
              <c:showCatName val="0"/>
              <c:showSerName val="0"/>
              <c:showPercent val="0"/>
              <c:showBubbleSize val="0"/>
              <c:extLst>
                <c:ext xmlns:c16="http://schemas.microsoft.com/office/drawing/2014/chart" uri="{C3380CC4-5D6E-409C-BE32-E72D297353CC}">
                  <c16:uniqueId val="{00000002-AE3C-47F1-B8D3-561C17003C9F}"/>
                </c:ext>
              </c:extLst>
            </c:dLbl>
            <c:spPr>
              <a:noFill/>
              <a:ln w="25400">
                <a:noFill/>
              </a:ln>
            </c:spPr>
            <c:txPr>
              <a:bodyPr wrap="square" lIns="38100" tIns="19050" rIns="38100" bIns="19050" anchor="ctr">
                <a:spAutoFit/>
              </a:bodyPr>
              <a:lstStyle/>
              <a:p>
                <a:pPr>
                  <a:defRPr sz="1100" b="1" i="0" u="none" strike="noStrike" baseline="0">
                    <a:solidFill>
                      <a:srgbClr val="FFFFFF"/>
                    </a:solidFill>
                    <a:latin typeface="Calibri"/>
                    <a:ea typeface="Calibri"/>
                    <a:cs typeface="Calibri"/>
                  </a:defRPr>
                </a:pPr>
                <a:endParaRPr lang="es-SV"/>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'Introducción de datos'!$B$100:$B$101</c:f>
              <c:strCache>
                <c:ptCount val="2"/>
                <c:pt idx="0">
                  <c:v> Sub SR al SR </c:v>
                </c:pt>
                <c:pt idx="1">
                  <c:v> Personal Técnico al RP </c:v>
                </c:pt>
              </c:strCache>
            </c:strRef>
          </c:cat>
          <c:val>
            <c:numRef>
              <c:f>'Introducción de datos'!$E$100:$E$101</c:f>
              <c:numCache>
                <c:formatCode>0</c:formatCode>
                <c:ptCount val="2"/>
                <c:pt idx="0">
                  <c:v>0</c:v>
                </c:pt>
                <c:pt idx="1">
                  <c:v>0</c:v>
                </c:pt>
              </c:numCache>
            </c:numRef>
          </c:val>
          <c:extLst>
            <c:ext xmlns:c16="http://schemas.microsoft.com/office/drawing/2014/chart" uri="{C3380CC4-5D6E-409C-BE32-E72D297353CC}">
              <c16:uniqueId val="{00000003-AE3C-47F1-B8D3-561C17003C9F}"/>
            </c:ext>
          </c:extLst>
        </c:ser>
        <c:dLbls>
          <c:showLegendKey val="0"/>
          <c:showVal val="0"/>
          <c:showCatName val="0"/>
          <c:showSerName val="0"/>
          <c:showPercent val="0"/>
          <c:showBubbleSize val="0"/>
        </c:dLbls>
        <c:gapWidth val="79"/>
        <c:overlap val="100"/>
        <c:axId val="309731936"/>
        <c:axId val="1"/>
      </c:barChart>
      <c:catAx>
        <c:axId val="309731936"/>
        <c:scaling>
          <c:orientation val="minMax"/>
        </c:scaling>
        <c:delete val="0"/>
        <c:axPos val="l"/>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s-SV"/>
          </a:p>
        </c:txPr>
        <c:crossAx val="1"/>
        <c:crossesAt val="0"/>
        <c:auto val="1"/>
        <c:lblAlgn val="ctr"/>
        <c:lblOffset val="100"/>
        <c:tickLblSkip val="1"/>
        <c:tickMarkSkip val="1"/>
        <c:noMultiLvlLbl val="0"/>
      </c:catAx>
      <c:valAx>
        <c:axId val="1"/>
        <c:scaling>
          <c:orientation val="minMax"/>
        </c:scaling>
        <c:delete val="0"/>
        <c:axPos val="t"/>
        <c:majorGridlines>
          <c:spPr>
            <a:ln w="3175">
              <a:solidFill>
                <a:srgbClr val="808080"/>
              </a:solidFill>
              <a:prstDash val="solid"/>
            </a:ln>
          </c:spPr>
        </c:majorGridlines>
        <c:numFmt formatCode="0%" sourceLinked="0"/>
        <c:majorTickMark val="out"/>
        <c:minorTickMark val="none"/>
        <c:tickLblPos val="low"/>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s-SV"/>
          </a:p>
        </c:txPr>
        <c:crossAx val="309731936"/>
        <c:crosses val="max"/>
        <c:crossBetween val="between"/>
      </c:valAx>
      <c:spPr>
        <a:solidFill>
          <a:srgbClr val="FFFFFF"/>
        </a:solidFill>
        <a:ln w="25400">
          <a:noFill/>
        </a:ln>
      </c:spPr>
    </c:plotArea>
    <c:legend>
      <c:legendPos val="r"/>
      <c:layout>
        <c:manualLayout>
          <c:xMode val="edge"/>
          <c:yMode val="edge"/>
          <c:x val="0.29192579188471007"/>
          <c:y val="0.80000279220416592"/>
          <c:w val="0.29565249995924425"/>
          <c:h val="0.12340481375998213"/>
        </c:manualLayout>
      </c:layout>
      <c:overlay val="0"/>
      <c:spPr>
        <a:noFill/>
        <a:ln w="25400">
          <a:noFill/>
        </a:ln>
      </c:spPr>
      <c:txPr>
        <a:bodyPr/>
        <a:lstStyle/>
        <a:p>
          <a:pPr>
            <a:defRPr sz="710" b="0" i="0" u="none" strike="noStrike" baseline="0">
              <a:solidFill>
                <a:srgbClr val="000000"/>
              </a:solidFill>
              <a:latin typeface="Calibri"/>
              <a:ea typeface="Calibri"/>
              <a:cs typeface="Calibri"/>
            </a:defRPr>
          </a:pPr>
          <a:endParaRPr lang="es-SV"/>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Calibri"/>
          <a:ea typeface="Calibri"/>
          <a:cs typeface="Calibri"/>
        </a:defRPr>
      </a:pPr>
      <a:endParaRPr lang="es-SV"/>
    </a:p>
  </c:txPr>
  <c:printSettings>
    <c:headerFooter alignWithMargins="0"/>
    <c:pageMargins b="1" l="0.75" r="0.75" t="1" header="0.51180555555555551" footer="0.51180555555555551"/>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978021978021978"/>
          <c:y val="0.17901342480122009"/>
          <c:w val="0.72307692307692306"/>
          <c:h val="0.45062000036169197"/>
        </c:manualLayout>
      </c:layout>
      <c:lineChart>
        <c:grouping val="standard"/>
        <c:varyColors val="0"/>
        <c:ser>
          <c:idx val="0"/>
          <c:order val="0"/>
          <c:tx>
            <c:v>Presupuesto</c:v>
          </c:tx>
          <c:spPr>
            <a:ln w="25400">
              <a:solidFill>
                <a:srgbClr val="000080"/>
              </a:solidFill>
              <a:prstDash val="solid"/>
            </a:ln>
          </c:spPr>
          <c:marker>
            <c:symbol val="diamond"/>
            <c:size val="6"/>
            <c:spPr>
              <a:solidFill>
                <a:srgbClr val="000080"/>
              </a:solidFill>
              <a:ln>
                <a:solidFill>
                  <a:srgbClr val="000080"/>
                </a:solidFill>
                <a:prstDash val="solid"/>
              </a:ln>
            </c:spPr>
          </c:marker>
          <c:val>
            <c:numRef>
              <c:f>'Introducción de datos'!$C$109:$N$109</c:f>
              <c:numCache>
                <c:formatCode>_(\$* #,##0.00_);_(\$* \(#,##0.00\);_(\$* \-??_);_(@_)</c:formatCode>
                <c:ptCount val="12"/>
                <c:pt idx="0" formatCode="_([$$-440A]* #,##0.00_);_([$$-440A]* \(#,##0.00\);_([$$-440A]* \-??_);_(@_)">
                  <c:v>1004206</c:v>
                </c:pt>
                <c:pt idx="1">
                  <c:v>1222094</c:v>
                </c:pt>
                <c:pt idx="2">
                  <c:v>1222094</c:v>
                </c:pt>
                <c:pt idx="3">
                  <c:v>1222094</c:v>
                </c:pt>
                <c:pt idx="9" formatCode="#.##0">
                  <c:v>0</c:v>
                </c:pt>
                <c:pt idx="10" formatCode="#.##0">
                  <c:v>0</c:v>
                </c:pt>
                <c:pt idx="11" formatCode="#.##0">
                  <c:v>0</c:v>
                </c:pt>
              </c:numCache>
            </c:numRef>
          </c:val>
          <c:smooth val="0"/>
          <c:extLst>
            <c:ext xmlns:c16="http://schemas.microsoft.com/office/drawing/2014/chart" uri="{C3380CC4-5D6E-409C-BE32-E72D297353CC}">
              <c16:uniqueId val="{00000000-0CDC-4065-B84F-04D89E1F6D95}"/>
            </c:ext>
          </c:extLst>
        </c:ser>
        <c:ser>
          <c:idx val="1"/>
          <c:order val="1"/>
          <c:tx>
            <c:v>Obligaciones</c:v>
          </c:tx>
          <c:spPr>
            <a:ln w="12700">
              <a:solidFill>
                <a:srgbClr val="3366FF"/>
              </a:solidFill>
              <a:prstDash val="solid"/>
            </a:ln>
          </c:spPr>
          <c:marker>
            <c:symbol val="square"/>
            <c:size val="5"/>
            <c:spPr>
              <a:solidFill>
                <a:srgbClr val="3366FF"/>
              </a:solidFill>
              <a:ln>
                <a:solidFill>
                  <a:srgbClr val="3366FF"/>
                </a:solidFill>
                <a:prstDash val="solid"/>
              </a:ln>
            </c:spPr>
          </c:marker>
          <c:val>
            <c:numRef>
              <c:f>'Introducción de datos'!$C$110:$N$110</c:f>
              <c:numCache>
                <c:formatCode>_(\$* #,##0.00_);_(\$* \(#,##0.00\);_(\$* \-??_);_(@_)</c:formatCode>
                <c:ptCount val="12"/>
                <c:pt idx="0" formatCode="_([$$-440A]* #,##0.00_);_([$$-440A]* \(#,##0.00\);_([$$-440A]* \-??_);_(@_)">
                  <c:v>45046.6</c:v>
                </c:pt>
                <c:pt idx="1">
                  <c:v>446942.6</c:v>
                </c:pt>
                <c:pt idx="2">
                  <c:v>446942.6</c:v>
                </c:pt>
                <c:pt idx="3">
                  <c:v>446942.6</c:v>
                </c:pt>
                <c:pt idx="9" formatCode="#.##0">
                  <c:v>0</c:v>
                </c:pt>
                <c:pt idx="10" formatCode="#.##0">
                  <c:v>0</c:v>
                </c:pt>
                <c:pt idx="11" formatCode="#.##0">
                  <c:v>0</c:v>
                </c:pt>
              </c:numCache>
            </c:numRef>
          </c:val>
          <c:smooth val="0"/>
          <c:extLst>
            <c:ext xmlns:c16="http://schemas.microsoft.com/office/drawing/2014/chart" uri="{C3380CC4-5D6E-409C-BE32-E72D297353CC}">
              <c16:uniqueId val="{00000001-0CDC-4065-B84F-04D89E1F6D95}"/>
            </c:ext>
          </c:extLst>
        </c:ser>
        <c:ser>
          <c:idx val="2"/>
          <c:order val="2"/>
          <c:tx>
            <c:v>Gasto</c:v>
          </c:tx>
          <c:spPr>
            <a:ln w="25400">
              <a:solidFill>
                <a:srgbClr val="FFCC99"/>
              </a:solidFill>
              <a:prstDash val="solid"/>
            </a:ln>
          </c:spPr>
          <c:marker>
            <c:symbol val="triangle"/>
            <c:size val="5"/>
            <c:spPr>
              <a:solidFill>
                <a:srgbClr val="FFCC99"/>
              </a:solidFill>
              <a:ln>
                <a:solidFill>
                  <a:srgbClr val="FFCC99"/>
                </a:solidFill>
                <a:prstDash val="solid"/>
              </a:ln>
            </c:spPr>
          </c:marker>
          <c:val>
            <c:numRef>
              <c:f>'Introducción de datos'!$C$111:$N$111</c:f>
              <c:numCache>
                <c:formatCode>_(\$* #,##0.00_);_(\$* \(#,##0.00\);_(\$* \-??_);_(@_)</c:formatCode>
                <c:ptCount val="12"/>
                <c:pt idx="0" formatCode="_([$$-440A]* #,##0.00_);_([$$-440A]* \(#,##0.00\);_([$$-440A]* \-??_);_(@_)">
                  <c:v>593326</c:v>
                </c:pt>
                <c:pt idx="1">
                  <c:v>782468.17</c:v>
                </c:pt>
                <c:pt idx="2">
                  <c:v>782468.17</c:v>
                </c:pt>
                <c:pt idx="3">
                  <c:v>782468.17</c:v>
                </c:pt>
                <c:pt idx="9" formatCode="#.##0">
                  <c:v>0</c:v>
                </c:pt>
                <c:pt idx="10" formatCode="#.##0">
                  <c:v>0</c:v>
                </c:pt>
                <c:pt idx="11" formatCode="#.##0">
                  <c:v>0</c:v>
                </c:pt>
              </c:numCache>
            </c:numRef>
          </c:val>
          <c:smooth val="0"/>
          <c:extLst>
            <c:ext xmlns:c16="http://schemas.microsoft.com/office/drawing/2014/chart" uri="{C3380CC4-5D6E-409C-BE32-E72D297353CC}">
              <c16:uniqueId val="{00000002-0CDC-4065-B84F-04D89E1F6D95}"/>
            </c:ext>
          </c:extLst>
        </c:ser>
        <c:dLbls>
          <c:showLegendKey val="0"/>
          <c:showVal val="0"/>
          <c:showCatName val="0"/>
          <c:showSerName val="0"/>
          <c:showPercent val="0"/>
          <c:showBubbleSize val="0"/>
        </c:dLbls>
        <c:marker val="1"/>
        <c:smooth val="0"/>
        <c:axId val="309786840"/>
        <c:axId val="1"/>
      </c:lineChart>
      <c:catAx>
        <c:axId val="309786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s-SV"/>
          </a:p>
        </c:txPr>
        <c:crossAx val="1"/>
        <c:crossesAt val="0"/>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_([$$-440A]* #,##0.00_);_([$$-440A]* \(#,##0.00\);_([$$-440A]* \-??_);_(@_)" sourceLinked="0"/>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s-SV"/>
          </a:p>
        </c:txPr>
        <c:crossAx val="309786840"/>
        <c:crossesAt val="1"/>
        <c:crossBetween val="midCat"/>
      </c:valAx>
      <c:spPr>
        <a:solidFill>
          <a:srgbClr val="FFFFFF"/>
        </a:solidFill>
        <a:ln w="12700">
          <a:solidFill>
            <a:srgbClr val="808080"/>
          </a:solidFill>
          <a:prstDash val="solid"/>
        </a:ln>
      </c:spPr>
    </c:plotArea>
    <c:legend>
      <c:legendPos val="r"/>
      <c:layout>
        <c:manualLayout>
          <c:xMode val="edge"/>
          <c:yMode val="edge"/>
          <c:x val="2.0512820512820513E-2"/>
          <c:y val="0.64356500610690981"/>
          <c:w val="0.83760728626870362"/>
          <c:h val="0.19306930693069302"/>
        </c:manualLayout>
      </c:layout>
      <c:overlay val="0"/>
      <c:spPr>
        <a:noFill/>
        <a:ln w="25400">
          <a:noFill/>
        </a:ln>
      </c:spPr>
      <c:txPr>
        <a:bodyPr/>
        <a:lstStyle/>
        <a:p>
          <a:pPr>
            <a:defRPr sz="490" b="0" i="0" u="none" strike="noStrike" baseline="0">
              <a:solidFill>
                <a:srgbClr val="000000"/>
              </a:solidFill>
              <a:latin typeface="Arial"/>
              <a:ea typeface="Arial"/>
              <a:cs typeface="Arial"/>
            </a:defRPr>
          </a:pPr>
          <a:endParaRPr lang="es-SV"/>
        </a:p>
      </c:txPr>
    </c:legend>
    <c:plotVisOnly val="1"/>
    <c:dispBlanksAs val="gap"/>
    <c:showDLblsOverMax val="0"/>
  </c:chart>
  <c:spPr>
    <a:noFill/>
    <a:ln w="9525">
      <a:noFill/>
    </a:ln>
  </c:spPr>
  <c:txPr>
    <a:bodyPr/>
    <a:lstStyle/>
    <a:p>
      <a:pPr>
        <a:defRPr sz="1100" b="0" i="0" u="none" strike="noStrike" baseline="0">
          <a:solidFill>
            <a:srgbClr val="000000"/>
          </a:solidFill>
          <a:latin typeface="Calibri"/>
          <a:ea typeface="Calibri"/>
          <a:cs typeface="Calibri"/>
        </a:defRPr>
      </a:pPr>
      <a:endParaRPr lang="es-SV"/>
    </a:p>
  </c:txPr>
  <c:printSettings>
    <c:headerFooter alignWithMargins="0"/>
    <c:pageMargins b="1" l="0.75" r="0.75" t="1" header="0.51180555555555551" footer="0.51180555555555551"/>
    <c:pageSetup firstPageNumber="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Informaci&#243;n de la subvenci&#243;n'!A1"/><Relationship Id="rId13" Type="http://schemas.openxmlformats.org/officeDocument/2006/relationships/image" Target="../media/image5.png"/><Relationship Id="rId3" Type="http://schemas.openxmlformats.org/officeDocument/2006/relationships/hyperlink" Target="#Financiamiento!A1"/><Relationship Id="rId7" Type="http://schemas.openxmlformats.org/officeDocument/2006/relationships/hyperlink" Target="#Accione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endaciones!A1"/><Relationship Id="rId11" Type="http://schemas.openxmlformats.org/officeDocument/2006/relationships/image" Target="../media/image3.png"/><Relationship Id="rId5" Type="http://schemas.openxmlformats.org/officeDocument/2006/relationships/hyperlink" Target="#Gesti&#243;n!A1"/><Relationship Id="rId10" Type="http://schemas.openxmlformats.org/officeDocument/2006/relationships/hyperlink" Target="#'Introducci&#243;n de datos'!A1"/><Relationship Id="rId4" Type="http://schemas.openxmlformats.org/officeDocument/2006/relationships/hyperlink" Target="#Programatico!A1"/><Relationship Id="rId9" Type="http://schemas.openxmlformats.org/officeDocument/2006/relationships/hyperlink" Target="#'Lista de indicadores'!A1"/></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hyperlink" Target="#Men&#250;!A1"/></Relationships>
</file>

<file path=xl/drawings/_rels/drawing3.xml.rels><?xml version="1.0" encoding="UTF-8" standalone="yes"?>
<Relationships xmlns="http://schemas.openxmlformats.org/package/2006/relationships"><Relationship Id="rId1" Type="http://schemas.openxmlformats.org/officeDocument/2006/relationships/hyperlink" Target="#Men&#250;!A1"/></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Men&#250;!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Men&#250;!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hyperlink" Target="#Men&#250;!A1"/><Relationship Id="rId5" Type="http://schemas.openxmlformats.org/officeDocument/2006/relationships/chart" Target="../charts/chart9.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hyperlink" Target="#Men&#250;!A1"/><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1" Type="http://schemas.openxmlformats.org/officeDocument/2006/relationships/hyperlink" Target="#Men&#250;!A1"/></Relationships>
</file>

<file path=xl/drawings/_rels/drawing9.xml.rels><?xml version="1.0" encoding="UTF-8" standalone="yes"?>
<Relationships xmlns="http://schemas.openxmlformats.org/package/2006/relationships"><Relationship Id="rId1" Type="http://schemas.openxmlformats.org/officeDocument/2006/relationships/hyperlink" Target="#Men&#250;!A1"/></Relationships>
</file>

<file path=xl/drawings/drawing1.xml><?xml version="1.0" encoding="utf-8"?>
<xdr:wsDr xmlns:xdr="http://schemas.openxmlformats.org/drawingml/2006/spreadsheetDrawing" xmlns:a="http://schemas.openxmlformats.org/drawingml/2006/main">
  <xdr:twoCellAnchor>
    <xdr:from>
      <xdr:col>0</xdr:col>
      <xdr:colOff>38100</xdr:colOff>
      <xdr:row>4</xdr:row>
      <xdr:rowOff>137160</xdr:rowOff>
    </xdr:from>
    <xdr:to>
      <xdr:col>11</xdr:col>
      <xdr:colOff>693420</xdr:colOff>
      <xdr:row>19</xdr:row>
      <xdr:rowOff>99060</xdr:rowOff>
    </xdr:to>
    <xdr:pic>
      <xdr:nvPicPr>
        <xdr:cNvPr id="1709" name="Picture 2">
          <a:extLst>
            <a:ext uri="{FF2B5EF4-FFF2-40B4-BE49-F238E27FC236}">
              <a16:creationId xmlns:a16="http://schemas.microsoft.com/office/drawing/2014/main" id="{A1A63C68-CE9D-4AB1-8AB7-2CF4942A7F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351" t="36855" r="9529"/>
        <a:stretch>
          <a:fillRect/>
        </a:stretch>
      </xdr:blipFill>
      <xdr:spPr bwMode="auto">
        <a:xfrm>
          <a:off x="38100" y="1371600"/>
          <a:ext cx="7901940" cy="270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7</xdr:col>
      <xdr:colOff>708660</xdr:colOff>
      <xdr:row>7</xdr:row>
      <xdr:rowOff>45720</xdr:rowOff>
    </xdr:from>
    <xdr:to>
      <xdr:col>11</xdr:col>
      <xdr:colOff>586740</xdr:colOff>
      <xdr:row>18</xdr:row>
      <xdr:rowOff>137160</xdr:rowOff>
    </xdr:to>
    <xdr:pic>
      <xdr:nvPicPr>
        <xdr:cNvPr id="1710" name="Picture 824">
          <a:extLst>
            <a:ext uri="{FF2B5EF4-FFF2-40B4-BE49-F238E27FC236}">
              <a16:creationId xmlns:a16="http://schemas.microsoft.com/office/drawing/2014/main" id="{8B7CE25C-C4AB-41CD-AB20-26FF0B7A7F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94020" y="1828800"/>
          <a:ext cx="2339340" cy="2103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4</xdr:col>
      <xdr:colOff>266700</xdr:colOff>
      <xdr:row>7</xdr:row>
      <xdr:rowOff>99060</xdr:rowOff>
    </xdr:from>
    <xdr:to>
      <xdr:col>7</xdr:col>
      <xdr:colOff>571500</xdr:colOff>
      <xdr:row>18</xdr:row>
      <xdr:rowOff>53340</xdr:rowOff>
    </xdr:to>
    <xdr:sp macro="" textlink="">
      <xdr:nvSpPr>
        <xdr:cNvPr id="1711" name="AutoShape 27">
          <a:extLst>
            <a:ext uri="{FF2B5EF4-FFF2-40B4-BE49-F238E27FC236}">
              <a16:creationId xmlns:a16="http://schemas.microsoft.com/office/drawing/2014/main" id="{4725CAF6-59CA-4D39-BCF7-F915151E37CF}"/>
            </a:ext>
          </a:extLst>
        </xdr:cNvPr>
        <xdr:cNvSpPr>
          <a:spLocks noChangeArrowheads="1"/>
        </xdr:cNvSpPr>
      </xdr:nvSpPr>
      <xdr:spPr bwMode="auto">
        <a:xfrm>
          <a:off x="2697480" y="1882140"/>
          <a:ext cx="2659380" cy="1965960"/>
        </a:xfrm>
        <a:prstGeom prst="roundRect">
          <a:avLst>
            <a:gd name="adj" fmla="val 11921"/>
          </a:avLst>
        </a:prstGeom>
        <a:gradFill rotWithShape="0">
          <a:gsLst>
            <a:gs pos="0">
              <a:srgbClr val="D48886"/>
            </a:gs>
            <a:gs pos="100000">
              <a:srgbClr val="B24B48"/>
            </a:gs>
          </a:gsLst>
          <a:lin ang="5400000" scaled="1"/>
        </a:gradFill>
        <a:ln w="9360" cap="sq">
          <a:solidFill>
            <a:srgbClr val="FEFEFE"/>
          </a:solidFill>
          <a:miter lim="800000"/>
          <a:headEnd/>
          <a:tailEnd/>
        </a:ln>
      </xdr:spPr>
    </xdr:sp>
    <xdr:clientData/>
  </xdr:twoCellAnchor>
  <xdr:twoCellAnchor>
    <xdr:from>
      <xdr:col>5</xdr:col>
      <xdr:colOff>297180</xdr:colOff>
      <xdr:row>10</xdr:row>
      <xdr:rowOff>45720</xdr:rowOff>
    </xdr:from>
    <xdr:to>
      <xdr:col>6</xdr:col>
      <xdr:colOff>617220</xdr:colOff>
      <xdr:row>12</xdr:row>
      <xdr:rowOff>38100</xdr:rowOff>
    </xdr:to>
    <xdr:sp macro="" textlink="">
      <xdr:nvSpPr>
        <xdr:cNvPr id="1712" name="AutoShape 26">
          <a:extLst>
            <a:ext uri="{FF2B5EF4-FFF2-40B4-BE49-F238E27FC236}">
              <a16:creationId xmlns:a16="http://schemas.microsoft.com/office/drawing/2014/main" id="{D8BAF1CE-ABD5-4DB5-8FFD-6622D2C13015}"/>
            </a:ext>
          </a:extLst>
        </xdr:cNvPr>
        <xdr:cNvSpPr>
          <a:spLocks noChangeArrowheads="1"/>
        </xdr:cNvSpPr>
      </xdr:nvSpPr>
      <xdr:spPr bwMode="auto">
        <a:xfrm>
          <a:off x="3512820" y="2377440"/>
          <a:ext cx="1104900" cy="358140"/>
        </a:xfrm>
        <a:prstGeom prst="roundRect">
          <a:avLst>
            <a:gd name="adj" fmla="val 10889"/>
          </a:avLst>
        </a:prstGeom>
        <a:gradFill rotWithShape="0">
          <a:gsLst>
            <a:gs pos="0">
              <a:srgbClr val="DDDDDD"/>
            </a:gs>
            <a:gs pos="100000">
              <a:srgbClr val="EEEEEE"/>
            </a:gs>
          </a:gsLst>
          <a:lin ang="13500000" scaled="1"/>
        </a:gradFill>
        <a:ln w="9360" cap="sq">
          <a:solidFill>
            <a:srgbClr val="FFFFFF"/>
          </a:solidFill>
          <a:miter lim="800000"/>
          <a:headEnd/>
          <a:tailEnd/>
        </a:ln>
        <a:effectLst>
          <a:outerShdw dist="134956" dir="2927119" algn="ctr" rotWithShape="0">
            <a:srgbClr val="000000">
              <a:alpha val="50026"/>
            </a:srgbClr>
          </a:outerShdw>
        </a:effectLst>
      </xdr:spPr>
    </xdr:sp>
    <xdr:clientData/>
  </xdr:twoCellAnchor>
  <xdr:twoCellAnchor>
    <xdr:from>
      <xdr:col>5</xdr:col>
      <xdr:colOff>321945</xdr:colOff>
      <xdr:row>10</xdr:row>
      <xdr:rowOff>85725</xdr:rowOff>
    </xdr:from>
    <xdr:to>
      <xdr:col>6</xdr:col>
      <xdr:colOff>613383</xdr:colOff>
      <xdr:row>12</xdr:row>
      <xdr:rowOff>1905</xdr:rowOff>
    </xdr:to>
    <xdr:sp macro="" textlink="" fLocksText="0">
      <xdr:nvSpPr>
        <xdr:cNvPr id="1029" name="AutoShape 27">
          <a:hlinkClick xmlns:r="http://schemas.openxmlformats.org/officeDocument/2006/relationships" r:id="rId3"/>
          <a:extLst>
            <a:ext uri="{FF2B5EF4-FFF2-40B4-BE49-F238E27FC236}">
              <a16:creationId xmlns:a16="http://schemas.microsoft.com/office/drawing/2014/main" id="{B40B34EB-60D4-4572-8378-F393C3989C14}"/>
            </a:ext>
          </a:extLst>
        </xdr:cNvPr>
        <xdr:cNvSpPr>
          <a:spLocks noChangeArrowheads="1"/>
        </xdr:cNvSpPr>
      </xdr:nvSpPr>
      <xdr:spPr bwMode="auto">
        <a:xfrm>
          <a:off x="3438525" y="2466975"/>
          <a:ext cx="1038225" cy="295275"/>
        </a:xfrm>
        <a:prstGeom prst="roundRect">
          <a:avLst>
            <a:gd name="adj" fmla="val 11921"/>
          </a:avLst>
        </a:prstGeom>
        <a:gradFill rotWithShape="0">
          <a:gsLst>
            <a:gs pos="0">
              <a:srgbClr val="C0504D"/>
            </a:gs>
            <a:gs pos="100000">
              <a:srgbClr val="863836"/>
            </a:gs>
          </a:gsLst>
          <a:lin ang="5400000" scaled="1"/>
        </a:gradFill>
        <a:ln w="9360" cap="sq">
          <a:solidFill>
            <a:srgbClr val="FEFEFE"/>
          </a:solidFill>
          <a:miter lim="800000"/>
          <a:headEnd/>
          <a:tailEnd/>
        </a:ln>
        <a:effectLst/>
      </xdr:spPr>
      <xdr:txBody>
        <a:bodyPr vertOverflow="clip" wrap="square" lIns="27360" tIns="22680" rIns="27360" bIns="22680" anchor="ctr" upright="1"/>
        <a:lstStyle/>
        <a:p>
          <a:pPr algn="ctr" rtl="0">
            <a:defRPr sz="1000"/>
          </a:pPr>
          <a:r>
            <a:rPr lang="es-ES" sz="1000" b="0" i="0" u="none" strike="noStrike" baseline="0">
              <a:solidFill>
                <a:srgbClr val="FFFFFF"/>
              </a:solidFill>
              <a:latin typeface="Arial"/>
              <a:cs typeface="Arial"/>
            </a:rPr>
            <a:t>Financieros</a:t>
          </a:r>
        </a:p>
      </xdr:txBody>
    </xdr:sp>
    <xdr:clientData/>
  </xdr:twoCellAnchor>
  <xdr:twoCellAnchor>
    <xdr:from>
      <xdr:col>5</xdr:col>
      <xdr:colOff>320040</xdr:colOff>
      <xdr:row>10</xdr:row>
      <xdr:rowOff>99060</xdr:rowOff>
    </xdr:from>
    <xdr:to>
      <xdr:col>5</xdr:col>
      <xdr:colOff>434340</xdr:colOff>
      <xdr:row>11</xdr:row>
      <xdr:rowOff>53340</xdr:rowOff>
    </xdr:to>
    <xdr:sp macro="" textlink="">
      <xdr:nvSpPr>
        <xdr:cNvPr id="1714" name="Freeform 28">
          <a:extLst>
            <a:ext uri="{FF2B5EF4-FFF2-40B4-BE49-F238E27FC236}">
              <a16:creationId xmlns:a16="http://schemas.microsoft.com/office/drawing/2014/main" id="{2A2A02D6-3EE0-4F2D-BAB1-D93C63E92AF8}"/>
            </a:ext>
          </a:extLst>
        </xdr:cNvPr>
        <xdr:cNvSpPr>
          <a:spLocks noChangeArrowheads="1"/>
        </xdr:cNvSpPr>
      </xdr:nvSpPr>
      <xdr:spPr bwMode="auto">
        <a:xfrm>
          <a:off x="3535680" y="2430780"/>
          <a:ext cx="114300" cy="137160"/>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0">
          <a:gsLst>
            <a:gs pos="0">
              <a:srgbClr val="DDA09E"/>
            </a:gs>
            <a:gs pos="50000">
              <a:srgbClr val="C0504D"/>
            </a:gs>
            <a:gs pos="100000">
              <a:srgbClr val="DDA09E"/>
            </a:gs>
          </a:gsLst>
          <a:lin ang="13500000" scaled="1"/>
        </a:gradFill>
        <a:ln>
          <a:noFill/>
        </a:ln>
        <a:extLst>
          <a:ext uri="{91240B29-F687-4F45-9708-019B960494DF}">
            <a14:hiddenLine xmlns:a14="http://schemas.microsoft.com/office/drawing/2010/main" w="9525" cap="flat">
              <a:solidFill>
                <a:srgbClr val="000000"/>
              </a:solidFill>
              <a:round/>
              <a:headEnd/>
              <a:tailEnd/>
            </a14:hiddenLine>
          </a:ext>
        </a:extLst>
      </xdr:spPr>
    </xdr:sp>
    <xdr:clientData/>
  </xdr:twoCellAnchor>
  <xdr:twoCellAnchor>
    <xdr:from>
      <xdr:col>5</xdr:col>
      <xdr:colOff>312420</xdr:colOff>
      <xdr:row>15</xdr:row>
      <xdr:rowOff>175260</xdr:rowOff>
    </xdr:from>
    <xdr:to>
      <xdr:col>6</xdr:col>
      <xdr:colOff>624840</xdr:colOff>
      <xdr:row>17</xdr:row>
      <xdr:rowOff>144780</xdr:rowOff>
    </xdr:to>
    <xdr:sp macro="" textlink="">
      <xdr:nvSpPr>
        <xdr:cNvPr id="1715" name="AutoShape 26">
          <a:extLst>
            <a:ext uri="{FF2B5EF4-FFF2-40B4-BE49-F238E27FC236}">
              <a16:creationId xmlns:a16="http://schemas.microsoft.com/office/drawing/2014/main" id="{AA386360-DE88-49F0-B6AE-F918483487F1}"/>
            </a:ext>
          </a:extLst>
        </xdr:cNvPr>
        <xdr:cNvSpPr>
          <a:spLocks noChangeArrowheads="1"/>
        </xdr:cNvSpPr>
      </xdr:nvSpPr>
      <xdr:spPr bwMode="auto">
        <a:xfrm>
          <a:off x="3528060" y="3421380"/>
          <a:ext cx="1097280" cy="335280"/>
        </a:xfrm>
        <a:prstGeom prst="roundRect">
          <a:avLst>
            <a:gd name="adj" fmla="val 10889"/>
          </a:avLst>
        </a:prstGeom>
        <a:gradFill rotWithShape="0">
          <a:gsLst>
            <a:gs pos="0">
              <a:srgbClr val="DDDDDD"/>
            </a:gs>
            <a:gs pos="100000">
              <a:srgbClr val="EEEEEE"/>
            </a:gs>
          </a:gsLst>
          <a:lin ang="13500000" scaled="1"/>
        </a:gradFill>
        <a:ln w="9360" cap="sq">
          <a:solidFill>
            <a:srgbClr val="FFFFFF"/>
          </a:solidFill>
          <a:miter lim="800000"/>
          <a:headEnd/>
          <a:tailEnd/>
        </a:ln>
        <a:effectLst>
          <a:outerShdw dist="134956" dir="2927119" algn="ctr" rotWithShape="0">
            <a:srgbClr val="000000">
              <a:alpha val="50026"/>
            </a:srgbClr>
          </a:outerShdw>
        </a:effectLst>
      </xdr:spPr>
    </xdr:sp>
    <xdr:clientData/>
  </xdr:twoCellAnchor>
  <xdr:twoCellAnchor>
    <xdr:from>
      <xdr:col>5</xdr:col>
      <xdr:colOff>331470</xdr:colOff>
      <xdr:row>16</xdr:row>
      <xdr:rowOff>38100</xdr:rowOff>
    </xdr:from>
    <xdr:to>
      <xdr:col>6</xdr:col>
      <xdr:colOff>642012</xdr:colOff>
      <xdr:row>17</xdr:row>
      <xdr:rowOff>106507</xdr:rowOff>
    </xdr:to>
    <xdr:sp macro="" textlink="" fLocksText="0">
      <xdr:nvSpPr>
        <xdr:cNvPr id="1032" name="AutoShape 27">
          <a:hlinkClick xmlns:r="http://schemas.openxmlformats.org/officeDocument/2006/relationships" r:id="rId4"/>
          <a:extLst>
            <a:ext uri="{FF2B5EF4-FFF2-40B4-BE49-F238E27FC236}">
              <a16:creationId xmlns:a16="http://schemas.microsoft.com/office/drawing/2014/main" id="{5470890A-64B9-4221-9E1A-3A5B0D981FED}"/>
            </a:ext>
          </a:extLst>
        </xdr:cNvPr>
        <xdr:cNvSpPr>
          <a:spLocks noChangeArrowheads="1"/>
        </xdr:cNvSpPr>
      </xdr:nvSpPr>
      <xdr:spPr bwMode="auto">
        <a:xfrm>
          <a:off x="3448050" y="3562350"/>
          <a:ext cx="1057275" cy="266700"/>
        </a:xfrm>
        <a:prstGeom prst="roundRect">
          <a:avLst>
            <a:gd name="adj" fmla="val 11921"/>
          </a:avLst>
        </a:prstGeom>
        <a:gradFill rotWithShape="0">
          <a:gsLst>
            <a:gs pos="0">
              <a:srgbClr val="C0504D"/>
            </a:gs>
            <a:gs pos="100000">
              <a:srgbClr val="863836"/>
            </a:gs>
          </a:gsLst>
          <a:lin ang="5400000" scaled="1"/>
        </a:gradFill>
        <a:ln w="9360" cap="sq">
          <a:solidFill>
            <a:srgbClr val="FEFEFE"/>
          </a:solidFill>
          <a:miter lim="800000"/>
          <a:headEnd/>
          <a:tailEnd/>
        </a:ln>
        <a:effectLst/>
      </xdr:spPr>
      <xdr:txBody>
        <a:bodyPr vertOverflow="clip" wrap="square" lIns="27360" tIns="22680" rIns="27360" bIns="22680" anchor="ctr" upright="1"/>
        <a:lstStyle/>
        <a:p>
          <a:pPr algn="ctr" rtl="0">
            <a:defRPr sz="1000"/>
          </a:pPr>
          <a:r>
            <a:rPr lang="es-ES" sz="1000" b="0" i="0" u="none" strike="noStrike" baseline="0">
              <a:solidFill>
                <a:srgbClr val="FFFFFF"/>
              </a:solidFill>
              <a:latin typeface="Arial"/>
              <a:cs typeface="Arial"/>
            </a:rPr>
            <a:t>Programáticos</a:t>
          </a:r>
        </a:p>
      </xdr:txBody>
    </xdr:sp>
    <xdr:clientData/>
  </xdr:twoCellAnchor>
  <xdr:twoCellAnchor>
    <xdr:from>
      <xdr:col>5</xdr:col>
      <xdr:colOff>365760</xdr:colOff>
      <xdr:row>16</xdr:row>
      <xdr:rowOff>30480</xdr:rowOff>
    </xdr:from>
    <xdr:to>
      <xdr:col>5</xdr:col>
      <xdr:colOff>472440</xdr:colOff>
      <xdr:row>16</xdr:row>
      <xdr:rowOff>182880</xdr:rowOff>
    </xdr:to>
    <xdr:sp macro="" textlink="">
      <xdr:nvSpPr>
        <xdr:cNvPr id="1717" name="Freeform 28">
          <a:extLst>
            <a:ext uri="{FF2B5EF4-FFF2-40B4-BE49-F238E27FC236}">
              <a16:creationId xmlns:a16="http://schemas.microsoft.com/office/drawing/2014/main" id="{9E42BD2B-31E6-4487-8ABA-0479479D96DF}"/>
            </a:ext>
          </a:extLst>
        </xdr:cNvPr>
        <xdr:cNvSpPr>
          <a:spLocks noChangeArrowheads="1"/>
        </xdr:cNvSpPr>
      </xdr:nvSpPr>
      <xdr:spPr bwMode="auto">
        <a:xfrm>
          <a:off x="3581400" y="3459480"/>
          <a:ext cx="106680" cy="152400"/>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0">
          <a:gsLst>
            <a:gs pos="0">
              <a:srgbClr val="DDA09E"/>
            </a:gs>
            <a:gs pos="50000">
              <a:srgbClr val="C0504D"/>
            </a:gs>
            <a:gs pos="100000">
              <a:srgbClr val="DDA09E"/>
            </a:gs>
          </a:gsLst>
          <a:lin ang="13500000" scaled="1"/>
        </a:gradFill>
        <a:ln>
          <a:noFill/>
        </a:ln>
        <a:extLst>
          <a:ext uri="{91240B29-F687-4F45-9708-019B960494DF}">
            <a14:hiddenLine xmlns:a14="http://schemas.microsoft.com/office/drawing/2010/main" w="9525" cap="flat">
              <a:solidFill>
                <a:srgbClr val="000000"/>
              </a:solidFill>
              <a:round/>
              <a:headEnd/>
              <a:tailEnd/>
            </a14:hiddenLine>
          </a:ext>
        </a:extLst>
      </xdr:spPr>
    </xdr:sp>
    <xdr:clientData/>
  </xdr:twoCellAnchor>
  <xdr:twoCellAnchor>
    <xdr:from>
      <xdr:col>5</xdr:col>
      <xdr:colOff>297180</xdr:colOff>
      <xdr:row>13</xdr:row>
      <xdr:rowOff>0</xdr:rowOff>
    </xdr:from>
    <xdr:to>
      <xdr:col>6</xdr:col>
      <xdr:colOff>617220</xdr:colOff>
      <xdr:row>15</xdr:row>
      <xdr:rowOff>0</xdr:rowOff>
    </xdr:to>
    <xdr:sp macro="" textlink="">
      <xdr:nvSpPr>
        <xdr:cNvPr id="1718" name="AutoShape 26">
          <a:extLst>
            <a:ext uri="{FF2B5EF4-FFF2-40B4-BE49-F238E27FC236}">
              <a16:creationId xmlns:a16="http://schemas.microsoft.com/office/drawing/2014/main" id="{35F2DB42-6DE2-4557-8577-5FE4C1226B93}"/>
            </a:ext>
          </a:extLst>
        </xdr:cNvPr>
        <xdr:cNvSpPr>
          <a:spLocks noChangeArrowheads="1"/>
        </xdr:cNvSpPr>
      </xdr:nvSpPr>
      <xdr:spPr bwMode="auto">
        <a:xfrm>
          <a:off x="3512820" y="2880360"/>
          <a:ext cx="1104900" cy="365760"/>
        </a:xfrm>
        <a:prstGeom prst="roundRect">
          <a:avLst>
            <a:gd name="adj" fmla="val 10889"/>
          </a:avLst>
        </a:prstGeom>
        <a:gradFill rotWithShape="0">
          <a:gsLst>
            <a:gs pos="0">
              <a:srgbClr val="DDDDDD"/>
            </a:gs>
            <a:gs pos="100000">
              <a:srgbClr val="EEEEEE"/>
            </a:gs>
          </a:gsLst>
          <a:lin ang="13500000" scaled="1"/>
        </a:gradFill>
        <a:ln w="9360" cap="sq">
          <a:solidFill>
            <a:srgbClr val="FFFFFF"/>
          </a:solidFill>
          <a:miter lim="800000"/>
          <a:headEnd/>
          <a:tailEnd/>
        </a:ln>
        <a:effectLst>
          <a:outerShdw dist="134956" dir="2927119" algn="ctr" rotWithShape="0">
            <a:srgbClr val="000000">
              <a:alpha val="50026"/>
            </a:srgbClr>
          </a:outerShdw>
        </a:effectLst>
      </xdr:spPr>
    </xdr:sp>
    <xdr:clientData/>
  </xdr:twoCellAnchor>
  <xdr:twoCellAnchor>
    <xdr:from>
      <xdr:col>5</xdr:col>
      <xdr:colOff>321945</xdr:colOff>
      <xdr:row>13</xdr:row>
      <xdr:rowOff>38100</xdr:rowOff>
    </xdr:from>
    <xdr:to>
      <xdr:col>6</xdr:col>
      <xdr:colOff>613383</xdr:colOff>
      <xdr:row>14</xdr:row>
      <xdr:rowOff>154305</xdr:rowOff>
    </xdr:to>
    <xdr:sp macro="" textlink="" fLocksText="0">
      <xdr:nvSpPr>
        <xdr:cNvPr id="1035" name="AutoShape 27">
          <a:hlinkClick xmlns:r="http://schemas.openxmlformats.org/officeDocument/2006/relationships" r:id="rId5"/>
          <a:extLst>
            <a:ext uri="{FF2B5EF4-FFF2-40B4-BE49-F238E27FC236}">
              <a16:creationId xmlns:a16="http://schemas.microsoft.com/office/drawing/2014/main" id="{8476F36E-785E-42A6-B2E0-C9CE0EEFE449}"/>
            </a:ext>
          </a:extLst>
        </xdr:cNvPr>
        <xdr:cNvSpPr>
          <a:spLocks noChangeArrowheads="1"/>
        </xdr:cNvSpPr>
      </xdr:nvSpPr>
      <xdr:spPr bwMode="auto">
        <a:xfrm>
          <a:off x="3438525" y="2990850"/>
          <a:ext cx="1038225" cy="314325"/>
        </a:xfrm>
        <a:prstGeom prst="roundRect">
          <a:avLst>
            <a:gd name="adj" fmla="val 11921"/>
          </a:avLst>
        </a:prstGeom>
        <a:gradFill rotWithShape="0">
          <a:gsLst>
            <a:gs pos="0">
              <a:srgbClr val="C0504D"/>
            </a:gs>
            <a:gs pos="100000">
              <a:srgbClr val="863836"/>
            </a:gs>
          </a:gsLst>
          <a:lin ang="5400000" scaled="1"/>
        </a:gradFill>
        <a:ln w="9360" cap="sq">
          <a:solidFill>
            <a:srgbClr val="FEFEFE"/>
          </a:solidFill>
          <a:miter lim="800000"/>
          <a:headEnd/>
          <a:tailEnd/>
        </a:ln>
        <a:effectLst/>
      </xdr:spPr>
      <xdr:txBody>
        <a:bodyPr vertOverflow="clip" wrap="square" lIns="54000" tIns="46800" rIns="18000" bIns="46800" anchor="ctr" upright="1"/>
        <a:lstStyle/>
        <a:p>
          <a:pPr algn="ctr" rtl="0">
            <a:defRPr sz="1000"/>
          </a:pPr>
          <a:r>
            <a:rPr lang="es-ES" sz="1000" b="0" i="0" u="none" strike="noStrike" baseline="0">
              <a:solidFill>
                <a:srgbClr val="FFFFFF"/>
              </a:solidFill>
              <a:latin typeface="Arial"/>
              <a:cs typeface="Arial"/>
            </a:rPr>
            <a:t>Gestión</a:t>
          </a:r>
        </a:p>
      </xdr:txBody>
    </xdr:sp>
    <xdr:clientData/>
  </xdr:twoCellAnchor>
  <xdr:twoCellAnchor>
    <xdr:from>
      <xdr:col>5</xdr:col>
      <xdr:colOff>320040</xdr:colOff>
      <xdr:row>13</xdr:row>
      <xdr:rowOff>53340</xdr:rowOff>
    </xdr:from>
    <xdr:to>
      <xdr:col>5</xdr:col>
      <xdr:colOff>441960</xdr:colOff>
      <xdr:row>14</xdr:row>
      <xdr:rowOff>30480</xdr:rowOff>
    </xdr:to>
    <xdr:sp macro="" textlink="">
      <xdr:nvSpPr>
        <xdr:cNvPr id="1720" name="Freeform 28">
          <a:extLst>
            <a:ext uri="{FF2B5EF4-FFF2-40B4-BE49-F238E27FC236}">
              <a16:creationId xmlns:a16="http://schemas.microsoft.com/office/drawing/2014/main" id="{011EED82-6D41-42DB-A8A0-D845B4AB2466}"/>
            </a:ext>
          </a:extLst>
        </xdr:cNvPr>
        <xdr:cNvSpPr>
          <a:spLocks noChangeArrowheads="1"/>
        </xdr:cNvSpPr>
      </xdr:nvSpPr>
      <xdr:spPr bwMode="auto">
        <a:xfrm>
          <a:off x="3535680" y="2933700"/>
          <a:ext cx="121920" cy="160020"/>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0">
          <a:gsLst>
            <a:gs pos="0">
              <a:srgbClr val="DDA09E"/>
            </a:gs>
            <a:gs pos="50000">
              <a:srgbClr val="C0504D"/>
            </a:gs>
            <a:gs pos="100000">
              <a:srgbClr val="DDA09E"/>
            </a:gs>
          </a:gsLst>
          <a:lin ang="13500000" scaled="1"/>
        </a:gradFill>
        <a:ln>
          <a:noFill/>
        </a:ln>
        <a:extLst>
          <a:ext uri="{91240B29-F687-4F45-9708-019B960494DF}">
            <a14:hiddenLine xmlns:a14="http://schemas.microsoft.com/office/drawing/2010/main" w="9525" cap="flat">
              <a:solidFill>
                <a:srgbClr val="000000"/>
              </a:solidFill>
              <a:round/>
              <a:headEnd/>
              <a:tailEnd/>
            </a14:hiddenLine>
          </a:ext>
        </a:extLst>
      </xdr:spPr>
    </xdr:sp>
    <xdr:clientData/>
  </xdr:twoCellAnchor>
  <xdr:twoCellAnchor>
    <xdr:from>
      <xdr:col>4</xdr:col>
      <xdr:colOff>350520</xdr:colOff>
      <xdr:row>5</xdr:row>
      <xdr:rowOff>0</xdr:rowOff>
    </xdr:from>
    <xdr:to>
      <xdr:col>7</xdr:col>
      <xdr:colOff>405783</xdr:colOff>
      <xdr:row>6</xdr:row>
      <xdr:rowOff>47625</xdr:rowOff>
    </xdr:to>
    <xdr:sp macro="" textlink="" fLocksText="0">
      <xdr:nvSpPr>
        <xdr:cNvPr id="1037" name="Rectangle 803">
          <a:extLst>
            <a:ext uri="{FF2B5EF4-FFF2-40B4-BE49-F238E27FC236}">
              <a16:creationId xmlns:a16="http://schemas.microsoft.com/office/drawing/2014/main" id="{740E1E18-C8C6-42BE-BB30-1E6BD443C2A1}"/>
            </a:ext>
          </a:extLst>
        </xdr:cNvPr>
        <xdr:cNvSpPr>
          <a:spLocks noChangeArrowheads="1"/>
        </xdr:cNvSpPr>
      </xdr:nvSpPr>
      <xdr:spPr bwMode="auto">
        <a:xfrm>
          <a:off x="2705100" y="1428750"/>
          <a:ext cx="2333625" cy="238125"/>
        </a:xfrm>
        <a:prstGeom prst="rect">
          <a:avLst/>
        </a:prstGeom>
        <a:noFill/>
        <a:ln w="9525">
          <a:noFill/>
          <a:round/>
          <a:headEnd/>
          <a:tailEnd/>
        </a:ln>
        <a:effectLst/>
      </xdr:spPr>
      <xdr:txBody>
        <a:bodyPr vertOverflow="clip" wrap="square" lIns="27360" tIns="27360" rIns="27360" bIns="0" anchor="t" upright="1"/>
        <a:lstStyle/>
        <a:p>
          <a:pPr algn="ctr" rtl="0">
            <a:defRPr sz="1000"/>
          </a:pPr>
          <a:r>
            <a:rPr lang="es-ES" sz="1100" b="1" i="1" u="none" strike="noStrike" baseline="0">
              <a:solidFill>
                <a:srgbClr val="000000"/>
              </a:solidFill>
              <a:latin typeface="Calibri"/>
            </a:rPr>
            <a:t>Seleccione la opción que desea ver:</a:t>
          </a:r>
        </a:p>
      </xdr:txBody>
    </xdr:sp>
    <xdr:clientData/>
  </xdr:twoCellAnchor>
  <xdr:twoCellAnchor>
    <xdr:from>
      <xdr:col>8</xdr:col>
      <xdr:colOff>312420</xdr:colOff>
      <xdr:row>11</xdr:row>
      <xdr:rowOff>0</xdr:rowOff>
    </xdr:from>
    <xdr:to>
      <xdr:col>11</xdr:col>
      <xdr:colOff>175260</xdr:colOff>
      <xdr:row>13</xdr:row>
      <xdr:rowOff>30480</xdr:rowOff>
    </xdr:to>
    <xdr:sp macro="" textlink="">
      <xdr:nvSpPr>
        <xdr:cNvPr id="1722" name="AutoShape 30">
          <a:extLst>
            <a:ext uri="{FF2B5EF4-FFF2-40B4-BE49-F238E27FC236}">
              <a16:creationId xmlns:a16="http://schemas.microsoft.com/office/drawing/2014/main" id="{3B9DE1EF-19A3-421A-BA30-BED8A79C15A8}"/>
            </a:ext>
          </a:extLst>
        </xdr:cNvPr>
        <xdr:cNvSpPr>
          <a:spLocks noChangeArrowheads="1"/>
        </xdr:cNvSpPr>
      </xdr:nvSpPr>
      <xdr:spPr bwMode="auto">
        <a:xfrm>
          <a:off x="5882640" y="2514600"/>
          <a:ext cx="1539240" cy="396240"/>
        </a:xfrm>
        <a:prstGeom prst="roundRect">
          <a:avLst>
            <a:gd name="adj" fmla="val 10889"/>
          </a:avLst>
        </a:prstGeom>
        <a:gradFill rotWithShape="0">
          <a:gsLst>
            <a:gs pos="0">
              <a:srgbClr val="DDDDDD"/>
            </a:gs>
            <a:gs pos="100000">
              <a:srgbClr val="EEEEEE"/>
            </a:gs>
          </a:gsLst>
          <a:lin ang="13500000" scaled="1"/>
        </a:gradFill>
        <a:ln w="9360" cap="sq">
          <a:solidFill>
            <a:srgbClr val="FFFFFF"/>
          </a:solidFill>
          <a:miter lim="800000"/>
          <a:headEnd/>
          <a:tailEnd/>
        </a:ln>
        <a:effectLst>
          <a:outerShdw dist="134956" dir="2927119" algn="ctr" rotWithShape="0">
            <a:srgbClr val="000000">
              <a:alpha val="50026"/>
            </a:srgbClr>
          </a:outerShdw>
        </a:effectLst>
      </xdr:spPr>
    </xdr:sp>
    <xdr:clientData/>
  </xdr:twoCellAnchor>
  <xdr:twoCellAnchor>
    <xdr:from>
      <xdr:col>8</xdr:col>
      <xdr:colOff>377190</xdr:colOff>
      <xdr:row>11</xdr:row>
      <xdr:rowOff>47625</xdr:rowOff>
    </xdr:from>
    <xdr:to>
      <xdr:col>11</xdr:col>
      <xdr:colOff>160010</xdr:colOff>
      <xdr:row>13</xdr:row>
      <xdr:rowOff>1905</xdr:rowOff>
    </xdr:to>
    <xdr:sp macro="" textlink="" fLocksText="0">
      <xdr:nvSpPr>
        <xdr:cNvPr id="1039" name="AutoShape 31">
          <a:hlinkClick xmlns:r="http://schemas.openxmlformats.org/officeDocument/2006/relationships" r:id="rId6"/>
          <a:extLst>
            <a:ext uri="{FF2B5EF4-FFF2-40B4-BE49-F238E27FC236}">
              <a16:creationId xmlns:a16="http://schemas.microsoft.com/office/drawing/2014/main" id="{597B09DB-F2EF-46AA-B527-13E319580DD8}"/>
            </a:ext>
          </a:extLst>
        </xdr:cNvPr>
        <xdr:cNvSpPr>
          <a:spLocks noChangeArrowheads="1"/>
        </xdr:cNvSpPr>
      </xdr:nvSpPr>
      <xdr:spPr bwMode="auto">
        <a:xfrm>
          <a:off x="5772150" y="2619375"/>
          <a:ext cx="1419225" cy="333375"/>
        </a:xfrm>
        <a:prstGeom prst="roundRect">
          <a:avLst>
            <a:gd name="adj" fmla="val 11921"/>
          </a:avLst>
        </a:prstGeom>
        <a:solidFill>
          <a:srgbClr val="99FF99"/>
        </a:solidFill>
        <a:ln w="9360" cap="sq">
          <a:solidFill>
            <a:srgbClr val="FEFEFE"/>
          </a:solidFill>
          <a:miter lim="800000"/>
          <a:headEnd/>
          <a:tailEnd/>
        </a:ln>
        <a:effectLst/>
      </xdr:spPr>
      <xdr:txBody>
        <a:bodyPr vertOverflow="clip" wrap="square" lIns="27360" tIns="22680" rIns="27360" bIns="22680" anchor="ctr" upright="1"/>
        <a:lstStyle/>
        <a:p>
          <a:pPr algn="ctr" rtl="0">
            <a:defRPr sz="1000"/>
          </a:pPr>
          <a:r>
            <a:rPr lang="es-ES" sz="1000" b="0" i="0" u="none" strike="noStrike" baseline="0">
              <a:solidFill>
                <a:srgbClr val="000000"/>
              </a:solidFill>
              <a:latin typeface="Arial"/>
              <a:cs typeface="Arial"/>
            </a:rPr>
            <a:t>Recomendaciones</a:t>
          </a:r>
        </a:p>
      </xdr:txBody>
    </xdr:sp>
    <xdr:clientData/>
  </xdr:twoCellAnchor>
  <xdr:twoCellAnchor>
    <xdr:from>
      <xdr:col>8</xdr:col>
      <xdr:colOff>365760</xdr:colOff>
      <xdr:row>11</xdr:row>
      <xdr:rowOff>53340</xdr:rowOff>
    </xdr:from>
    <xdr:to>
      <xdr:col>8</xdr:col>
      <xdr:colOff>510540</xdr:colOff>
      <xdr:row>12</xdr:row>
      <xdr:rowOff>45720</xdr:rowOff>
    </xdr:to>
    <xdr:sp macro="" textlink="">
      <xdr:nvSpPr>
        <xdr:cNvPr id="1724" name="Freeform 32">
          <a:extLst>
            <a:ext uri="{FF2B5EF4-FFF2-40B4-BE49-F238E27FC236}">
              <a16:creationId xmlns:a16="http://schemas.microsoft.com/office/drawing/2014/main" id="{CA50E992-B64C-42B9-9FDC-C0F2E745E2A1}"/>
            </a:ext>
          </a:extLst>
        </xdr:cNvPr>
        <xdr:cNvSpPr>
          <a:spLocks noChangeArrowheads="1"/>
        </xdr:cNvSpPr>
      </xdr:nvSpPr>
      <xdr:spPr bwMode="auto">
        <a:xfrm>
          <a:off x="5935980" y="2567940"/>
          <a:ext cx="144780" cy="175260"/>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cap="flat">
              <a:solidFill>
                <a:srgbClr val="000000"/>
              </a:solidFill>
              <a:round/>
              <a:headEnd/>
              <a:tailEnd/>
            </a14:hiddenLine>
          </a:ext>
        </a:extLst>
      </xdr:spPr>
    </xdr:sp>
    <xdr:clientData/>
  </xdr:twoCellAnchor>
  <xdr:twoCellAnchor>
    <xdr:from>
      <xdr:col>1</xdr:col>
      <xdr:colOff>243840</xdr:colOff>
      <xdr:row>7</xdr:row>
      <xdr:rowOff>83820</xdr:rowOff>
    </xdr:from>
    <xdr:to>
      <xdr:col>4</xdr:col>
      <xdr:colOff>99060</xdr:colOff>
      <xdr:row>18</xdr:row>
      <xdr:rowOff>106680</xdr:rowOff>
    </xdr:to>
    <xdr:sp macro="" textlink="">
      <xdr:nvSpPr>
        <xdr:cNvPr id="1725" name="AutoShape 31">
          <a:extLst>
            <a:ext uri="{FF2B5EF4-FFF2-40B4-BE49-F238E27FC236}">
              <a16:creationId xmlns:a16="http://schemas.microsoft.com/office/drawing/2014/main" id="{69A04646-E39C-494B-9B32-0E7C914C4A7D}"/>
            </a:ext>
          </a:extLst>
        </xdr:cNvPr>
        <xdr:cNvSpPr>
          <a:spLocks noChangeArrowheads="1"/>
        </xdr:cNvSpPr>
      </xdr:nvSpPr>
      <xdr:spPr bwMode="auto">
        <a:xfrm>
          <a:off x="320040" y="1866900"/>
          <a:ext cx="2209800" cy="2034540"/>
        </a:xfrm>
        <a:prstGeom prst="roundRect">
          <a:avLst>
            <a:gd name="adj" fmla="val 11921"/>
          </a:avLst>
        </a:prstGeom>
        <a:gradFill rotWithShape="0">
          <a:gsLst>
            <a:gs pos="0">
              <a:srgbClr val="87AFD3"/>
            </a:gs>
            <a:gs pos="100000">
              <a:srgbClr val="4C7BB4"/>
            </a:gs>
          </a:gsLst>
          <a:lin ang="5400000" scaled="1"/>
        </a:gradFill>
        <a:ln w="9360" cap="sq">
          <a:solidFill>
            <a:srgbClr val="FEFEFE"/>
          </a:solidFill>
          <a:miter lim="800000"/>
          <a:headEnd/>
          <a:tailEnd/>
        </a:ln>
      </xdr:spPr>
    </xdr:sp>
    <xdr:clientData/>
  </xdr:twoCellAnchor>
  <xdr:twoCellAnchor>
    <xdr:from>
      <xdr:col>1</xdr:col>
      <xdr:colOff>350520</xdr:colOff>
      <xdr:row>7</xdr:row>
      <xdr:rowOff>167640</xdr:rowOff>
    </xdr:from>
    <xdr:to>
      <xdr:col>2</xdr:col>
      <xdr:colOff>60960</xdr:colOff>
      <xdr:row>9</xdr:row>
      <xdr:rowOff>99060</xdr:rowOff>
    </xdr:to>
    <xdr:sp macro="" textlink="">
      <xdr:nvSpPr>
        <xdr:cNvPr id="1726" name="Freeform 32">
          <a:extLst>
            <a:ext uri="{FF2B5EF4-FFF2-40B4-BE49-F238E27FC236}">
              <a16:creationId xmlns:a16="http://schemas.microsoft.com/office/drawing/2014/main" id="{D35F9E60-EBC3-4B67-ABBE-1E4BEB3471E8}"/>
            </a:ext>
          </a:extLst>
        </xdr:cNvPr>
        <xdr:cNvSpPr>
          <a:spLocks noChangeArrowheads="1"/>
        </xdr:cNvSpPr>
      </xdr:nvSpPr>
      <xdr:spPr bwMode="auto">
        <a:xfrm>
          <a:off x="426720" y="1950720"/>
          <a:ext cx="495300" cy="297180"/>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0">
          <a:gsLst>
            <a:gs pos="0">
              <a:srgbClr val="9FBADB"/>
            </a:gs>
            <a:gs pos="50000">
              <a:srgbClr val="4F81BD"/>
            </a:gs>
            <a:gs pos="100000">
              <a:srgbClr val="9FBADB"/>
            </a:gs>
          </a:gsLst>
          <a:lin ang="13500000" scaled="1"/>
        </a:gradFill>
        <a:ln>
          <a:noFill/>
        </a:ln>
        <a:extLst>
          <a:ext uri="{91240B29-F687-4F45-9708-019B960494DF}">
            <a14:hiddenLine xmlns:a14="http://schemas.microsoft.com/office/drawing/2010/main" w="9525" cap="flat">
              <a:solidFill>
                <a:srgbClr val="000000"/>
              </a:solidFill>
              <a:round/>
              <a:headEnd/>
              <a:tailEnd/>
            </a14:hiddenLine>
          </a:ext>
        </a:extLst>
      </xdr:spPr>
    </xdr:sp>
    <xdr:clientData/>
  </xdr:twoCellAnchor>
  <xdr:twoCellAnchor>
    <xdr:from>
      <xdr:col>8</xdr:col>
      <xdr:colOff>304800</xdr:colOff>
      <xdr:row>14</xdr:row>
      <xdr:rowOff>53340</xdr:rowOff>
    </xdr:from>
    <xdr:to>
      <xdr:col>11</xdr:col>
      <xdr:colOff>160020</xdr:colOff>
      <xdr:row>16</xdr:row>
      <xdr:rowOff>76200</xdr:rowOff>
    </xdr:to>
    <xdr:sp macro="" textlink="">
      <xdr:nvSpPr>
        <xdr:cNvPr id="1727" name="AutoShape 30">
          <a:extLst>
            <a:ext uri="{FF2B5EF4-FFF2-40B4-BE49-F238E27FC236}">
              <a16:creationId xmlns:a16="http://schemas.microsoft.com/office/drawing/2014/main" id="{607A1169-D5CC-4FC0-BA7E-0D9ED0C8D748}"/>
            </a:ext>
          </a:extLst>
        </xdr:cNvPr>
        <xdr:cNvSpPr>
          <a:spLocks noChangeArrowheads="1"/>
        </xdr:cNvSpPr>
      </xdr:nvSpPr>
      <xdr:spPr bwMode="auto">
        <a:xfrm>
          <a:off x="5875020" y="3116580"/>
          <a:ext cx="1531620" cy="388620"/>
        </a:xfrm>
        <a:prstGeom prst="roundRect">
          <a:avLst>
            <a:gd name="adj" fmla="val 10889"/>
          </a:avLst>
        </a:prstGeom>
        <a:gradFill rotWithShape="0">
          <a:gsLst>
            <a:gs pos="0">
              <a:srgbClr val="DDDDDD"/>
            </a:gs>
            <a:gs pos="100000">
              <a:srgbClr val="EEEEEE"/>
            </a:gs>
          </a:gsLst>
          <a:lin ang="13500000" scaled="1"/>
        </a:gradFill>
        <a:ln w="9360" cap="sq">
          <a:solidFill>
            <a:srgbClr val="FFFFFF"/>
          </a:solidFill>
          <a:miter lim="800000"/>
          <a:headEnd/>
          <a:tailEnd/>
        </a:ln>
        <a:effectLst>
          <a:outerShdw dist="134956" dir="2927119" algn="ctr" rotWithShape="0">
            <a:srgbClr val="000000">
              <a:alpha val="50026"/>
            </a:srgbClr>
          </a:outerShdw>
        </a:effectLst>
      </xdr:spPr>
    </xdr:sp>
    <xdr:clientData/>
  </xdr:twoCellAnchor>
  <xdr:twoCellAnchor>
    <xdr:from>
      <xdr:col>8</xdr:col>
      <xdr:colOff>348615</xdr:colOff>
      <xdr:row>14</xdr:row>
      <xdr:rowOff>97155</xdr:rowOff>
    </xdr:from>
    <xdr:to>
      <xdr:col>11</xdr:col>
      <xdr:colOff>104795</xdr:colOff>
      <xdr:row>16</xdr:row>
      <xdr:rowOff>76157</xdr:rowOff>
    </xdr:to>
    <xdr:sp macro="" textlink="" fLocksText="0">
      <xdr:nvSpPr>
        <xdr:cNvPr id="1044" name="AutoShape 31">
          <a:hlinkClick xmlns:r="http://schemas.openxmlformats.org/officeDocument/2006/relationships" r:id="rId7"/>
          <a:extLst>
            <a:ext uri="{FF2B5EF4-FFF2-40B4-BE49-F238E27FC236}">
              <a16:creationId xmlns:a16="http://schemas.microsoft.com/office/drawing/2014/main" id="{1C37F20B-C719-46A5-BF28-6B2FD00E5401}"/>
            </a:ext>
          </a:extLst>
        </xdr:cNvPr>
        <xdr:cNvSpPr>
          <a:spLocks noChangeArrowheads="1"/>
        </xdr:cNvSpPr>
      </xdr:nvSpPr>
      <xdr:spPr bwMode="auto">
        <a:xfrm>
          <a:off x="5743575" y="3248025"/>
          <a:ext cx="1400175" cy="352425"/>
        </a:xfrm>
        <a:prstGeom prst="roundRect">
          <a:avLst>
            <a:gd name="adj" fmla="val 11921"/>
          </a:avLst>
        </a:prstGeom>
        <a:solidFill>
          <a:srgbClr val="99FF99"/>
        </a:solidFill>
        <a:ln w="9360" cap="sq">
          <a:solidFill>
            <a:srgbClr val="FEFEFE"/>
          </a:solidFill>
          <a:miter lim="800000"/>
          <a:headEnd/>
          <a:tailEnd/>
        </a:ln>
        <a:effectLst/>
      </xdr:spPr>
      <xdr:txBody>
        <a:bodyPr vertOverflow="clip" wrap="square" lIns="27360" tIns="22680" rIns="27360" bIns="22680" anchor="ctr" upright="1"/>
        <a:lstStyle/>
        <a:p>
          <a:pPr algn="ctr" rtl="0">
            <a:defRPr sz="1000"/>
          </a:pPr>
          <a:r>
            <a:rPr lang="es-ES" sz="1000" b="0" i="0" u="none" strike="noStrike" baseline="0">
              <a:solidFill>
                <a:srgbClr val="000000"/>
              </a:solidFill>
              <a:latin typeface="Arial"/>
              <a:cs typeface="Arial"/>
            </a:rPr>
            <a:t>Acciones</a:t>
          </a:r>
        </a:p>
      </xdr:txBody>
    </xdr:sp>
    <xdr:clientData/>
  </xdr:twoCellAnchor>
  <xdr:twoCellAnchor>
    <xdr:from>
      <xdr:col>8</xdr:col>
      <xdr:colOff>342900</xdr:colOff>
      <xdr:row>14</xdr:row>
      <xdr:rowOff>129540</xdr:rowOff>
    </xdr:from>
    <xdr:to>
      <xdr:col>8</xdr:col>
      <xdr:colOff>487680</xdr:colOff>
      <xdr:row>15</xdr:row>
      <xdr:rowOff>99060</xdr:rowOff>
    </xdr:to>
    <xdr:sp macro="" textlink="">
      <xdr:nvSpPr>
        <xdr:cNvPr id="1729" name="Freeform 32">
          <a:extLst>
            <a:ext uri="{FF2B5EF4-FFF2-40B4-BE49-F238E27FC236}">
              <a16:creationId xmlns:a16="http://schemas.microsoft.com/office/drawing/2014/main" id="{5249783B-C35B-4912-BC89-47E0E794E27B}"/>
            </a:ext>
          </a:extLst>
        </xdr:cNvPr>
        <xdr:cNvSpPr>
          <a:spLocks noChangeArrowheads="1"/>
        </xdr:cNvSpPr>
      </xdr:nvSpPr>
      <xdr:spPr bwMode="auto">
        <a:xfrm>
          <a:off x="5913120" y="3192780"/>
          <a:ext cx="144780" cy="152400"/>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cap="flat">
              <a:solidFill>
                <a:srgbClr val="000000"/>
              </a:solidFill>
              <a:round/>
              <a:headEnd/>
              <a:tailEnd/>
            </a14:hiddenLine>
          </a:ext>
        </a:extLst>
      </xdr:spPr>
    </xdr:sp>
    <xdr:clientData/>
  </xdr:twoCellAnchor>
  <xdr:twoCellAnchor>
    <xdr:from>
      <xdr:col>1</xdr:col>
      <xdr:colOff>541020</xdr:colOff>
      <xdr:row>15</xdr:row>
      <xdr:rowOff>137160</xdr:rowOff>
    </xdr:from>
    <xdr:to>
      <xdr:col>3</xdr:col>
      <xdr:colOff>510540</xdr:colOff>
      <xdr:row>18</xdr:row>
      <xdr:rowOff>7620</xdr:rowOff>
    </xdr:to>
    <xdr:sp macro="" textlink="">
      <xdr:nvSpPr>
        <xdr:cNvPr id="1730" name="AutoShape 30">
          <a:extLst>
            <a:ext uri="{FF2B5EF4-FFF2-40B4-BE49-F238E27FC236}">
              <a16:creationId xmlns:a16="http://schemas.microsoft.com/office/drawing/2014/main" id="{B6E03720-2AC0-4651-821D-CCF196DFC74C}"/>
            </a:ext>
          </a:extLst>
        </xdr:cNvPr>
        <xdr:cNvSpPr>
          <a:spLocks noChangeArrowheads="1"/>
        </xdr:cNvSpPr>
      </xdr:nvSpPr>
      <xdr:spPr bwMode="auto">
        <a:xfrm>
          <a:off x="617220" y="3383280"/>
          <a:ext cx="1539240" cy="419100"/>
        </a:xfrm>
        <a:prstGeom prst="roundRect">
          <a:avLst>
            <a:gd name="adj" fmla="val 10889"/>
          </a:avLst>
        </a:prstGeom>
        <a:gradFill rotWithShape="0">
          <a:gsLst>
            <a:gs pos="0">
              <a:srgbClr val="DDDDDD"/>
            </a:gs>
            <a:gs pos="100000">
              <a:srgbClr val="EEEEEE"/>
            </a:gs>
          </a:gsLst>
          <a:lin ang="13500000" scaled="1"/>
        </a:gradFill>
        <a:ln w="9360" cap="sq">
          <a:solidFill>
            <a:srgbClr val="FFFFFF"/>
          </a:solidFill>
          <a:miter lim="800000"/>
          <a:headEnd/>
          <a:tailEnd/>
        </a:ln>
        <a:effectLst>
          <a:outerShdw dist="134956" dir="2927119" algn="ctr" rotWithShape="0">
            <a:srgbClr val="000000">
              <a:alpha val="50026"/>
            </a:srgbClr>
          </a:outerShdw>
        </a:effectLst>
      </xdr:spPr>
    </xdr:sp>
    <xdr:clientData/>
  </xdr:twoCellAnchor>
  <xdr:twoCellAnchor>
    <xdr:from>
      <xdr:col>1</xdr:col>
      <xdr:colOff>567690</xdr:colOff>
      <xdr:row>15</xdr:row>
      <xdr:rowOff>173355</xdr:rowOff>
    </xdr:from>
    <xdr:to>
      <xdr:col>3</xdr:col>
      <xdr:colOff>483870</xdr:colOff>
      <xdr:row>17</xdr:row>
      <xdr:rowOff>173355</xdr:rowOff>
    </xdr:to>
    <xdr:sp macro="" textlink="" fLocksText="0">
      <xdr:nvSpPr>
        <xdr:cNvPr id="1047" name="AutoShape 31">
          <a:hlinkClick xmlns:r="http://schemas.openxmlformats.org/officeDocument/2006/relationships" r:id="rId8"/>
          <a:extLst>
            <a:ext uri="{FF2B5EF4-FFF2-40B4-BE49-F238E27FC236}">
              <a16:creationId xmlns:a16="http://schemas.microsoft.com/office/drawing/2014/main" id="{336AFBD4-6DDC-42B2-8DCC-BB790E330555}"/>
            </a:ext>
          </a:extLst>
        </xdr:cNvPr>
        <xdr:cNvSpPr>
          <a:spLocks noChangeArrowheads="1"/>
        </xdr:cNvSpPr>
      </xdr:nvSpPr>
      <xdr:spPr bwMode="auto">
        <a:xfrm>
          <a:off x="628650" y="3514725"/>
          <a:ext cx="1447800" cy="381000"/>
        </a:xfrm>
        <a:prstGeom prst="roundRect">
          <a:avLst>
            <a:gd name="adj" fmla="val 11921"/>
          </a:avLst>
        </a:prstGeom>
        <a:gradFill rotWithShape="0">
          <a:gsLst>
            <a:gs pos="0">
              <a:srgbClr val="4F81BD"/>
            </a:gs>
            <a:gs pos="100000">
              <a:srgbClr val="375A84"/>
            </a:gs>
          </a:gsLst>
          <a:lin ang="5400000" scaled="1"/>
        </a:gradFill>
        <a:ln w="9360" cap="sq">
          <a:solidFill>
            <a:srgbClr val="FEFEFE"/>
          </a:solidFill>
          <a:miter lim="800000"/>
          <a:headEnd/>
          <a:tailEnd/>
        </a:ln>
        <a:effectLst/>
      </xdr:spPr>
      <xdr:txBody>
        <a:bodyPr vertOverflow="clip" wrap="square" lIns="27360" tIns="22680" rIns="27360" bIns="22680" anchor="ctr" upright="1"/>
        <a:lstStyle/>
        <a:p>
          <a:pPr algn="ctr" rtl="0">
            <a:defRPr sz="1000"/>
          </a:pPr>
          <a:r>
            <a:rPr lang="es-ES" sz="1000" b="0" i="0" u="none" strike="noStrike" baseline="0">
              <a:solidFill>
                <a:srgbClr val="FFFFFF"/>
              </a:solidFill>
              <a:latin typeface="Arial"/>
              <a:cs typeface="Arial"/>
            </a:rPr>
            <a:t>Información de la subvención</a:t>
          </a:r>
        </a:p>
      </xdr:txBody>
    </xdr:sp>
    <xdr:clientData/>
  </xdr:twoCellAnchor>
  <xdr:twoCellAnchor>
    <xdr:from>
      <xdr:col>1</xdr:col>
      <xdr:colOff>586740</xdr:colOff>
      <xdr:row>16</xdr:row>
      <xdr:rowOff>0</xdr:rowOff>
    </xdr:from>
    <xdr:to>
      <xdr:col>1</xdr:col>
      <xdr:colOff>731520</xdr:colOff>
      <xdr:row>16</xdr:row>
      <xdr:rowOff>129540</xdr:rowOff>
    </xdr:to>
    <xdr:sp macro="" textlink="">
      <xdr:nvSpPr>
        <xdr:cNvPr id="1732" name="Freeform 32">
          <a:extLst>
            <a:ext uri="{FF2B5EF4-FFF2-40B4-BE49-F238E27FC236}">
              <a16:creationId xmlns:a16="http://schemas.microsoft.com/office/drawing/2014/main" id="{EB214F86-7343-421B-BACD-990EBB4F4C54}"/>
            </a:ext>
          </a:extLst>
        </xdr:cNvPr>
        <xdr:cNvSpPr>
          <a:spLocks noChangeArrowheads="1"/>
        </xdr:cNvSpPr>
      </xdr:nvSpPr>
      <xdr:spPr bwMode="auto">
        <a:xfrm>
          <a:off x="662940" y="3429000"/>
          <a:ext cx="144780" cy="129540"/>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0">
          <a:gsLst>
            <a:gs pos="0">
              <a:srgbClr val="9FBADB"/>
            </a:gs>
            <a:gs pos="50000">
              <a:srgbClr val="4F81BD"/>
            </a:gs>
            <a:gs pos="100000">
              <a:srgbClr val="9FBADB"/>
            </a:gs>
          </a:gsLst>
          <a:lin ang="13500000" scaled="1"/>
        </a:gradFill>
        <a:ln>
          <a:noFill/>
        </a:ln>
        <a:extLst>
          <a:ext uri="{91240B29-F687-4F45-9708-019B960494DF}">
            <a14:hiddenLine xmlns:a14="http://schemas.microsoft.com/office/drawing/2010/main" w="9525" cap="flat">
              <a:solidFill>
                <a:srgbClr val="000000"/>
              </a:solidFill>
              <a:round/>
              <a:headEnd/>
              <a:tailEnd/>
            </a14:hiddenLine>
          </a:ext>
        </a:extLst>
      </xdr:spPr>
    </xdr:sp>
    <xdr:clientData/>
  </xdr:twoCellAnchor>
  <xdr:twoCellAnchor>
    <xdr:from>
      <xdr:col>1</xdr:col>
      <xdr:colOff>541020</xdr:colOff>
      <xdr:row>10</xdr:row>
      <xdr:rowOff>30480</xdr:rowOff>
    </xdr:from>
    <xdr:to>
      <xdr:col>3</xdr:col>
      <xdr:colOff>510540</xdr:colOff>
      <xdr:row>12</xdr:row>
      <xdr:rowOff>7620</xdr:rowOff>
    </xdr:to>
    <xdr:sp macro="" textlink="">
      <xdr:nvSpPr>
        <xdr:cNvPr id="1733" name="AutoShape 30">
          <a:extLst>
            <a:ext uri="{FF2B5EF4-FFF2-40B4-BE49-F238E27FC236}">
              <a16:creationId xmlns:a16="http://schemas.microsoft.com/office/drawing/2014/main" id="{DFFDB82D-D8AF-4E92-93AD-A0A2A7A71C14}"/>
            </a:ext>
          </a:extLst>
        </xdr:cNvPr>
        <xdr:cNvSpPr>
          <a:spLocks noChangeArrowheads="1"/>
        </xdr:cNvSpPr>
      </xdr:nvSpPr>
      <xdr:spPr bwMode="auto">
        <a:xfrm>
          <a:off x="617220" y="2362200"/>
          <a:ext cx="1539240" cy="342900"/>
        </a:xfrm>
        <a:prstGeom prst="roundRect">
          <a:avLst>
            <a:gd name="adj" fmla="val 10889"/>
          </a:avLst>
        </a:prstGeom>
        <a:gradFill rotWithShape="0">
          <a:gsLst>
            <a:gs pos="0">
              <a:srgbClr val="DDDDDD"/>
            </a:gs>
            <a:gs pos="100000">
              <a:srgbClr val="EEEEEE"/>
            </a:gs>
          </a:gsLst>
          <a:lin ang="13500000" scaled="1"/>
        </a:gradFill>
        <a:ln w="9360" cap="sq">
          <a:solidFill>
            <a:srgbClr val="FFFFFF"/>
          </a:solidFill>
          <a:miter lim="800000"/>
          <a:headEnd/>
          <a:tailEnd/>
        </a:ln>
        <a:effectLst>
          <a:outerShdw dist="134956" dir="2927119" algn="ctr" rotWithShape="0">
            <a:srgbClr val="000000">
              <a:alpha val="50026"/>
            </a:srgbClr>
          </a:outerShdw>
        </a:effectLst>
      </xdr:spPr>
    </xdr:sp>
    <xdr:clientData/>
  </xdr:twoCellAnchor>
  <xdr:twoCellAnchor>
    <xdr:from>
      <xdr:col>1</xdr:col>
      <xdr:colOff>567690</xdr:colOff>
      <xdr:row>10</xdr:row>
      <xdr:rowOff>49530</xdr:rowOff>
    </xdr:from>
    <xdr:to>
      <xdr:col>3</xdr:col>
      <xdr:colOff>483870</xdr:colOff>
      <xdr:row>11</xdr:row>
      <xdr:rowOff>173355</xdr:rowOff>
    </xdr:to>
    <xdr:sp macro="" textlink="" fLocksText="0">
      <xdr:nvSpPr>
        <xdr:cNvPr id="1050" name="AutoShape 31">
          <a:hlinkClick xmlns:r="http://schemas.openxmlformats.org/officeDocument/2006/relationships" r:id="rId9"/>
          <a:extLst>
            <a:ext uri="{FF2B5EF4-FFF2-40B4-BE49-F238E27FC236}">
              <a16:creationId xmlns:a16="http://schemas.microsoft.com/office/drawing/2014/main" id="{89B6F6FA-32E5-4E5E-8C52-0577E743067F}"/>
            </a:ext>
          </a:extLst>
        </xdr:cNvPr>
        <xdr:cNvSpPr>
          <a:spLocks noChangeArrowheads="1"/>
        </xdr:cNvSpPr>
      </xdr:nvSpPr>
      <xdr:spPr bwMode="auto">
        <a:xfrm>
          <a:off x="628650" y="2438400"/>
          <a:ext cx="1447800" cy="314325"/>
        </a:xfrm>
        <a:prstGeom prst="roundRect">
          <a:avLst>
            <a:gd name="adj" fmla="val 11921"/>
          </a:avLst>
        </a:prstGeom>
        <a:gradFill rotWithShape="0">
          <a:gsLst>
            <a:gs pos="0">
              <a:srgbClr val="4F81BD"/>
            </a:gs>
            <a:gs pos="100000">
              <a:srgbClr val="375A84"/>
            </a:gs>
          </a:gsLst>
          <a:lin ang="5400000" scaled="1"/>
        </a:gradFill>
        <a:ln w="9360" cap="sq">
          <a:solidFill>
            <a:srgbClr val="FEFEFE"/>
          </a:solidFill>
          <a:miter lim="800000"/>
          <a:headEnd/>
          <a:tailEnd/>
        </a:ln>
        <a:effectLst/>
      </xdr:spPr>
      <xdr:txBody>
        <a:bodyPr vertOverflow="clip" wrap="square" lIns="27360" tIns="22680" rIns="27360" bIns="22680" anchor="ctr" upright="1"/>
        <a:lstStyle/>
        <a:p>
          <a:pPr algn="ctr" rtl="0">
            <a:defRPr sz="1000"/>
          </a:pPr>
          <a:r>
            <a:rPr lang="es-ES" sz="1000" b="0" i="0" u="none" strike="noStrike" baseline="0">
              <a:solidFill>
                <a:srgbClr val="FFFFFF"/>
              </a:solidFill>
              <a:latin typeface="Arial"/>
              <a:cs typeface="Arial"/>
            </a:rPr>
            <a:t>Lista de indicadores</a:t>
          </a:r>
        </a:p>
      </xdr:txBody>
    </xdr:sp>
    <xdr:clientData/>
  </xdr:twoCellAnchor>
  <xdr:twoCellAnchor>
    <xdr:from>
      <xdr:col>1</xdr:col>
      <xdr:colOff>586740</xdr:colOff>
      <xdr:row>10</xdr:row>
      <xdr:rowOff>83820</xdr:rowOff>
    </xdr:from>
    <xdr:to>
      <xdr:col>1</xdr:col>
      <xdr:colOff>746760</xdr:colOff>
      <xdr:row>11</xdr:row>
      <xdr:rowOff>45720</xdr:rowOff>
    </xdr:to>
    <xdr:sp macro="" textlink="">
      <xdr:nvSpPr>
        <xdr:cNvPr id="1735" name="Freeform 32">
          <a:extLst>
            <a:ext uri="{FF2B5EF4-FFF2-40B4-BE49-F238E27FC236}">
              <a16:creationId xmlns:a16="http://schemas.microsoft.com/office/drawing/2014/main" id="{C87AB24A-7C33-4B9C-91D7-7C7CF36C8ADB}"/>
            </a:ext>
          </a:extLst>
        </xdr:cNvPr>
        <xdr:cNvSpPr>
          <a:spLocks noChangeArrowheads="1"/>
        </xdr:cNvSpPr>
      </xdr:nvSpPr>
      <xdr:spPr bwMode="auto">
        <a:xfrm>
          <a:off x="662940" y="2415540"/>
          <a:ext cx="160020" cy="144780"/>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0">
          <a:gsLst>
            <a:gs pos="0">
              <a:srgbClr val="9FBADB"/>
            </a:gs>
            <a:gs pos="50000">
              <a:srgbClr val="4F81BD"/>
            </a:gs>
            <a:gs pos="100000">
              <a:srgbClr val="9FBADB"/>
            </a:gs>
          </a:gsLst>
          <a:lin ang="13500000" scaled="1"/>
        </a:gradFill>
        <a:ln>
          <a:noFill/>
        </a:ln>
        <a:extLst>
          <a:ext uri="{91240B29-F687-4F45-9708-019B960494DF}">
            <a14:hiddenLine xmlns:a14="http://schemas.microsoft.com/office/drawing/2010/main" w="9525" cap="flat">
              <a:solidFill>
                <a:srgbClr val="000000"/>
              </a:solidFill>
              <a:round/>
              <a:headEnd/>
              <a:tailEnd/>
            </a14:hiddenLine>
          </a:ext>
        </a:extLst>
      </xdr:spPr>
    </xdr:sp>
    <xdr:clientData/>
  </xdr:twoCellAnchor>
  <xdr:twoCellAnchor>
    <xdr:from>
      <xdr:col>1</xdr:col>
      <xdr:colOff>541020</xdr:colOff>
      <xdr:row>13</xdr:row>
      <xdr:rowOff>0</xdr:rowOff>
    </xdr:from>
    <xdr:to>
      <xdr:col>3</xdr:col>
      <xdr:colOff>510540</xdr:colOff>
      <xdr:row>14</xdr:row>
      <xdr:rowOff>167640</xdr:rowOff>
    </xdr:to>
    <xdr:sp macro="" textlink="">
      <xdr:nvSpPr>
        <xdr:cNvPr id="1736" name="AutoShape 30">
          <a:extLst>
            <a:ext uri="{FF2B5EF4-FFF2-40B4-BE49-F238E27FC236}">
              <a16:creationId xmlns:a16="http://schemas.microsoft.com/office/drawing/2014/main" id="{A80D0B21-2923-4EE5-B12B-1BD576650E41}"/>
            </a:ext>
          </a:extLst>
        </xdr:cNvPr>
        <xdr:cNvSpPr>
          <a:spLocks noChangeArrowheads="1"/>
        </xdr:cNvSpPr>
      </xdr:nvSpPr>
      <xdr:spPr bwMode="auto">
        <a:xfrm>
          <a:off x="617220" y="2880360"/>
          <a:ext cx="1539240" cy="350520"/>
        </a:xfrm>
        <a:prstGeom prst="roundRect">
          <a:avLst>
            <a:gd name="adj" fmla="val 10889"/>
          </a:avLst>
        </a:prstGeom>
        <a:gradFill rotWithShape="0">
          <a:gsLst>
            <a:gs pos="0">
              <a:srgbClr val="DDDDDD"/>
            </a:gs>
            <a:gs pos="100000">
              <a:srgbClr val="EEEEEE"/>
            </a:gs>
          </a:gsLst>
          <a:lin ang="13500000" scaled="1"/>
        </a:gradFill>
        <a:ln w="9360" cap="sq">
          <a:solidFill>
            <a:srgbClr val="FFFFFF"/>
          </a:solidFill>
          <a:miter lim="800000"/>
          <a:headEnd/>
          <a:tailEnd/>
        </a:ln>
        <a:effectLst>
          <a:outerShdw dist="134956" dir="2927119" algn="ctr" rotWithShape="0">
            <a:srgbClr val="000000">
              <a:alpha val="50026"/>
            </a:srgbClr>
          </a:outerShdw>
        </a:effectLst>
      </xdr:spPr>
    </xdr:sp>
    <xdr:clientData/>
  </xdr:twoCellAnchor>
  <xdr:twoCellAnchor>
    <xdr:from>
      <xdr:col>1</xdr:col>
      <xdr:colOff>567690</xdr:colOff>
      <xdr:row>13</xdr:row>
      <xdr:rowOff>28575</xdr:rowOff>
    </xdr:from>
    <xdr:to>
      <xdr:col>3</xdr:col>
      <xdr:colOff>483870</xdr:colOff>
      <xdr:row>14</xdr:row>
      <xdr:rowOff>135304</xdr:rowOff>
    </xdr:to>
    <xdr:sp macro="" textlink="" fLocksText="0">
      <xdr:nvSpPr>
        <xdr:cNvPr id="1053" name="AutoShape 31">
          <a:hlinkClick xmlns:r="http://schemas.openxmlformats.org/officeDocument/2006/relationships" r:id="rId10"/>
          <a:extLst>
            <a:ext uri="{FF2B5EF4-FFF2-40B4-BE49-F238E27FC236}">
              <a16:creationId xmlns:a16="http://schemas.microsoft.com/office/drawing/2014/main" id="{11F3A274-D37F-4D10-87C0-D723DEE32093}"/>
            </a:ext>
          </a:extLst>
        </xdr:cNvPr>
        <xdr:cNvSpPr>
          <a:spLocks noChangeArrowheads="1"/>
        </xdr:cNvSpPr>
      </xdr:nvSpPr>
      <xdr:spPr bwMode="auto">
        <a:xfrm>
          <a:off x="628650" y="2981325"/>
          <a:ext cx="1447800" cy="304800"/>
        </a:xfrm>
        <a:prstGeom prst="roundRect">
          <a:avLst>
            <a:gd name="adj" fmla="val 11921"/>
          </a:avLst>
        </a:prstGeom>
        <a:gradFill rotWithShape="0">
          <a:gsLst>
            <a:gs pos="0">
              <a:srgbClr val="4F81BD"/>
            </a:gs>
            <a:gs pos="100000">
              <a:srgbClr val="375A84"/>
            </a:gs>
          </a:gsLst>
          <a:lin ang="5400000" scaled="1"/>
        </a:gradFill>
        <a:ln w="9360" cap="sq">
          <a:solidFill>
            <a:srgbClr val="FEFEFE"/>
          </a:solidFill>
          <a:miter lim="800000"/>
          <a:headEnd/>
          <a:tailEnd/>
        </a:ln>
        <a:effectLst/>
      </xdr:spPr>
      <xdr:txBody>
        <a:bodyPr vertOverflow="clip" wrap="square" lIns="27360" tIns="22680" rIns="27360" bIns="22680" anchor="ctr" upright="1"/>
        <a:lstStyle/>
        <a:p>
          <a:pPr algn="ctr" rtl="0">
            <a:defRPr sz="1000"/>
          </a:pPr>
          <a:r>
            <a:rPr lang="es-ES" sz="1000" b="0" i="0" u="none" strike="noStrike" baseline="0">
              <a:solidFill>
                <a:srgbClr val="FFFFFF"/>
              </a:solidFill>
              <a:latin typeface="Arial"/>
              <a:cs typeface="Arial"/>
            </a:rPr>
            <a:t>Introducción de datos</a:t>
          </a:r>
        </a:p>
      </xdr:txBody>
    </xdr:sp>
    <xdr:clientData/>
  </xdr:twoCellAnchor>
  <xdr:twoCellAnchor>
    <xdr:from>
      <xdr:col>1</xdr:col>
      <xdr:colOff>586740</xdr:colOff>
      <xdr:row>13</xdr:row>
      <xdr:rowOff>45720</xdr:rowOff>
    </xdr:from>
    <xdr:to>
      <xdr:col>1</xdr:col>
      <xdr:colOff>746760</xdr:colOff>
      <xdr:row>14</xdr:row>
      <xdr:rowOff>7620</xdr:rowOff>
    </xdr:to>
    <xdr:sp macro="" textlink="">
      <xdr:nvSpPr>
        <xdr:cNvPr id="1738" name="Freeform 32">
          <a:extLst>
            <a:ext uri="{FF2B5EF4-FFF2-40B4-BE49-F238E27FC236}">
              <a16:creationId xmlns:a16="http://schemas.microsoft.com/office/drawing/2014/main" id="{9A1E9F3B-B356-4303-83A7-252A4D49BC94}"/>
            </a:ext>
          </a:extLst>
        </xdr:cNvPr>
        <xdr:cNvSpPr>
          <a:spLocks noChangeArrowheads="1"/>
        </xdr:cNvSpPr>
      </xdr:nvSpPr>
      <xdr:spPr bwMode="auto">
        <a:xfrm>
          <a:off x="662940" y="2926080"/>
          <a:ext cx="160020" cy="144780"/>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0">
          <a:gsLst>
            <a:gs pos="0">
              <a:srgbClr val="9FBADB"/>
            </a:gs>
            <a:gs pos="50000">
              <a:srgbClr val="4F81BD"/>
            </a:gs>
            <a:gs pos="100000">
              <a:srgbClr val="9FBADB"/>
            </a:gs>
          </a:gsLst>
          <a:lin ang="13500000" scaled="1"/>
        </a:gradFill>
        <a:ln>
          <a:noFill/>
        </a:ln>
        <a:extLst>
          <a:ext uri="{91240B29-F687-4F45-9708-019B960494DF}">
            <a14:hiddenLine xmlns:a14="http://schemas.microsoft.com/office/drawing/2010/main" w="9525" cap="flat">
              <a:solidFill>
                <a:srgbClr val="000000"/>
              </a:solidFill>
              <a:round/>
              <a:headEnd/>
              <a:tailEnd/>
            </a14:hiddenLine>
          </a:ext>
        </a:extLst>
      </xdr:spPr>
    </xdr:sp>
    <xdr:clientData/>
  </xdr:twoCellAnchor>
  <xdr:twoCellAnchor>
    <xdr:from>
      <xdr:col>1</xdr:col>
      <xdr:colOff>266700</xdr:colOff>
      <xdr:row>7</xdr:row>
      <xdr:rowOff>53340</xdr:rowOff>
    </xdr:from>
    <xdr:to>
      <xdr:col>4</xdr:col>
      <xdr:colOff>99060</xdr:colOff>
      <xdr:row>9</xdr:row>
      <xdr:rowOff>129540</xdr:rowOff>
    </xdr:to>
    <xdr:pic>
      <xdr:nvPicPr>
        <xdr:cNvPr id="1739" name="Picture 2012">
          <a:extLst>
            <a:ext uri="{FF2B5EF4-FFF2-40B4-BE49-F238E27FC236}">
              <a16:creationId xmlns:a16="http://schemas.microsoft.com/office/drawing/2014/main" id="{3E30108B-C735-4CBC-BDCD-F19CB8095238}"/>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42900" y="1836420"/>
          <a:ext cx="218694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321945</xdr:colOff>
      <xdr:row>7</xdr:row>
      <xdr:rowOff>97155</xdr:rowOff>
    </xdr:from>
    <xdr:to>
      <xdr:col>4</xdr:col>
      <xdr:colOff>74295</xdr:colOff>
      <xdr:row>10</xdr:row>
      <xdr:rowOff>2005</xdr:rowOff>
    </xdr:to>
    <xdr:sp macro="" textlink="" fLocksText="0">
      <xdr:nvSpPr>
        <xdr:cNvPr id="1056" name="Text Box 2013">
          <a:extLst>
            <a:ext uri="{FF2B5EF4-FFF2-40B4-BE49-F238E27FC236}">
              <a16:creationId xmlns:a16="http://schemas.microsoft.com/office/drawing/2014/main" id="{896BCC57-E4D0-45B5-8D38-A275B96D73BA}"/>
            </a:ext>
          </a:extLst>
        </xdr:cNvPr>
        <xdr:cNvSpPr txBox="1">
          <a:spLocks noChangeArrowheads="1"/>
        </xdr:cNvSpPr>
      </xdr:nvSpPr>
      <xdr:spPr bwMode="auto">
        <a:xfrm>
          <a:off x="390525" y="1914525"/>
          <a:ext cx="2038350" cy="466725"/>
        </a:xfrm>
        <a:prstGeom prst="rect">
          <a:avLst/>
        </a:prstGeom>
        <a:noFill/>
        <a:ln w="9525">
          <a:noFill/>
          <a:round/>
          <a:headEnd/>
          <a:tailEnd/>
        </a:ln>
        <a:effectLst/>
      </xdr:spPr>
      <xdr:txBody>
        <a:bodyPr vertOverflow="clip" wrap="square" lIns="27360" tIns="22680" rIns="27360" bIns="0" anchor="t" upright="1"/>
        <a:lstStyle/>
        <a:p>
          <a:pPr algn="ctr" rtl="0">
            <a:defRPr sz="1000"/>
          </a:pPr>
          <a:r>
            <a:rPr lang="es-ES" sz="1100" b="0" i="0" u="none" strike="noStrike" baseline="0">
              <a:solidFill>
                <a:srgbClr val="000000"/>
              </a:solidFill>
              <a:latin typeface="Arial"/>
              <a:cs typeface="Arial"/>
            </a:rPr>
            <a:t>Información de la subvención</a:t>
          </a:r>
        </a:p>
        <a:p>
          <a:pPr algn="ctr" rtl="0">
            <a:defRPr sz="1000"/>
          </a:pPr>
          <a:endParaRPr lang="es-ES" sz="1100" b="0" i="0" u="none" strike="noStrike" baseline="0">
            <a:solidFill>
              <a:srgbClr val="000000"/>
            </a:solidFill>
            <a:latin typeface="Arial"/>
            <a:cs typeface="Arial"/>
          </a:endParaRPr>
        </a:p>
      </xdr:txBody>
    </xdr:sp>
    <xdr:clientData/>
  </xdr:twoCellAnchor>
  <xdr:twoCellAnchor>
    <xdr:from>
      <xdr:col>4</xdr:col>
      <xdr:colOff>243840</xdr:colOff>
      <xdr:row>7</xdr:row>
      <xdr:rowOff>53340</xdr:rowOff>
    </xdr:from>
    <xdr:to>
      <xdr:col>7</xdr:col>
      <xdr:colOff>579120</xdr:colOff>
      <xdr:row>9</xdr:row>
      <xdr:rowOff>129540</xdr:rowOff>
    </xdr:to>
    <xdr:pic>
      <xdr:nvPicPr>
        <xdr:cNvPr id="1741" name="Picture 2016">
          <a:extLst>
            <a:ext uri="{FF2B5EF4-FFF2-40B4-BE49-F238E27FC236}">
              <a16:creationId xmlns:a16="http://schemas.microsoft.com/office/drawing/2014/main" id="{22DCDD1B-7860-4AA1-BF8D-940CB9CD2C09}"/>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674620" y="1836420"/>
          <a:ext cx="26898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4</xdr:col>
      <xdr:colOff>641985</xdr:colOff>
      <xdr:row>7</xdr:row>
      <xdr:rowOff>97155</xdr:rowOff>
    </xdr:from>
    <xdr:to>
      <xdr:col>7</xdr:col>
      <xdr:colOff>293384</xdr:colOff>
      <xdr:row>9</xdr:row>
      <xdr:rowOff>97155</xdr:rowOff>
    </xdr:to>
    <xdr:sp macro="" textlink="" fLocksText="0">
      <xdr:nvSpPr>
        <xdr:cNvPr id="1058" name="Text Box 2017">
          <a:extLst>
            <a:ext uri="{FF2B5EF4-FFF2-40B4-BE49-F238E27FC236}">
              <a16:creationId xmlns:a16="http://schemas.microsoft.com/office/drawing/2014/main" id="{16D3C7B5-79C8-4B4C-8821-8A50CBB03AF2}"/>
            </a:ext>
          </a:extLst>
        </xdr:cNvPr>
        <xdr:cNvSpPr txBox="1">
          <a:spLocks noChangeArrowheads="1"/>
        </xdr:cNvSpPr>
      </xdr:nvSpPr>
      <xdr:spPr bwMode="auto">
        <a:xfrm>
          <a:off x="2981325" y="1914525"/>
          <a:ext cx="1952625" cy="381000"/>
        </a:xfrm>
        <a:prstGeom prst="rect">
          <a:avLst/>
        </a:prstGeom>
        <a:noFill/>
        <a:ln w="9525">
          <a:noFill/>
          <a:round/>
          <a:headEnd/>
          <a:tailEnd/>
        </a:ln>
        <a:effectLst/>
      </xdr:spPr>
      <xdr:txBody>
        <a:bodyPr vertOverflow="clip" wrap="square" lIns="20160" tIns="20160" rIns="20160" bIns="20160" anchor="t" upright="1"/>
        <a:lstStyle/>
        <a:p>
          <a:pPr algn="ctr" rtl="0">
            <a:defRPr sz="1000"/>
          </a:pPr>
          <a:r>
            <a:rPr lang="es-ES" sz="1200" b="0" i="0" u="none" strike="noStrike" baseline="0">
              <a:solidFill>
                <a:srgbClr val="000000"/>
              </a:solidFill>
              <a:latin typeface="Arial"/>
              <a:cs typeface="Arial"/>
            </a:rPr>
            <a:t>Indicadores</a:t>
          </a:r>
        </a:p>
        <a:p>
          <a:pPr algn="ctr" rtl="0">
            <a:defRPr sz="1000"/>
          </a:pPr>
          <a:endParaRPr lang="es-ES" sz="1200" b="0" i="0" u="none" strike="noStrike" baseline="0">
            <a:solidFill>
              <a:srgbClr val="000000"/>
            </a:solidFill>
            <a:latin typeface="Arial"/>
            <a:cs typeface="Arial"/>
          </a:endParaRPr>
        </a:p>
      </xdr:txBody>
    </xdr:sp>
    <xdr:clientData/>
  </xdr:twoCellAnchor>
  <xdr:twoCellAnchor>
    <xdr:from>
      <xdr:col>7</xdr:col>
      <xdr:colOff>746760</xdr:colOff>
      <xdr:row>7</xdr:row>
      <xdr:rowOff>76200</xdr:rowOff>
    </xdr:from>
    <xdr:to>
      <xdr:col>11</xdr:col>
      <xdr:colOff>548640</xdr:colOff>
      <xdr:row>9</xdr:row>
      <xdr:rowOff>129540</xdr:rowOff>
    </xdr:to>
    <xdr:pic>
      <xdr:nvPicPr>
        <xdr:cNvPr id="1743" name="Picture 2018">
          <a:extLst>
            <a:ext uri="{FF2B5EF4-FFF2-40B4-BE49-F238E27FC236}">
              <a16:creationId xmlns:a16="http://schemas.microsoft.com/office/drawing/2014/main" id="{19E5DA90-A112-4265-A1FB-270C96FFB26E}"/>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532120" y="1859280"/>
          <a:ext cx="226314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8</xdr:col>
      <xdr:colOff>76200</xdr:colOff>
      <xdr:row>7</xdr:row>
      <xdr:rowOff>97155</xdr:rowOff>
    </xdr:from>
    <xdr:to>
      <xdr:col>11</xdr:col>
      <xdr:colOff>462944</xdr:colOff>
      <xdr:row>9</xdr:row>
      <xdr:rowOff>97155</xdr:rowOff>
    </xdr:to>
    <xdr:sp macro="" textlink="" fLocksText="0">
      <xdr:nvSpPr>
        <xdr:cNvPr id="1060" name="Text Box 2019">
          <a:extLst>
            <a:ext uri="{FF2B5EF4-FFF2-40B4-BE49-F238E27FC236}">
              <a16:creationId xmlns:a16="http://schemas.microsoft.com/office/drawing/2014/main" id="{8C4DA8CF-0B00-4C29-BE87-1E71611C54E7}"/>
            </a:ext>
          </a:extLst>
        </xdr:cNvPr>
        <xdr:cNvSpPr txBox="1">
          <a:spLocks noChangeArrowheads="1"/>
        </xdr:cNvSpPr>
      </xdr:nvSpPr>
      <xdr:spPr bwMode="auto">
        <a:xfrm>
          <a:off x="5486400" y="1914525"/>
          <a:ext cx="2000250" cy="381000"/>
        </a:xfrm>
        <a:prstGeom prst="rect">
          <a:avLst/>
        </a:prstGeom>
        <a:noFill/>
        <a:ln w="9525">
          <a:noFill/>
          <a:round/>
          <a:headEnd/>
          <a:tailEnd/>
        </a:ln>
        <a:effectLst/>
      </xdr:spPr>
      <xdr:txBody>
        <a:bodyPr vertOverflow="clip" wrap="square" lIns="20160" tIns="20160" rIns="20160" bIns="20160" anchor="t" upright="1"/>
        <a:lstStyle/>
        <a:p>
          <a:pPr algn="ctr" rtl="0">
            <a:defRPr sz="1000"/>
          </a:pPr>
          <a:r>
            <a:rPr lang="es-ES" sz="1200" b="0" i="0" u="none" strike="noStrike" baseline="0">
              <a:solidFill>
                <a:srgbClr val="000000"/>
              </a:solidFill>
              <a:latin typeface="Arial"/>
              <a:cs typeface="Arial"/>
            </a:rPr>
            <a:t>Informes</a:t>
          </a:r>
        </a:p>
        <a:p>
          <a:pPr algn="ctr" rtl="0">
            <a:defRPr sz="1000"/>
          </a:pPr>
          <a:endParaRPr lang="es-ES" sz="1200" b="0" i="0" u="none" strike="noStrike" baseline="0">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144780</xdr:colOff>
      <xdr:row>1</xdr:row>
      <xdr:rowOff>68580</xdr:rowOff>
    </xdr:from>
    <xdr:to>
      <xdr:col>1</xdr:col>
      <xdr:colOff>129540</xdr:colOff>
      <xdr:row>4</xdr:row>
      <xdr:rowOff>76200</xdr:rowOff>
    </xdr:to>
    <xdr:pic>
      <xdr:nvPicPr>
        <xdr:cNvPr id="10260" name="Picture 2">
          <a:extLst>
            <a:ext uri="{FF2B5EF4-FFF2-40B4-BE49-F238E27FC236}">
              <a16:creationId xmlns:a16="http://schemas.microsoft.com/office/drawing/2014/main" id="{BA4F7E37-8FE7-4492-831E-D46A6922BF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251460"/>
          <a:ext cx="769620" cy="975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1163929</xdr:colOff>
      <xdr:row>0</xdr:row>
      <xdr:rowOff>430530</xdr:rowOff>
    </xdr:to>
    <xdr:sp macro="" textlink="" fLocksText="0">
      <xdr:nvSpPr>
        <xdr:cNvPr id="2049" name="AutoShape 50">
          <a:hlinkClick xmlns:r="http://schemas.openxmlformats.org/officeDocument/2006/relationships" r:id="rId1"/>
          <a:extLst>
            <a:ext uri="{FF2B5EF4-FFF2-40B4-BE49-F238E27FC236}">
              <a16:creationId xmlns:a16="http://schemas.microsoft.com/office/drawing/2014/main" id="{78233C8F-CC33-4427-A9E0-CFCCFCF7B6ED}"/>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360" cap="sq">
          <a:solidFill>
            <a:srgbClr val="000000"/>
          </a:solidFill>
          <a:miter lim="800000"/>
          <a:headEnd/>
          <a:tailEnd/>
        </a:ln>
        <a:effectLst/>
      </xdr:spPr>
      <xdr:txBody>
        <a:bodyPr vertOverflow="clip" wrap="square" lIns="18000" tIns="0" rIns="18000" bIns="0" anchor="ctr" upright="1"/>
        <a:lstStyle/>
        <a:p>
          <a:pPr algn="ctr" rtl="0">
            <a:defRPr sz="1000"/>
          </a:pPr>
          <a:r>
            <a:rPr lang="es-ES" sz="1000" b="0" i="0" u="none" strike="noStrike" baseline="0">
              <a:solidFill>
                <a:srgbClr val="000000"/>
              </a:solidFill>
              <a:latin typeface="Calibri"/>
            </a:rPr>
            <a:t>Menú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144780</xdr:colOff>
      <xdr:row>29</xdr:row>
      <xdr:rowOff>289560</xdr:rowOff>
    </xdr:from>
    <xdr:to>
      <xdr:col>6</xdr:col>
      <xdr:colOff>144780</xdr:colOff>
      <xdr:row>39</xdr:row>
      <xdr:rowOff>106680</xdr:rowOff>
    </xdr:to>
    <xdr:cxnSp macro="">
      <xdr:nvCxnSpPr>
        <xdr:cNvPr id="3190" name="AutoShape 100">
          <a:extLst>
            <a:ext uri="{FF2B5EF4-FFF2-40B4-BE49-F238E27FC236}">
              <a16:creationId xmlns:a16="http://schemas.microsoft.com/office/drawing/2014/main" id="{1A670B4C-4D62-44F0-B465-B41ADBFCBE2C}"/>
            </a:ext>
          </a:extLst>
        </xdr:cNvPr>
        <xdr:cNvCxnSpPr>
          <a:cxnSpLocks noChangeShapeType="1"/>
        </xdr:cNvCxnSpPr>
      </xdr:nvCxnSpPr>
      <xdr:spPr bwMode="auto">
        <a:xfrm flipH="1">
          <a:off x="12283440" y="4404360"/>
          <a:ext cx="0" cy="2255520"/>
        </a:xfrm>
        <a:prstGeom prst="straightConnector1">
          <a:avLst/>
        </a:prstGeom>
        <a:noFill/>
        <a:ln w="9360" cap="sq">
          <a:solidFill>
            <a:srgbClr val="000000"/>
          </a:solidFill>
          <a:miter lim="800000"/>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169545</xdr:colOff>
      <xdr:row>0</xdr:row>
      <xdr:rowOff>0</xdr:rowOff>
    </xdr:from>
    <xdr:to>
      <xdr:col>1</xdr:col>
      <xdr:colOff>963884</xdr:colOff>
      <xdr:row>0</xdr:row>
      <xdr:rowOff>333375</xdr:rowOff>
    </xdr:to>
    <xdr:sp macro="" textlink="" fLocksText="0">
      <xdr:nvSpPr>
        <xdr:cNvPr id="3076" name="AutoShape 50">
          <a:hlinkClick xmlns:r="http://schemas.openxmlformats.org/officeDocument/2006/relationships" r:id="rId1"/>
          <a:extLst>
            <a:ext uri="{FF2B5EF4-FFF2-40B4-BE49-F238E27FC236}">
              <a16:creationId xmlns:a16="http://schemas.microsoft.com/office/drawing/2014/main" id="{E96AA5F0-4D43-46ED-85D2-FB34D7BF13B3}"/>
            </a:ext>
          </a:extLst>
        </xdr:cNvPr>
        <xdr:cNvSpPr>
          <a:spLocks noChangeArrowheads="1"/>
        </xdr:cNvSpPr>
      </xdr:nvSpPr>
      <xdr:spPr bwMode="auto">
        <a:xfrm>
          <a:off x="161925" y="0"/>
          <a:ext cx="942975" cy="333375"/>
        </a:xfrm>
        <a:prstGeom prst="leftArrow">
          <a:avLst>
            <a:gd name="adj1" fmla="val 50000"/>
            <a:gd name="adj2" fmla="val 79711"/>
          </a:avLst>
        </a:prstGeom>
        <a:solidFill>
          <a:srgbClr val="FFFF99"/>
        </a:solidFill>
        <a:ln w="9360" cap="sq">
          <a:solidFill>
            <a:srgbClr val="000000"/>
          </a:solidFill>
          <a:miter lim="800000"/>
          <a:headEnd/>
          <a:tailEnd/>
        </a:ln>
        <a:effectLst/>
      </xdr:spPr>
      <xdr:txBody>
        <a:bodyPr vertOverflow="clip" wrap="square" lIns="18000" tIns="0" rIns="18000" bIns="0" anchor="ctr" upright="1"/>
        <a:lstStyle/>
        <a:p>
          <a:pPr algn="ctr" rtl="0">
            <a:defRPr sz="1000"/>
          </a:pPr>
          <a:r>
            <a:rPr lang="es-ES" sz="1000" b="0" i="0" u="none" strike="noStrike" baseline="0">
              <a:solidFill>
                <a:srgbClr val="000000"/>
              </a:solidFill>
              <a:latin typeface="Calibri"/>
            </a:rPr>
            <a:t>Menú</a:t>
          </a:r>
        </a:p>
      </xdr:txBody>
    </xdr:sp>
    <xdr:clientData/>
  </xdr:twoCellAnchor>
  <xdr:twoCellAnchor>
    <xdr:from>
      <xdr:col>2</xdr:col>
      <xdr:colOff>1242060</xdr:colOff>
      <xdr:row>49</xdr:row>
      <xdr:rowOff>38100</xdr:rowOff>
    </xdr:from>
    <xdr:to>
      <xdr:col>6</xdr:col>
      <xdr:colOff>998220</xdr:colOff>
      <xdr:row>50</xdr:row>
      <xdr:rowOff>45720</xdr:rowOff>
    </xdr:to>
    <xdr:grpSp>
      <xdr:nvGrpSpPr>
        <xdr:cNvPr id="3192" name="Group 18">
          <a:extLst>
            <a:ext uri="{FF2B5EF4-FFF2-40B4-BE49-F238E27FC236}">
              <a16:creationId xmlns:a16="http://schemas.microsoft.com/office/drawing/2014/main" id="{5514221A-FD00-441B-BA1A-FE9583D393C5}"/>
            </a:ext>
          </a:extLst>
        </xdr:cNvPr>
        <xdr:cNvGrpSpPr>
          <a:grpSpLocks/>
        </xdr:cNvGrpSpPr>
      </xdr:nvGrpSpPr>
      <xdr:grpSpPr bwMode="auto">
        <a:xfrm>
          <a:off x="8169333" y="8406245"/>
          <a:ext cx="4972396" cy="187730"/>
          <a:chOff x="13233" y="13364"/>
          <a:chExt cx="8041" cy="298"/>
        </a:xfrm>
      </xdr:grpSpPr>
      <xdr:cxnSp macro="">
        <xdr:nvCxnSpPr>
          <xdr:cNvPr id="3193" name="AutoShape 100">
            <a:extLst>
              <a:ext uri="{FF2B5EF4-FFF2-40B4-BE49-F238E27FC236}">
                <a16:creationId xmlns:a16="http://schemas.microsoft.com/office/drawing/2014/main" id="{B76DCDA5-7713-4D11-9127-1FF975887268}"/>
              </a:ext>
            </a:extLst>
          </xdr:cNvPr>
          <xdr:cNvCxnSpPr>
            <a:cxnSpLocks noChangeShapeType="1"/>
          </xdr:cNvCxnSpPr>
        </xdr:nvCxnSpPr>
        <xdr:spPr bwMode="auto">
          <a:xfrm>
            <a:off x="13254" y="13643"/>
            <a:ext cx="8016" cy="2"/>
          </a:xfrm>
          <a:prstGeom prst="straightConnector1">
            <a:avLst/>
          </a:prstGeom>
          <a:noFill/>
          <a:ln w="9360" cap="sq">
            <a:solidFill>
              <a:srgbClr val="000000"/>
            </a:solidFill>
            <a:miter lim="800000"/>
            <a:headEnd/>
            <a:tailEnd/>
          </a:ln>
          <a:extLst>
            <a:ext uri="{909E8E84-426E-40DD-AFC4-6F175D3DCCD1}">
              <a14:hiddenFill xmlns:a14="http://schemas.microsoft.com/office/drawing/2010/main">
                <a:noFill/>
              </a14:hiddenFill>
            </a:ext>
          </a:extLst>
        </xdr:spPr>
      </xdr:cxnSp>
      <xdr:sp macro="" textlink="">
        <xdr:nvSpPr>
          <xdr:cNvPr id="3194" name="Straight Connector 16">
            <a:extLst>
              <a:ext uri="{FF2B5EF4-FFF2-40B4-BE49-F238E27FC236}">
                <a16:creationId xmlns:a16="http://schemas.microsoft.com/office/drawing/2014/main" id="{A4F75E35-A3F4-48B9-B63B-7DB417C41144}"/>
              </a:ext>
            </a:extLst>
          </xdr:cNvPr>
          <xdr:cNvSpPr>
            <a:spLocks noChangeShapeType="1"/>
          </xdr:cNvSpPr>
        </xdr:nvSpPr>
        <xdr:spPr bwMode="auto">
          <a:xfrm flipV="1">
            <a:off x="13233" y="13364"/>
            <a:ext cx="0" cy="274"/>
          </a:xfrm>
          <a:prstGeom prst="line">
            <a:avLst/>
          </a:prstGeom>
          <a:noFill/>
          <a:ln w="9360" cap="sq">
            <a:solidFill>
              <a:srgbClr val="000000"/>
            </a:solidFill>
            <a:miter lim="800000"/>
            <a:headEnd/>
            <a:tailEnd type="triangle" w="med" len="med"/>
          </a:ln>
          <a:extLst>
            <a:ext uri="{909E8E84-426E-40DD-AFC4-6F175D3DCCD1}">
              <a14:hiddenFill xmlns:a14="http://schemas.microsoft.com/office/drawing/2010/main">
                <a:noFill/>
              </a14:hiddenFill>
            </a:ext>
          </a:extLst>
        </xdr:spPr>
      </xdr:sp>
      <xdr:sp macro="" textlink="">
        <xdr:nvSpPr>
          <xdr:cNvPr id="3195" name="Straight Connector 17">
            <a:extLst>
              <a:ext uri="{FF2B5EF4-FFF2-40B4-BE49-F238E27FC236}">
                <a16:creationId xmlns:a16="http://schemas.microsoft.com/office/drawing/2014/main" id="{947B9D63-AC96-49D7-BDD7-29D6328B8E9E}"/>
              </a:ext>
            </a:extLst>
          </xdr:cNvPr>
          <xdr:cNvSpPr>
            <a:spLocks noChangeShapeType="1"/>
          </xdr:cNvSpPr>
        </xdr:nvSpPr>
        <xdr:spPr bwMode="auto">
          <a:xfrm flipV="1">
            <a:off x="21275" y="13389"/>
            <a:ext cx="0" cy="274"/>
          </a:xfrm>
          <a:prstGeom prst="line">
            <a:avLst/>
          </a:prstGeom>
          <a:noFill/>
          <a:ln w="9360" cap="sq">
            <a:solidFill>
              <a:srgbClr val="000000"/>
            </a:solidFill>
            <a:miter lim="800000"/>
            <a:headEnd/>
            <a:tailEnd type="triangle" w="med" len="me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207645</xdr:colOff>
      <xdr:row>2</xdr:row>
      <xdr:rowOff>0</xdr:rowOff>
    </xdr:from>
    <xdr:to>
      <xdr:col>0</xdr:col>
      <xdr:colOff>1201966</xdr:colOff>
      <xdr:row>2</xdr:row>
      <xdr:rowOff>455263</xdr:rowOff>
    </xdr:to>
    <xdr:sp macro="" textlink="" fLocksText="0">
      <xdr:nvSpPr>
        <xdr:cNvPr id="4097" name="Rectangle 117">
          <a:hlinkClick xmlns:r="http://schemas.openxmlformats.org/officeDocument/2006/relationships" r:id="rId1"/>
          <a:extLst>
            <a:ext uri="{FF2B5EF4-FFF2-40B4-BE49-F238E27FC236}">
              <a16:creationId xmlns:a16="http://schemas.microsoft.com/office/drawing/2014/main" id="{9FCA5252-1EC6-4691-ABA5-4409160FC8B4}"/>
            </a:ext>
          </a:extLst>
        </xdr:cNvPr>
        <xdr:cNvSpPr>
          <a:spLocks noChangeArrowheads="1"/>
        </xdr:cNvSpPr>
      </xdr:nvSpPr>
      <xdr:spPr bwMode="auto">
        <a:xfrm>
          <a:off x="200025" y="590550"/>
          <a:ext cx="971550" cy="447675"/>
        </a:xfrm>
        <a:prstGeom prst="rect">
          <a:avLst/>
        </a:prstGeom>
        <a:solidFill>
          <a:srgbClr val="FFFFFF"/>
        </a:solidFill>
        <a:ln w="9360" cap="sq">
          <a:solidFill>
            <a:srgbClr val="000000"/>
          </a:solidFill>
          <a:miter lim="800000"/>
          <a:headEnd/>
          <a:tailEnd/>
        </a:ln>
        <a:effectLst/>
      </xdr:spPr>
      <xdr:txBody>
        <a:bodyPr vertOverflow="clip" wrap="square" lIns="27360" tIns="22680" rIns="0" bIns="0" anchor="t" upright="1"/>
        <a:lstStyle/>
        <a:p>
          <a:pPr algn="l" rtl="0">
            <a:defRPr sz="1000"/>
          </a:pPr>
          <a:r>
            <a:rPr lang="es-ES" sz="900" b="0" i="0" u="none" strike="noStrike" baseline="0">
              <a:solidFill>
                <a:srgbClr val="000000"/>
              </a:solidFill>
              <a:latin typeface="Calibri"/>
            </a:rPr>
            <a:t>http://www.crwflags.com/fotw/flags/country.html</a:t>
          </a:r>
        </a:p>
      </xdr:txBody>
    </xdr:sp>
    <xdr:clientData/>
  </xdr:twoCellAnchor>
  <xdr:twoCellAnchor>
    <xdr:from>
      <xdr:col>0</xdr:col>
      <xdr:colOff>95250</xdr:colOff>
      <xdr:row>0</xdr:row>
      <xdr:rowOff>38100</xdr:rowOff>
    </xdr:from>
    <xdr:to>
      <xdr:col>0</xdr:col>
      <xdr:colOff>1030799</xdr:colOff>
      <xdr:row>1</xdr:row>
      <xdr:rowOff>114300</xdr:rowOff>
    </xdr:to>
    <xdr:sp macro="" textlink="" fLocksText="0">
      <xdr:nvSpPr>
        <xdr:cNvPr id="4098" name="AutoShape 50">
          <a:hlinkClick xmlns:r="http://schemas.openxmlformats.org/officeDocument/2006/relationships" r:id="rId2"/>
          <a:extLst>
            <a:ext uri="{FF2B5EF4-FFF2-40B4-BE49-F238E27FC236}">
              <a16:creationId xmlns:a16="http://schemas.microsoft.com/office/drawing/2014/main" id="{93DE2AB5-C82B-4A0B-8102-B17FFD4F63B7}"/>
            </a:ext>
          </a:extLst>
        </xdr:cNvPr>
        <xdr:cNvSpPr>
          <a:spLocks noChangeArrowheads="1"/>
        </xdr:cNvSpPr>
      </xdr:nvSpPr>
      <xdr:spPr bwMode="auto">
        <a:xfrm>
          <a:off x="95250" y="38100"/>
          <a:ext cx="904875" cy="342900"/>
        </a:xfrm>
        <a:prstGeom prst="leftArrow">
          <a:avLst>
            <a:gd name="adj1" fmla="val 50000"/>
            <a:gd name="adj2" fmla="val 74365"/>
          </a:avLst>
        </a:prstGeom>
        <a:solidFill>
          <a:srgbClr val="FFFF99"/>
        </a:solidFill>
        <a:ln w="9360" cap="sq">
          <a:solidFill>
            <a:srgbClr val="000000"/>
          </a:solidFill>
          <a:miter lim="800000"/>
          <a:headEnd/>
          <a:tailEnd/>
        </a:ln>
        <a:effectLst/>
      </xdr:spPr>
      <xdr:txBody>
        <a:bodyPr vertOverflow="clip" wrap="square" lIns="18000" tIns="0" rIns="18000" bIns="0" anchor="ctr" upright="1"/>
        <a:lstStyle/>
        <a:p>
          <a:pPr algn="ctr" rtl="0">
            <a:defRPr sz="1000"/>
          </a:pPr>
          <a:r>
            <a:rPr lang="es-ES" sz="1000" b="0" i="0" u="none" strike="noStrike" baseline="0">
              <a:solidFill>
                <a:srgbClr val="000000"/>
              </a:solidFill>
              <a:latin typeface="Calibri"/>
            </a:rPr>
            <a:t>Menú</a:t>
          </a:r>
        </a:p>
      </xdr:txBody>
    </xdr:sp>
    <xdr:clientData/>
  </xdr:twoCellAnchor>
  <xdr:twoCellAnchor>
    <xdr:from>
      <xdr:col>0</xdr:col>
      <xdr:colOff>236220</xdr:colOff>
      <xdr:row>1</xdr:row>
      <xdr:rowOff>274320</xdr:rowOff>
    </xdr:from>
    <xdr:to>
      <xdr:col>0</xdr:col>
      <xdr:colOff>1242060</xdr:colOff>
      <xdr:row>3</xdr:row>
      <xdr:rowOff>45720</xdr:rowOff>
    </xdr:to>
    <xdr:pic>
      <xdr:nvPicPr>
        <xdr:cNvPr id="4156" name="Picture 711">
          <a:extLst>
            <a:ext uri="{FF2B5EF4-FFF2-40B4-BE49-F238E27FC236}">
              <a16:creationId xmlns:a16="http://schemas.microsoft.com/office/drawing/2014/main" id="{742B230D-EF70-40AA-8595-2AAC643D90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6220" y="541020"/>
          <a:ext cx="100584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xdr:colOff>
      <xdr:row>9</xdr:row>
      <xdr:rowOff>83820</xdr:rowOff>
    </xdr:from>
    <xdr:to>
      <xdr:col>6</xdr:col>
      <xdr:colOff>76200</xdr:colOff>
      <xdr:row>21</xdr:row>
      <xdr:rowOff>22860</xdr:rowOff>
    </xdr:to>
    <xdr:graphicFrame macro="">
      <xdr:nvGraphicFramePr>
        <xdr:cNvPr id="5228" name="Chart 1">
          <a:extLst>
            <a:ext uri="{FF2B5EF4-FFF2-40B4-BE49-F238E27FC236}">
              <a16:creationId xmlns:a16="http://schemas.microsoft.com/office/drawing/2014/main" id="{D40C5AB3-E6D9-4084-98D7-668CB06B67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190500</xdr:colOff>
      <xdr:row>9</xdr:row>
      <xdr:rowOff>68580</xdr:rowOff>
    </xdr:from>
    <xdr:to>
      <xdr:col>12</xdr:col>
      <xdr:colOff>746760</xdr:colOff>
      <xdr:row>20</xdr:row>
      <xdr:rowOff>76200</xdr:rowOff>
    </xdr:to>
    <xdr:graphicFrame macro="">
      <xdr:nvGraphicFramePr>
        <xdr:cNvPr id="5229" name="Chart 2">
          <a:extLst>
            <a:ext uri="{FF2B5EF4-FFF2-40B4-BE49-F238E27FC236}">
              <a16:creationId xmlns:a16="http://schemas.microsoft.com/office/drawing/2014/main" id="{660CD313-1E50-472C-B06D-2DF903EE79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1</xdr:col>
      <xdr:colOff>727772</xdr:colOff>
      <xdr:row>0</xdr:row>
      <xdr:rowOff>333375</xdr:rowOff>
    </xdr:to>
    <xdr:sp macro="" textlink="" fLocksText="0">
      <xdr:nvSpPr>
        <xdr:cNvPr id="5124" name="AutoShape 50">
          <a:hlinkClick xmlns:r="http://schemas.openxmlformats.org/officeDocument/2006/relationships" r:id="rId3"/>
          <a:extLst>
            <a:ext uri="{FF2B5EF4-FFF2-40B4-BE49-F238E27FC236}">
              <a16:creationId xmlns:a16="http://schemas.microsoft.com/office/drawing/2014/main" id="{87EAE6CE-17E5-4666-99BF-9E12C7343C68}"/>
            </a:ext>
          </a:extLst>
        </xdr:cNvPr>
        <xdr:cNvSpPr>
          <a:spLocks noChangeArrowheads="1"/>
        </xdr:cNvSpPr>
      </xdr:nvSpPr>
      <xdr:spPr bwMode="auto">
        <a:xfrm>
          <a:off x="0" y="0"/>
          <a:ext cx="933450" cy="333375"/>
        </a:xfrm>
        <a:prstGeom prst="leftArrow">
          <a:avLst>
            <a:gd name="adj1" fmla="val 50000"/>
            <a:gd name="adj2" fmla="val 78906"/>
          </a:avLst>
        </a:prstGeom>
        <a:solidFill>
          <a:srgbClr val="FFFF99"/>
        </a:solidFill>
        <a:ln w="9360" cap="sq">
          <a:solidFill>
            <a:srgbClr val="000000"/>
          </a:solidFill>
          <a:miter lim="800000"/>
          <a:headEnd/>
          <a:tailEnd/>
        </a:ln>
        <a:effectLst/>
      </xdr:spPr>
      <xdr:txBody>
        <a:bodyPr vertOverflow="clip" wrap="square" lIns="18000" tIns="0" rIns="18000" bIns="0" anchor="ctr" upright="1"/>
        <a:lstStyle/>
        <a:p>
          <a:pPr algn="ctr" rtl="0">
            <a:defRPr sz="1000"/>
          </a:pPr>
          <a:r>
            <a:rPr lang="es-ES" sz="1000" b="0" i="0" u="none" strike="noStrike" baseline="0">
              <a:solidFill>
                <a:srgbClr val="000000"/>
              </a:solidFill>
              <a:latin typeface="Calibri"/>
            </a:rPr>
            <a:t>Menú</a:t>
          </a:r>
        </a:p>
      </xdr:txBody>
    </xdr:sp>
    <xdr:clientData/>
  </xdr:twoCellAnchor>
  <xdr:twoCellAnchor>
    <xdr:from>
      <xdr:col>13</xdr:col>
      <xdr:colOff>41910</xdr:colOff>
      <xdr:row>9</xdr:row>
      <xdr:rowOff>100330</xdr:rowOff>
    </xdr:from>
    <xdr:to>
      <xdr:col>19</xdr:col>
      <xdr:colOff>789940</xdr:colOff>
      <xdr:row>22</xdr:row>
      <xdr:rowOff>85090</xdr:rowOff>
    </xdr:to>
    <xdr:graphicFrame macro="">
      <xdr:nvGraphicFramePr>
        <xdr:cNvPr id="5232" name="Chart 5">
          <a:extLst>
            <a:ext uri="{FF2B5EF4-FFF2-40B4-BE49-F238E27FC236}">
              <a16:creationId xmlns:a16="http://schemas.microsoft.com/office/drawing/2014/main" id="{9FF2EBCD-5BEB-452A-BBFA-46F407EABC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23</xdr:row>
      <xdr:rowOff>88901</xdr:rowOff>
    </xdr:from>
    <xdr:to>
      <xdr:col>6</xdr:col>
      <xdr:colOff>482600</xdr:colOff>
      <xdr:row>33</xdr:row>
      <xdr:rowOff>12700</xdr:rowOff>
    </xdr:to>
    <xdr:graphicFrame macro="">
      <xdr:nvGraphicFramePr>
        <xdr:cNvPr id="7" name="Gráfico 6">
          <a:extLst>
            <a:ext uri="{FF2B5EF4-FFF2-40B4-BE49-F238E27FC236}">
              <a16:creationId xmlns:a16="http://schemas.microsoft.com/office/drawing/2014/main" id="{D81C7B24-63DF-4520-ADC3-E813752BEE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160020</xdr:rowOff>
    </xdr:from>
    <xdr:to>
      <xdr:col>12</xdr:col>
      <xdr:colOff>289560</xdr:colOff>
      <xdr:row>14</xdr:row>
      <xdr:rowOff>152400</xdr:rowOff>
    </xdr:to>
    <xdr:graphicFrame macro="">
      <xdr:nvGraphicFramePr>
        <xdr:cNvPr id="6259" name="Chart 1">
          <a:extLst>
            <a:ext uri="{FF2B5EF4-FFF2-40B4-BE49-F238E27FC236}">
              <a16:creationId xmlns:a16="http://schemas.microsoft.com/office/drawing/2014/main" id="{12DB72B1-9D9C-4382-8605-9B2FEA3B73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68580</xdr:colOff>
      <xdr:row>15</xdr:row>
      <xdr:rowOff>373380</xdr:rowOff>
    </xdr:from>
    <xdr:to>
      <xdr:col>6</xdr:col>
      <xdr:colOff>0</xdr:colOff>
      <xdr:row>25</xdr:row>
      <xdr:rowOff>30480</xdr:rowOff>
    </xdr:to>
    <xdr:graphicFrame macro="">
      <xdr:nvGraphicFramePr>
        <xdr:cNvPr id="6260" name="Chart 2">
          <a:extLst>
            <a:ext uri="{FF2B5EF4-FFF2-40B4-BE49-F238E27FC236}">
              <a16:creationId xmlns:a16="http://schemas.microsoft.com/office/drawing/2014/main" id="{9AE74120-3B63-42FA-9397-92896E49C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xdr:row>
      <xdr:rowOff>7620</xdr:rowOff>
    </xdr:from>
    <xdr:to>
      <xdr:col>6</xdr:col>
      <xdr:colOff>99060</xdr:colOff>
      <xdr:row>14</xdr:row>
      <xdr:rowOff>251460</xdr:rowOff>
    </xdr:to>
    <xdr:graphicFrame macro="">
      <xdr:nvGraphicFramePr>
        <xdr:cNvPr id="6261" name="Chart 3">
          <a:extLst>
            <a:ext uri="{FF2B5EF4-FFF2-40B4-BE49-F238E27FC236}">
              <a16:creationId xmlns:a16="http://schemas.microsoft.com/office/drawing/2014/main" id="{C8231D45-D62D-4DA4-9624-98CA51E54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1104900</xdr:colOff>
      <xdr:row>16</xdr:row>
      <xdr:rowOff>7620</xdr:rowOff>
    </xdr:from>
    <xdr:to>
      <xdr:col>13</xdr:col>
      <xdr:colOff>236220</xdr:colOff>
      <xdr:row>25</xdr:row>
      <xdr:rowOff>53340</xdr:rowOff>
    </xdr:to>
    <xdr:graphicFrame macro="">
      <xdr:nvGraphicFramePr>
        <xdr:cNvPr id="6262" name="Chart 4">
          <a:extLst>
            <a:ext uri="{FF2B5EF4-FFF2-40B4-BE49-F238E27FC236}">
              <a16:creationId xmlns:a16="http://schemas.microsoft.com/office/drawing/2014/main" id="{B42C32F3-4FE6-4EAA-B0DF-6EC0A920FB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228600</xdr:colOff>
      <xdr:row>27</xdr:row>
      <xdr:rowOff>45720</xdr:rowOff>
    </xdr:from>
    <xdr:to>
      <xdr:col>6</xdr:col>
      <xdr:colOff>106680</xdr:colOff>
      <xdr:row>30</xdr:row>
      <xdr:rowOff>266700</xdr:rowOff>
    </xdr:to>
    <xdr:graphicFrame macro="">
      <xdr:nvGraphicFramePr>
        <xdr:cNvPr id="6263" name="Chart 5">
          <a:extLst>
            <a:ext uri="{FF2B5EF4-FFF2-40B4-BE49-F238E27FC236}">
              <a16:creationId xmlns:a16="http://schemas.microsoft.com/office/drawing/2014/main" id="{B436D0A6-66C5-4F30-BEF4-0C7CC77EC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0</xdr:row>
      <xdr:rowOff>9525</xdr:rowOff>
    </xdr:from>
    <xdr:to>
      <xdr:col>1</xdr:col>
      <xdr:colOff>720029</xdr:colOff>
      <xdr:row>0</xdr:row>
      <xdr:rowOff>342900</xdr:rowOff>
    </xdr:to>
    <xdr:sp macro="" textlink="" fLocksText="0">
      <xdr:nvSpPr>
        <xdr:cNvPr id="6150" name="AutoShape 50">
          <a:hlinkClick xmlns:r="http://schemas.openxmlformats.org/officeDocument/2006/relationships" r:id="rId6"/>
          <a:extLst>
            <a:ext uri="{FF2B5EF4-FFF2-40B4-BE49-F238E27FC236}">
              <a16:creationId xmlns:a16="http://schemas.microsoft.com/office/drawing/2014/main" id="{4F998D4A-8A04-404D-93A7-544BC8F7F8F9}"/>
            </a:ext>
          </a:extLst>
        </xdr:cNvPr>
        <xdr:cNvSpPr>
          <a:spLocks noChangeArrowheads="1"/>
        </xdr:cNvSpPr>
      </xdr:nvSpPr>
      <xdr:spPr bwMode="auto">
        <a:xfrm>
          <a:off x="0" y="9525"/>
          <a:ext cx="933450" cy="333375"/>
        </a:xfrm>
        <a:prstGeom prst="leftArrow">
          <a:avLst>
            <a:gd name="adj1" fmla="val 50000"/>
            <a:gd name="adj2" fmla="val 78906"/>
          </a:avLst>
        </a:prstGeom>
        <a:solidFill>
          <a:srgbClr val="FFFF99"/>
        </a:solidFill>
        <a:ln w="9360" cap="sq">
          <a:solidFill>
            <a:srgbClr val="000000"/>
          </a:solidFill>
          <a:miter lim="800000"/>
          <a:headEnd/>
          <a:tailEnd/>
        </a:ln>
        <a:effectLst/>
      </xdr:spPr>
      <xdr:txBody>
        <a:bodyPr vertOverflow="clip" wrap="square" lIns="18000" tIns="0" rIns="18000" bIns="0" anchor="ctr" upright="1"/>
        <a:lstStyle/>
        <a:p>
          <a:pPr algn="ctr" rtl="0">
            <a:defRPr sz="1000"/>
          </a:pPr>
          <a:r>
            <a:rPr lang="es-ES" sz="1000" b="0" i="0" u="none" strike="noStrike" baseline="0">
              <a:solidFill>
                <a:srgbClr val="000000"/>
              </a:solidFill>
              <a:latin typeface="Calibri"/>
            </a:rPr>
            <a:t>Menú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434340</xdr:colOff>
      <xdr:row>9</xdr:row>
      <xdr:rowOff>114300</xdr:rowOff>
    </xdr:from>
    <xdr:to>
      <xdr:col>12</xdr:col>
      <xdr:colOff>236220</xdr:colOff>
      <xdr:row>18</xdr:row>
      <xdr:rowOff>22860</xdr:rowOff>
    </xdr:to>
    <xdr:graphicFrame macro="">
      <xdr:nvGraphicFramePr>
        <xdr:cNvPr id="7245" name="Chart 1">
          <a:extLst>
            <a:ext uri="{FF2B5EF4-FFF2-40B4-BE49-F238E27FC236}">
              <a16:creationId xmlns:a16="http://schemas.microsoft.com/office/drawing/2014/main" id="{EB9BA31D-80A5-4E61-A236-B31F17ACC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685800</xdr:colOff>
      <xdr:row>9</xdr:row>
      <xdr:rowOff>114300</xdr:rowOff>
    </xdr:from>
    <xdr:to>
      <xdr:col>18</xdr:col>
      <xdr:colOff>236220</xdr:colOff>
      <xdr:row>18</xdr:row>
      <xdr:rowOff>60960</xdr:rowOff>
    </xdr:to>
    <xdr:graphicFrame macro="">
      <xdr:nvGraphicFramePr>
        <xdr:cNvPr id="7246" name="Chart 2">
          <a:extLst>
            <a:ext uri="{FF2B5EF4-FFF2-40B4-BE49-F238E27FC236}">
              <a16:creationId xmlns:a16="http://schemas.microsoft.com/office/drawing/2014/main" id="{07B95F71-3E1E-47E9-B470-2DD9810B8F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0</xdr:row>
      <xdr:rowOff>19050</xdr:rowOff>
    </xdr:from>
    <xdr:to>
      <xdr:col>1</xdr:col>
      <xdr:colOff>973394</xdr:colOff>
      <xdr:row>1</xdr:row>
      <xdr:rowOff>9525</xdr:rowOff>
    </xdr:to>
    <xdr:sp macro="" textlink="" fLocksText="0">
      <xdr:nvSpPr>
        <xdr:cNvPr id="7171" name="AutoShape 50">
          <a:hlinkClick xmlns:r="http://schemas.openxmlformats.org/officeDocument/2006/relationships" r:id="rId3"/>
          <a:extLst>
            <a:ext uri="{FF2B5EF4-FFF2-40B4-BE49-F238E27FC236}">
              <a16:creationId xmlns:a16="http://schemas.microsoft.com/office/drawing/2014/main" id="{36DB61F4-BE8B-455C-9E6A-9CC0359DEEF1}"/>
            </a:ext>
          </a:extLst>
        </xdr:cNvPr>
        <xdr:cNvSpPr>
          <a:spLocks noChangeArrowheads="1"/>
        </xdr:cNvSpPr>
      </xdr:nvSpPr>
      <xdr:spPr bwMode="auto">
        <a:xfrm>
          <a:off x="28575" y="19050"/>
          <a:ext cx="942975" cy="323850"/>
        </a:xfrm>
        <a:prstGeom prst="leftArrow">
          <a:avLst>
            <a:gd name="adj1" fmla="val 50000"/>
            <a:gd name="adj2" fmla="val 82055"/>
          </a:avLst>
        </a:prstGeom>
        <a:solidFill>
          <a:srgbClr val="FFFF99"/>
        </a:solidFill>
        <a:ln w="9360" cap="sq">
          <a:solidFill>
            <a:srgbClr val="000000"/>
          </a:solidFill>
          <a:miter lim="800000"/>
          <a:headEnd/>
          <a:tailEnd/>
        </a:ln>
        <a:effectLst/>
      </xdr:spPr>
      <xdr:txBody>
        <a:bodyPr vertOverflow="clip" wrap="square" lIns="18000" tIns="0" rIns="18000" bIns="0" anchor="ctr" upright="1"/>
        <a:lstStyle/>
        <a:p>
          <a:pPr algn="ctr" rtl="0">
            <a:defRPr sz="1000"/>
          </a:pPr>
          <a:r>
            <a:rPr lang="es-ES" sz="1000" b="0" i="0" u="none" strike="noStrike" baseline="0">
              <a:solidFill>
                <a:srgbClr val="000000"/>
              </a:solidFill>
              <a:latin typeface="Calibri"/>
            </a:rPr>
            <a:t>Menú</a:t>
          </a:r>
        </a:p>
      </xdr:txBody>
    </xdr:sp>
    <xdr:clientData/>
  </xdr:twoCellAnchor>
  <xdr:twoCellAnchor>
    <xdr:from>
      <xdr:col>1</xdr:col>
      <xdr:colOff>54429</xdr:colOff>
      <xdr:row>9</xdr:row>
      <xdr:rowOff>65314</xdr:rowOff>
    </xdr:from>
    <xdr:to>
      <xdr:col>5</xdr:col>
      <xdr:colOff>274320</xdr:colOff>
      <xdr:row>17</xdr:row>
      <xdr:rowOff>68580</xdr:rowOff>
    </xdr:to>
    <xdr:graphicFrame macro="">
      <xdr:nvGraphicFramePr>
        <xdr:cNvPr id="7248" name="Chart 4">
          <a:extLst>
            <a:ext uri="{FF2B5EF4-FFF2-40B4-BE49-F238E27FC236}">
              <a16:creationId xmlns:a16="http://schemas.microsoft.com/office/drawing/2014/main" id="{4C02C28E-B4D1-47BA-9EE3-6244CC62ED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0</xdr:row>
      <xdr:rowOff>47625</xdr:rowOff>
    </xdr:from>
    <xdr:to>
      <xdr:col>1</xdr:col>
      <xdr:colOff>944880</xdr:colOff>
      <xdr:row>0</xdr:row>
      <xdr:rowOff>381000</xdr:rowOff>
    </xdr:to>
    <xdr:sp macro="" textlink="" fLocksText="0">
      <xdr:nvSpPr>
        <xdr:cNvPr id="8193" name="AutoShape 50">
          <a:hlinkClick xmlns:r="http://schemas.openxmlformats.org/officeDocument/2006/relationships" r:id="rId1"/>
          <a:extLst>
            <a:ext uri="{FF2B5EF4-FFF2-40B4-BE49-F238E27FC236}">
              <a16:creationId xmlns:a16="http://schemas.microsoft.com/office/drawing/2014/main" id="{23933F0B-1AA0-4F2A-BAF9-5F97CE3A1A5A}"/>
            </a:ext>
          </a:extLst>
        </xdr:cNvPr>
        <xdr:cNvSpPr>
          <a:spLocks noChangeArrowheads="1"/>
        </xdr:cNvSpPr>
      </xdr:nvSpPr>
      <xdr:spPr bwMode="auto">
        <a:xfrm>
          <a:off x="38100" y="47625"/>
          <a:ext cx="952500" cy="333375"/>
        </a:xfrm>
        <a:prstGeom prst="leftArrow">
          <a:avLst>
            <a:gd name="adj1" fmla="val 50000"/>
            <a:gd name="adj2" fmla="val 80516"/>
          </a:avLst>
        </a:prstGeom>
        <a:solidFill>
          <a:srgbClr val="FFFF99"/>
        </a:solidFill>
        <a:ln w="9360" cap="sq">
          <a:solidFill>
            <a:srgbClr val="000000"/>
          </a:solidFill>
          <a:miter lim="800000"/>
          <a:headEnd/>
          <a:tailEnd/>
        </a:ln>
        <a:effectLst/>
      </xdr:spPr>
      <xdr:txBody>
        <a:bodyPr vertOverflow="clip" wrap="square" lIns="18000" tIns="0" rIns="18000" bIns="0" anchor="ctr" upright="1"/>
        <a:lstStyle/>
        <a:p>
          <a:pPr algn="ctr" rtl="0">
            <a:defRPr sz="1000"/>
          </a:pPr>
          <a:r>
            <a:rPr lang="es-ES" sz="1000" b="0" i="0" u="none" strike="noStrike" baseline="0">
              <a:solidFill>
                <a:srgbClr val="000000"/>
              </a:solidFill>
              <a:latin typeface="Calibri"/>
            </a:rPr>
            <a:t>Menú</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xdr:col>
      <xdr:colOff>691502</xdr:colOff>
      <xdr:row>0</xdr:row>
      <xdr:rowOff>352425</xdr:rowOff>
    </xdr:to>
    <xdr:sp macro="" textlink="" fLocksText="0">
      <xdr:nvSpPr>
        <xdr:cNvPr id="9217" name="AutoShape 50">
          <a:hlinkClick xmlns:r="http://schemas.openxmlformats.org/officeDocument/2006/relationships" r:id="rId1"/>
          <a:extLst>
            <a:ext uri="{FF2B5EF4-FFF2-40B4-BE49-F238E27FC236}">
              <a16:creationId xmlns:a16="http://schemas.microsoft.com/office/drawing/2014/main" id="{010FA937-E65F-4D2E-BD79-5E7259DA58A5}"/>
            </a:ext>
          </a:extLst>
        </xdr:cNvPr>
        <xdr:cNvSpPr>
          <a:spLocks noChangeArrowheads="1"/>
        </xdr:cNvSpPr>
      </xdr:nvSpPr>
      <xdr:spPr bwMode="auto">
        <a:xfrm>
          <a:off x="38100" y="28575"/>
          <a:ext cx="914400" cy="323850"/>
        </a:xfrm>
        <a:prstGeom prst="leftArrow">
          <a:avLst>
            <a:gd name="adj1" fmla="val 50000"/>
            <a:gd name="adj2" fmla="val 79569"/>
          </a:avLst>
        </a:prstGeom>
        <a:solidFill>
          <a:srgbClr val="FFFF99"/>
        </a:solidFill>
        <a:ln w="9360" cap="sq">
          <a:solidFill>
            <a:srgbClr val="000000"/>
          </a:solidFill>
          <a:miter lim="800000"/>
          <a:headEnd/>
          <a:tailEnd/>
        </a:ln>
        <a:effectLst/>
      </xdr:spPr>
      <xdr:txBody>
        <a:bodyPr vertOverflow="clip" wrap="square" lIns="18000" tIns="0" rIns="18000" bIns="0" anchor="ctr" upright="1"/>
        <a:lstStyle/>
        <a:p>
          <a:pPr algn="ctr" rtl="0">
            <a:defRPr sz="1000"/>
          </a:pPr>
          <a:r>
            <a:rPr lang="es-ES" sz="1000" b="0" i="0" u="none" strike="noStrike" baseline="0">
              <a:solidFill>
                <a:srgbClr val="000000"/>
              </a:solidFill>
              <a:latin typeface="Calibri"/>
            </a:rPr>
            <a:t>Menú</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PORTE%20MENSUALES\REPORTE%20SEMESTRAL\Documents%20and%20Settings\Administrator\My%20Documents\Downloads\Ficticia%20HIV%20Dashboard_ES%20-%20Set%20Up%20and%20Maintenance%20Guid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indicadores"/>
      <sheetName val="Introducción de datos"/>
      <sheetName val="Información de la subvención"/>
      <sheetName val="Financiamiento"/>
      <sheetName val="Gestión"/>
      <sheetName val="Programatico"/>
      <sheetName val="Recomendaciones"/>
      <sheetName val="Acciones"/>
      <sheetName val="Setup"/>
    </sheetNames>
    <sheetDataSet>
      <sheetData sheetId="0" refreshError="1"/>
      <sheetData sheetId="1">
        <row r="6">
          <cell r="B6" t="str">
            <v>Subvención nº:</v>
          </cell>
          <cell r="C6" t="str">
            <v>FIC-910-G01-H</v>
          </cell>
        </row>
      </sheetData>
      <sheetData sheetId="2">
        <row r="3">
          <cell r="B3" t="str">
            <v>Tablero de mando:  Ficticia - VIH / SIDA</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sheetPr>
  <dimension ref="B1:O4"/>
  <sheetViews>
    <sheetView showGridLines="0" topLeftCell="A3" zoomScale="80" zoomScaleNormal="80" workbookViewId="0"/>
  </sheetViews>
  <sheetFormatPr baseColWidth="10" defaultRowHeight="14.4"/>
  <cols>
    <col min="1" max="1" width="1.109375" customWidth="1"/>
    <col min="2" max="10" width="11.44140625" customWidth="1"/>
    <col min="11" max="11" width="1.5546875" customWidth="1"/>
  </cols>
  <sheetData>
    <row r="1" spans="2:15" ht="25.5" customHeight="1"/>
    <row r="2" spans="2:15" ht="36.6">
      <c r="B2" s="514" t="str">
        <f>+'[1]Información de la subvención'!B3:J3</f>
        <v>Tablero de mando:  Ficticia - VIH / SIDA</v>
      </c>
      <c r="C2" s="514"/>
      <c r="D2" s="514"/>
      <c r="E2" s="514"/>
      <c r="F2" s="514"/>
      <c r="G2" s="514"/>
      <c r="H2" s="514"/>
      <c r="I2" s="514"/>
      <c r="J2" s="514"/>
      <c r="K2" s="514"/>
      <c r="L2" s="514"/>
      <c r="M2" s="1"/>
      <c r="N2" s="1"/>
      <c r="O2" s="1"/>
    </row>
    <row r="4" spans="2:15" ht="21">
      <c r="B4" s="515" t="str">
        <f>+'Introducción de datos'!G6&amp;"  "&amp;+'Introducción de datos'!G8&amp;",  "&amp;+'Introducción de datos'!I8</f>
        <v xml:space="preserve">TB  ,  </v>
      </c>
      <c r="C4" s="515"/>
      <c r="D4" s="515"/>
      <c r="E4" s="515"/>
      <c r="F4" s="2"/>
      <c r="G4" s="2"/>
      <c r="H4" s="3" t="str">
        <f>+'[1]Introducción de datos'!B6&amp;" "&amp;+'[1]Introducción de datos'!C6</f>
        <v>Subvención nº: FIC-910-G01-H</v>
      </c>
      <c r="I4" s="3"/>
      <c r="J4" s="4"/>
      <c r="K4" s="2"/>
      <c r="L4" s="2"/>
    </row>
  </sheetData>
  <sheetProtection selectLockedCells="1" selectUnlockedCells="1"/>
  <mergeCells count="2">
    <mergeCell ref="B2:L2"/>
    <mergeCell ref="B4:E4"/>
  </mergeCells>
  <phoneticPr fontId="68" type="noConversion"/>
  <pageMargins left="0.70833333333333337" right="0.70833333333333337" top="0.74791666666666667" bottom="0.74861111111111112" header="0.51180555555555551" footer="0.31527777777777777"/>
  <pageSetup paperSize="9" firstPageNumber="0" orientation="landscape" horizontalDpi="300" verticalDpi="300"/>
  <headerFooter alignWithMargins="0">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O48"/>
  <sheetViews>
    <sheetView showGridLines="0" topLeftCell="G6" zoomScale="80" zoomScaleNormal="80" workbookViewId="0">
      <selection activeCell="H9" sqref="H9"/>
    </sheetView>
  </sheetViews>
  <sheetFormatPr baseColWidth="10" defaultRowHeight="14.4"/>
  <cols>
    <col min="1" max="1" width="11.44140625" customWidth="1"/>
    <col min="2" max="2" width="16.109375" customWidth="1"/>
    <col min="3" max="3" width="14.5546875" customWidth="1"/>
    <col min="4" max="4" width="15.44140625" customWidth="1"/>
    <col min="5" max="6" width="11.44140625" customWidth="1"/>
    <col min="7" max="7" width="14.44140625" customWidth="1"/>
    <col min="8" max="8" width="35.44140625" customWidth="1"/>
    <col min="9" max="9" width="45.5546875" customWidth="1"/>
    <col min="10" max="10" width="33.44140625" customWidth="1"/>
    <col min="11" max="12" width="11.44140625" customWidth="1"/>
    <col min="13" max="13" width="28.44140625" customWidth="1"/>
    <col min="14" max="14" width="46.44140625" customWidth="1"/>
  </cols>
  <sheetData>
    <row r="2" spans="2:15" ht="25.5" customHeight="1"/>
    <row r="3" spans="2:15" ht="36.6">
      <c r="B3" s="707" t="str">
        <f>'Información de la subvención'!B3:J3</f>
        <v>Tablero de mando:  El Salvador - TB</v>
      </c>
      <c r="C3" s="707"/>
      <c r="D3" s="707"/>
      <c r="E3" s="707"/>
      <c r="F3" s="707"/>
      <c r="G3" s="707"/>
      <c r="H3" s="707"/>
      <c r="I3" s="307"/>
    </row>
    <row r="6" spans="2:15" ht="18">
      <c r="B6" s="708" t="s">
        <v>255</v>
      </c>
      <c r="C6" s="708"/>
      <c r="D6" s="708"/>
      <c r="E6" s="708"/>
      <c r="F6" s="708"/>
      <c r="G6" s="708"/>
      <c r="H6" s="708"/>
    </row>
    <row r="8" spans="2:15" ht="18">
      <c r="B8" s="441" t="s">
        <v>256</v>
      </c>
      <c r="C8" s="441" t="s">
        <v>257</v>
      </c>
      <c r="D8" s="441" t="s">
        <v>258</v>
      </c>
      <c r="E8" s="441" t="s">
        <v>259</v>
      </c>
      <c r="F8" s="441" t="s">
        <v>260</v>
      </c>
      <c r="G8" s="441" t="s">
        <v>261</v>
      </c>
      <c r="H8" s="441" t="s">
        <v>262</v>
      </c>
      <c r="I8" s="442" t="s">
        <v>263</v>
      </c>
      <c r="J8" s="442" t="s">
        <v>264</v>
      </c>
      <c r="M8" s="10"/>
      <c r="N8" s="10"/>
      <c r="O8" s="10"/>
    </row>
    <row r="9" spans="2:15">
      <c r="B9" s="443" t="s">
        <v>265</v>
      </c>
      <c r="C9" s="443" t="s">
        <v>265</v>
      </c>
      <c r="D9" s="443" t="s">
        <v>265</v>
      </c>
      <c r="E9" s="443" t="s">
        <v>265</v>
      </c>
      <c r="F9" s="443" t="s">
        <v>265</v>
      </c>
      <c r="G9" s="443" t="s">
        <v>265</v>
      </c>
      <c r="H9" s="443" t="s">
        <v>265</v>
      </c>
      <c r="I9" s="444" t="s">
        <v>265</v>
      </c>
      <c r="J9" s="443" t="s">
        <v>265</v>
      </c>
      <c r="M9" s="10"/>
      <c r="N9" s="10"/>
      <c r="O9" s="10"/>
    </row>
    <row r="10" spans="2:15">
      <c r="B10" s="445" t="s">
        <v>266</v>
      </c>
      <c r="C10" s="445" t="s">
        <v>75</v>
      </c>
      <c r="D10" s="445" t="s">
        <v>267</v>
      </c>
      <c r="E10" s="445" t="s">
        <v>268</v>
      </c>
      <c r="F10" s="445" t="s">
        <v>63</v>
      </c>
      <c r="G10" s="446" t="s">
        <v>269</v>
      </c>
      <c r="H10" s="447" t="s">
        <v>270</v>
      </c>
      <c r="I10" s="448" t="s">
        <v>171</v>
      </c>
      <c r="J10" s="443" t="s">
        <v>271</v>
      </c>
      <c r="M10" s="10"/>
      <c r="N10" s="10"/>
      <c r="O10" s="10"/>
    </row>
    <row r="11" spans="2:15">
      <c r="B11" s="445" t="s">
        <v>272</v>
      </c>
      <c r="C11" s="445" t="s">
        <v>273</v>
      </c>
      <c r="D11" s="445" t="s">
        <v>274</v>
      </c>
      <c r="E11" s="445" t="s">
        <v>275</v>
      </c>
      <c r="F11" s="445" t="s">
        <v>79</v>
      </c>
      <c r="G11" s="446" t="s">
        <v>58</v>
      </c>
      <c r="H11" s="447" t="s">
        <v>276</v>
      </c>
      <c r="I11" s="448" t="s">
        <v>172</v>
      </c>
      <c r="J11" s="443" t="s">
        <v>277</v>
      </c>
      <c r="M11" s="10"/>
      <c r="N11" s="10"/>
      <c r="O11" s="10"/>
    </row>
    <row r="12" spans="2:15">
      <c r="B12" s="445" t="s">
        <v>50</v>
      </c>
      <c r="D12" s="445" t="s">
        <v>278</v>
      </c>
      <c r="E12" s="445" t="s">
        <v>279</v>
      </c>
      <c r="F12" s="445" t="s">
        <v>80</v>
      </c>
      <c r="G12" s="446" t="s">
        <v>280</v>
      </c>
      <c r="H12" s="447" t="s">
        <v>281</v>
      </c>
      <c r="I12" s="448" t="s">
        <v>173</v>
      </c>
      <c r="J12" s="443" t="s">
        <v>282</v>
      </c>
      <c r="M12" s="449"/>
      <c r="N12" s="10"/>
      <c r="O12" s="10"/>
    </row>
    <row r="13" spans="2:15">
      <c r="B13" s="445" t="s">
        <v>283</v>
      </c>
      <c r="D13" s="445" t="s">
        <v>284</v>
      </c>
      <c r="E13" s="450"/>
      <c r="F13" s="445" t="s">
        <v>81</v>
      </c>
      <c r="G13" s="446" t="s">
        <v>285</v>
      </c>
      <c r="H13" s="447" t="s">
        <v>286</v>
      </c>
      <c r="I13" s="448" t="s">
        <v>174</v>
      </c>
      <c r="J13" s="443" t="s">
        <v>287</v>
      </c>
      <c r="M13" s="449"/>
      <c r="N13" s="10"/>
      <c r="O13" s="10"/>
    </row>
    <row r="14" spans="2:15">
      <c r="B14" s="445" t="s">
        <v>288</v>
      </c>
      <c r="D14" s="445" t="s">
        <v>289</v>
      </c>
      <c r="F14" s="445" t="s">
        <v>82</v>
      </c>
      <c r="G14" s="446" t="s">
        <v>290</v>
      </c>
      <c r="H14" s="447" t="s">
        <v>291</v>
      </c>
      <c r="I14" s="448" t="s">
        <v>292</v>
      </c>
      <c r="J14" s="443" t="s">
        <v>293</v>
      </c>
      <c r="M14" s="449"/>
      <c r="N14" s="10"/>
      <c r="O14" s="10"/>
    </row>
    <row r="15" spans="2:15">
      <c r="D15" s="445" t="s">
        <v>294</v>
      </c>
      <c r="F15" s="445" t="s">
        <v>83</v>
      </c>
      <c r="H15" s="447" t="s">
        <v>295</v>
      </c>
      <c r="I15" s="448" t="s">
        <v>296</v>
      </c>
      <c r="J15" s="443" t="s">
        <v>297</v>
      </c>
      <c r="M15" s="449"/>
      <c r="N15" s="10"/>
      <c r="O15" s="10"/>
    </row>
    <row r="16" spans="2:15">
      <c r="D16" s="445" t="s">
        <v>298</v>
      </c>
      <c r="F16" s="445" t="s">
        <v>84</v>
      </c>
      <c r="H16" s="447" t="s">
        <v>299</v>
      </c>
      <c r="I16" s="448" t="s">
        <v>300</v>
      </c>
      <c r="J16" s="443" t="s">
        <v>301</v>
      </c>
      <c r="M16" s="449"/>
      <c r="N16" s="10"/>
      <c r="O16" s="10"/>
    </row>
    <row r="17" spans="4:15">
      <c r="D17" s="445" t="s">
        <v>302</v>
      </c>
      <c r="F17" s="445" t="s">
        <v>85</v>
      </c>
      <c r="H17" s="447" t="s">
        <v>303</v>
      </c>
      <c r="I17" s="448" t="s">
        <v>304</v>
      </c>
      <c r="J17" s="443" t="s">
        <v>305</v>
      </c>
      <c r="M17" s="449"/>
      <c r="N17" s="10"/>
      <c r="O17" s="10"/>
    </row>
    <row r="18" spans="4:15">
      <c r="D18" s="445" t="s">
        <v>306</v>
      </c>
      <c r="F18" s="445" t="s">
        <v>86</v>
      </c>
      <c r="H18" s="447" t="s">
        <v>307</v>
      </c>
      <c r="I18" s="448" t="s">
        <v>308</v>
      </c>
      <c r="J18" s="443" t="s">
        <v>309</v>
      </c>
      <c r="M18" s="449"/>
      <c r="N18" s="10"/>
      <c r="O18" s="10"/>
    </row>
    <row r="19" spans="4:15">
      <c r="D19" s="445" t="s">
        <v>310</v>
      </c>
      <c r="F19" s="445" t="s">
        <v>87</v>
      </c>
      <c r="H19" s="447" t="s">
        <v>311</v>
      </c>
      <c r="I19" s="448" t="s">
        <v>312</v>
      </c>
      <c r="J19" s="443" t="s">
        <v>313</v>
      </c>
      <c r="M19" s="449"/>
      <c r="N19" s="10"/>
      <c r="O19" s="10"/>
    </row>
    <row r="20" spans="4:15">
      <c r="D20" s="451"/>
      <c r="F20" s="445" t="s">
        <v>88</v>
      </c>
      <c r="H20" s="447" t="s">
        <v>314</v>
      </c>
      <c r="I20" s="448" t="s">
        <v>315</v>
      </c>
      <c r="J20" s="443" t="s">
        <v>316</v>
      </c>
      <c r="M20" s="10"/>
      <c r="N20" s="10"/>
      <c r="O20" s="10"/>
    </row>
    <row r="21" spans="4:15">
      <c r="D21" s="452"/>
      <c r="F21" s="445" t="s">
        <v>89</v>
      </c>
      <c r="H21" s="452"/>
      <c r="I21" s="448" t="s">
        <v>317</v>
      </c>
      <c r="J21" s="443" t="s">
        <v>318</v>
      </c>
      <c r="M21" s="10"/>
      <c r="N21" s="10"/>
      <c r="O21" s="10"/>
    </row>
    <row r="22" spans="4:15">
      <c r="H22" s="452"/>
      <c r="I22" s="448" t="s">
        <v>319</v>
      </c>
      <c r="J22" s="443" t="s">
        <v>320</v>
      </c>
      <c r="M22" s="10"/>
      <c r="N22" s="10"/>
      <c r="O22" s="10"/>
    </row>
    <row r="23" spans="4:15">
      <c r="I23" s="448" t="s">
        <v>321</v>
      </c>
      <c r="J23" s="443" t="s">
        <v>322</v>
      </c>
      <c r="M23" s="10"/>
      <c r="N23" s="10"/>
      <c r="O23" s="10"/>
    </row>
    <row r="24" spans="4:15">
      <c r="I24" s="448" t="s">
        <v>323</v>
      </c>
      <c r="J24" s="443" t="s">
        <v>324</v>
      </c>
      <c r="M24" s="10"/>
      <c r="N24" s="10"/>
      <c r="O24" s="10"/>
    </row>
    <row r="25" spans="4:15">
      <c r="I25" s="453"/>
      <c r="J25" s="443" t="s">
        <v>325</v>
      </c>
    </row>
    <row r="26" spans="4:15">
      <c r="I26" s="448" t="s">
        <v>326</v>
      </c>
      <c r="J26" s="443" t="s">
        <v>327</v>
      </c>
    </row>
    <row r="27" spans="4:15">
      <c r="I27" s="448" t="s">
        <v>328</v>
      </c>
      <c r="J27" s="443" t="s">
        <v>44</v>
      </c>
    </row>
    <row r="28" spans="4:15">
      <c r="I28" s="453" t="s">
        <v>176</v>
      </c>
      <c r="J28" s="443" t="s">
        <v>329</v>
      </c>
    </row>
    <row r="29" spans="4:15">
      <c r="I29" s="453" t="s">
        <v>330</v>
      </c>
      <c r="J29" s="443" t="s">
        <v>331</v>
      </c>
    </row>
    <row r="30" spans="4:15">
      <c r="I30" s="453" t="s">
        <v>332</v>
      </c>
      <c r="J30" s="443" t="s">
        <v>333</v>
      </c>
    </row>
    <row r="31" spans="4:15">
      <c r="J31" s="443" t="s">
        <v>334</v>
      </c>
    </row>
    <row r="32" spans="4:15">
      <c r="J32" s="443" t="s">
        <v>335</v>
      </c>
    </row>
    <row r="33" spans="10:10">
      <c r="J33" s="443" t="s">
        <v>336</v>
      </c>
    </row>
    <row r="34" spans="10:10">
      <c r="J34" s="443" t="s">
        <v>337</v>
      </c>
    </row>
    <row r="35" spans="10:10">
      <c r="J35" s="443" t="s">
        <v>338</v>
      </c>
    </row>
    <row r="36" spans="10:10">
      <c r="J36" s="443" t="s">
        <v>339</v>
      </c>
    </row>
    <row r="37" spans="10:10">
      <c r="J37" s="443" t="s">
        <v>340</v>
      </c>
    </row>
    <row r="38" spans="10:10">
      <c r="J38" s="443" t="s">
        <v>341</v>
      </c>
    </row>
    <row r="39" spans="10:10">
      <c r="J39" s="443" t="s">
        <v>342</v>
      </c>
    </row>
    <row r="40" spans="10:10">
      <c r="J40" s="443" t="s">
        <v>343</v>
      </c>
    </row>
    <row r="41" spans="10:10">
      <c r="J41" s="443" t="s">
        <v>344</v>
      </c>
    </row>
    <row r="42" spans="10:10">
      <c r="J42" s="443" t="s">
        <v>345</v>
      </c>
    </row>
    <row r="43" spans="10:10">
      <c r="J43" s="443" t="s">
        <v>346</v>
      </c>
    </row>
    <row r="44" spans="10:10">
      <c r="J44" s="443" t="s">
        <v>347</v>
      </c>
    </row>
    <row r="45" spans="10:10">
      <c r="J45" s="443" t="s">
        <v>348</v>
      </c>
    </row>
    <row r="46" spans="10:10">
      <c r="J46" s="443" t="s">
        <v>349</v>
      </c>
    </row>
    <row r="47" spans="10:10">
      <c r="J47" s="443" t="s">
        <v>350</v>
      </c>
    </row>
    <row r="48" spans="10:10">
      <c r="J48" s="443" t="s">
        <v>351</v>
      </c>
    </row>
  </sheetData>
  <sheetProtection selectLockedCells="1" selectUnlockedCells="1"/>
  <mergeCells count="2">
    <mergeCell ref="B3:H3"/>
    <mergeCell ref="B6:H6"/>
  </mergeCells>
  <phoneticPr fontId="68" type="noConversion"/>
  <dataValidations count="1">
    <dataValidation type="list" allowBlank="1" showErrorMessage="1" sqref="M28" xr:uid="{00000000-0002-0000-0900-000000000000}">
      <formula1>$J$10:$J$48</formula1>
      <formula2>0</formula2>
    </dataValidation>
  </dataValidations>
  <pageMargins left="0.7" right="0.7" top="0.75" bottom="0.75" header="0.51180555555555551" footer="0.3"/>
  <pageSetup firstPageNumber="0" orientation="landscape" horizontalDpi="300" verticalDpi="300"/>
  <headerFooter alignWithMargins="0">
    <oddFooter>&amp;L&amp;8&amp;F: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sheetPr>
  <dimension ref="A1:BH48"/>
  <sheetViews>
    <sheetView showGridLines="0" topLeftCell="B1" zoomScale="70" zoomScaleNormal="70" workbookViewId="0">
      <pane ySplit="2" topLeftCell="A3" activePane="bottomLeft" state="frozen"/>
      <selection activeCell="B1" sqref="B1"/>
      <selection pane="bottomLeft" activeCell="B11" sqref="B11"/>
    </sheetView>
  </sheetViews>
  <sheetFormatPr baseColWidth="10" defaultRowHeight="14.4"/>
  <cols>
    <col min="1" max="1" width="2.5546875" customWidth="1"/>
    <col min="2" max="2" width="21.44140625" customWidth="1"/>
    <col min="3" max="3" width="11.44140625" customWidth="1"/>
    <col min="4" max="4" width="11.109375" customWidth="1"/>
    <col min="5" max="5" width="16.44140625" customWidth="1"/>
    <col min="6" max="6" width="15.5546875" customWidth="1"/>
    <col min="7" max="7" width="37.44140625" customWidth="1"/>
    <col min="8" max="8" width="17.44140625" customWidth="1"/>
    <col min="9" max="9" width="71" customWidth="1"/>
    <col min="10" max="10" width="14.109375" customWidth="1"/>
    <col min="11" max="11" width="16" customWidth="1"/>
    <col min="12" max="12" width="13.109375" customWidth="1"/>
    <col min="13" max="13" width="49.44140625" customWidth="1"/>
    <col min="14" max="14" width="2.44140625" style="5" customWidth="1"/>
    <col min="15" max="15" width="3" style="5" customWidth="1"/>
    <col min="16" max="16" width="2.44140625" customWidth="1"/>
    <col min="17" max="17" width="16.109375" customWidth="1"/>
    <col min="18" max="18" width="13.5546875" customWidth="1"/>
    <col min="19" max="19" width="11.44140625" customWidth="1"/>
    <col min="20" max="20" width="14.88671875" customWidth="1"/>
    <col min="21" max="21" width="16" customWidth="1"/>
    <col min="22" max="22" width="0" hidden="1" customWidth="1"/>
    <col min="23" max="23" width="15.44140625" customWidth="1"/>
    <col min="24" max="24" width="11.44140625" customWidth="1"/>
    <col min="25" max="25" width="2.44140625" customWidth="1"/>
    <col min="26" max="26" width="1.109375" customWidth="1"/>
    <col min="27" max="27" width="3.44140625" customWidth="1"/>
    <col min="28" max="28" width="17" customWidth="1"/>
    <col min="29" max="29" width="15" customWidth="1"/>
    <col min="30" max="30" width="11.44140625" customWidth="1"/>
    <col min="31" max="31" width="13.44140625" customWidth="1"/>
    <col min="32" max="32" width="16.88671875" customWidth="1"/>
    <col min="33" max="33" width="11.44140625" customWidth="1"/>
    <col min="34" max="34" width="2" customWidth="1"/>
    <col min="35" max="35" width="3.44140625" customWidth="1"/>
    <col min="36" max="36" width="2.44140625" customWidth="1"/>
    <col min="37" max="37" width="40.5546875" customWidth="1"/>
    <col min="38" max="38" width="15.44140625" customWidth="1"/>
  </cols>
  <sheetData>
    <row r="1" spans="1:60" ht="34.5" customHeight="1">
      <c r="A1" s="6"/>
      <c r="B1" s="6"/>
      <c r="C1" s="6"/>
      <c r="D1" s="6"/>
      <c r="E1" s="6"/>
      <c r="F1" s="6"/>
      <c r="G1" s="6"/>
      <c r="H1" s="6"/>
      <c r="I1" s="6"/>
      <c r="J1" s="6"/>
      <c r="K1" s="6"/>
      <c r="L1" s="6"/>
      <c r="M1" s="6"/>
    </row>
    <row r="2" spans="1:60" ht="36" customHeight="1">
      <c r="A2" s="6"/>
      <c r="B2" s="546" t="str">
        <f>+"Cuadro de mando:  "&amp;"  "&amp;+'Introducción de datos'!C4&amp;" - "&amp;'Introducción de datos'!G6</f>
        <v>Cuadro de mando:    El Salvador - TB</v>
      </c>
      <c r="C2" s="546"/>
      <c r="D2" s="546"/>
      <c r="E2" s="546"/>
      <c r="F2" s="546"/>
      <c r="G2" s="546"/>
      <c r="H2" s="546"/>
      <c r="I2" s="546"/>
      <c r="J2" s="546"/>
      <c r="K2" s="546"/>
      <c r="L2" s="546"/>
      <c r="M2" s="546"/>
    </row>
    <row r="3" spans="1:60" ht="15.75" customHeight="1">
      <c r="A3" s="6"/>
      <c r="B3" s="7"/>
      <c r="C3" s="7"/>
      <c r="D3" s="7"/>
      <c r="E3" s="7"/>
      <c r="F3" s="7"/>
      <c r="G3" s="7"/>
      <c r="H3" s="7"/>
      <c r="I3" s="7"/>
      <c r="J3" s="7"/>
      <c r="K3" s="8"/>
      <c r="L3" s="8"/>
      <c r="M3" s="6"/>
    </row>
    <row r="5" spans="1:60" ht="23.4">
      <c r="B5" s="530" t="s">
        <v>0</v>
      </c>
      <c r="C5" s="530"/>
      <c r="D5" s="530"/>
      <c r="E5" s="530"/>
      <c r="F5" s="530"/>
      <c r="G5" s="530"/>
      <c r="H5" s="530"/>
      <c r="I5" s="530"/>
      <c r="J5" s="530"/>
      <c r="K5" s="530"/>
      <c r="L5" s="530"/>
      <c r="M5" s="530"/>
      <c r="N5" s="530"/>
      <c r="O5" s="530"/>
    </row>
    <row r="7" spans="1:60" ht="21">
      <c r="B7" s="547" t="s">
        <v>1</v>
      </c>
      <c r="C7" s="547"/>
      <c r="D7" s="547"/>
      <c r="E7" s="547" t="s">
        <v>2</v>
      </c>
      <c r="F7" s="547"/>
      <c r="G7" s="547"/>
      <c r="H7" s="547"/>
      <c r="I7" s="547"/>
      <c r="J7" s="547" t="s">
        <v>3</v>
      </c>
      <c r="K7" s="547"/>
      <c r="L7" s="547"/>
      <c r="M7" s="547" t="s">
        <v>4</v>
      </c>
      <c r="N7" s="547"/>
      <c r="O7" s="547"/>
    </row>
    <row r="8" spans="1:60" ht="92.25" customHeight="1">
      <c r="B8" s="526" t="str">
        <f>+'Introducción de datos'!B27</f>
        <v>F1: Presupuesto y desembolsos del Fondo Mundial</v>
      </c>
      <c r="C8" s="526"/>
      <c r="D8" s="526"/>
      <c r="E8" s="548" t="s">
        <v>5</v>
      </c>
      <c r="F8" s="548"/>
      <c r="G8" s="548"/>
      <c r="H8" s="548"/>
      <c r="I8" s="548"/>
      <c r="J8" s="549" t="s">
        <v>6</v>
      </c>
      <c r="K8" s="549"/>
      <c r="L8" s="549"/>
      <c r="M8" s="549" t="s">
        <v>7</v>
      </c>
      <c r="N8" s="549"/>
      <c r="O8" s="549"/>
    </row>
    <row r="9" spans="1:60" ht="117.75" customHeight="1">
      <c r="B9" s="526" t="str">
        <f>+'Introducción de datos'!B36</f>
        <v>F2: Presupuesto y gastos reales por estrategias de la subvención anual</v>
      </c>
      <c r="C9" s="526"/>
      <c r="D9" s="526"/>
      <c r="E9" s="539" t="s">
        <v>8</v>
      </c>
      <c r="F9" s="539"/>
      <c r="G9" s="539"/>
      <c r="H9" s="539"/>
      <c r="I9" s="539"/>
      <c r="J9" s="535" t="s">
        <v>9</v>
      </c>
      <c r="K9" s="535"/>
      <c r="L9" s="535"/>
      <c r="M9" s="535" t="s">
        <v>7</v>
      </c>
      <c r="N9" s="535"/>
      <c r="O9" s="535"/>
    </row>
    <row r="10" spans="1:60" ht="233.25" customHeight="1">
      <c r="B10" s="536" t="str">
        <f>+'Introducción de datos'!B51</f>
        <v>F3: Desembolsos y gastos</v>
      </c>
      <c r="C10" s="536"/>
      <c r="D10" s="536"/>
      <c r="E10" s="539" t="s">
        <v>10</v>
      </c>
      <c r="F10" s="539"/>
      <c r="G10" s="539"/>
      <c r="H10" s="539"/>
      <c r="I10" s="539"/>
      <c r="J10" s="534" t="s">
        <v>11</v>
      </c>
      <c r="K10" s="534"/>
      <c r="L10" s="534"/>
      <c r="M10" s="535" t="s">
        <v>12</v>
      </c>
      <c r="N10" s="535"/>
      <c r="O10" s="535"/>
    </row>
    <row r="11" spans="1:60" ht="279.75" customHeight="1">
      <c r="B11" s="536" t="str">
        <f>+'Introducción de datos'!B69</f>
        <v>F4: Último ciclo de información y desembolso del RP</v>
      </c>
      <c r="C11" s="536"/>
      <c r="D11" s="536"/>
      <c r="E11" s="539" t="s">
        <v>13</v>
      </c>
      <c r="F11" s="539"/>
      <c r="G11" s="539"/>
      <c r="H11" s="539"/>
      <c r="I11" s="539"/>
      <c r="J11" s="534" t="s">
        <v>14</v>
      </c>
      <c r="K11" s="534"/>
      <c r="L11" s="534"/>
      <c r="M11" s="535" t="s">
        <v>15</v>
      </c>
      <c r="N11" s="535"/>
      <c r="O11" s="535"/>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row>
    <row r="12" spans="1:60" s="10" customFormat="1">
      <c r="B12" s="544"/>
      <c r="C12" s="544"/>
      <c r="D12" s="544"/>
      <c r="E12" s="545"/>
      <c r="F12" s="545"/>
      <c r="G12" s="545"/>
      <c r="H12" s="545"/>
      <c r="I12" s="545"/>
      <c r="J12" s="545"/>
      <c r="K12" s="545"/>
      <c r="L12" s="545"/>
      <c r="M12" s="545"/>
      <c r="N12" s="545"/>
      <c r="O12" s="545"/>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row>
    <row r="13" spans="1:60" s="10" customFormat="1">
      <c r="B13" s="541"/>
      <c r="C13" s="541"/>
      <c r="D13" s="541"/>
      <c r="E13" s="542"/>
      <c r="F13" s="542"/>
      <c r="G13" s="542"/>
      <c r="H13" s="542"/>
      <c r="I13" s="542"/>
      <c r="J13" s="542"/>
      <c r="K13" s="542"/>
      <c r="L13" s="542"/>
      <c r="M13" s="542"/>
      <c r="N13" s="542"/>
      <c r="O13" s="542"/>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row>
    <row r="14" spans="1:60" s="10" customFormat="1">
      <c r="B14" s="541"/>
      <c r="C14" s="541"/>
      <c r="D14" s="541"/>
      <c r="E14" s="542"/>
      <c r="F14" s="542"/>
      <c r="G14" s="542"/>
      <c r="H14" s="542"/>
      <c r="I14" s="542"/>
      <c r="J14" s="542"/>
      <c r="K14" s="542"/>
      <c r="L14" s="542"/>
      <c r="M14" s="542"/>
      <c r="N14" s="542"/>
      <c r="O14" s="542"/>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row>
    <row r="15" spans="1:60" s="10" customFormat="1">
      <c r="B15" s="541"/>
      <c r="C15" s="541"/>
      <c r="D15" s="541"/>
      <c r="E15" s="542"/>
      <c r="F15" s="542"/>
      <c r="G15" s="542"/>
      <c r="H15" s="542"/>
      <c r="I15" s="542"/>
      <c r="J15" s="542"/>
      <c r="K15" s="542"/>
      <c r="L15" s="542"/>
      <c r="M15" s="542"/>
      <c r="N15" s="542"/>
      <c r="O15" s="542"/>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row>
    <row r="16" spans="1:60" ht="23.4">
      <c r="B16" s="530" t="s">
        <v>16</v>
      </c>
      <c r="C16" s="530"/>
      <c r="D16" s="530"/>
      <c r="E16" s="530"/>
      <c r="F16" s="530"/>
      <c r="G16" s="530"/>
      <c r="H16" s="530"/>
      <c r="I16" s="530"/>
      <c r="J16" s="530"/>
      <c r="K16" s="530"/>
      <c r="L16" s="530"/>
      <c r="M16" s="530"/>
      <c r="N16" s="530"/>
      <c r="O16" s="530"/>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row>
    <row r="17" spans="1:60">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row>
    <row r="18" spans="1:60" ht="21">
      <c r="B18" s="543" t="s">
        <v>1</v>
      </c>
      <c r="C18" s="543"/>
      <c r="D18" s="543"/>
      <c r="E18" s="543" t="s">
        <v>2</v>
      </c>
      <c r="F18" s="543"/>
      <c r="G18" s="543"/>
      <c r="H18" s="543"/>
      <c r="I18" s="543"/>
      <c r="J18" s="543" t="s">
        <v>3</v>
      </c>
      <c r="K18" s="543"/>
      <c r="L18" s="543"/>
      <c r="M18" s="543" t="s">
        <v>17</v>
      </c>
      <c r="N18" s="543"/>
      <c r="O18" s="543"/>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row>
    <row r="19" spans="1:60" ht="149.25" customHeight="1">
      <c r="B19" s="526" t="str">
        <f>+'Introducción de datos'!B80</f>
        <v>M1: Estado de las condiciones precedentes y acciones con fecha límite</v>
      </c>
      <c r="C19" s="526"/>
      <c r="D19" s="526"/>
      <c r="E19" s="539" t="s">
        <v>18</v>
      </c>
      <c r="F19" s="539"/>
      <c r="G19" s="539"/>
      <c r="H19" s="539"/>
      <c r="I19" s="539"/>
      <c r="J19" s="535" t="s">
        <v>19</v>
      </c>
      <c r="K19" s="535"/>
      <c r="L19" s="535"/>
      <c r="M19" s="535" t="s">
        <v>20</v>
      </c>
      <c r="N19" s="535"/>
      <c r="O19" s="535"/>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row>
    <row r="20" spans="1:60" ht="102.75" customHeight="1">
      <c r="B20" s="526" t="str">
        <f>+'Introducción de datos'!B87</f>
        <v>M2: Estado de los principales puestos directivos del RP</v>
      </c>
      <c r="C20" s="526"/>
      <c r="D20" s="526"/>
      <c r="E20" s="539" t="s">
        <v>21</v>
      </c>
      <c r="F20" s="539"/>
      <c r="G20" s="539"/>
      <c r="H20" s="539"/>
      <c r="I20" s="539"/>
      <c r="J20" s="535" t="s">
        <v>22</v>
      </c>
      <c r="K20" s="535"/>
      <c r="L20" s="535"/>
      <c r="M20" s="535" t="s">
        <v>23</v>
      </c>
      <c r="N20" s="535"/>
      <c r="O20" s="535"/>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row>
    <row r="21" spans="1:60" ht="137.25" customHeight="1">
      <c r="B21" s="526" t="str">
        <f>+'Introducción de datos'!B92</f>
        <v>M3: Acuerdos contractuales</v>
      </c>
      <c r="C21" s="526"/>
      <c r="D21" s="526"/>
      <c r="E21" s="540" t="s">
        <v>24</v>
      </c>
      <c r="F21" s="540"/>
      <c r="G21" s="540"/>
      <c r="H21" s="540"/>
      <c r="I21" s="540"/>
      <c r="J21" s="535" t="s">
        <v>25</v>
      </c>
      <c r="K21" s="535"/>
      <c r="L21" s="535"/>
      <c r="M21" s="535" t="s">
        <v>26</v>
      </c>
      <c r="N21" s="535"/>
      <c r="O21" s="535"/>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row>
    <row r="22" spans="1:60" ht="74.25" customHeight="1">
      <c r="B22" s="526" t="str">
        <f>+'Introducción de datos'!B97</f>
        <v>M4: Número de informes completos recibidos a tiempo</v>
      </c>
      <c r="C22" s="526"/>
      <c r="D22" s="526"/>
      <c r="E22" s="533" t="s">
        <v>27</v>
      </c>
      <c r="F22" s="533"/>
      <c r="G22" s="533"/>
      <c r="H22" s="533"/>
      <c r="I22" s="533"/>
      <c r="J22" s="534" t="s">
        <v>28</v>
      </c>
      <c r="K22" s="534"/>
      <c r="L22" s="534"/>
      <c r="M22" s="535" t="s">
        <v>29</v>
      </c>
      <c r="N22" s="535"/>
      <c r="O22" s="535"/>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row>
    <row r="23" spans="1:60" ht="207.75" customHeight="1">
      <c r="B23" s="536" t="str">
        <f>+'Introducción de datos'!B103</f>
        <v>M5: Presupuesto y compra de productos y equipo sanitario, medicamentos y productos farmacéuticos</v>
      </c>
      <c r="C23" s="536"/>
      <c r="D23" s="536"/>
      <c r="E23" s="537" t="s">
        <v>30</v>
      </c>
      <c r="F23" s="537"/>
      <c r="G23" s="537"/>
      <c r="H23" s="537"/>
      <c r="I23" s="537"/>
      <c r="J23" s="535" t="s">
        <v>31</v>
      </c>
      <c r="K23" s="535"/>
      <c r="L23" s="535"/>
      <c r="M23" s="535" t="s">
        <v>32</v>
      </c>
      <c r="N23" s="535"/>
      <c r="O23" s="535"/>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row>
    <row r="24" spans="1:60" ht="114.75" customHeight="1">
      <c r="B24" s="536"/>
      <c r="C24" s="536"/>
      <c r="D24" s="536"/>
      <c r="E24" s="538" t="s">
        <v>33</v>
      </c>
      <c r="F24" s="538"/>
      <c r="G24" s="538"/>
      <c r="H24" s="538"/>
      <c r="I24" s="538"/>
      <c r="J24" s="535"/>
      <c r="K24" s="535"/>
      <c r="L24" s="535"/>
      <c r="M24" s="535"/>
      <c r="N24" s="535"/>
      <c r="O24" s="535"/>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row>
    <row r="25" spans="1:60" ht="206.25" customHeight="1">
      <c r="B25" s="526" t="str">
        <f>+'Introducción de datos'!B116</f>
        <v>M6: Diferencia entre existencias actuales y existencias de seguridad</v>
      </c>
      <c r="C25" s="526"/>
      <c r="D25" s="526"/>
      <c r="E25" s="527" t="s">
        <v>34</v>
      </c>
      <c r="F25" s="527"/>
      <c r="G25" s="527"/>
      <c r="H25" s="527"/>
      <c r="I25" s="527"/>
      <c r="J25" s="528" t="s">
        <v>35</v>
      </c>
      <c r="K25" s="528"/>
      <c r="L25" s="528"/>
      <c r="M25" s="529" t="s">
        <v>36</v>
      </c>
      <c r="N25" s="529"/>
      <c r="O25" s="52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row>
    <row r="26" spans="1:60">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row>
    <row r="27" spans="1:60">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row>
    <row r="28" spans="1:60">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row>
    <row r="29" spans="1:60" ht="18">
      <c r="B29" s="13"/>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row>
    <row r="30" spans="1:60" ht="23.4">
      <c r="B30" s="530" t="s">
        <v>37</v>
      </c>
      <c r="C30" s="530"/>
      <c r="D30" s="530"/>
      <c r="E30" s="530"/>
      <c r="F30" s="530"/>
      <c r="G30" s="530"/>
      <c r="H30" s="530"/>
      <c r="I30" s="530"/>
      <c r="J30" s="530"/>
      <c r="K30" s="530"/>
      <c r="L30" s="530"/>
      <c r="M30" s="530"/>
      <c r="N30" s="530"/>
      <c r="O30" s="530"/>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row>
    <row r="31" spans="1:60">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row>
    <row r="32" spans="1:60" ht="28.5" customHeight="1">
      <c r="A32" s="14"/>
      <c r="B32" s="531" t="s">
        <v>38</v>
      </c>
      <c r="C32" s="531"/>
      <c r="D32" s="531"/>
      <c r="E32" s="532" t="s">
        <v>39</v>
      </c>
      <c r="F32" s="532"/>
      <c r="G32" s="532"/>
      <c r="H32" s="532"/>
      <c r="I32" s="532"/>
      <c r="J32" s="532" t="s">
        <v>3</v>
      </c>
      <c r="K32" s="532"/>
      <c r="L32" s="532"/>
      <c r="M32" s="532" t="s">
        <v>17</v>
      </c>
      <c r="N32" s="532"/>
      <c r="O32" s="532"/>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row>
    <row r="33" spans="1:60" ht="47.25" customHeight="1">
      <c r="A33" s="14"/>
      <c r="B33" s="525"/>
      <c r="C33" s="525"/>
      <c r="D33" s="525"/>
      <c r="E33" s="517"/>
      <c r="F33" s="517"/>
      <c r="G33" s="517"/>
      <c r="H33" s="517"/>
      <c r="I33" s="517"/>
      <c r="J33" s="518"/>
      <c r="K33" s="518"/>
      <c r="L33" s="518"/>
      <c r="M33" s="518"/>
      <c r="N33" s="518"/>
      <c r="O33" s="518"/>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row>
    <row r="34" spans="1:60" ht="59.25" customHeight="1">
      <c r="A34" s="14"/>
      <c r="B34" s="525"/>
      <c r="C34" s="525"/>
      <c r="D34" s="525"/>
      <c r="E34" s="517"/>
      <c r="F34" s="517"/>
      <c r="G34" s="517"/>
      <c r="H34" s="517"/>
      <c r="I34" s="517"/>
      <c r="J34" s="518"/>
      <c r="K34" s="518"/>
      <c r="L34" s="518"/>
      <c r="M34" s="518"/>
      <c r="N34" s="518"/>
      <c r="O34" s="518"/>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row>
    <row r="35" spans="1:60" ht="57.75" customHeight="1">
      <c r="A35" s="14"/>
      <c r="B35" s="525"/>
      <c r="C35" s="525"/>
      <c r="D35" s="525"/>
      <c r="E35" s="518"/>
      <c r="F35" s="518"/>
      <c r="G35" s="518"/>
      <c r="H35" s="518"/>
      <c r="I35" s="518"/>
      <c r="J35" s="518"/>
      <c r="K35" s="518"/>
      <c r="L35" s="518"/>
      <c r="M35" s="518"/>
      <c r="N35" s="518"/>
      <c r="O35" s="518"/>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row>
    <row r="36" spans="1:60" ht="9.75" customHeight="1">
      <c r="A36" s="14"/>
      <c r="B36" s="524"/>
      <c r="C36" s="524"/>
      <c r="D36" s="524"/>
      <c r="E36" s="15"/>
      <c r="F36" s="16"/>
      <c r="G36" s="16"/>
      <c r="H36" s="16"/>
      <c r="I36" s="17"/>
      <c r="J36" s="18"/>
      <c r="K36" s="19"/>
      <c r="L36" s="20"/>
      <c r="M36" s="18"/>
      <c r="N36" s="19"/>
      <c r="O36" s="20"/>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row>
    <row r="37" spans="1:60" ht="46.5" customHeight="1">
      <c r="A37" s="14"/>
      <c r="B37" s="525"/>
      <c r="C37" s="525"/>
      <c r="D37" s="525"/>
      <c r="E37" s="518"/>
      <c r="F37" s="518"/>
      <c r="G37" s="518"/>
      <c r="H37" s="518"/>
      <c r="I37" s="518"/>
      <c r="J37" s="21"/>
      <c r="K37" s="22"/>
      <c r="L37" s="23"/>
      <c r="M37" s="21"/>
      <c r="N37" s="22"/>
      <c r="O37" s="23"/>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row>
    <row r="38" spans="1:60" ht="69" customHeight="1">
      <c r="A38" s="14"/>
      <c r="B38" s="525"/>
      <c r="C38" s="525"/>
      <c r="D38" s="525"/>
      <c r="E38" s="517"/>
      <c r="F38" s="517"/>
      <c r="G38" s="517"/>
      <c r="H38" s="517"/>
      <c r="I38" s="517"/>
      <c r="J38" s="518"/>
      <c r="K38" s="518"/>
      <c r="L38" s="518"/>
      <c r="M38" s="518"/>
      <c r="N38" s="518"/>
      <c r="O38" s="518"/>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row>
    <row r="39" spans="1:60" ht="64.5" customHeight="1">
      <c r="A39" s="14"/>
      <c r="B39" s="516"/>
      <c r="C39" s="516"/>
      <c r="D39" s="516"/>
      <c r="E39" s="518"/>
      <c r="F39" s="518"/>
      <c r="G39" s="518"/>
      <c r="H39" s="518"/>
      <c r="I39" s="518"/>
      <c r="J39" s="21"/>
      <c r="K39" s="22"/>
      <c r="L39" s="23"/>
      <c r="M39" s="21"/>
      <c r="N39" s="22"/>
      <c r="O39" s="23"/>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row>
    <row r="40" spans="1:60" ht="45" customHeight="1">
      <c r="A40" s="14"/>
      <c r="B40" s="519"/>
      <c r="C40" s="519"/>
      <c r="D40" s="519"/>
      <c r="E40" s="523"/>
      <c r="F40" s="523"/>
      <c r="G40" s="523"/>
      <c r="H40" s="523"/>
      <c r="I40" s="523"/>
      <c r="J40" s="518"/>
      <c r="K40" s="518"/>
      <c r="L40" s="518"/>
      <c r="M40" s="518"/>
      <c r="N40" s="518"/>
      <c r="O40" s="518"/>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row>
    <row r="41" spans="1:60" ht="62.25" customHeight="1">
      <c r="A41" s="14"/>
      <c r="B41" s="516"/>
      <c r="C41" s="516"/>
      <c r="D41" s="516"/>
      <c r="E41" s="517"/>
      <c r="F41" s="517"/>
      <c r="G41" s="517"/>
      <c r="H41" s="517"/>
      <c r="I41" s="517"/>
      <c r="J41" s="518"/>
      <c r="K41" s="518"/>
      <c r="L41" s="518"/>
      <c r="M41" s="518"/>
      <c r="N41" s="518"/>
      <c r="O41" s="518"/>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row>
    <row r="42" spans="1:60" ht="84" customHeight="1">
      <c r="A42" s="14"/>
      <c r="B42" s="516"/>
      <c r="C42" s="516"/>
      <c r="D42" s="516"/>
      <c r="E42" s="518"/>
      <c r="F42" s="518"/>
      <c r="G42" s="518"/>
      <c r="H42" s="518"/>
      <c r="I42" s="518"/>
      <c r="J42" s="21"/>
      <c r="K42" s="22"/>
      <c r="L42" s="23"/>
      <c r="M42" s="21"/>
      <c r="N42" s="22"/>
      <c r="O42" s="23"/>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row>
    <row r="43" spans="1:60" ht="45" customHeight="1">
      <c r="A43" s="14"/>
      <c r="B43" s="516"/>
      <c r="C43" s="516"/>
      <c r="D43" s="516"/>
      <c r="E43" s="517"/>
      <c r="F43" s="517"/>
      <c r="G43" s="517"/>
      <c r="H43" s="517"/>
      <c r="I43" s="517"/>
      <c r="J43" s="518"/>
      <c r="K43" s="518"/>
      <c r="L43" s="518"/>
      <c r="M43" s="21"/>
      <c r="N43" s="22"/>
      <c r="O43" s="23"/>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row>
    <row r="44" spans="1:60" ht="64.5" customHeight="1">
      <c r="A44" s="14"/>
      <c r="B44" s="519"/>
      <c r="C44" s="519"/>
      <c r="D44" s="519"/>
      <c r="E44" s="517"/>
      <c r="F44" s="517"/>
      <c r="G44" s="517"/>
      <c r="H44" s="517"/>
      <c r="I44" s="517"/>
      <c r="J44" s="518"/>
      <c r="K44" s="518"/>
      <c r="L44" s="518"/>
      <c r="M44" s="21"/>
      <c r="N44" s="22"/>
      <c r="O44" s="23"/>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row>
    <row r="45" spans="1:60" ht="49.5" customHeight="1">
      <c r="B45" s="519"/>
      <c r="C45" s="519"/>
      <c r="D45" s="519"/>
      <c r="E45" s="517"/>
      <c r="F45" s="517"/>
      <c r="G45" s="517"/>
      <c r="H45" s="517"/>
      <c r="I45" s="517"/>
      <c r="J45" s="518"/>
      <c r="K45" s="518"/>
      <c r="L45" s="518"/>
      <c r="M45" s="21"/>
      <c r="N45" s="22"/>
      <c r="O45" s="23"/>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row>
    <row r="46" spans="1:60" ht="30" customHeight="1">
      <c r="B46" s="522"/>
      <c r="C46" s="522"/>
      <c r="D46" s="522"/>
      <c r="E46" s="24"/>
      <c r="F46" s="25"/>
      <c r="G46" s="25"/>
      <c r="H46" s="25"/>
      <c r="I46" s="26"/>
      <c r="J46" s="21"/>
      <c r="K46" s="22"/>
      <c r="L46" s="23"/>
      <c r="M46" s="21"/>
      <c r="N46" s="22"/>
      <c r="O46" s="23"/>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row>
    <row r="47" spans="1:60" ht="33.75" customHeight="1">
      <c r="B47" s="27"/>
      <c r="C47" s="28"/>
      <c r="D47" s="28"/>
      <c r="E47" s="29"/>
      <c r="F47" s="30"/>
      <c r="G47" s="30"/>
      <c r="H47" s="30"/>
      <c r="I47" s="30"/>
      <c r="J47" s="29"/>
      <c r="K47" s="29"/>
      <c r="L47" s="31"/>
      <c r="M47" s="32"/>
      <c r="N47" s="29"/>
      <c r="O47" s="31"/>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row>
    <row r="48" spans="1:60" ht="15.75" customHeight="1">
      <c r="B48" s="520" t="s">
        <v>40</v>
      </c>
      <c r="C48" s="520"/>
      <c r="D48" s="520"/>
      <c r="E48" s="520"/>
      <c r="F48" s="520"/>
      <c r="G48" s="520"/>
      <c r="H48" s="520"/>
      <c r="I48" s="520"/>
      <c r="J48" s="520"/>
      <c r="K48" s="520"/>
      <c r="L48" s="520"/>
      <c r="M48" s="521" t="s">
        <v>41</v>
      </c>
      <c r="N48" s="521"/>
      <c r="O48" s="521"/>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row>
  </sheetData>
  <sheetProtection password="CFC9" sheet="1" objects="1" scenarios="1"/>
  <mergeCells count="116">
    <mergeCell ref="B2:M2"/>
    <mergeCell ref="B5:O5"/>
    <mergeCell ref="B7:D7"/>
    <mergeCell ref="E7:I7"/>
    <mergeCell ref="J7:L7"/>
    <mergeCell ref="M7:O7"/>
    <mergeCell ref="B8:D8"/>
    <mergeCell ref="E8:I8"/>
    <mergeCell ref="J8:L8"/>
    <mergeCell ref="M8:O8"/>
    <mergeCell ref="B9:D9"/>
    <mergeCell ref="E9:I9"/>
    <mergeCell ref="J9:L9"/>
    <mergeCell ref="M9:O9"/>
    <mergeCell ref="B10:D10"/>
    <mergeCell ref="E10:I10"/>
    <mergeCell ref="J10:L10"/>
    <mergeCell ref="M10:O10"/>
    <mergeCell ref="B11:D11"/>
    <mergeCell ref="E11:I11"/>
    <mergeCell ref="J11:L11"/>
    <mergeCell ref="M11:O11"/>
    <mergeCell ref="B12:D12"/>
    <mergeCell ref="E12:I12"/>
    <mergeCell ref="J12:L12"/>
    <mergeCell ref="M12:O12"/>
    <mergeCell ref="B13:D13"/>
    <mergeCell ref="E13:I13"/>
    <mergeCell ref="J13:L13"/>
    <mergeCell ref="M13:O13"/>
    <mergeCell ref="B14:D14"/>
    <mergeCell ref="E14:I14"/>
    <mergeCell ref="J14:L14"/>
    <mergeCell ref="M14:O14"/>
    <mergeCell ref="B15:D15"/>
    <mergeCell ref="E15:I15"/>
    <mergeCell ref="J15:L15"/>
    <mergeCell ref="M15:O15"/>
    <mergeCell ref="B16:O16"/>
    <mergeCell ref="B18:D18"/>
    <mergeCell ref="E18:I18"/>
    <mergeCell ref="J18:L18"/>
    <mergeCell ref="M18:O18"/>
    <mergeCell ref="B19:D19"/>
    <mergeCell ref="E19:I19"/>
    <mergeCell ref="J19:L19"/>
    <mergeCell ref="M19:O19"/>
    <mergeCell ref="B20:D20"/>
    <mergeCell ref="E20:I20"/>
    <mergeCell ref="J20:L20"/>
    <mergeCell ref="M20:O20"/>
    <mergeCell ref="B21:D21"/>
    <mergeCell ref="E21:I21"/>
    <mergeCell ref="J21:L21"/>
    <mergeCell ref="M21:O21"/>
    <mergeCell ref="B22:D22"/>
    <mergeCell ref="E22:I22"/>
    <mergeCell ref="J22:L22"/>
    <mergeCell ref="M22:O22"/>
    <mergeCell ref="B23:D24"/>
    <mergeCell ref="E23:I23"/>
    <mergeCell ref="J23:L24"/>
    <mergeCell ref="M23:O24"/>
    <mergeCell ref="E24:I24"/>
    <mergeCell ref="B25:D25"/>
    <mergeCell ref="E25:I25"/>
    <mergeCell ref="J25:L25"/>
    <mergeCell ref="M25:O25"/>
    <mergeCell ref="B30:O30"/>
    <mergeCell ref="B32:D32"/>
    <mergeCell ref="E32:I32"/>
    <mergeCell ref="J32:L32"/>
    <mergeCell ref="M32:O32"/>
    <mergeCell ref="B33:D33"/>
    <mergeCell ref="E33:I33"/>
    <mergeCell ref="J33:L33"/>
    <mergeCell ref="M33:O33"/>
    <mergeCell ref="B34:D34"/>
    <mergeCell ref="E34:I34"/>
    <mergeCell ref="J34:L34"/>
    <mergeCell ref="M34:O34"/>
    <mergeCell ref="B35:D35"/>
    <mergeCell ref="E35:I35"/>
    <mergeCell ref="J35:L35"/>
    <mergeCell ref="M35:O35"/>
    <mergeCell ref="B36:D36"/>
    <mergeCell ref="B37:D37"/>
    <mergeCell ref="E37:I37"/>
    <mergeCell ref="B38:D38"/>
    <mergeCell ref="E38:I38"/>
    <mergeCell ref="J38:L38"/>
    <mergeCell ref="M38:O38"/>
    <mergeCell ref="B39:D39"/>
    <mergeCell ref="E39:I39"/>
    <mergeCell ref="B40:D40"/>
    <mergeCell ref="E40:I40"/>
    <mergeCell ref="J40:L40"/>
    <mergeCell ref="M40:O40"/>
    <mergeCell ref="B41:D41"/>
    <mergeCell ref="E41:I41"/>
    <mergeCell ref="J41:L41"/>
    <mergeCell ref="M41:O41"/>
    <mergeCell ref="B42:D42"/>
    <mergeCell ref="E42:I42"/>
    <mergeCell ref="B43:D43"/>
    <mergeCell ref="E43:I43"/>
    <mergeCell ref="J43:L43"/>
    <mergeCell ref="B44:D44"/>
    <mergeCell ref="E44:I44"/>
    <mergeCell ref="J44:L44"/>
    <mergeCell ref="B48:L48"/>
    <mergeCell ref="M48:O48"/>
    <mergeCell ref="B45:D45"/>
    <mergeCell ref="E45:I45"/>
    <mergeCell ref="J45:L45"/>
    <mergeCell ref="B46:D46"/>
  </mergeCells>
  <phoneticPr fontId="68" type="noConversion"/>
  <pageMargins left="0.70833333333333337" right="0.70833333333333337" top="0.74791666666666667" bottom="0.74861111111111112" header="0.51180555555555551" footer="0.31527777777777777"/>
  <pageSetup paperSize="9" firstPageNumber="0" orientation="landscape" horizontalDpi="300" verticalDpi="300"/>
  <headerFooter alignWithMargins="0">
    <oddFooter>&amp;L&amp;F&amp;C&amp;A&amp;R&amp;D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1"/>
    <pageSetUpPr fitToPage="1"/>
  </sheetPr>
  <dimension ref="A1:AD155"/>
  <sheetViews>
    <sheetView showGridLines="0" topLeftCell="B108" zoomScale="110" zoomScaleNormal="110" workbookViewId="0">
      <selection activeCell="D119" sqref="D119"/>
    </sheetView>
  </sheetViews>
  <sheetFormatPr baseColWidth="10" defaultRowHeight="14.4"/>
  <cols>
    <col min="1" max="1" width="2.5546875" customWidth="1"/>
    <col min="2" max="2" width="98.44140625" customWidth="1"/>
    <col min="3" max="3" width="23" customWidth="1"/>
    <col min="4" max="4" width="19.109375" customWidth="1"/>
    <col min="5" max="5" width="16.44140625" customWidth="1"/>
    <col min="6" max="6" width="17.44140625" customWidth="1"/>
    <col min="7" max="7" width="16.44140625" customWidth="1"/>
    <col min="8" max="8" width="17.44140625" customWidth="1"/>
    <col min="9" max="9" width="16.44140625" customWidth="1"/>
    <col min="10" max="10" width="16.88671875" customWidth="1"/>
    <col min="11" max="11" width="18.44140625" customWidth="1"/>
    <col min="12" max="12" width="15.44140625" customWidth="1"/>
    <col min="13" max="13" width="20.44140625" customWidth="1"/>
    <col min="14" max="14" width="14.44140625" style="5" customWidth="1"/>
    <col min="15" max="15" width="16.109375" customWidth="1"/>
    <col min="16" max="16" width="13.5546875" customWidth="1"/>
    <col min="17" max="17" width="13.44140625" customWidth="1"/>
    <col min="18" max="18" width="11.44140625" customWidth="1"/>
    <col min="19" max="19" width="2.44140625" customWidth="1"/>
    <col min="20" max="20" width="1.109375" customWidth="1"/>
    <col min="21" max="21" width="3.44140625" customWidth="1"/>
    <col min="22" max="22" width="17" customWidth="1"/>
    <col min="23" max="23" width="15" customWidth="1"/>
    <col min="24" max="24" width="11.44140625" customWidth="1"/>
    <col min="25" max="25" width="13.44140625" customWidth="1"/>
    <col min="26" max="26" width="16.88671875" customWidth="1"/>
    <col min="27" max="27" width="11.44140625" customWidth="1"/>
    <col min="28" max="28" width="2" style="5" customWidth="1"/>
    <col min="29" max="29" width="3.44140625" style="5" customWidth="1"/>
    <col min="30" max="30" width="2.44140625" style="5" customWidth="1"/>
    <col min="31" max="31" width="40.5546875" customWidth="1"/>
    <col min="32" max="32" width="15.44140625" customWidth="1"/>
  </cols>
  <sheetData>
    <row r="1" spans="1:13" ht="29.25" customHeight="1">
      <c r="A1" s="6"/>
      <c r="B1" s="6"/>
      <c r="C1" s="6"/>
      <c r="D1" s="6"/>
      <c r="E1" s="6"/>
      <c r="F1" s="6"/>
      <c r="G1" s="6"/>
      <c r="H1" s="6"/>
      <c r="I1" s="6"/>
      <c r="J1" s="6"/>
      <c r="K1" s="6"/>
      <c r="L1" s="6"/>
      <c r="M1" s="6"/>
    </row>
    <row r="2" spans="1:13" ht="15.75" customHeight="1">
      <c r="A2" s="6"/>
      <c r="B2" s="575" t="s">
        <v>42</v>
      </c>
      <c r="C2" s="575"/>
      <c r="D2" s="575"/>
      <c r="E2" s="575"/>
      <c r="F2" s="575"/>
      <c r="G2" s="575"/>
      <c r="H2" s="575"/>
      <c r="I2" s="575"/>
      <c r="J2" s="575"/>
      <c r="K2" s="33"/>
      <c r="L2" s="33"/>
      <c r="M2" s="33"/>
    </row>
    <row r="3" spans="1:13" ht="4.5" customHeight="1">
      <c r="A3" s="6"/>
      <c r="B3" s="6"/>
      <c r="C3" s="6"/>
      <c r="D3" s="6"/>
      <c r="E3" s="6"/>
      <c r="F3" s="6"/>
      <c r="G3" s="6"/>
      <c r="H3" s="6"/>
      <c r="I3" s="6"/>
      <c r="J3" s="6"/>
      <c r="K3" s="6"/>
      <c r="L3" s="6"/>
      <c r="M3" s="6"/>
    </row>
    <row r="4" spans="1:13" ht="14.25" customHeight="1">
      <c r="A4" s="6"/>
      <c r="B4" s="34" t="s">
        <v>43</v>
      </c>
      <c r="C4" s="583" t="s">
        <v>44</v>
      </c>
      <c r="D4" s="583"/>
      <c r="E4" s="576" t="s">
        <v>45</v>
      </c>
      <c r="F4" s="576"/>
      <c r="G4" s="586" t="s">
        <v>46</v>
      </c>
      <c r="H4" s="586"/>
      <c r="I4" s="586"/>
      <c r="J4" s="586"/>
      <c r="K4" s="6"/>
      <c r="L4" s="6"/>
      <c r="M4" s="6"/>
    </row>
    <row r="5" spans="1:13" ht="3" customHeight="1">
      <c r="A5" s="6"/>
      <c r="B5" s="37"/>
      <c r="C5" s="6"/>
      <c r="D5" s="6"/>
      <c r="E5" s="38"/>
      <c r="F5" s="38"/>
      <c r="G5" s="6"/>
      <c r="H5" s="6"/>
      <c r="I5" s="6"/>
      <c r="J5" s="6"/>
      <c r="K5" s="6"/>
      <c r="L5" s="6"/>
      <c r="M5" s="6"/>
    </row>
    <row r="6" spans="1:13">
      <c r="A6" s="6"/>
      <c r="B6" s="34" t="s">
        <v>47</v>
      </c>
      <c r="C6" s="582" t="s">
        <v>48</v>
      </c>
      <c r="D6" s="582"/>
      <c r="E6" s="576" t="s">
        <v>49</v>
      </c>
      <c r="F6" s="576"/>
      <c r="G6" s="35" t="s">
        <v>50</v>
      </c>
      <c r="H6" s="39" t="s">
        <v>51</v>
      </c>
      <c r="I6" s="587">
        <v>9950916</v>
      </c>
      <c r="J6" s="587"/>
      <c r="K6" s="6"/>
      <c r="L6" s="6"/>
      <c r="M6" s="6"/>
    </row>
    <row r="7" spans="1:13" ht="3" customHeight="1">
      <c r="A7" s="6"/>
      <c r="B7" s="37"/>
      <c r="C7" s="6"/>
      <c r="D7" s="6"/>
      <c r="E7" s="38"/>
      <c r="F7" s="38"/>
      <c r="G7" s="6"/>
      <c r="H7" s="37"/>
      <c r="I7" s="6"/>
      <c r="J7" s="6"/>
      <c r="K7" s="6"/>
      <c r="L7" s="6"/>
      <c r="M7" s="6"/>
    </row>
    <row r="8" spans="1:13">
      <c r="A8" s="6"/>
      <c r="B8" s="34" t="s">
        <v>52</v>
      </c>
      <c r="C8" s="582" t="s">
        <v>53</v>
      </c>
      <c r="D8" s="582"/>
      <c r="E8" s="40"/>
      <c r="F8" s="36"/>
      <c r="G8" s="35"/>
      <c r="H8" s="36"/>
      <c r="I8" s="583"/>
      <c r="J8" s="583"/>
      <c r="K8" s="6"/>
      <c r="L8" s="6"/>
      <c r="M8" s="6"/>
    </row>
    <row r="9" spans="1:13" ht="3" customHeight="1">
      <c r="A9" s="6"/>
      <c r="B9" s="38"/>
      <c r="C9" s="41">
        <v>39825</v>
      </c>
      <c r="D9" s="6"/>
      <c r="E9" s="38"/>
      <c r="F9" s="38"/>
      <c r="G9" s="6"/>
      <c r="H9" s="6"/>
      <c r="I9" s="6"/>
      <c r="J9" s="6"/>
      <c r="K9" s="6"/>
      <c r="L9" s="6"/>
      <c r="M9" s="6"/>
    </row>
    <row r="10" spans="1:13">
      <c r="A10" s="6"/>
      <c r="B10" s="34" t="s">
        <v>54</v>
      </c>
      <c r="C10" s="584">
        <v>42370</v>
      </c>
      <c r="D10" s="584"/>
      <c r="E10" s="585" t="s">
        <v>55</v>
      </c>
      <c r="F10" s="585"/>
      <c r="G10" s="583" t="s">
        <v>56</v>
      </c>
      <c r="H10" s="583"/>
      <c r="I10" s="583"/>
      <c r="J10" s="583"/>
      <c r="K10" s="6"/>
      <c r="L10" s="6"/>
      <c r="M10" s="6"/>
    </row>
    <row r="11" spans="1:13" ht="5.25" customHeight="1">
      <c r="A11" s="6"/>
      <c r="B11" s="6"/>
      <c r="C11" s="6"/>
      <c r="D11" s="6"/>
      <c r="E11" s="6"/>
      <c r="F11" s="6"/>
      <c r="G11" s="6"/>
      <c r="H11" s="6"/>
      <c r="I11" s="6"/>
      <c r="J11" s="6"/>
      <c r="K11" s="6"/>
      <c r="L11" s="6"/>
      <c r="M11" s="6"/>
    </row>
    <row r="12" spans="1:13" ht="15" customHeight="1">
      <c r="A12" s="6"/>
      <c r="B12" s="34" t="s">
        <v>57</v>
      </c>
      <c r="C12" s="578" t="s">
        <v>280</v>
      </c>
      <c r="D12" s="578"/>
      <c r="E12" s="579" t="s">
        <v>59</v>
      </c>
      <c r="F12" s="579"/>
      <c r="G12" s="580" t="s">
        <v>60</v>
      </c>
      <c r="H12" s="580"/>
      <c r="I12" s="580"/>
      <c r="J12" s="580"/>
      <c r="K12" s="6"/>
      <c r="L12" s="6"/>
      <c r="M12" s="6"/>
    </row>
    <row r="13" spans="1:13" ht="5.25" customHeight="1">
      <c r="A13" s="6"/>
      <c r="B13" s="6"/>
      <c r="C13" s="6"/>
      <c r="D13" s="6"/>
      <c r="E13" s="6"/>
      <c r="F13" s="6"/>
      <c r="G13" s="6"/>
      <c r="H13" s="6"/>
      <c r="I13" s="6"/>
      <c r="J13" s="6"/>
      <c r="K13" s="6"/>
      <c r="L13" s="6"/>
      <c r="M13" s="6"/>
    </row>
    <row r="14" spans="1:13" ht="15.75" customHeight="1">
      <c r="A14" s="6"/>
      <c r="B14" s="575" t="s">
        <v>61</v>
      </c>
      <c r="C14" s="575"/>
      <c r="D14" s="575"/>
      <c r="E14" s="575"/>
      <c r="F14" s="575"/>
      <c r="G14" s="575"/>
      <c r="H14" s="575"/>
      <c r="I14" s="575"/>
      <c r="J14" s="575"/>
      <c r="K14" s="6"/>
      <c r="L14" s="6"/>
      <c r="M14" s="6"/>
    </row>
    <row r="15" spans="1:13" ht="3" customHeight="1">
      <c r="A15" s="6"/>
      <c r="B15" s="6"/>
      <c r="C15" s="6"/>
      <c r="D15" s="6"/>
      <c r="E15" s="6"/>
      <c r="F15" s="6"/>
      <c r="G15" s="6"/>
      <c r="H15" s="6"/>
      <c r="I15" s="6"/>
      <c r="J15" s="6"/>
      <c r="K15" s="6"/>
      <c r="L15" s="6"/>
      <c r="M15" s="6"/>
    </row>
    <row r="16" spans="1:13">
      <c r="A16" s="6"/>
      <c r="B16" s="34" t="s">
        <v>62</v>
      </c>
      <c r="C16" s="35" t="s">
        <v>79</v>
      </c>
      <c r="D16" s="36" t="s">
        <v>64</v>
      </c>
      <c r="E16" s="42">
        <v>42736</v>
      </c>
      <c r="F16" s="43" t="s">
        <v>65</v>
      </c>
      <c r="G16" s="42" t="s">
        <v>359</v>
      </c>
      <c r="H16" s="581" t="s">
        <v>66</v>
      </c>
      <c r="I16" s="581"/>
      <c r="J16" s="42" t="s">
        <v>360</v>
      </c>
      <c r="K16" s="6"/>
      <c r="L16" s="6"/>
      <c r="M16" s="6"/>
    </row>
    <row r="17" spans="1:29" ht="3" customHeight="1">
      <c r="A17" s="6"/>
      <c r="B17" s="6"/>
      <c r="C17" s="6"/>
      <c r="D17" s="6"/>
      <c r="E17" s="6"/>
      <c r="F17" s="6"/>
      <c r="G17" s="6"/>
      <c r="H17" s="6"/>
      <c r="I17" s="6"/>
      <c r="J17" s="6"/>
      <c r="K17" s="6"/>
      <c r="L17" s="6"/>
      <c r="M17" s="6"/>
    </row>
    <row r="18" spans="1:29">
      <c r="A18" s="6"/>
      <c r="B18" s="573" t="s">
        <v>67</v>
      </c>
      <c r="C18" s="573"/>
      <c r="D18" s="574" t="s">
        <v>365</v>
      </c>
      <c r="E18" s="574"/>
      <c r="F18" s="574"/>
      <c r="G18" s="44"/>
      <c r="H18" s="44"/>
      <c r="I18" s="44"/>
      <c r="J18" s="44"/>
      <c r="K18" s="6"/>
      <c r="L18" s="6"/>
      <c r="M18" s="6"/>
    </row>
    <row r="19" spans="1:29" ht="3" customHeight="1">
      <c r="A19" s="6"/>
      <c r="B19" s="6"/>
      <c r="C19" s="6"/>
      <c r="D19" s="6"/>
      <c r="E19" s="6"/>
      <c r="F19" s="6"/>
      <c r="G19" s="6"/>
      <c r="H19" s="6"/>
      <c r="I19" s="6"/>
      <c r="J19" s="6"/>
      <c r="K19" s="6"/>
      <c r="L19" s="6"/>
      <c r="M19" s="6"/>
    </row>
    <row r="20" spans="1:29" ht="5.25" customHeight="1">
      <c r="A20" s="6"/>
      <c r="B20" s="6"/>
      <c r="C20" s="6"/>
      <c r="D20" s="6"/>
      <c r="E20" s="6"/>
      <c r="F20" s="6"/>
      <c r="G20" s="6"/>
      <c r="H20" s="6"/>
      <c r="I20" s="6"/>
      <c r="J20" s="6"/>
      <c r="K20" s="6"/>
      <c r="L20" s="6"/>
      <c r="M20" s="6"/>
    </row>
    <row r="21" spans="1:29" ht="15.75" customHeight="1">
      <c r="A21" s="6"/>
      <c r="B21" s="575" t="s">
        <v>68</v>
      </c>
      <c r="C21" s="575"/>
      <c r="D21" s="575"/>
      <c r="E21" s="575"/>
      <c r="F21" s="575"/>
      <c r="G21" s="575"/>
      <c r="H21" s="575"/>
      <c r="I21" s="575"/>
      <c r="J21" s="575"/>
      <c r="K21" s="6"/>
      <c r="L21" s="6"/>
      <c r="M21" s="6"/>
    </row>
    <row r="22" spans="1:29">
      <c r="A22" s="6"/>
      <c r="B22" s="45" t="s">
        <v>69</v>
      </c>
      <c r="C22" s="6"/>
      <c r="D22" s="6"/>
      <c r="E22" s="46"/>
      <c r="F22" s="46"/>
      <c r="G22" s="6"/>
      <c r="H22" s="6"/>
      <c r="I22" s="46"/>
      <c r="J22" s="46"/>
      <c r="K22" s="6"/>
      <c r="L22" s="6"/>
      <c r="M22" s="6"/>
    </row>
    <row r="23" spans="1:29" ht="3" customHeight="1">
      <c r="A23" s="6"/>
      <c r="B23" s="6"/>
      <c r="C23" s="6"/>
      <c r="D23" s="6"/>
      <c r="E23" s="6"/>
      <c r="F23" s="6"/>
      <c r="G23" s="6"/>
      <c r="H23" s="6"/>
      <c r="I23" s="6"/>
      <c r="J23" s="6"/>
      <c r="K23" s="6"/>
      <c r="L23" s="6"/>
      <c r="M23" s="6"/>
    </row>
    <row r="24" spans="1:29">
      <c r="A24" s="6"/>
      <c r="B24" s="34" t="s">
        <v>70</v>
      </c>
      <c r="C24" s="47"/>
      <c r="D24" s="576" t="s">
        <v>71</v>
      </c>
      <c r="E24" s="576"/>
      <c r="F24" s="48"/>
      <c r="G24" s="576" t="s">
        <v>72</v>
      </c>
      <c r="H24" s="576"/>
      <c r="I24" s="577"/>
      <c r="J24" s="577"/>
      <c r="K24" s="6"/>
      <c r="L24" s="6"/>
      <c r="M24" s="6"/>
      <c r="N24" s="49"/>
    </row>
    <row r="25" spans="1:29" ht="18">
      <c r="A25" s="6"/>
      <c r="B25" s="50" t="s">
        <v>70</v>
      </c>
      <c r="C25" s="51"/>
      <c r="D25" s="51"/>
      <c r="E25" s="51"/>
      <c r="F25" s="51"/>
      <c r="G25" s="51"/>
      <c r="H25" s="52"/>
      <c r="I25" s="52"/>
      <c r="J25" s="52" t="s">
        <v>73</v>
      </c>
      <c r="K25" s="52"/>
      <c r="L25" s="51"/>
      <c r="M25" s="51"/>
      <c r="N25" s="53"/>
      <c r="AC25" s="54"/>
    </row>
    <row r="26" spans="1:29">
      <c r="A26" s="6"/>
      <c r="B26" s="568" t="s">
        <v>74</v>
      </c>
      <c r="C26" s="568"/>
      <c r="D26" s="55" t="s">
        <v>75</v>
      </c>
      <c r="E26" s="56"/>
      <c r="F26" s="56"/>
      <c r="G26" s="56"/>
      <c r="H26" s="56"/>
      <c r="I26" s="56"/>
      <c r="J26" s="57"/>
      <c r="K26" s="56"/>
      <c r="L26" s="56"/>
      <c r="M26" s="56"/>
      <c r="N26" s="58"/>
      <c r="AC26" s="54"/>
    </row>
    <row r="27" spans="1:29" ht="18">
      <c r="A27" s="6"/>
      <c r="B27" s="59" t="s">
        <v>76</v>
      </c>
      <c r="C27" s="56"/>
      <c r="D27" s="56"/>
      <c r="E27" s="56"/>
      <c r="F27" s="56"/>
      <c r="G27" s="56"/>
      <c r="H27" s="56"/>
      <c r="I27" s="56"/>
      <c r="J27" s="57"/>
      <c r="K27" s="56"/>
      <c r="L27" s="56"/>
      <c r="M27" s="56"/>
      <c r="N27" s="58"/>
      <c r="AC27" s="54"/>
    </row>
    <row r="28" spans="1:29">
      <c r="A28" s="6"/>
      <c r="B28" s="6"/>
      <c r="C28" s="6"/>
      <c r="D28" s="6"/>
      <c r="E28" s="6"/>
      <c r="F28" s="6"/>
      <c r="G28" s="6"/>
      <c r="H28" s="6"/>
      <c r="I28" s="6"/>
      <c r="J28" s="6"/>
      <c r="K28" s="6"/>
      <c r="L28" s="6"/>
      <c r="M28" s="6"/>
    </row>
    <row r="29" spans="1:29">
      <c r="A29" s="6"/>
      <c r="B29" s="569" t="s">
        <v>77</v>
      </c>
      <c r="C29" s="569"/>
      <c r="D29" s="569"/>
      <c r="E29" s="569"/>
      <c r="F29" s="569"/>
      <c r="G29" s="569"/>
      <c r="H29" s="569"/>
      <c r="I29" s="569"/>
      <c r="J29" s="569"/>
      <c r="K29" s="569"/>
      <c r="L29" s="569"/>
      <c r="M29" s="569"/>
      <c r="N29" s="569"/>
      <c r="O29" s="60"/>
      <c r="P29" s="61">
        <f>+C33</f>
        <v>4383064.1091099996</v>
      </c>
      <c r="Q29" s="62"/>
    </row>
    <row r="30" spans="1:29" ht="45" customHeight="1">
      <c r="A30" s="6"/>
      <c r="B30" s="63" t="s">
        <v>78</v>
      </c>
      <c r="C30" s="64" t="s">
        <v>63</v>
      </c>
      <c r="D30" s="64" t="s">
        <v>79</v>
      </c>
      <c r="E30" s="64" t="s">
        <v>80</v>
      </c>
      <c r="F30" s="64" t="s">
        <v>81</v>
      </c>
      <c r="G30" s="64" t="s">
        <v>82</v>
      </c>
      <c r="H30" s="64" t="s">
        <v>83</v>
      </c>
      <c r="I30" s="64" t="s">
        <v>84</v>
      </c>
      <c r="J30" s="64" t="s">
        <v>85</v>
      </c>
      <c r="K30" s="64" t="s">
        <v>86</v>
      </c>
      <c r="L30" s="64" t="s">
        <v>87</v>
      </c>
      <c r="M30" s="64" t="s">
        <v>88</v>
      </c>
      <c r="N30" s="64" t="s">
        <v>89</v>
      </c>
      <c r="O30" s="60"/>
      <c r="P30" s="61">
        <f>+D33</f>
        <v>7436732.1091099996</v>
      </c>
      <c r="Q30" s="62"/>
    </row>
    <row r="31" spans="1:29" ht="14.25" customHeight="1">
      <c r="A31" s="6"/>
      <c r="B31" s="65" t="str">
        <f>CONCATENATE("Presupuesto (en ",'Introducción de datos'!$D$26,")")</f>
        <v>Presupuesto (en $)</v>
      </c>
      <c r="C31" s="66">
        <v>4383064.1091099996</v>
      </c>
      <c r="D31" s="491">
        <v>3053668</v>
      </c>
      <c r="E31" s="67"/>
      <c r="F31" s="67"/>
      <c r="G31" s="67"/>
      <c r="H31" s="67"/>
      <c r="I31" s="67"/>
      <c r="J31" s="67"/>
      <c r="K31" s="67"/>
      <c r="L31" s="67"/>
      <c r="M31" s="67"/>
      <c r="N31" s="67"/>
      <c r="O31" s="60"/>
      <c r="P31" s="61">
        <f>+E33</f>
        <v>0</v>
      </c>
      <c r="Q31" s="62"/>
    </row>
    <row r="32" spans="1:29" ht="14.25" customHeight="1">
      <c r="A32" s="6"/>
      <c r="B32" s="68" t="str">
        <f>CONCATENATE("Desembolsos por el Fondo Mundial (en ",$D$26,")")</f>
        <v>Desembolsos por el Fondo Mundial (en $)</v>
      </c>
      <c r="C32" s="66">
        <v>4383064.1100000003</v>
      </c>
      <c r="D32" s="491">
        <v>1526834</v>
      </c>
      <c r="E32" s="69"/>
      <c r="F32" s="69"/>
      <c r="G32" s="69"/>
      <c r="H32" s="69"/>
      <c r="I32" s="67"/>
      <c r="J32" s="67"/>
      <c r="K32" s="67"/>
      <c r="L32" s="67"/>
      <c r="M32" s="67"/>
      <c r="N32" s="67"/>
      <c r="O32" s="60"/>
      <c r="P32" s="61">
        <f>+F33</f>
        <v>0</v>
      </c>
      <c r="Q32" s="62"/>
    </row>
    <row r="33" spans="1:29" ht="14.25" customHeight="1">
      <c r="A33" s="6"/>
      <c r="B33" s="70" t="s">
        <v>90</v>
      </c>
      <c r="C33" s="71">
        <f>+C31</f>
        <v>4383064.1091099996</v>
      </c>
      <c r="D33" s="71">
        <f t="shared" ref="D33:N33" si="0">IF(AND(D31=0,D32=0),0,+C33+D31)</f>
        <v>7436732.1091099996</v>
      </c>
      <c r="E33" s="71">
        <f t="shared" si="0"/>
        <v>0</v>
      </c>
      <c r="F33" s="71">
        <f t="shared" si="0"/>
        <v>0</v>
      </c>
      <c r="G33" s="71">
        <f t="shared" si="0"/>
        <v>0</v>
      </c>
      <c r="H33" s="71">
        <f t="shared" si="0"/>
        <v>0</v>
      </c>
      <c r="I33" s="71">
        <f t="shared" si="0"/>
        <v>0</v>
      </c>
      <c r="J33" s="72">
        <f t="shared" si="0"/>
        <v>0</v>
      </c>
      <c r="K33" s="71">
        <f t="shared" si="0"/>
        <v>0</v>
      </c>
      <c r="L33" s="71">
        <f t="shared" si="0"/>
        <v>0</v>
      </c>
      <c r="M33" s="71">
        <f t="shared" si="0"/>
        <v>0</v>
      </c>
      <c r="N33" s="71">
        <f t="shared" si="0"/>
        <v>0</v>
      </c>
      <c r="O33" s="60"/>
      <c r="P33" s="61">
        <f>+G33</f>
        <v>0</v>
      </c>
      <c r="Q33" s="62"/>
    </row>
    <row r="34" spans="1:29" ht="15" customHeight="1">
      <c r="A34" s="6"/>
      <c r="B34" s="73" t="s">
        <v>91</v>
      </c>
      <c r="C34" s="74">
        <f>+C32</f>
        <v>4383064.1100000003</v>
      </c>
      <c r="D34" s="74">
        <f t="shared" ref="D34:N34" si="1">IF(AND(D31=0,D32=0),0,+C34+D32)</f>
        <v>5909898.1100000003</v>
      </c>
      <c r="E34" s="74">
        <f t="shared" si="1"/>
        <v>0</v>
      </c>
      <c r="F34" s="74">
        <f t="shared" si="1"/>
        <v>0</v>
      </c>
      <c r="G34" s="74">
        <f t="shared" si="1"/>
        <v>0</v>
      </c>
      <c r="H34" s="74">
        <f t="shared" si="1"/>
        <v>0</v>
      </c>
      <c r="I34" s="74">
        <f t="shared" si="1"/>
        <v>0</v>
      </c>
      <c r="J34" s="74">
        <f t="shared" si="1"/>
        <v>0</v>
      </c>
      <c r="K34" s="74">
        <f t="shared" si="1"/>
        <v>0</v>
      </c>
      <c r="L34" s="74">
        <f t="shared" si="1"/>
        <v>0</v>
      </c>
      <c r="M34" s="74">
        <f t="shared" si="1"/>
        <v>0</v>
      </c>
      <c r="N34" s="74">
        <f t="shared" si="1"/>
        <v>0</v>
      </c>
      <c r="O34" s="60"/>
      <c r="P34" s="61">
        <f>+H33</f>
        <v>0</v>
      </c>
      <c r="Q34" s="62"/>
    </row>
    <row r="35" spans="1:29">
      <c r="A35" s="6"/>
      <c r="B35" s="6"/>
      <c r="C35" s="75">
        <f t="shared" ref="C35:N35" si="2">+IF(AND(C30=$C$16,C33&lt;&gt;0),C34/C33,0)</f>
        <v>0</v>
      </c>
      <c r="D35" s="75">
        <f t="shared" si="2"/>
        <v>0.79469019769589022</v>
      </c>
      <c r="E35" s="75">
        <f t="shared" si="2"/>
        <v>0</v>
      </c>
      <c r="F35" s="75">
        <f t="shared" si="2"/>
        <v>0</v>
      </c>
      <c r="G35" s="75">
        <f t="shared" si="2"/>
        <v>0</v>
      </c>
      <c r="H35" s="75">
        <f t="shared" si="2"/>
        <v>0</v>
      </c>
      <c r="I35" s="75">
        <f t="shared" si="2"/>
        <v>0</v>
      </c>
      <c r="J35" s="75">
        <f t="shared" si="2"/>
        <v>0</v>
      </c>
      <c r="K35" s="75">
        <f t="shared" si="2"/>
        <v>0</v>
      </c>
      <c r="L35" s="75">
        <f t="shared" si="2"/>
        <v>0</v>
      </c>
      <c r="M35" s="75">
        <f t="shared" si="2"/>
        <v>0</v>
      </c>
      <c r="N35" s="75">
        <f t="shared" si="2"/>
        <v>0</v>
      </c>
      <c r="O35" s="76"/>
      <c r="P35" s="61">
        <f>+I33</f>
        <v>0</v>
      </c>
      <c r="Q35" s="62"/>
    </row>
    <row r="36" spans="1:29" ht="18">
      <c r="A36" s="6"/>
      <c r="B36" s="59" t="s">
        <v>92</v>
      </c>
      <c r="C36" s="6"/>
      <c r="D36" s="6"/>
      <c r="E36" s="77"/>
      <c r="F36" s="6"/>
      <c r="G36" s="78"/>
      <c r="H36" s="6"/>
      <c r="I36" s="6"/>
      <c r="J36" s="6"/>
      <c r="K36" s="6"/>
      <c r="L36" s="6"/>
      <c r="M36" s="6"/>
      <c r="N36" s="79"/>
      <c r="AC36" s="49"/>
    </row>
    <row r="37" spans="1:29">
      <c r="A37" s="6"/>
      <c r="B37" s="6"/>
      <c r="C37" s="6"/>
      <c r="D37" s="6"/>
      <c r="E37" s="6"/>
      <c r="F37" s="6"/>
      <c r="G37" s="6"/>
      <c r="H37" s="6"/>
      <c r="I37" s="6"/>
      <c r="J37" s="6"/>
      <c r="K37" s="6"/>
      <c r="L37" s="6"/>
      <c r="M37" s="6"/>
      <c r="N37" s="80"/>
    </row>
    <row r="38" spans="1:29" ht="30" customHeight="1">
      <c r="A38" s="6"/>
      <c r="B38" s="81" t="s">
        <v>93</v>
      </c>
      <c r="C38" s="82" t="str">
        <f>CONCATENATE("Presupuesto acumulado (en ",'Introducción de datos'!$D$26,")")</f>
        <v>Presupuesto acumulado (en $)</v>
      </c>
      <c r="D38" s="83" t="str">
        <f>CONCATENATE("Gastos acumulados (en ",'Introducción de datos'!$D$26,")")</f>
        <v>Gastos acumulados (en $)</v>
      </c>
      <c r="E38" s="84"/>
      <c r="F38" s="85"/>
      <c r="G38" s="6"/>
      <c r="H38" s="6"/>
      <c r="I38" s="6"/>
      <c r="J38" s="86"/>
      <c r="K38" s="87"/>
      <c r="N38"/>
      <c r="Y38" s="49"/>
      <c r="Z38" s="5"/>
    </row>
    <row r="39" spans="1:29" ht="14.25" customHeight="1">
      <c r="A39" s="6"/>
      <c r="B39" s="88" t="s">
        <v>94</v>
      </c>
      <c r="C39" s="492">
        <v>3357666.82</v>
      </c>
      <c r="D39" s="510">
        <f>345254.47+630469.34</f>
        <v>975723.80999999994</v>
      </c>
      <c r="E39" s="89"/>
      <c r="F39" s="90"/>
      <c r="G39" s="91"/>
      <c r="H39" s="6"/>
      <c r="I39" s="6"/>
      <c r="J39" s="92"/>
      <c r="K39" s="93"/>
      <c r="N39"/>
      <c r="Y39" s="49"/>
      <c r="Z39" s="5"/>
    </row>
    <row r="40" spans="1:29" ht="14.25" customHeight="1">
      <c r="A40" s="6"/>
      <c r="B40" s="88" t="s">
        <v>95</v>
      </c>
      <c r="C40" s="492">
        <v>367270</v>
      </c>
      <c r="D40" s="510">
        <f>105936.67+13200.51</f>
        <v>119137.18</v>
      </c>
      <c r="E40" s="94"/>
      <c r="F40" s="90"/>
      <c r="G40" s="91"/>
      <c r="H40" s="6"/>
      <c r="I40" s="6"/>
      <c r="J40" s="6"/>
      <c r="K40" s="93"/>
      <c r="N40"/>
      <c r="Y40" s="49"/>
      <c r="Z40" s="5"/>
    </row>
    <row r="41" spans="1:29">
      <c r="A41" s="6"/>
      <c r="B41" s="95" t="s">
        <v>96</v>
      </c>
      <c r="C41" s="492">
        <v>145000</v>
      </c>
      <c r="D41" s="510">
        <v>145000</v>
      </c>
      <c r="E41" s="94"/>
      <c r="F41" s="96"/>
      <c r="G41" s="6"/>
      <c r="H41" s="6"/>
      <c r="I41" s="6"/>
      <c r="J41" s="6"/>
      <c r="K41" s="93"/>
      <c r="N41"/>
      <c r="Y41" s="49"/>
      <c r="Z41" s="5"/>
    </row>
    <row r="42" spans="1:29" ht="15" customHeight="1">
      <c r="A42" s="6"/>
      <c r="B42" s="88" t="s">
        <v>97</v>
      </c>
      <c r="C42" s="492">
        <v>10000</v>
      </c>
      <c r="D42" s="510">
        <v>4930</v>
      </c>
      <c r="E42" s="94"/>
      <c r="F42" s="97"/>
      <c r="G42" s="6"/>
      <c r="H42" s="6"/>
      <c r="I42" s="6"/>
      <c r="J42" s="6"/>
      <c r="K42" s="49"/>
      <c r="N42"/>
      <c r="Y42" s="49"/>
      <c r="Z42" s="5"/>
    </row>
    <row r="43" spans="1:29">
      <c r="A43" s="6"/>
      <c r="B43" s="88" t="s">
        <v>98</v>
      </c>
      <c r="C43" s="492">
        <v>47454.2</v>
      </c>
      <c r="D43" s="510">
        <f>377.1+26529.45</f>
        <v>26906.55</v>
      </c>
      <c r="E43" s="94"/>
      <c r="F43" s="98"/>
      <c r="G43" s="6"/>
      <c r="H43" s="6"/>
      <c r="I43" s="6"/>
      <c r="J43" s="6"/>
      <c r="K43" s="49"/>
      <c r="N43"/>
      <c r="Y43" s="49"/>
      <c r="Z43" s="5"/>
    </row>
    <row r="44" spans="1:29">
      <c r="A44" s="6"/>
      <c r="B44" s="88" t="s">
        <v>99</v>
      </c>
      <c r="C44" s="492">
        <v>801868</v>
      </c>
      <c r="D44" s="511">
        <f>352265.66+72326.8</f>
        <v>424592.45999999996</v>
      </c>
      <c r="E44" s="94"/>
      <c r="F44" s="99"/>
      <c r="G44" s="6"/>
      <c r="H44" s="6"/>
      <c r="I44" s="6"/>
      <c r="J44" s="6"/>
      <c r="K44" s="49"/>
      <c r="N44"/>
      <c r="Y44" s="49"/>
      <c r="Z44" s="5"/>
    </row>
    <row r="45" spans="1:29">
      <c r="A45" s="6"/>
      <c r="B45" s="100" t="s">
        <v>100</v>
      </c>
      <c r="C45" s="492">
        <v>1765883.94</v>
      </c>
      <c r="D45" s="511">
        <f>269077.9+246393.96</f>
        <v>515471.86</v>
      </c>
      <c r="E45" s="94"/>
      <c r="F45" s="98"/>
      <c r="G45" s="94"/>
      <c r="H45" s="94"/>
      <c r="I45" s="94"/>
      <c r="J45" s="94"/>
      <c r="K45" s="49"/>
      <c r="N45"/>
      <c r="Y45" s="5"/>
      <c r="Z45" s="5"/>
    </row>
    <row r="46" spans="1:29">
      <c r="A46" s="6"/>
      <c r="B46" s="100" t="s">
        <v>101</v>
      </c>
      <c r="C46" s="492">
        <v>392153.98</v>
      </c>
      <c r="D46" s="511">
        <f>62048.6+81172.09</f>
        <v>143220.69</v>
      </c>
      <c r="E46" s="94"/>
      <c r="F46" s="98"/>
      <c r="G46" s="94"/>
      <c r="H46" s="94"/>
      <c r="I46" s="94"/>
      <c r="J46" s="94"/>
      <c r="K46" s="49"/>
      <c r="N46"/>
      <c r="Y46" s="5"/>
      <c r="Z46" s="5"/>
    </row>
    <row r="47" spans="1:29">
      <c r="A47" s="6"/>
      <c r="B47" s="100" t="s">
        <v>102</v>
      </c>
      <c r="C47" s="492">
        <v>549435.17228000006</v>
      </c>
      <c r="D47" s="511">
        <f>139160.75+14621.92</f>
        <v>153782.67000000001</v>
      </c>
      <c r="E47" s="94"/>
      <c r="F47" s="98"/>
      <c r="G47" s="94"/>
      <c r="H47" s="94"/>
      <c r="I47" s="94"/>
      <c r="J47" s="94"/>
      <c r="K47" s="49"/>
      <c r="N47"/>
      <c r="Y47" s="5"/>
      <c r="Z47" s="5"/>
    </row>
    <row r="48" spans="1:29">
      <c r="A48" s="6"/>
      <c r="B48" s="101"/>
      <c r="C48" s="102"/>
      <c r="D48" s="103"/>
      <c r="E48" s="94"/>
      <c r="F48" s="94"/>
      <c r="G48" s="94"/>
      <c r="H48" s="94"/>
      <c r="I48" s="94"/>
      <c r="J48" s="94"/>
      <c r="K48" s="49"/>
      <c r="N48"/>
      <c r="Y48" s="5"/>
      <c r="Z48" s="5"/>
    </row>
    <row r="49" spans="1:28">
      <c r="A49" s="6"/>
      <c r="B49" s="104" t="s">
        <v>103</v>
      </c>
      <c r="C49" s="105">
        <f>SUM(C39:C47)</f>
        <v>7436732.11228</v>
      </c>
      <c r="D49" s="105">
        <f>SUM(D39:D47)</f>
        <v>2508765.2199999997</v>
      </c>
      <c r="E49" s="106"/>
      <c r="F49" s="570" t="str">
        <f ca="1">+IF((ROUND(C49,0)=ROUND(OFFSET(B33,0,RIGHT('Introducción de datos'!$C$16,LEN('Introducción de datos'!$C$16)-1),1,1),0)),"OK: Datos corresponden","Atención: Datos no corresponden")</f>
        <v>OK: Datos corresponden</v>
      </c>
      <c r="G49" s="570"/>
      <c r="H49" s="570"/>
      <c r="I49" s="570"/>
      <c r="J49" s="107"/>
      <c r="K49" s="107"/>
      <c r="L49" s="107"/>
      <c r="M49" s="108"/>
      <c r="N49" s="76"/>
      <c r="Y49" s="5"/>
      <c r="Z49" s="5"/>
    </row>
    <row r="50" spans="1:28">
      <c r="A50" s="6"/>
      <c r="B50" s="109" t="s">
        <v>104</v>
      </c>
      <c r="C50" s="107"/>
      <c r="D50" s="107"/>
      <c r="E50" s="110"/>
      <c r="F50" s="107"/>
      <c r="G50" s="107"/>
      <c r="H50" s="107"/>
      <c r="I50" s="107"/>
      <c r="J50" s="107"/>
      <c r="K50" s="107"/>
      <c r="L50" s="107"/>
      <c r="M50" s="107"/>
      <c r="N50" s="107"/>
      <c r="O50" s="76"/>
      <c r="P50" s="61"/>
      <c r="Q50" s="62"/>
    </row>
    <row r="51" spans="1:28" ht="18">
      <c r="A51" s="6"/>
      <c r="B51" s="59" t="s">
        <v>105</v>
      </c>
      <c r="C51" s="6"/>
      <c r="D51" s="6"/>
      <c r="E51" s="6"/>
      <c r="F51" s="6"/>
      <c r="G51" s="6"/>
      <c r="H51" s="6"/>
      <c r="I51" s="6"/>
      <c r="J51" s="6"/>
      <c r="K51" s="6"/>
      <c r="L51" s="6"/>
      <c r="M51" s="6"/>
      <c r="O51" s="60"/>
      <c r="P51" s="61">
        <f>+J33</f>
        <v>0</v>
      </c>
      <c r="Q51" s="62"/>
    </row>
    <row r="52" spans="1:28">
      <c r="A52" s="6"/>
      <c r="B52" s="6"/>
      <c r="C52" s="6"/>
      <c r="D52" s="6"/>
      <c r="E52" s="6"/>
      <c r="F52" s="6"/>
      <c r="G52" s="6"/>
      <c r="H52" s="6"/>
      <c r="I52" s="6"/>
      <c r="J52" s="6"/>
      <c r="K52" s="6"/>
      <c r="L52" s="6"/>
      <c r="M52" s="6"/>
      <c r="O52" s="60"/>
      <c r="P52" s="61">
        <f>+K33</f>
        <v>0</v>
      </c>
      <c r="Q52" s="62"/>
    </row>
    <row r="53" spans="1:28" ht="35.25" customHeight="1">
      <c r="A53" s="6"/>
      <c r="B53" s="111"/>
      <c r="C53" s="112" t="s">
        <v>106</v>
      </c>
      <c r="D53" s="112" t="s">
        <v>107</v>
      </c>
      <c r="E53" s="113" t="str">
        <f>CONCATENATE("Total gastado y desembolso (en ",D26,")")</f>
        <v>Total gastado y desembolso (en $)</v>
      </c>
      <c r="F53" s="6"/>
      <c r="G53" s="114"/>
      <c r="H53" s="85"/>
      <c r="I53" s="115"/>
      <c r="J53" s="115"/>
      <c r="K53" s="115"/>
      <c r="L53" s="115"/>
      <c r="M53" s="116"/>
      <c r="N53" s="116"/>
      <c r="O53" s="61">
        <f>+M33</f>
        <v>0</v>
      </c>
      <c r="P53" s="62"/>
      <c r="AB53" s="49"/>
    </row>
    <row r="54" spans="1:28">
      <c r="A54" s="6"/>
      <c r="B54" s="117" t="s">
        <v>108</v>
      </c>
      <c r="C54" s="118">
        <v>4383064.1100000003</v>
      </c>
      <c r="D54" s="493">
        <v>1526834</v>
      </c>
      <c r="E54" s="119">
        <f>+D54+C54</f>
        <v>5909898.1100000003</v>
      </c>
      <c r="F54" s="6"/>
      <c r="G54" s="120"/>
      <c r="H54" s="121"/>
      <c r="I54" s="122"/>
      <c r="J54" s="123"/>
      <c r="K54" s="123"/>
      <c r="L54" s="124"/>
      <c r="M54" s="124"/>
      <c r="N54" s="124"/>
      <c r="O54" s="62"/>
      <c r="P54" s="62"/>
      <c r="AB54" s="49"/>
    </row>
    <row r="55" spans="1:28">
      <c r="A55" s="6"/>
      <c r="B55" s="125" t="s">
        <v>109</v>
      </c>
      <c r="C55" s="118">
        <v>3642154.97</v>
      </c>
      <c r="D55" s="493">
        <v>261312.19</v>
      </c>
      <c r="E55" s="119">
        <f>+D55+C55</f>
        <v>3903467.16</v>
      </c>
      <c r="F55" s="6"/>
      <c r="G55" s="126"/>
      <c r="H55" s="121"/>
      <c r="I55" s="122"/>
      <c r="J55" s="123"/>
      <c r="K55" s="123"/>
      <c r="L55" s="124"/>
      <c r="M55" s="127"/>
      <c r="N55" s="127"/>
      <c r="O55" s="62"/>
      <c r="P55" s="62"/>
      <c r="AB55" s="49"/>
    </row>
    <row r="56" spans="1:28">
      <c r="A56" s="6"/>
      <c r="B56" s="128" t="s">
        <v>363</v>
      </c>
      <c r="C56" s="118">
        <v>0</v>
      </c>
      <c r="D56" s="512">
        <v>940075.4</v>
      </c>
      <c r="E56" s="129">
        <f>+D56+C56</f>
        <v>940075.4</v>
      </c>
      <c r="F56" s="6"/>
      <c r="G56" s="126"/>
      <c r="H56" s="121"/>
      <c r="I56" s="122"/>
      <c r="J56" s="123"/>
      <c r="K56" s="123"/>
      <c r="L56" s="124"/>
      <c r="M56" s="127"/>
      <c r="N56" s="127"/>
      <c r="O56" s="62"/>
      <c r="P56" s="62"/>
      <c r="AB56" s="49"/>
    </row>
    <row r="57" spans="1:28" ht="15" thickBot="1">
      <c r="A57" s="6"/>
      <c r="B57" s="125" t="s">
        <v>110</v>
      </c>
      <c r="C57" s="513">
        <v>632324.35</v>
      </c>
      <c r="D57" s="513">
        <v>325446.41000000003</v>
      </c>
      <c r="E57" s="129">
        <f>+D57+C57</f>
        <v>957770.76</v>
      </c>
      <c r="F57" s="6"/>
      <c r="G57" s="126"/>
      <c r="H57" s="121"/>
      <c r="I57" s="122"/>
      <c r="J57" s="123"/>
      <c r="K57" s="123"/>
      <c r="L57" s="124"/>
      <c r="M57" s="127"/>
      <c r="N57" s="127"/>
      <c r="O57" s="62"/>
      <c r="P57" s="62"/>
      <c r="AB57" s="49"/>
    </row>
    <row r="58" spans="1:28" ht="18.600000000000001" thickBot="1">
      <c r="A58" s="6"/>
      <c r="B58" s="59" t="s">
        <v>111</v>
      </c>
      <c r="C58" s="112"/>
      <c r="D58" s="112"/>
      <c r="E58" s="112"/>
      <c r="F58" s="6"/>
      <c r="G58" s="6"/>
      <c r="H58" s="6"/>
      <c r="I58" s="6"/>
      <c r="J58" s="6"/>
      <c r="K58" s="6"/>
      <c r="L58" s="6"/>
      <c r="M58" s="6"/>
      <c r="O58" s="60"/>
      <c r="P58" s="61">
        <f>+J40</f>
        <v>0</v>
      </c>
      <c r="Q58" s="62"/>
    </row>
    <row r="59" spans="1:28" ht="15" thickBot="1">
      <c r="A59" s="6"/>
      <c r="B59" s="130" t="s">
        <v>112</v>
      </c>
      <c r="C59" s="131">
        <v>2574371.44</v>
      </c>
      <c r="D59" s="131">
        <v>0</v>
      </c>
      <c r="E59" s="119">
        <f t="shared" ref="E59:E65" si="3">+D59+C59</f>
        <v>2574371.44</v>
      </c>
      <c r="F59" s="454"/>
      <c r="G59" s="120"/>
      <c r="H59" s="121"/>
      <c r="I59" s="122"/>
      <c r="J59" s="123"/>
      <c r="K59" s="123"/>
      <c r="L59" s="124"/>
      <c r="M59" s="124"/>
      <c r="N59" s="124"/>
      <c r="AB59" s="49"/>
    </row>
    <row r="60" spans="1:28" ht="15" thickBot="1">
      <c r="A60" s="6"/>
      <c r="B60" s="130" t="s">
        <v>113</v>
      </c>
      <c r="C60" s="131">
        <v>140560.32000000001</v>
      </c>
      <c r="D60" s="493">
        <v>0</v>
      </c>
      <c r="E60" s="119">
        <f t="shared" si="3"/>
        <v>140560.32000000001</v>
      </c>
      <c r="F60" s="454"/>
      <c r="G60" s="120"/>
      <c r="H60" s="121"/>
      <c r="I60" s="122"/>
      <c r="J60" s="123"/>
      <c r="K60" s="123"/>
      <c r="L60" s="124"/>
      <c r="M60" s="124"/>
      <c r="N60" s="124"/>
      <c r="AB60" s="49"/>
    </row>
    <row r="61" spans="1:28" ht="15" thickBot="1">
      <c r="A61" s="6"/>
      <c r="B61" s="130" t="s">
        <v>114</v>
      </c>
      <c r="C61" s="131">
        <v>560436.01</v>
      </c>
      <c r="D61" s="493">
        <v>140630.57</v>
      </c>
      <c r="E61" s="129">
        <f t="shared" si="3"/>
        <v>701066.58000000007</v>
      </c>
      <c r="F61" s="454"/>
      <c r="G61" s="120"/>
      <c r="H61" s="121"/>
      <c r="I61" s="122"/>
      <c r="J61" s="123"/>
      <c r="K61" s="123"/>
      <c r="L61" s="124"/>
      <c r="M61" s="124"/>
      <c r="N61" s="124"/>
      <c r="AB61" s="49"/>
    </row>
    <row r="62" spans="1:28" ht="15" thickBot="1">
      <c r="A62" s="6"/>
      <c r="B62" s="130" t="s">
        <v>115</v>
      </c>
      <c r="C62" s="131">
        <v>366787.2</v>
      </c>
      <c r="D62" s="493">
        <v>120681.62</v>
      </c>
      <c r="E62" s="129">
        <f t="shared" si="3"/>
        <v>487468.82</v>
      </c>
      <c r="F62" s="454"/>
      <c r="G62" s="120"/>
      <c r="H62" s="121"/>
      <c r="I62" s="122"/>
      <c r="J62" s="123"/>
      <c r="K62" s="123"/>
      <c r="L62" s="124"/>
      <c r="M62" s="124"/>
      <c r="N62" s="124"/>
      <c r="O62" s="62"/>
      <c r="P62" s="62"/>
      <c r="AB62" s="49"/>
    </row>
    <row r="63" spans="1:28" ht="15" thickBot="1">
      <c r="A63" s="6"/>
      <c r="B63" s="130" t="s">
        <v>116</v>
      </c>
      <c r="C63" s="131">
        <v>351337.41</v>
      </c>
      <c r="D63" s="131">
        <v>828331.88</v>
      </c>
      <c r="E63" s="119">
        <f t="shared" si="3"/>
        <v>1179669.29</v>
      </c>
      <c r="F63" s="454"/>
      <c r="G63" s="126"/>
      <c r="H63" s="132"/>
      <c r="I63" s="133"/>
      <c r="J63" s="133"/>
      <c r="K63" s="133"/>
      <c r="L63" s="124"/>
      <c r="M63" s="127"/>
      <c r="N63" s="127"/>
      <c r="AB63" s="49"/>
    </row>
    <row r="64" spans="1:28" ht="15" thickBot="1">
      <c r="A64" s="6"/>
      <c r="B64" s="130" t="s">
        <v>117</v>
      </c>
      <c r="C64" s="131">
        <v>140560.32000000001</v>
      </c>
      <c r="D64" s="131">
        <v>0</v>
      </c>
      <c r="E64" s="119">
        <f t="shared" si="3"/>
        <v>140560.32000000001</v>
      </c>
      <c r="F64" s="454"/>
      <c r="G64" s="126"/>
      <c r="H64" s="132"/>
      <c r="I64" s="133"/>
      <c r="J64" s="133"/>
      <c r="K64" s="133"/>
      <c r="L64" s="124"/>
      <c r="M64" s="127"/>
      <c r="N64" s="127"/>
      <c r="AB64" s="49"/>
    </row>
    <row r="65" spans="1:29">
      <c r="A65" s="6"/>
      <c r="B65" s="134" t="s">
        <v>118</v>
      </c>
      <c r="C65" s="131">
        <v>560436.01</v>
      </c>
      <c r="D65" s="493">
        <v>140630.57</v>
      </c>
      <c r="E65" s="129">
        <f t="shared" si="3"/>
        <v>701066.58000000007</v>
      </c>
      <c r="F65" s="454"/>
      <c r="G65" s="126"/>
      <c r="H65" s="132"/>
      <c r="I65" s="133"/>
      <c r="J65" s="133"/>
      <c r="K65" s="133"/>
      <c r="L65" s="124"/>
      <c r="M65" s="127"/>
      <c r="N65" s="127"/>
      <c r="AB65" s="49"/>
    </row>
    <row r="66" spans="1:29" ht="15.75" customHeight="1">
      <c r="A66" s="6"/>
      <c r="B66" s="135"/>
      <c r="C66" s="136"/>
      <c r="D66" s="136"/>
      <c r="E66" s="137"/>
      <c r="F66" s="6"/>
      <c r="G66" s="6"/>
      <c r="H66" s="6"/>
      <c r="I66" s="6"/>
      <c r="J66" s="6"/>
      <c r="K66" s="6"/>
      <c r="L66" s="6"/>
      <c r="M66" s="6"/>
      <c r="AC66" s="49"/>
    </row>
    <row r="67" spans="1:29" ht="15.75" customHeight="1">
      <c r="A67" s="6"/>
      <c r="B67" s="138"/>
      <c r="C67" s="136"/>
      <c r="D67" s="136"/>
      <c r="E67" s="137"/>
      <c r="F67" s="6"/>
      <c r="G67" s="6"/>
      <c r="H67" s="6"/>
      <c r="I67" s="6"/>
      <c r="J67" s="6"/>
      <c r="K67" s="6"/>
      <c r="L67" s="6"/>
      <c r="M67" s="6"/>
      <c r="AC67" s="49"/>
    </row>
    <row r="68" spans="1:29">
      <c r="A68" s="6"/>
      <c r="B68" s="6"/>
      <c r="C68" s="6"/>
      <c r="D68" s="139"/>
      <c r="E68" s="6"/>
      <c r="F68" s="6"/>
      <c r="G68" s="6"/>
      <c r="H68" s="6"/>
      <c r="I68" s="6"/>
      <c r="J68" s="6"/>
      <c r="K68" s="6"/>
      <c r="L68" s="6"/>
      <c r="M68" s="6"/>
    </row>
    <row r="69" spans="1:29" ht="18">
      <c r="A69" s="6"/>
      <c r="B69" s="59" t="s">
        <v>119</v>
      </c>
      <c r="C69" s="6"/>
      <c r="D69" s="140"/>
      <c r="E69" s="6"/>
      <c r="F69" s="6"/>
      <c r="G69" s="6"/>
      <c r="H69" s="6"/>
      <c r="I69" s="6"/>
      <c r="J69" s="6"/>
      <c r="K69" s="6"/>
      <c r="L69" s="6"/>
      <c r="M69" s="6"/>
    </row>
    <row r="70" spans="1:29">
      <c r="A70" s="6"/>
      <c r="B70" s="6"/>
      <c r="C70" s="6"/>
      <c r="D70" s="6"/>
      <c r="E70" s="6"/>
      <c r="F70" s="6"/>
      <c r="G70" s="6"/>
      <c r="H70" s="6"/>
      <c r="I70" s="6"/>
      <c r="J70" s="6"/>
      <c r="K70" s="6"/>
      <c r="L70" s="6"/>
      <c r="M70" s="6"/>
    </row>
    <row r="71" spans="1:29" ht="14.25" customHeight="1">
      <c r="A71" s="6"/>
      <c r="B71" s="571" t="s">
        <v>120</v>
      </c>
      <c r="C71" s="571"/>
      <c r="D71" s="571"/>
      <c r="E71" s="6"/>
      <c r="F71" s="6"/>
      <c r="G71" s="6"/>
      <c r="H71" s="6"/>
      <c r="I71" s="6"/>
      <c r="J71" s="6"/>
      <c r="K71" s="6"/>
      <c r="L71" s="6"/>
      <c r="M71" s="5"/>
    </row>
    <row r="72" spans="1:29">
      <c r="A72" s="6"/>
      <c r="B72" s="141"/>
      <c r="C72" s="142" t="s">
        <v>121</v>
      </c>
      <c r="D72" s="143" t="s">
        <v>122</v>
      </c>
      <c r="E72" s="6"/>
      <c r="F72" s="6"/>
      <c r="G72" s="6"/>
      <c r="H72" s="6"/>
      <c r="I72" s="6"/>
      <c r="J72" s="6"/>
      <c r="K72" s="6"/>
      <c r="L72" s="6"/>
      <c r="M72" s="5"/>
    </row>
    <row r="73" spans="1:29">
      <c r="A73" s="6"/>
      <c r="B73" s="144" t="s">
        <v>123</v>
      </c>
      <c r="C73" s="145">
        <v>45</v>
      </c>
      <c r="D73" s="146">
        <v>45</v>
      </c>
      <c r="E73" s="6"/>
      <c r="F73" s="6"/>
      <c r="G73" s="6"/>
      <c r="H73" s="6"/>
      <c r="I73" s="6"/>
      <c r="J73" s="6"/>
      <c r="K73" s="6"/>
      <c r="L73" s="6"/>
      <c r="M73" s="5"/>
    </row>
    <row r="74" spans="1:29">
      <c r="A74" s="6"/>
      <c r="B74" s="147" t="s">
        <v>124</v>
      </c>
      <c r="C74" s="145">
        <v>45</v>
      </c>
      <c r="D74" s="146">
        <v>27</v>
      </c>
      <c r="E74" s="6"/>
      <c r="F74" s="6"/>
      <c r="G74" s="6"/>
      <c r="H74" s="121"/>
      <c r="I74" s="121"/>
      <c r="J74" s="6"/>
      <c r="K74" s="6"/>
      <c r="L74" s="6"/>
      <c r="M74" s="5"/>
    </row>
    <row r="75" spans="1:29">
      <c r="A75" s="6"/>
      <c r="B75" s="148" t="s">
        <v>125</v>
      </c>
      <c r="C75" s="149"/>
      <c r="D75" s="150"/>
      <c r="E75" s="6"/>
      <c r="F75" s="6"/>
      <c r="G75" s="6"/>
      <c r="H75" s="121"/>
      <c r="I75" s="121"/>
      <c r="J75" s="6"/>
      <c r="K75" s="6"/>
      <c r="L75" s="6"/>
      <c r="M75" s="5"/>
    </row>
    <row r="76" spans="1:29">
      <c r="A76" s="6"/>
      <c r="B76" s="151"/>
      <c r="C76" s="6"/>
      <c r="D76" s="6"/>
      <c r="E76" s="6"/>
      <c r="F76" s="6"/>
      <c r="G76" s="6"/>
      <c r="H76" s="6"/>
      <c r="I76" s="6"/>
      <c r="J76" s="6"/>
      <c r="K76" s="6"/>
      <c r="L76" s="6"/>
      <c r="M76" s="6"/>
    </row>
    <row r="77" spans="1:29">
      <c r="A77" s="6"/>
      <c r="B77" s="6"/>
      <c r="C77" s="6"/>
      <c r="D77" s="6"/>
      <c r="E77" s="6"/>
      <c r="F77" s="6"/>
      <c r="G77" s="6"/>
      <c r="H77" s="6"/>
      <c r="I77" s="6"/>
      <c r="J77" s="6"/>
      <c r="K77" s="6"/>
      <c r="L77" s="152"/>
      <c r="M77" s="6"/>
      <c r="W77" s="10"/>
      <c r="X77" s="10"/>
    </row>
    <row r="78" spans="1:29" ht="18">
      <c r="A78" s="6"/>
      <c r="B78" s="153" t="s">
        <v>126</v>
      </c>
      <c r="C78" s="154"/>
      <c r="D78" s="154"/>
      <c r="E78" s="154"/>
      <c r="F78" s="154"/>
      <c r="G78" s="154"/>
      <c r="H78" s="155" t="s">
        <v>127</v>
      </c>
      <c r="I78" s="154"/>
      <c r="J78" s="156"/>
      <c r="K78" s="156"/>
      <c r="L78" s="157"/>
      <c r="M78" s="158"/>
      <c r="N78" s="159"/>
      <c r="Q78" s="54"/>
      <c r="W78" s="10"/>
      <c r="X78" s="10"/>
    </row>
    <row r="79" spans="1:29" ht="18">
      <c r="A79" s="6"/>
      <c r="B79" s="160"/>
      <c r="C79" s="161"/>
      <c r="D79" s="161"/>
      <c r="E79" s="161"/>
      <c r="F79" s="161"/>
      <c r="G79" s="161"/>
      <c r="H79" s="161"/>
      <c r="I79" s="161"/>
      <c r="J79" s="161"/>
      <c r="K79" s="162"/>
      <c r="L79" s="162"/>
      <c r="M79" s="161"/>
      <c r="N79" s="159"/>
      <c r="Q79" s="54"/>
      <c r="W79" s="10"/>
      <c r="X79" s="10"/>
    </row>
    <row r="80" spans="1:29" ht="18">
      <c r="A80" s="6"/>
      <c r="B80" s="160" t="s">
        <v>128</v>
      </c>
      <c r="C80" s="161"/>
      <c r="D80" s="161"/>
      <c r="E80" s="161"/>
      <c r="F80" s="161"/>
      <c r="G80" s="161"/>
      <c r="H80" s="161"/>
      <c r="I80" s="161"/>
      <c r="J80" s="161"/>
      <c r="K80" s="162"/>
      <c r="L80" s="162"/>
      <c r="M80" s="161"/>
      <c r="N80" s="159"/>
      <c r="Q80" s="54"/>
      <c r="W80" s="10"/>
      <c r="X80" s="10"/>
    </row>
    <row r="81" spans="1:24">
      <c r="A81" s="6"/>
      <c r="B81" s="163"/>
      <c r="C81" s="164"/>
      <c r="D81" s="164"/>
      <c r="E81" s="164"/>
      <c r="F81" s="164"/>
      <c r="G81" s="164"/>
      <c r="H81" s="163"/>
      <c r="I81" s="164"/>
      <c r="J81" s="163"/>
      <c r="K81" s="163"/>
      <c r="L81" s="163"/>
      <c r="M81" s="163"/>
      <c r="N81" s="49"/>
      <c r="O81" s="10"/>
      <c r="P81" s="10"/>
      <c r="Q81" s="10"/>
      <c r="X81" s="10"/>
    </row>
    <row r="82" spans="1:24" ht="43.2">
      <c r="A82" s="6"/>
      <c r="B82" s="572"/>
      <c r="C82" s="572"/>
      <c r="D82" s="165" t="s">
        <v>129</v>
      </c>
      <c r="E82" s="166" t="s">
        <v>130</v>
      </c>
      <c r="F82" s="166" t="s">
        <v>131</v>
      </c>
      <c r="G82" s="166" t="s">
        <v>132</v>
      </c>
      <c r="H82" s="167" t="s">
        <v>103</v>
      </c>
      <c r="I82" s="168"/>
      <c r="J82" s="94"/>
      <c r="K82" s="163"/>
      <c r="L82" s="163"/>
      <c r="M82" s="163"/>
      <c r="N82" s="49"/>
      <c r="O82" s="10"/>
      <c r="P82" s="10"/>
      <c r="Q82" s="10"/>
    </row>
    <row r="83" spans="1:24">
      <c r="A83" s="6"/>
      <c r="B83" s="562" t="s">
        <v>133</v>
      </c>
      <c r="C83" s="562"/>
      <c r="D83" s="170">
        <v>9</v>
      </c>
      <c r="E83" s="171">
        <v>2</v>
      </c>
      <c r="F83" s="171">
        <v>7</v>
      </c>
      <c r="G83" s="171">
        <v>0</v>
      </c>
      <c r="H83" s="172">
        <f>SUM(E83:G83)</f>
        <v>9</v>
      </c>
      <c r="I83" s="173"/>
      <c r="J83" s="173"/>
      <c r="K83" s="163"/>
      <c r="L83" s="163"/>
      <c r="M83" s="163"/>
      <c r="N83" s="49"/>
      <c r="O83" s="10"/>
      <c r="P83" s="10"/>
      <c r="Q83" s="10"/>
    </row>
    <row r="84" spans="1:24">
      <c r="A84" s="6"/>
      <c r="B84" s="563" t="s">
        <v>353</v>
      </c>
      <c r="C84" s="563"/>
      <c r="D84" s="486">
        <v>4</v>
      </c>
      <c r="E84" s="175">
        <v>0</v>
      </c>
      <c r="F84" s="175">
        <v>0</v>
      </c>
      <c r="G84" s="175">
        <v>0</v>
      </c>
      <c r="H84" s="176">
        <f>SUM(E84:G84)</f>
        <v>0</v>
      </c>
      <c r="I84" s="94"/>
      <c r="J84" s="94"/>
      <c r="K84" s="163"/>
      <c r="L84" s="163"/>
      <c r="M84" s="163"/>
      <c r="N84" s="10"/>
      <c r="O84" s="10"/>
      <c r="P84" s="10"/>
      <c r="Q84" s="10"/>
    </row>
    <row r="85" spans="1:24" ht="15.6">
      <c r="A85" s="6"/>
      <c r="B85" s="487" t="s">
        <v>352</v>
      </c>
      <c r="C85" s="163"/>
      <c r="D85" s="163"/>
      <c r="E85" s="163"/>
      <c r="F85" s="163"/>
      <c r="G85" s="163"/>
      <c r="H85" s="163"/>
      <c r="I85" s="163"/>
      <c r="J85" s="163"/>
      <c r="K85" s="163"/>
      <c r="L85" s="163"/>
      <c r="M85" s="163"/>
      <c r="N85" s="10"/>
      <c r="O85" s="10"/>
      <c r="P85" s="10"/>
      <c r="Q85" s="10"/>
    </row>
    <row r="86" spans="1:24">
      <c r="A86" s="6"/>
      <c r="B86" s="163"/>
      <c r="C86" s="163"/>
      <c r="D86" s="163"/>
      <c r="E86" s="163"/>
      <c r="F86" s="163"/>
      <c r="G86" s="163"/>
      <c r="H86" s="163"/>
      <c r="I86" s="163"/>
      <c r="J86" s="163"/>
      <c r="K86" s="163"/>
      <c r="L86" s="163"/>
      <c r="M86" s="163"/>
      <c r="N86" s="10"/>
      <c r="Q86" s="10"/>
    </row>
    <row r="87" spans="1:24" ht="18">
      <c r="A87" s="6"/>
      <c r="B87" s="160" t="s">
        <v>134</v>
      </c>
      <c r="C87" s="163"/>
      <c r="D87" s="163"/>
      <c r="E87" s="163"/>
      <c r="F87" s="163"/>
      <c r="G87" s="163"/>
      <c r="H87" s="163"/>
      <c r="I87" s="163"/>
      <c r="J87" s="163"/>
      <c r="K87" s="163"/>
      <c r="L87" s="163"/>
      <c r="M87" s="163"/>
      <c r="N87" s="10"/>
      <c r="Q87" s="10"/>
    </row>
    <row r="88" spans="1:24">
      <c r="A88" s="6"/>
      <c r="B88" s="163"/>
      <c r="C88" s="163"/>
      <c r="D88" s="163"/>
      <c r="E88" s="163"/>
      <c r="F88" s="163"/>
      <c r="G88" s="163"/>
      <c r="H88" s="163"/>
      <c r="I88" s="163"/>
      <c r="J88" s="163"/>
      <c r="K88" s="163"/>
      <c r="L88" s="163"/>
      <c r="M88" s="163"/>
      <c r="N88" s="10"/>
      <c r="Q88" s="10"/>
    </row>
    <row r="89" spans="1:24">
      <c r="A89" s="6"/>
      <c r="B89" s="177"/>
      <c r="C89" s="178" t="s">
        <v>135</v>
      </c>
      <c r="D89" s="178" t="s">
        <v>136</v>
      </c>
      <c r="E89" s="179" t="s">
        <v>137</v>
      </c>
      <c r="F89" s="94"/>
      <c r="G89" s="94"/>
      <c r="H89" s="94"/>
      <c r="I89" s="168"/>
      <c r="J89" s="163"/>
      <c r="K89" s="163"/>
      <c r="L89" s="163"/>
      <c r="M89" s="163"/>
      <c r="N89" s="10"/>
      <c r="Q89" s="10"/>
    </row>
    <row r="90" spans="1:24">
      <c r="A90" s="6"/>
      <c r="B90" s="174" t="s">
        <v>138</v>
      </c>
      <c r="C90" s="180">
        <v>3</v>
      </c>
      <c r="D90" s="180">
        <v>3</v>
      </c>
      <c r="E90" s="181">
        <f>+C90-D90</f>
        <v>0</v>
      </c>
      <c r="F90" s="182"/>
      <c r="G90" s="183"/>
      <c r="H90" s="94"/>
      <c r="I90" s="173"/>
      <c r="J90" s="163"/>
      <c r="K90" s="163"/>
      <c r="L90" s="163"/>
      <c r="M90" s="163"/>
      <c r="N90" s="10"/>
      <c r="Q90" s="10"/>
    </row>
    <row r="91" spans="1:24">
      <c r="A91" s="6"/>
      <c r="B91" s="184"/>
      <c r="C91" s="163"/>
      <c r="D91" s="163"/>
      <c r="E91" s="163"/>
      <c r="F91" s="163"/>
      <c r="G91" s="163"/>
      <c r="H91" s="163"/>
      <c r="I91" s="163"/>
      <c r="J91" s="163"/>
      <c r="K91" s="163"/>
      <c r="L91" s="163"/>
      <c r="M91" s="163"/>
      <c r="N91" s="10"/>
      <c r="Q91" s="10"/>
    </row>
    <row r="92" spans="1:24" ht="18">
      <c r="A92" s="6"/>
      <c r="B92" s="160" t="s">
        <v>139</v>
      </c>
      <c r="C92" s="163"/>
      <c r="D92" s="163"/>
      <c r="E92" s="163"/>
      <c r="F92" s="163"/>
      <c r="G92" s="163"/>
      <c r="H92" s="163"/>
      <c r="I92" s="163"/>
      <c r="J92" s="163"/>
      <c r="K92" s="163"/>
      <c r="L92" s="163"/>
      <c r="M92" s="163"/>
      <c r="N92" s="10"/>
      <c r="Q92" s="10"/>
    </row>
    <row r="93" spans="1:24">
      <c r="A93" s="6"/>
      <c r="B93" s="163"/>
      <c r="C93" s="163"/>
      <c r="D93" s="163"/>
      <c r="E93" s="163"/>
      <c r="F93" s="163"/>
      <c r="G93" s="163"/>
      <c r="H93" s="163"/>
      <c r="I93" s="163"/>
      <c r="J93" s="163"/>
      <c r="K93" s="163"/>
      <c r="L93" s="163"/>
      <c r="M93" s="163"/>
      <c r="N93" s="10"/>
      <c r="Q93" s="10"/>
    </row>
    <row r="94" spans="1:24" ht="28.8">
      <c r="A94" s="6"/>
      <c r="B94" s="177"/>
      <c r="C94" s="178" t="s">
        <v>140</v>
      </c>
      <c r="D94" s="178" t="s">
        <v>141</v>
      </c>
      <c r="E94" s="178" t="s">
        <v>142</v>
      </c>
      <c r="F94" s="178" t="s">
        <v>143</v>
      </c>
      <c r="G94" s="185" t="s">
        <v>144</v>
      </c>
      <c r="H94" s="186"/>
      <c r="I94" s="168"/>
      <c r="J94" s="163"/>
      <c r="K94" s="163"/>
      <c r="L94" s="163"/>
      <c r="M94" s="163"/>
      <c r="N94" s="10"/>
      <c r="Q94" s="10"/>
    </row>
    <row r="95" spans="1:24">
      <c r="A95" s="6"/>
      <c r="B95" s="174" t="s">
        <v>145</v>
      </c>
      <c r="C95" s="180" t="s">
        <v>354</v>
      </c>
      <c r="D95" s="180" t="s">
        <v>354</v>
      </c>
      <c r="E95" s="180" t="s">
        <v>354</v>
      </c>
      <c r="F95" s="180" t="s">
        <v>354</v>
      </c>
      <c r="G95" s="187">
        <v>0</v>
      </c>
      <c r="H95" s="188"/>
      <c r="I95" s="98"/>
      <c r="J95" s="163"/>
      <c r="K95" s="163"/>
      <c r="L95" s="163"/>
      <c r="M95" s="163"/>
      <c r="N95" s="10"/>
      <c r="Q95" s="10"/>
    </row>
    <row r="96" spans="1:24">
      <c r="A96" s="6"/>
      <c r="B96" s="189"/>
      <c r="C96" s="163"/>
      <c r="D96" s="163"/>
      <c r="E96" s="163"/>
      <c r="F96" s="163"/>
      <c r="G96" s="163"/>
      <c r="H96" s="163"/>
      <c r="J96" s="163"/>
      <c r="K96" s="163"/>
      <c r="L96" s="163"/>
      <c r="M96" s="163"/>
      <c r="N96" s="10"/>
      <c r="Q96" s="10"/>
    </row>
    <row r="97" spans="1:30" ht="18">
      <c r="A97" s="6"/>
      <c r="B97" s="160" t="s">
        <v>146</v>
      </c>
      <c r="C97" s="163"/>
      <c r="D97" s="163"/>
      <c r="E97" s="163"/>
      <c r="F97" s="163"/>
      <c r="G97" s="163"/>
      <c r="H97" s="163"/>
      <c r="I97" s="163"/>
      <c r="J97" s="163"/>
      <c r="K97" s="163"/>
      <c r="L97" s="163"/>
      <c r="M97" s="163"/>
      <c r="N97" s="10"/>
      <c r="Q97" s="10"/>
    </row>
    <row r="98" spans="1:30">
      <c r="A98" s="6"/>
      <c r="B98" s="163"/>
      <c r="C98" s="163"/>
      <c r="D98" s="163"/>
      <c r="E98" s="163"/>
      <c r="F98" s="163"/>
      <c r="G98" s="163"/>
      <c r="H98" s="163"/>
      <c r="I98" s="163"/>
      <c r="J98" s="163"/>
      <c r="K98" s="163"/>
      <c r="L98" s="163"/>
      <c r="M98" s="163"/>
      <c r="N98" s="10"/>
      <c r="Q98" s="10"/>
    </row>
    <row r="99" spans="1:30">
      <c r="A99" s="6"/>
      <c r="B99" s="177"/>
      <c r="C99" s="190" t="s">
        <v>147</v>
      </c>
      <c r="D99" s="190" t="s">
        <v>148</v>
      </c>
      <c r="E99" s="191" t="s">
        <v>149</v>
      </c>
      <c r="F99" s="163"/>
      <c r="G99" s="163"/>
      <c r="H99" s="163"/>
      <c r="I99" s="163"/>
      <c r="J99" s="10"/>
      <c r="K99" s="10"/>
      <c r="L99" s="10"/>
      <c r="N99"/>
      <c r="AA99" s="5"/>
      <c r="AD99"/>
    </row>
    <row r="100" spans="1:30">
      <c r="A100" s="6"/>
      <c r="B100" s="169" t="s">
        <v>150</v>
      </c>
      <c r="C100" s="170">
        <v>0</v>
      </c>
      <c r="D100" s="192"/>
      <c r="E100" s="193">
        <f>C100-D100</f>
        <v>0</v>
      </c>
      <c r="F100" s="163"/>
      <c r="G100" s="163"/>
      <c r="H100" s="163"/>
      <c r="I100" s="163"/>
      <c r="J100" s="10"/>
      <c r="K100" s="10"/>
      <c r="L100" s="10"/>
      <c r="N100"/>
      <c r="AA100" s="5"/>
      <c r="AD100"/>
    </row>
    <row r="101" spans="1:30">
      <c r="A101" s="6"/>
      <c r="B101" s="174" t="s">
        <v>151</v>
      </c>
      <c r="C101" s="194">
        <v>0</v>
      </c>
      <c r="D101" s="195"/>
      <c r="E101" s="193">
        <f>C101-D101</f>
        <v>0</v>
      </c>
      <c r="F101" s="163"/>
      <c r="G101" s="163"/>
      <c r="H101" s="163"/>
      <c r="I101" s="163"/>
      <c r="J101" s="10"/>
      <c r="K101" s="10"/>
      <c r="L101" s="10"/>
      <c r="N101"/>
      <c r="AA101" s="5"/>
      <c r="AD101"/>
    </row>
    <row r="102" spans="1:30">
      <c r="A102" s="6"/>
      <c r="B102" s="196"/>
      <c r="C102" s="163"/>
      <c r="D102" s="163"/>
      <c r="E102" s="163"/>
      <c r="F102" s="163"/>
      <c r="G102" s="163"/>
      <c r="H102" s="163"/>
      <c r="I102" s="163"/>
      <c r="J102" s="163"/>
      <c r="K102" s="163"/>
      <c r="L102" s="163"/>
      <c r="M102" s="163"/>
      <c r="N102" s="10"/>
      <c r="Q102" s="10"/>
    </row>
    <row r="103" spans="1:30" ht="18">
      <c r="A103" s="6"/>
      <c r="B103" s="160" t="s">
        <v>152</v>
      </c>
      <c r="C103" s="163"/>
      <c r="D103" s="163"/>
      <c r="E103" s="163"/>
      <c r="F103" s="163"/>
      <c r="G103" s="163"/>
      <c r="H103" s="163"/>
      <c r="I103" s="163"/>
      <c r="J103" s="163"/>
      <c r="K103" s="163"/>
      <c r="L103" s="163"/>
      <c r="M103" s="163"/>
      <c r="N103" s="10"/>
      <c r="Q103" s="10"/>
    </row>
    <row r="104" spans="1:30">
      <c r="A104" s="6"/>
      <c r="B104" s="163"/>
      <c r="C104" s="163"/>
      <c r="D104" s="163"/>
      <c r="E104" s="163"/>
      <c r="F104" s="163"/>
      <c r="G104" s="163"/>
      <c r="H104" s="163"/>
      <c r="I104" s="94"/>
      <c r="J104" s="94"/>
      <c r="K104" s="94"/>
      <c r="L104" s="94"/>
      <c r="M104" s="94"/>
      <c r="N104" s="49"/>
      <c r="Q104" s="10"/>
    </row>
    <row r="105" spans="1:30">
      <c r="A105" s="6"/>
      <c r="B105" s="197"/>
      <c r="C105" s="198" t="s">
        <v>63</v>
      </c>
      <c r="D105" s="198" t="s">
        <v>79</v>
      </c>
      <c r="E105" s="198" t="s">
        <v>80</v>
      </c>
      <c r="F105" s="198" t="s">
        <v>81</v>
      </c>
      <c r="G105" s="198" t="s">
        <v>82</v>
      </c>
      <c r="H105" s="198" t="s">
        <v>83</v>
      </c>
      <c r="I105" s="198" t="s">
        <v>84</v>
      </c>
      <c r="J105" s="198" t="s">
        <v>85</v>
      </c>
      <c r="K105" s="198" t="s">
        <v>86</v>
      </c>
      <c r="L105" s="198" t="s">
        <v>87</v>
      </c>
      <c r="M105" s="198" t="s">
        <v>88</v>
      </c>
      <c r="N105" s="199" t="s">
        <v>89</v>
      </c>
      <c r="Q105" s="10"/>
    </row>
    <row r="106" spans="1:30" ht="15" customHeight="1">
      <c r="A106" s="6"/>
      <c r="B106" s="200" t="s">
        <v>153</v>
      </c>
      <c r="C106" s="201">
        <v>1004206</v>
      </c>
      <c r="D106" s="494">
        <v>217888</v>
      </c>
      <c r="E106" s="202"/>
      <c r="F106" s="202"/>
      <c r="G106" s="202"/>
      <c r="H106" s="202"/>
      <c r="I106" s="202"/>
      <c r="J106" s="202"/>
      <c r="K106" s="203"/>
      <c r="L106" s="203"/>
      <c r="M106" s="203"/>
      <c r="N106" s="203"/>
      <c r="Q106" s="10"/>
    </row>
    <row r="107" spans="1:30" ht="15" customHeight="1">
      <c r="A107" s="6"/>
      <c r="B107" s="200" t="s">
        <v>154</v>
      </c>
      <c r="C107" s="201">
        <f>1465+43581.6</f>
        <v>45046.6</v>
      </c>
      <c r="D107" s="494">
        <v>401896</v>
      </c>
      <c r="E107" s="202"/>
      <c r="F107" s="202"/>
      <c r="G107" s="202"/>
      <c r="H107" s="202"/>
      <c r="I107" s="202"/>
      <c r="J107" s="202"/>
      <c r="K107" s="203"/>
      <c r="L107" s="203"/>
      <c r="M107" s="203"/>
      <c r="N107" s="203"/>
      <c r="Q107" s="10"/>
    </row>
    <row r="108" spans="1:30" ht="15" customHeight="1">
      <c r="A108" s="6"/>
      <c r="B108" s="200" t="s">
        <v>155</v>
      </c>
      <c r="C108" s="201">
        <v>593326</v>
      </c>
      <c r="D108" s="494">
        <v>189142.17</v>
      </c>
      <c r="E108" s="202"/>
      <c r="F108" s="202"/>
      <c r="G108" s="202"/>
      <c r="H108" s="202"/>
      <c r="I108" s="202"/>
      <c r="J108" s="202"/>
      <c r="K108" s="203"/>
      <c r="L108" s="203"/>
      <c r="M108" s="203"/>
      <c r="N108" s="203"/>
      <c r="Q108" s="10"/>
    </row>
    <row r="109" spans="1:30" ht="15" customHeight="1">
      <c r="A109" s="6"/>
      <c r="B109" s="204" t="s">
        <v>156</v>
      </c>
      <c r="C109" s="205">
        <f>+C106</f>
        <v>1004206</v>
      </c>
      <c r="D109" s="495">
        <f t="shared" ref="D109:F111" si="4">+C109+D106</f>
        <v>1222094</v>
      </c>
      <c r="E109" s="495">
        <f t="shared" si="4"/>
        <v>1222094</v>
      </c>
      <c r="F109" s="495">
        <f t="shared" si="4"/>
        <v>1222094</v>
      </c>
      <c r="G109" s="206"/>
      <c r="H109" s="206"/>
      <c r="I109" s="206"/>
      <c r="J109" s="206"/>
      <c r="K109" s="206"/>
      <c r="L109" s="206">
        <f t="shared" ref="L109:N111" si="5">+K109+L106</f>
        <v>0</v>
      </c>
      <c r="M109" s="207">
        <f t="shared" si="5"/>
        <v>0</v>
      </c>
      <c r="N109" s="207">
        <f t="shared" si="5"/>
        <v>0</v>
      </c>
      <c r="Q109" s="10"/>
    </row>
    <row r="110" spans="1:30" ht="15" customHeight="1">
      <c r="A110" s="6"/>
      <c r="B110" s="204" t="s">
        <v>157</v>
      </c>
      <c r="C110" s="205">
        <f>C107</f>
        <v>45046.6</v>
      </c>
      <c r="D110" s="495">
        <f t="shared" si="4"/>
        <v>446942.6</v>
      </c>
      <c r="E110" s="495">
        <f t="shared" si="4"/>
        <v>446942.6</v>
      </c>
      <c r="F110" s="495">
        <f t="shared" si="4"/>
        <v>446942.6</v>
      </c>
      <c r="G110" s="206"/>
      <c r="H110" s="206"/>
      <c r="I110" s="206"/>
      <c r="J110" s="206"/>
      <c r="K110" s="206"/>
      <c r="L110" s="206">
        <f t="shared" si="5"/>
        <v>0</v>
      </c>
      <c r="M110" s="207">
        <f t="shared" si="5"/>
        <v>0</v>
      </c>
      <c r="N110" s="207">
        <f t="shared" si="5"/>
        <v>0</v>
      </c>
      <c r="Q110" s="10"/>
    </row>
    <row r="111" spans="1:30">
      <c r="A111" s="6"/>
      <c r="B111" s="208" t="s">
        <v>158</v>
      </c>
      <c r="C111" s="209">
        <f>+C108</f>
        <v>593326</v>
      </c>
      <c r="D111" s="495">
        <f t="shared" si="4"/>
        <v>782468.17</v>
      </c>
      <c r="E111" s="495">
        <f t="shared" si="4"/>
        <v>782468.17</v>
      </c>
      <c r="F111" s="495">
        <f t="shared" si="4"/>
        <v>782468.17</v>
      </c>
      <c r="G111" s="206"/>
      <c r="H111" s="206"/>
      <c r="I111" s="206"/>
      <c r="J111" s="206"/>
      <c r="K111" s="206"/>
      <c r="L111" s="206">
        <f t="shared" si="5"/>
        <v>0</v>
      </c>
      <c r="M111" s="207">
        <f t="shared" si="5"/>
        <v>0</v>
      </c>
      <c r="N111" s="207">
        <f t="shared" si="5"/>
        <v>0</v>
      </c>
      <c r="Q111" s="10"/>
    </row>
    <row r="112" spans="1:30">
      <c r="A112" s="6"/>
      <c r="B112" s="6"/>
      <c r="C112" s="163"/>
      <c r="D112" s="163"/>
      <c r="E112" s="163"/>
      <c r="F112" s="163"/>
      <c r="G112" s="163"/>
      <c r="H112" s="163"/>
      <c r="I112" s="94"/>
      <c r="J112" s="210"/>
      <c r="K112" s="211"/>
      <c r="L112" s="94"/>
      <c r="M112" s="212"/>
      <c r="N112" s="49"/>
      <c r="Q112" s="10"/>
    </row>
    <row r="113" spans="1:17">
      <c r="A113" s="6"/>
      <c r="B113" s="213" t="s">
        <v>159</v>
      </c>
      <c r="C113" s="163"/>
      <c r="D113" s="163"/>
      <c r="E113" s="163"/>
      <c r="F113" s="163"/>
      <c r="G113" s="163"/>
      <c r="H113" s="163"/>
      <c r="I113" s="94"/>
      <c r="J113" s="210"/>
      <c r="K113" s="211"/>
      <c r="L113" s="94"/>
      <c r="M113" s="212"/>
      <c r="N113" s="49"/>
      <c r="Q113" s="10"/>
    </row>
    <row r="114" spans="1:17">
      <c r="A114" s="6"/>
      <c r="C114" s="163"/>
      <c r="D114" s="163"/>
      <c r="E114" s="163"/>
      <c r="F114" s="163"/>
      <c r="G114" s="163"/>
      <c r="H114" s="163"/>
      <c r="I114" s="94"/>
      <c r="J114" s="210"/>
      <c r="K114" s="212"/>
      <c r="L114" s="94"/>
      <c r="M114" s="212"/>
      <c r="N114" s="49"/>
      <c r="Q114" s="10"/>
    </row>
    <row r="115" spans="1:17">
      <c r="A115" s="6"/>
      <c r="B115" s="6"/>
      <c r="C115" s="6"/>
      <c r="D115" s="6"/>
      <c r="E115" s="6"/>
      <c r="F115" s="6"/>
      <c r="G115" s="6"/>
      <c r="H115" s="6"/>
      <c r="I115" s="94"/>
      <c r="J115" s="94"/>
      <c r="K115" s="94"/>
      <c r="L115" s="94"/>
      <c r="M115" s="94"/>
      <c r="N115" s="49"/>
    </row>
    <row r="116" spans="1:17" ht="18">
      <c r="A116" s="6"/>
      <c r="B116" s="160" t="s">
        <v>160</v>
      </c>
      <c r="C116" s="6"/>
      <c r="D116" s="6"/>
      <c r="E116" s="6"/>
      <c r="F116" s="6"/>
      <c r="G116" s="6"/>
      <c r="H116" s="6"/>
      <c r="I116" s="94"/>
      <c r="J116" s="94"/>
      <c r="K116" s="94"/>
      <c r="L116" s="94"/>
      <c r="M116" s="94"/>
      <c r="N116" s="49"/>
    </row>
    <row r="117" spans="1:17" ht="15" thickBot="1">
      <c r="A117" s="6"/>
      <c r="B117" s="6"/>
      <c r="C117" s="94"/>
      <c r="D117" s="94"/>
      <c r="E117" s="94"/>
      <c r="F117" s="94"/>
      <c r="G117" s="163"/>
      <c r="H117" s="163"/>
      <c r="I117" s="163"/>
      <c r="J117" s="94"/>
      <c r="K117" s="163"/>
      <c r="L117" s="94"/>
      <c r="M117" s="94"/>
      <c r="N117" s="49"/>
      <c r="O117" s="10"/>
      <c r="Q117" s="49"/>
    </row>
    <row r="118" spans="1:17" ht="70.5" customHeight="1">
      <c r="A118" s="6"/>
      <c r="B118" s="496" t="s">
        <v>161</v>
      </c>
      <c r="C118" s="497" t="s">
        <v>162</v>
      </c>
      <c r="D118" s="498" t="s">
        <v>163</v>
      </c>
      <c r="E118" s="498" t="s">
        <v>164</v>
      </c>
      <c r="F118" s="498" t="s">
        <v>165</v>
      </c>
      <c r="G118" s="498" t="s">
        <v>166</v>
      </c>
      <c r="H118" s="498" t="s">
        <v>167</v>
      </c>
      <c r="I118" s="498" t="s">
        <v>168</v>
      </c>
      <c r="J118" s="498" t="s">
        <v>169</v>
      </c>
      <c r="K118" s="499" t="s">
        <v>170</v>
      </c>
      <c r="L118" s="163"/>
      <c r="M118" s="49"/>
      <c r="N118" s="49"/>
      <c r="P118" s="49"/>
    </row>
    <row r="119" spans="1:17" ht="15" thickBot="1">
      <c r="A119" s="6"/>
      <c r="B119" s="564" t="s">
        <v>50</v>
      </c>
      <c r="C119" s="214" t="s">
        <v>171</v>
      </c>
      <c r="D119" s="215">
        <v>0</v>
      </c>
      <c r="E119" s="216">
        <f t="shared" ref="E119:E124" si="6">IF(ISBLANK(D119),"",D119*30)</f>
        <v>0</v>
      </c>
      <c r="F119" s="217">
        <v>0</v>
      </c>
      <c r="G119" s="218" t="str">
        <f t="shared" ref="G119:G124" si="7">IF(AND(E119&gt;0,F119&gt;0),(F119*E119),"")</f>
        <v/>
      </c>
      <c r="H119" s="219">
        <v>0</v>
      </c>
      <c r="I119" s="220" t="str">
        <f t="shared" ref="I119:I124" si="8">IF(AND(G119&gt;0,H119&gt;0),H119/G119,"")</f>
        <v/>
      </c>
      <c r="J119" s="215">
        <v>0</v>
      </c>
      <c r="K119" s="500" t="str">
        <f t="shared" ref="K119:K123" si="9">IF(AND(I119&gt;0,J119&gt;0),I119-J119,"")</f>
        <v/>
      </c>
      <c r="L119" s="163"/>
      <c r="M119" s="49"/>
      <c r="N119" s="49"/>
      <c r="P119" s="49"/>
    </row>
    <row r="120" spans="1:17" ht="15" thickBot="1">
      <c r="A120" s="6"/>
      <c r="B120" s="564"/>
      <c r="C120" s="214" t="s">
        <v>172</v>
      </c>
      <c r="D120" s="215">
        <v>0</v>
      </c>
      <c r="E120" s="216">
        <f t="shared" si="6"/>
        <v>0</v>
      </c>
      <c r="F120" s="217">
        <v>0</v>
      </c>
      <c r="G120" s="218" t="str">
        <f t="shared" si="7"/>
        <v/>
      </c>
      <c r="H120" s="219">
        <v>0</v>
      </c>
      <c r="I120" s="220" t="str">
        <f t="shared" si="8"/>
        <v/>
      </c>
      <c r="J120" s="215">
        <v>0</v>
      </c>
      <c r="K120" s="500" t="str">
        <f t="shared" si="9"/>
        <v/>
      </c>
      <c r="L120" s="163"/>
      <c r="M120" s="49"/>
      <c r="N120" s="49"/>
    </row>
    <row r="121" spans="1:17" ht="15" thickBot="1">
      <c r="A121" s="6"/>
      <c r="B121" s="564"/>
      <c r="C121" s="214" t="s">
        <v>173</v>
      </c>
      <c r="D121" s="215">
        <v>0</v>
      </c>
      <c r="E121" s="216">
        <f t="shared" si="6"/>
        <v>0</v>
      </c>
      <c r="F121" s="217">
        <v>0</v>
      </c>
      <c r="G121" s="218" t="str">
        <f t="shared" si="7"/>
        <v/>
      </c>
      <c r="H121" s="219">
        <v>0</v>
      </c>
      <c r="I121" s="220" t="str">
        <f t="shared" si="8"/>
        <v/>
      </c>
      <c r="J121" s="215">
        <v>0</v>
      </c>
      <c r="K121" s="500" t="str">
        <f t="shared" si="9"/>
        <v/>
      </c>
      <c r="L121" s="163"/>
      <c r="M121" s="49"/>
      <c r="N121" s="49"/>
      <c r="P121" s="49"/>
    </row>
    <row r="122" spans="1:17" ht="15" thickBot="1">
      <c r="A122" s="6"/>
      <c r="B122" s="564"/>
      <c r="C122" s="221" t="s">
        <v>174</v>
      </c>
      <c r="D122" s="222">
        <v>0</v>
      </c>
      <c r="E122" s="216">
        <f t="shared" si="6"/>
        <v>0</v>
      </c>
      <c r="F122" s="217">
        <v>0</v>
      </c>
      <c r="G122" s="218" t="str">
        <f t="shared" si="7"/>
        <v/>
      </c>
      <c r="H122" s="223">
        <v>0</v>
      </c>
      <c r="I122" s="220" t="str">
        <f t="shared" si="8"/>
        <v/>
      </c>
      <c r="J122" s="222">
        <v>0</v>
      </c>
      <c r="K122" s="500" t="str">
        <f t="shared" si="9"/>
        <v/>
      </c>
      <c r="L122" s="163"/>
      <c r="M122" s="49"/>
      <c r="N122" s="49"/>
      <c r="P122" s="49"/>
    </row>
    <row r="123" spans="1:17" ht="15" thickBot="1">
      <c r="A123" s="6"/>
      <c r="B123" s="564"/>
      <c r="C123" s="224" t="s">
        <v>175</v>
      </c>
      <c r="D123" s="225">
        <v>0</v>
      </c>
      <c r="E123" s="216">
        <f t="shared" si="6"/>
        <v>0</v>
      </c>
      <c r="F123" s="217">
        <v>0</v>
      </c>
      <c r="G123" s="218" t="str">
        <f t="shared" si="7"/>
        <v/>
      </c>
      <c r="H123" s="223">
        <v>0</v>
      </c>
      <c r="I123" s="220" t="str">
        <f t="shared" si="8"/>
        <v/>
      </c>
      <c r="J123" s="222">
        <v>0</v>
      </c>
      <c r="K123" s="500" t="str">
        <f t="shared" si="9"/>
        <v/>
      </c>
      <c r="L123" s="163"/>
      <c r="M123" s="49"/>
      <c r="N123" s="49"/>
      <c r="P123" s="49"/>
    </row>
    <row r="124" spans="1:17" ht="15" thickBot="1">
      <c r="A124" s="6"/>
      <c r="B124" s="565"/>
      <c r="C124" s="501"/>
      <c r="D124" s="502">
        <v>0</v>
      </c>
      <c r="E124" s="503">
        <f t="shared" si="6"/>
        <v>0</v>
      </c>
      <c r="F124" s="504">
        <v>0</v>
      </c>
      <c r="G124" s="505" t="str">
        <f t="shared" si="7"/>
        <v/>
      </c>
      <c r="H124" s="506">
        <v>0</v>
      </c>
      <c r="I124" s="507" t="str">
        <f t="shared" si="8"/>
        <v/>
      </c>
      <c r="J124" s="508">
        <v>0</v>
      </c>
      <c r="K124" s="509" t="str">
        <f>IF(AND(I124&gt;0,J124&gt;0),I124-J124,"")</f>
        <v/>
      </c>
      <c r="L124" s="163"/>
      <c r="M124" s="49"/>
      <c r="N124" s="49"/>
      <c r="P124" s="49"/>
    </row>
    <row r="125" spans="1:17">
      <c r="A125" s="6"/>
      <c r="B125" s="226"/>
      <c r="C125" s="6"/>
      <c r="D125" s="227"/>
      <c r="E125" s="6"/>
      <c r="F125" s="6"/>
      <c r="G125" s="163"/>
      <c r="H125" s="163"/>
      <c r="I125" s="163"/>
      <c r="J125" s="6"/>
      <c r="K125" s="6"/>
      <c r="L125" s="163"/>
      <c r="M125" s="163"/>
      <c r="N125" s="49"/>
      <c r="O125" s="10"/>
      <c r="Q125" s="49"/>
    </row>
    <row r="126" spans="1:17">
      <c r="A126" s="6"/>
      <c r="B126" s="6"/>
      <c r="C126" s="6"/>
      <c r="D126" s="6"/>
      <c r="E126" s="6"/>
      <c r="F126" s="6"/>
      <c r="G126" s="6"/>
      <c r="H126" s="6"/>
      <c r="I126" s="163"/>
      <c r="J126" s="161"/>
      <c r="K126" s="161"/>
      <c r="L126" s="6"/>
      <c r="M126" s="6"/>
    </row>
    <row r="127" spans="1:17" ht="18">
      <c r="A127" s="6"/>
      <c r="B127" s="228" t="s">
        <v>177</v>
      </c>
      <c r="C127" s="229"/>
      <c r="D127" s="229"/>
      <c r="E127" s="230"/>
      <c r="F127" s="230"/>
      <c r="G127" s="230"/>
      <c r="H127" s="231"/>
      <c r="I127" s="232"/>
      <c r="J127" s="233"/>
      <c r="K127" s="234" t="s">
        <v>178</v>
      </c>
      <c r="L127" s="230"/>
      <c r="M127" s="235"/>
      <c r="N127" s="236"/>
      <c r="O127" s="5"/>
    </row>
    <row r="128" spans="1:17">
      <c r="A128" s="6"/>
      <c r="B128" s="6"/>
      <c r="C128" s="6"/>
      <c r="D128" s="6"/>
      <c r="E128" s="6"/>
      <c r="F128" s="6"/>
      <c r="G128" s="6"/>
      <c r="H128" s="6"/>
      <c r="I128" s="6"/>
      <c r="J128" s="6"/>
      <c r="K128" s="6"/>
      <c r="L128" s="6"/>
      <c r="M128" s="6"/>
      <c r="N128"/>
      <c r="O128" s="5"/>
    </row>
    <row r="129" spans="1:17" ht="26.4">
      <c r="A129" s="6"/>
      <c r="B129" s="566" t="s">
        <v>179</v>
      </c>
      <c r="C129" s="566"/>
      <c r="D129" s="566"/>
      <c r="E129" s="237" t="s">
        <v>180</v>
      </c>
      <c r="F129" s="238" t="s">
        <v>181</v>
      </c>
      <c r="G129" s="239"/>
      <c r="H129" s="240" t="s">
        <v>63</v>
      </c>
      <c r="I129" s="240" t="s">
        <v>79</v>
      </c>
      <c r="J129" s="240" t="s">
        <v>80</v>
      </c>
      <c r="K129" s="240" t="s">
        <v>81</v>
      </c>
      <c r="L129" s="240" t="s">
        <v>82</v>
      </c>
      <c r="M129" s="240" t="s">
        <v>83</v>
      </c>
      <c r="N129" s="240" t="s">
        <v>84</v>
      </c>
      <c r="O129" s="240" t="s">
        <v>85</v>
      </c>
      <c r="P129" s="240" t="s">
        <v>86</v>
      </c>
      <c r="Q129" s="240" t="s">
        <v>87</v>
      </c>
    </row>
    <row r="130" spans="1:17">
      <c r="A130" s="6"/>
      <c r="B130" s="241"/>
      <c r="C130" s="242"/>
      <c r="D130" s="242"/>
      <c r="E130" s="243"/>
      <c r="F130" s="244"/>
      <c r="G130" s="245"/>
      <c r="H130" s="246"/>
      <c r="I130" s="246"/>
      <c r="J130" s="246"/>
      <c r="K130" s="246"/>
      <c r="L130" s="246"/>
      <c r="M130" s="246"/>
      <c r="N130" s="246"/>
      <c r="O130" s="246"/>
      <c r="P130" s="246"/>
      <c r="Q130" s="247"/>
    </row>
    <row r="131" spans="1:17" ht="15" customHeight="1">
      <c r="A131" s="567" t="s">
        <v>182</v>
      </c>
      <c r="B131" s="560" t="s">
        <v>183</v>
      </c>
      <c r="C131" s="560"/>
      <c r="D131" s="560"/>
      <c r="E131" s="551">
        <v>1.2</v>
      </c>
      <c r="F131" s="552" t="s">
        <v>184</v>
      </c>
      <c r="G131" s="248" t="s">
        <v>185</v>
      </c>
      <c r="H131" s="249">
        <v>2322</v>
      </c>
      <c r="I131" s="488">
        <v>2516</v>
      </c>
      <c r="J131" s="249"/>
      <c r="K131" s="250"/>
      <c r="L131" s="251"/>
      <c r="M131" s="252"/>
      <c r="N131" s="253"/>
      <c r="O131" s="253"/>
      <c r="P131" s="254"/>
      <c r="Q131" s="254"/>
    </row>
    <row r="132" spans="1:17">
      <c r="A132" s="567"/>
      <c r="B132" s="560"/>
      <c r="C132" s="560"/>
      <c r="D132" s="560"/>
      <c r="E132" s="551"/>
      <c r="F132" s="552"/>
      <c r="G132" s="248" t="s">
        <v>186</v>
      </c>
      <c r="H132" s="249">
        <v>3030</v>
      </c>
      <c r="I132" s="488">
        <v>1505</v>
      </c>
      <c r="J132" s="249"/>
      <c r="K132" s="250"/>
      <c r="L132" s="249"/>
      <c r="M132" s="252"/>
      <c r="N132" s="253"/>
      <c r="O132" s="253"/>
      <c r="P132" s="254"/>
      <c r="Q132" s="254"/>
    </row>
    <row r="133" spans="1:17" ht="15" customHeight="1">
      <c r="A133" s="567"/>
      <c r="B133" s="550" t="s">
        <v>187</v>
      </c>
      <c r="C133" s="550"/>
      <c r="D133" s="550"/>
      <c r="E133" s="551">
        <v>2.1</v>
      </c>
      <c r="F133" s="552" t="s">
        <v>184</v>
      </c>
      <c r="G133" s="255" t="s">
        <v>185</v>
      </c>
      <c r="H133" s="256">
        <v>0.9</v>
      </c>
      <c r="I133" s="256">
        <v>0.9</v>
      </c>
      <c r="J133" s="249"/>
      <c r="K133" s="250"/>
      <c r="L133" s="249"/>
      <c r="M133" s="252"/>
      <c r="N133" s="252"/>
      <c r="O133" s="252"/>
      <c r="P133" s="257"/>
      <c r="Q133" s="257"/>
    </row>
    <row r="134" spans="1:17">
      <c r="A134" s="567"/>
      <c r="B134" s="550"/>
      <c r="C134" s="550"/>
      <c r="D134" s="550"/>
      <c r="E134" s="551"/>
      <c r="F134" s="552"/>
      <c r="G134" s="255" t="s">
        <v>186</v>
      </c>
      <c r="H134" s="256">
        <v>0.94</v>
      </c>
      <c r="I134" s="489">
        <v>0.90600000000000003</v>
      </c>
      <c r="J134" s="249"/>
      <c r="K134" s="250"/>
      <c r="L134" s="249"/>
      <c r="M134" s="252"/>
      <c r="N134" s="252"/>
      <c r="O134" s="252"/>
      <c r="P134" s="257"/>
      <c r="Q134" s="257"/>
    </row>
    <row r="135" spans="1:17" ht="15" customHeight="1">
      <c r="A135" s="567"/>
      <c r="B135" s="561" t="s">
        <v>188</v>
      </c>
      <c r="C135" s="561"/>
      <c r="D135" s="561"/>
      <c r="E135" s="551">
        <v>2.2000000000000002</v>
      </c>
      <c r="F135" s="552" t="s">
        <v>184</v>
      </c>
      <c r="G135" s="248" t="s">
        <v>185</v>
      </c>
      <c r="H135" s="258">
        <v>0.7</v>
      </c>
      <c r="I135" s="258">
        <v>0.8</v>
      </c>
      <c r="J135" s="249"/>
      <c r="K135" s="250"/>
      <c r="L135" s="249"/>
      <c r="M135" s="252"/>
      <c r="N135" s="253"/>
      <c r="O135" s="253"/>
      <c r="P135" s="254"/>
      <c r="Q135" s="254"/>
    </row>
    <row r="136" spans="1:17">
      <c r="A136" s="567"/>
      <c r="B136" s="561"/>
      <c r="C136" s="561"/>
      <c r="D136" s="561"/>
      <c r="E136" s="551"/>
      <c r="F136" s="552"/>
      <c r="G136" s="248" t="s">
        <v>186</v>
      </c>
      <c r="H136" s="258">
        <v>0.23300000000000001</v>
      </c>
      <c r="I136" s="258">
        <v>1</v>
      </c>
      <c r="J136" s="249"/>
      <c r="K136" s="250"/>
      <c r="L136" s="249"/>
      <c r="M136" s="259"/>
      <c r="N136" s="253"/>
      <c r="O136" s="253"/>
      <c r="P136" s="254"/>
      <c r="Q136" s="254"/>
    </row>
    <row r="137" spans="1:17" ht="15" customHeight="1">
      <c r="A137" s="6"/>
      <c r="B137" s="560" t="s">
        <v>189</v>
      </c>
      <c r="C137" s="560"/>
      <c r="D137" s="560"/>
      <c r="E137" s="551">
        <v>1.1000000000000001</v>
      </c>
      <c r="F137" s="552" t="s">
        <v>184</v>
      </c>
      <c r="G137" s="255" t="s">
        <v>185</v>
      </c>
      <c r="H137" s="256">
        <v>1</v>
      </c>
      <c r="I137" s="256">
        <v>1</v>
      </c>
      <c r="J137" s="249"/>
      <c r="K137" s="250"/>
      <c r="L137" s="249"/>
      <c r="M137" s="252"/>
      <c r="N137" s="253"/>
      <c r="O137" s="253"/>
      <c r="P137" s="257"/>
      <c r="Q137" s="257"/>
    </row>
    <row r="138" spans="1:17">
      <c r="A138" s="6"/>
      <c r="B138" s="560"/>
      <c r="C138" s="560"/>
      <c r="D138" s="560"/>
      <c r="E138" s="551"/>
      <c r="F138" s="552"/>
      <c r="G138" s="255" t="s">
        <v>186</v>
      </c>
      <c r="H138" s="258">
        <v>0.71430000000000005</v>
      </c>
      <c r="I138" s="258">
        <v>1</v>
      </c>
      <c r="J138" s="249"/>
      <c r="K138" s="250"/>
      <c r="L138" s="249"/>
      <c r="M138" s="259"/>
      <c r="N138" s="253"/>
      <c r="O138" s="253"/>
      <c r="P138" s="257"/>
      <c r="Q138" s="257"/>
    </row>
    <row r="139" spans="1:17" ht="15" customHeight="1">
      <c r="A139" s="6"/>
      <c r="B139" s="550"/>
      <c r="C139" s="550"/>
      <c r="D139" s="550"/>
      <c r="E139" s="551">
        <v>1.4</v>
      </c>
      <c r="F139" s="552" t="s">
        <v>184</v>
      </c>
      <c r="G139" s="255" t="s">
        <v>185</v>
      </c>
      <c r="H139" s="260"/>
      <c r="I139" s="249"/>
      <c r="J139" s="249"/>
      <c r="K139" s="250"/>
      <c r="L139" s="249"/>
      <c r="M139" s="252"/>
      <c r="N139" s="252"/>
      <c r="O139" s="252"/>
      <c r="P139" s="261"/>
      <c r="Q139" s="261"/>
    </row>
    <row r="140" spans="1:17">
      <c r="A140" s="6"/>
      <c r="B140" s="550"/>
      <c r="C140" s="550"/>
      <c r="D140" s="550"/>
      <c r="E140" s="551"/>
      <c r="F140" s="552"/>
      <c r="G140" s="255" t="s">
        <v>186</v>
      </c>
      <c r="H140" s="262"/>
      <c r="I140" s="249"/>
      <c r="J140" s="249"/>
      <c r="K140" s="250"/>
      <c r="L140" s="249"/>
      <c r="M140" s="252"/>
      <c r="N140" s="252"/>
      <c r="O140" s="252"/>
      <c r="P140" s="261"/>
      <c r="Q140" s="261"/>
    </row>
    <row r="141" spans="1:17" ht="15" customHeight="1">
      <c r="A141" s="6"/>
      <c r="B141" s="560"/>
      <c r="C141" s="560"/>
      <c r="D141" s="560"/>
      <c r="E141" s="551">
        <v>1.3</v>
      </c>
      <c r="F141" s="552" t="s">
        <v>184</v>
      </c>
      <c r="G141" s="248" t="s">
        <v>185</v>
      </c>
      <c r="H141" s="263"/>
      <c r="I141" s="249"/>
      <c r="J141" s="249"/>
      <c r="K141" s="250"/>
      <c r="L141" s="249"/>
      <c r="M141" s="252"/>
      <c r="N141" s="253"/>
      <c r="O141" s="253"/>
      <c r="P141" s="254"/>
      <c r="Q141" s="254"/>
    </row>
    <row r="142" spans="1:17">
      <c r="A142" s="6"/>
      <c r="B142" s="560"/>
      <c r="C142" s="560"/>
      <c r="D142" s="560"/>
      <c r="E142" s="551"/>
      <c r="F142" s="552"/>
      <c r="G142" s="248" t="s">
        <v>186</v>
      </c>
      <c r="H142" s="264"/>
      <c r="I142" s="249"/>
      <c r="J142" s="249"/>
      <c r="K142" s="250"/>
      <c r="L142" s="249"/>
      <c r="M142" s="259"/>
      <c r="N142" s="253"/>
      <c r="O142" s="253"/>
      <c r="P142" s="254"/>
      <c r="Q142" s="254"/>
    </row>
    <row r="143" spans="1:17" ht="14.25" customHeight="1">
      <c r="A143" s="6"/>
      <c r="B143" s="560"/>
      <c r="C143" s="560"/>
      <c r="D143" s="560"/>
      <c r="E143" s="551">
        <v>1.5</v>
      </c>
      <c r="F143" s="552" t="s">
        <v>184</v>
      </c>
      <c r="G143" s="248" t="s">
        <v>185</v>
      </c>
      <c r="H143" s="249"/>
      <c r="I143" s="249"/>
      <c r="J143" s="249"/>
      <c r="K143" s="250"/>
      <c r="L143" s="249"/>
      <c r="M143" s="252"/>
      <c r="N143" s="252"/>
      <c r="O143" s="252"/>
      <c r="P143" s="254"/>
      <c r="Q143" s="254"/>
    </row>
    <row r="144" spans="1:17">
      <c r="A144" s="6"/>
      <c r="B144" s="560"/>
      <c r="C144" s="560"/>
      <c r="D144" s="560"/>
      <c r="E144" s="551"/>
      <c r="F144" s="552"/>
      <c r="G144" s="248" t="s">
        <v>186</v>
      </c>
      <c r="H144" s="249"/>
      <c r="I144" s="249"/>
      <c r="J144" s="249"/>
      <c r="K144" s="250"/>
      <c r="L144" s="249"/>
      <c r="M144" s="252"/>
      <c r="N144" s="252"/>
      <c r="O144" s="252"/>
      <c r="P144" s="254"/>
      <c r="Q144" s="254"/>
    </row>
    <row r="145" spans="1:17" ht="14.25" customHeight="1">
      <c r="A145" s="6"/>
      <c r="B145" s="550"/>
      <c r="C145" s="550"/>
      <c r="D145" s="550"/>
      <c r="E145" s="551">
        <v>1.6</v>
      </c>
      <c r="F145" s="552" t="s">
        <v>184</v>
      </c>
      <c r="G145" s="255" t="s">
        <v>185</v>
      </c>
      <c r="H145" s="249"/>
      <c r="I145" s="249"/>
      <c r="J145" s="249"/>
      <c r="K145" s="250"/>
      <c r="L145" s="249"/>
      <c r="M145" s="252"/>
      <c r="N145" s="253"/>
      <c r="O145" s="253"/>
      <c r="P145" s="261"/>
      <c r="Q145" s="261"/>
    </row>
    <row r="146" spans="1:17">
      <c r="A146" s="6"/>
      <c r="B146" s="550"/>
      <c r="C146" s="550"/>
      <c r="D146" s="550"/>
      <c r="E146" s="551"/>
      <c r="F146" s="552"/>
      <c r="G146" s="255" t="s">
        <v>186</v>
      </c>
      <c r="H146" s="249"/>
      <c r="I146" s="249"/>
      <c r="J146" s="249"/>
      <c r="K146" s="250"/>
      <c r="L146" s="249"/>
      <c r="M146" s="259"/>
      <c r="N146" s="253"/>
      <c r="O146" s="253"/>
      <c r="P146" s="261"/>
      <c r="Q146" s="261"/>
    </row>
    <row r="147" spans="1:17">
      <c r="A147" s="6"/>
      <c r="B147" s="226"/>
      <c r="C147" s="6"/>
      <c r="D147" s="6"/>
      <c r="E147" s="6"/>
      <c r="F147" s="6"/>
      <c r="G147" s="163"/>
      <c r="H147" s="6"/>
      <c r="I147" s="6"/>
      <c r="J147" s="6"/>
      <c r="K147" s="6"/>
      <c r="L147" s="6"/>
      <c r="M147" s="6"/>
      <c r="N147" s="6"/>
      <c r="P147" s="5"/>
      <c r="Q147" s="5"/>
    </row>
    <row r="148" spans="1:17">
      <c r="A148" s="6"/>
      <c r="B148" s="226"/>
      <c r="C148" s="6"/>
      <c r="D148" s="6"/>
      <c r="E148" s="6"/>
      <c r="F148" s="6"/>
      <c r="G148" s="163"/>
      <c r="H148" s="6"/>
      <c r="I148" s="6"/>
      <c r="J148" s="6"/>
      <c r="K148" s="6"/>
      <c r="L148" s="6"/>
      <c r="M148" s="6"/>
      <c r="N148" s="6"/>
      <c r="P148" s="5"/>
      <c r="Q148" s="5"/>
    </row>
    <row r="149" spans="1:17" ht="26.4">
      <c r="A149" s="6"/>
      <c r="B149" s="265" t="s">
        <v>190</v>
      </c>
      <c r="C149" s="6"/>
      <c r="D149" s="6"/>
      <c r="E149" s="266" t="s">
        <v>180</v>
      </c>
      <c r="F149" s="267" t="s">
        <v>181</v>
      </c>
      <c r="G149" s="239"/>
      <c r="H149" s="240" t="str">
        <f t="shared" ref="H149:N149" si="10">C30</f>
        <v>P1</v>
      </c>
      <c r="I149" s="240" t="str">
        <f t="shared" si="10"/>
        <v>P2</v>
      </c>
      <c r="J149" s="240" t="str">
        <f t="shared" si="10"/>
        <v>P3</v>
      </c>
      <c r="K149" s="240" t="str">
        <f t="shared" si="10"/>
        <v>P4</v>
      </c>
      <c r="L149" s="240" t="str">
        <f t="shared" si="10"/>
        <v>P5</v>
      </c>
      <c r="M149" s="240" t="str">
        <f t="shared" si="10"/>
        <v>P6</v>
      </c>
      <c r="N149" s="240" t="str">
        <f t="shared" si="10"/>
        <v>P7</v>
      </c>
      <c r="O149" s="240" t="str">
        <f>L30</f>
        <v>P10</v>
      </c>
      <c r="P149" s="240" t="str">
        <f>M30</f>
        <v>P11</v>
      </c>
      <c r="Q149" s="240" t="str">
        <f>N30</f>
        <v>P12</v>
      </c>
    </row>
    <row r="150" spans="1:17" ht="14.25" customHeight="1">
      <c r="A150" s="6"/>
      <c r="B150" s="556" t="str">
        <f>IF(ISBLANK(B131),"",(B131))</f>
        <v>DOTS-1a: Número de casos notificados de todas las formas de tuberculosis (confirmados bacteriológicamente y con diagnóstico clínico, casos nuevos y recaídas)</v>
      </c>
      <c r="C150" s="556"/>
      <c r="D150" s="556"/>
      <c r="E150" s="554">
        <f>IF(ISBLANK(E131),"",(E131))</f>
        <v>1.2</v>
      </c>
      <c r="F150" s="555" t="str">
        <f>IF(ISBLANK(F131),"",(F131))</f>
        <v>Yes</v>
      </c>
      <c r="G150" s="268" t="s">
        <v>185</v>
      </c>
      <c r="H150" s="269">
        <f t="shared" ref="H150:H155" si="11">H131</f>
        <v>2322</v>
      </c>
      <c r="I150" s="269">
        <f t="shared" ref="I150:I155" si="12">+I131</f>
        <v>2516</v>
      </c>
      <c r="J150" s="269">
        <f>J137</f>
        <v>0</v>
      </c>
      <c r="K150" s="269">
        <f t="shared" ref="K150:K155" si="13">+K131</f>
        <v>0</v>
      </c>
      <c r="L150" s="269">
        <f>L137</f>
        <v>0</v>
      </c>
      <c r="M150" s="269">
        <f t="shared" ref="M150:M155" si="14">+M131</f>
        <v>0</v>
      </c>
      <c r="N150" s="270">
        <f t="shared" ref="N150:N155" si="15">N131</f>
        <v>0</v>
      </c>
      <c r="O150" s="270">
        <f t="shared" ref="O150:O155" si="16">O131</f>
        <v>0</v>
      </c>
      <c r="P150" s="270">
        <f t="shared" ref="P150:P155" si="17">P131</f>
        <v>0</v>
      </c>
      <c r="Q150" s="270">
        <f t="shared" ref="Q150:Q155" si="18">Q131</f>
        <v>0</v>
      </c>
    </row>
    <row r="151" spans="1:17">
      <c r="A151" s="6"/>
      <c r="B151" s="556"/>
      <c r="C151" s="556"/>
      <c r="D151" s="556"/>
      <c r="E151" s="554"/>
      <c r="F151" s="555"/>
      <c r="G151" s="271" t="s">
        <v>186</v>
      </c>
      <c r="H151" s="269">
        <f t="shared" si="11"/>
        <v>3030</v>
      </c>
      <c r="I151" s="269">
        <f t="shared" si="12"/>
        <v>1505</v>
      </c>
      <c r="J151" s="269">
        <f>J138</f>
        <v>0</v>
      </c>
      <c r="K151" s="269">
        <f t="shared" si="13"/>
        <v>0</v>
      </c>
      <c r="L151" s="269">
        <f>L138</f>
        <v>0</v>
      </c>
      <c r="M151" s="269">
        <f t="shared" si="14"/>
        <v>0</v>
      </c>
      <c r="N151" s="270">
        <f t="shared" si="15"/>
        <v>0</v>
      </c>
      <c r="O151" s="270">
        <f t="shared" si="16"/>
        <v>0</v>
      </c>
      <c r="P151" s="270">
        <f t="shared" si="17"/>
        <v>0</v>
      </c>
      <c r="Q151" s="270">
        <f t="shared" si="18"/>
        <v>0</v>
      </c>
    </row>
    <row r="152" spans="1:17">
      <c r="A152" s="6"/>
      <c r="B152" s="557" t="str">
        <f>IF(ISBLANK(B133),"",(B133))</f>
        <v xml:space="preserve">DOTS-2b: Porcentaje de casos de tuberculosis confirmados bacteriológicamente que se han tratado con éxito (curados y con tratamiento completado) entre los casos de tuberculosis </v>
      </c>
      <c r="C152" s="557"/>
      <c r="D152" s="557"/>
      <c r="E152" s="558">
        <f>IF(ISBLANK(E133),"",(E133))</f>
        <v>2.1</v>
      </c>
      <c r="F152" s="559" t="str">
        <f>IF(ISBLANK(F133),"",(F133))</f>
        <v>Yes</v>
      </c>
      <c r="G152" s="272" t="s">
        <v>185</v>
      </c>
      <c r="H152" s="269">
        <f t="shared" si="11"/>
        <v>0.9</v>
      </c>
      <c r="I152" s="269">
        <f t="shared" si="12"/>
        <v>0.9</v>
      </c>
      <c r="J152" s="269">
        <f>J141</f>
        <v>0</v>
      </c>
      <c r="K152" s="269">
        <f t="shared" si="13"/>
        <v>0</v>
      </c>
      <c r="L152" s="273">
        <f>L141</f>
        <v>0</v>
      </c>
      <c r="M152" s="269">
        <f t="shared" si="14"/>
        <v>0</v>
      </c>
      <c r="N152" s="274">
        <f t="shared" si="15"/>
        <v>0</v>
      </c>
      <c r="O152" s="274">
        <f t="shared" si="16"/>
        <v>0</v>
      </c>
      <c r="P152" s="274">
        <f t="shared" si="17"/>
        <v>0</v>
      </c>
      <c r="Q152" s="274">
        <f t="shared" si="18"/>
        <v>0</v>
      </c>
    </row>
    <row r="153" spans="1:17" ht="14.25" customHeight="1">
      <c r="A153" s="6"/>
      <c r="B153" s="557"/>
      <c r="C153" s="557"/>
      <c r="D153" s="557"/>
      <c r="E153" s="558"/>
      <c r="F153" s="559"/>
      <c r="G153" s="272" t="s">
        <v>186</v>
      </c>
      <c r="H153" s="269">
        <f t="shared" si="11"/>
        <v>0.94</v>
      </c>
      <c r="I153" s="269">
        <f t="shared" si="12"/>
        <v>0.90600000000000003</v>
      </c>
      <c r="J153" s="269">
        <f>J142</f>
        <v>0</v>
      </c>
      <c r="K153" s="269">
        <f t="shared" si="13"/>
        <v>0</v>
      </c>
      <c r="L153" s="273">
        <f>L142</f>
        <v>0</v>
      </c>
      <c r="M153" s="269">
        <f t="shared" si="14"/>
        <v>0</v>
      </c>
      <c r="N153" s="274">
        <f t="shared" si="15"/>
        <v>0</v>
      </c>
      <c r="O153" s="274">
        <f t="shared" si="16"/>
        <v>0</v>
      </c>
      <c r="P153" s="274">
        <f t="shared" si="17"/>
        <v>0</v>
      </c>
      <c r="Q153" s="274">
        <f t="shared" si="18"/>
        <v>0</v>
      </c>
    </row>
    <row r="154" spans="1:17" ht="14.25" customHeight="1">
      <c r="A154" s="6"/>
      <c r="B154" s="553" t="str">
        <f>IF(ISBLANK(B135),"",(B135))</f>
        <v xml:space="preserve">MDR TB-other1: Número y porcentaje de pacientes sospechosos de tuberculosis resistente a los fármacos (RR-TB y / o MDR-TB) que se sometieron a pruebas de sensibilidad </v>
      </c>
      <c r="C154" s="553"/>
      <c r="D154" s="553"/>
      <c r="E154" s="554">
        <f>IF(ISBLANK(E135),"",(E135))</f>
        <v>2.2000000000000002</v>
      </c>
      <c r="F154" s="555" t="str">
        <f>IF(ISBLANK(F135),"",(F135))</f>
        <v>Yes</v>
      </c>
      <c r="G154" s="271" t="s">
        <v>185</v>
      </c>
      <c r="H154" s="269">
        <f t="shared" si="11"/>
        <v>0.7</v>
      </c>
      <c r="I154" s="269">
        <f t="shared" si="12"/>
        <v>0.8</v>
      </c>
      <c r="J154" s="269">
        <f>J139</f>
        <v>0</v>
      </c>
      <c r="K154" s="269">
        <f t="shared" si="13"/>
        <v>0</v>
      </c>
      <c r="L154" s="269">
        <f>L139</f>
        <v>0</v>
      </c>
      <c r="M154" s="269">
        <f t="shared" si="14"/>
        <v>0</v>
      </c>
      <c r="N154" s="270">
        <f t="shared" si="15"/>
        <v>0</v>
      </c>
      <c r="O154" s="270">
        <f t="shared" si="16"/>
        <v>0</v>
      </c>
      <c r="P154" s="270">
        <f t="shared" si="17"/>
        <v>0</v>
      </c>
      <c r="Q154" s="270">
        <f t="shared" si="18"/>
        <v>0</v>
      </c>
    </row>
    <row r="155" spans="1:17" ht="15" customHeight="1">
      <c r="A155" s="6"/>
      <c r="B155" s="553"/>
      <c r="C155" s="553"/>
      <c r="D155" s="553"/>
      <c r="E155" s="554"/>
      <c r="F155" s="555"/>
      <c r="G155" s="275" t="s">
        <v>186</v>
      </c>
      <c r="H155" s="276">
        <f t="shared" si="11"/>
        <v>0.23300000000000001</v>
      </c>
      <c r="I155" s="269">
        <f t="shared" si="12"/>
        <v>1</v>
      </c>
      <c r="J155" s="276">
        <f>J140</f>
        <v>0</v>
      </c>
      <c r="K155" s="269">
        <f t="shared" si="13"/>
        <v>0</v>
      </c>
      <c r="L155" s="276">
        <f>L140</f>
        <v>0</v>
      </c>
      <c r="M155" s="269">
        <f t="shared" si="14"/>
        <v>0</v>
      </c>
      <c r="N155" s="270">
        <f t="shared" si="15"/>
        <v>0</v>
      </c>
      <c r="O155" s="270">
        <f t="shared" si="16"/>
        <v>0</v>
      </c>
      <c r="P155" s="270">
        <f t="shared" si="17"/>
        <v>0</v>
      </c>
      <c r="Q155" s="270">
        <f t="shared" si="18"/>
        <v>0</v>
      </c>
    </row>
  </sheetData>
  <sheetProtection selectLockedCells="1" selectUnlockedCells="1"/>
  <mergeCells count="66">
    <mergeCell ref="B2:J2"/>
    <mergeCell ref="C4:D4"/>
    <mergeCell ref="E4:F4"/>
    <mergeCell ref="G4:J4"/>
    <mergeCell ref="C6:D6"/>
    <mergeCell ref="E6:F6"/>
    <mergeCell ref="I6:J6"/>
    <mergeCell ref="C8:D8"/>
    <mergeCell ref="I8:J8"/>
    <mergeCell ref="C10:D10"/>
    <mergeCell ref="E10:F10"/>
    <mergeCell ref="G10:J10"/>
    <mergeCell ref="C12:D12"/>
    <mergeCell ref="E12:F12"/>
    <mergeCell ref="G12:J12"/>
    <mergeCell ref="B14:J14"/>
    <mergeCell ref="H16:I16"/>
    <mergeCell ref="B18:C18"/>
    <mergeCell ref="D18:F18"/>
    <mergeCell ref="B21:J21"/>
    <mergeCell ref="D24:E24"/>
    <mergeCell ref="G24:H24"/>
    <mergeCell ref="I24:J24"/>
    <mergeCell ref="B26:C26"/>
    <mergeCell ref="B29:N29"/>
    <mergeCell ref="F49:I49"/>
    <mergeCell ref="B71:D71"/>
    <mergeCell ref="B82:C82"/>
    <mergeCell ref="B83:C83"/>
    <mergeCell ref="B84:C84"/>
    <mergeCell ref="B119:B124"/>
    <mergeCell ref="B129:D129"/>
    <mergeCell ref="A131:A136"/>
    <mergeCell ref="B131:D132"/>
    <mergeCell ref="E131:E132"/>
    <mergeCell ref="B135:D136"/>
    <mergeCell ref="E135:E136"/>
    <mergeCell ref="F131:F132"/>
    <mergeCell ref="B133:D134"/>
    <mergeCell ref="E133:E134"/>
    <mergeCell ref="F133:F134"/>
    <mergeCell ref="F135:F136"/>
    <mergeCell ref="B137:D138"/>
    <mergeCell ref="E137:E138"/>
    <mergeCell ref="F137:F138"/>
    <mergeCell ref="B139:D140"/>
    <mergeCell ref="E139:E140"/>
    <mergeCell ref="F139:F140"/>
    <mergeCell ref="B141:D142"/>
    <mergeCell ref="E141:E142"/>
    <mergeCell ref="F141:F142"/>
    <mergeCell ref="B143:D144"/>
    <mergeCell ref="E143:E144"/>
    <mergeCell ref="F143:F144"/>
    <mergeCell ref="B145:D146"/>
    <mergeCell ref="E145:E146"/>
    <mergeCell ref="F145:F146"/>
    <mergeCell ref="B154:D155"/>
    <mergeCell ref="E154:E155"/>
    <mergeCell ref="F154:F155"/>
    <mergeCell ref="B150:D151"/>
    <mergeCell ref="E150:E151"/>
    <mergeCell ref="F150:F151"/>
    <mergeCell ref="B152:D153"/>
    <mergeCell ref="E152:E153"/>
    <mergeCell ref="F152:F153"/>
  </mergeCells>
  <phoneticPr fontId="68" type="noConversion"/>
  <conditionalFormatting sqref="C30:N30 C105:N105">
    <cfRule type="cellIs" dxfId="36" priority="3" stopIfTrue="1" operator="equal">
      <formula>$C$16</formula>
    </cfRule>
  </conditionalFormatting>
  <conditionalFormatting sqref="C12:D12">
    <cfRule type="cellIs" dxfId="35" priority="4" stopIfTrue="1" operator="equal">
      <formula>"C"</formula>
    </cfRule>
    <cfRule type="cellIs" dxfId="34" priority="5" stopIfTrue="1" operator="equal">
      <formula>"B2"</formula>
    </cfRule>
    <cfRule type="cellIs" dxfId="33" priority="6" stopIfTrue="1" operator="equal">
      <formula>"B1"</formula>
    </cfRule>
  </conditionalFormatting>
  <conditionalFormatting sqref="H149:Q149 H129:Q130">
    <cfRule type="cellIs" dxfId="32" priority="7" stopIfTrue="1" operator="equal">
      <formula>$C$16</formula>
    </cfRule>
  </conditionalFormatting>
  <conditionalFormatting sqref="F49:I49">
    <cfRule type="expression" dxfId="31" priority="8" stopIfTrue="1">
      <formula>LEFT($F$49,2)="OK"</formula>
    </cfRule>
  </conditionalFormatting>
  <dataValidations disablePrompts="1" count="9">
    <dataValidation type="list" allowBlank="1" showErrorMessage="1" sqref="G6 B119" xr:uid="{00000000-0002-0000-0200-000000000000}">
      <formula1>Component</formula1>
      <formula2>0</formula2>
    </dataValidation>
    <dataValidation type="list" allowBlank="1" showErrorMessage="1" sqref="C16" xr:uid="{00000000-0002-0000-0200-000001000000}">
      <formula1>PERIOD</formula1>
      <formula2>0</formula2>
    </dataValidation>
    <dataValidation type="list" allowBlank="1" showErrorMessage="1" sqref="G10:J10" xr:uid="{00000000-0002-0000-0200-000002000000}">
      <formula1>LFA</formula1>
      <formula2>0</formula2>
    </dataValidation>
    <dataValidation type="list" allowBlank="1" showErrorMessage="1" sqref="C12:D12" xr:uid="{00000000-0002-0000-0200-000003000000}">
      <formula1>Rating</formula1>
      <formula2>0</formula2>
    </dataValidation>
    <dataValidation type="list" allowBlank="1" showErrorMessage="1" sqref="I8:J8" xr:uid="{00000000-0002-0000-0200-000004000000}">
      <formula1>Phase</formula1>
      <formula2>0</formula2>
    </dataValidation>
    <dataValidation type="list" allowBlank="1" showErrorMessage="1" sqref="G8" xr:uid="{00000000-0002-0000-0200-000005000000}">
      <formula1>Round</formula1>
      <formula2>0</formula2>
    </dataValidation>
    <dataValidation type="list" allowBlank="1" showErrorMessage="1" sqref="D26" xr:uid="{00000000-0002-0000-0200-000006000000}">
      <formula1>Currency</formula1>
      <formula2>0</formula2>
    </dataValidation>
    <dataValidation type="list" allowBlank="1" showErrorMessage="1" sqref="C4:D4" xr:uid="{00000000-0002-0000-0200-000007000000}">
      <formula1>Ciudades</formula1>
      <formula2>0</formula2>
    </dataValidation>
    <dataValidation type="list" allowBlank="1" showErrorMessage="1" sqref="C119:C124" xr:uid="{00000000-0002-0000-0200-000008000000}">
      <formula1>Medicaments</formula1>
      <formula2>0</formula2>
    </dataValidation>
  </dataValidations>
  <pageMargins left="0.70833333333333337" right="0.70833333333333337" top="0.74791666666666667" bottom="0.74861111111111112" header="0.51180555555555551" footer="0.31527777777777777"/>
  <pageSetup paperSize="9" firstPageNumber="0" fitToHeight="8" orientation="landscape" horizontalDpi="300" verticalDpi="300" r:id="rId1"/>
  <headerFooter alignWithMargins="0">
    <oddFooter>&amp;L&amp;F&amp;C&amp;A&amp;R&amp;D</oddFooter>
  </headerFooter>
  <rowBreaks count="1" manualBreakCount="1">
    <brk id="50"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1"/>
    <pageSetUpPr fitToPage="1"/>
  </sheetPr>
  <dimension ref="A1:X13"/>
  <sheetViews>
    <sheetView showGridLines="0" zoomScale="70" zoomScaleNormal="70" zoomScaleSheetLayoutView="100" workbookViewId="0">
      <selection activeCell="C45" sqref="C45"/>
    </sheetView>
  </sheetViews>
  <sheetFormatPr baseColWidth="10" defaultColWidth="11.44140625" defaultRowHeight="14.4"/>
  <cols>
    <col min="1" max="1" width="21.109375" style="6" customWidth="1"/>
    <col min="2" max="2" width="12.44140625" style="6" customWidth="1"/>
    <col min="3" max="3" width="20.44140625" style="6" customWidth="1"/>
    <col min="4" max="4" width="15.44140625" style="6" customWidth="1"/>
    <col min="5" max="5" width="11.5546875" style="6" customWidth="1"/>
    <col min="6" max="6" width="18.5546875" style="6" customWidth="1"/>
    <col min="7" max="7" width="17" style="6" customWidth="1"/>
    <col min="8" max="8" width="18.44140625" style="6" customWidth="1"/>
    <col min="9" max="9" width="9.44140625" style="6" customWidth="1"/>
    <col min="10" max="10" width="13" style="6" customWidth="1"/>
    <col min="11" max="11" width="11.44140625" style="6" customWidth="1"/>
    <col min="12" max="12" width="8.109375" style="6" customWidth="1"/>
    <col min="13" max="13" width="9.5546875" style="6" customWidth="1"/>
    <col min="14" max="14" width="8.44140625" style="6" customWidth="1"/>
    <col min="15" max="15" width="7.109375" style="6" customWidth="1"/>
    <col min="16" max="16384" width="11.44140625" style="6"/>
  </cols>
  <sheetData>
    <row r="1" spans="1:24" ht="21" customHeight="1">
      <c r="A1" s="163"/>
      <c r="B1" s="163"/>
      <c r="C1" s="163"/>
      <c r="D1" s="163"/>
      <c r="E1" s="163"/>
      <c r="F1" s="163"/>
      <c r="G1" s="40"/>
      <c r="H1" s="163"/>
      <c r="I1" s="163"/>
      <c r="J1" s="163"/>
    </row>
    <row r="2" spans="1:24" ht="25.5" customHeight="1"/>
    <row r="3" spans="1:24" ht="36.6">
      <c r="B3" s="592" t="str">
        <f>+"Tablero de mando: "&amp;" "&amp;+'Introducción de datos'!C4&amp;" - "&amp;+'Introducción de datos'!G6</f>
        <v>Tablero de mando:  El Salvador - TB</v>
      </c>
      <c r="C3" s="592"/>
      <c r="D3" s="592"/>
      <c r="E3" s="592"/>
      <c r="F3" s="592"/>
      <c r="G3" s="592"/>
      <c r="H3" s="592"/>
      <c r="I3" s="592"/>
      <c r="J3" s="592"/>
      <c r="K3" s="277"/>
      <c r="L3" s="277"/>
      <c r="M3" s="277"/>
      <c r="N3" s="278"/>
      <c r="O3" s="278"/>
      <c r="P3" s="278"/>
      <c r="Q3" s="278"/>
      <c r="R3" s="278"/>
      <c r="S3" s="278"/>
      <c r="T3" s="278"/>
    </row>
    <row r="4" spans="1:24" ht="15" customHeight="1">
      <c r="L4" s="278"/>
      <c r="M4" s="278"/>
      <c r="N4" s="278"/>
      <c r="O4" s="278"/>
      <c r="P4" s="278"/>
      <c r="Q4" s="278"/>
      <c r="R4" s="278"/>
      <c r="S4" s="278"/>
      <c r="T4" s="278"/>
    </row>
    <row r="5" spans="1:24">
      <c r="L5" s="278"/>
      <c r="M5" s="278"/>
      <c r="N5" s="278"/>
      <c r="O5" s="278"/>
      <c r="P5" s="278"/>
      <c r="Q5" s="278"/>
      <c r="R5" s="278"/>
      <c r="S5" s="278"/>
      <c r="T5" s="278"/>
    </row>
    <row r="6" spans="1:24" ht="32.25" customHeight="1">
      <c r="A6" s="279" t="s">
        <v>43</v>
      </c>
      <c r="B6" s="593" t="str">
        <f>+'Introducción de datos'!C4</f>
        <v>El Salvador</v>
      </c>
      <c r="C6" s="593"/>
      <c r="D6" s="594" t="s">
        <v>45</v>
      </c>
      <c r="E6" s="594"/>
      <c r="F6" s="595" t="str">
        <f>+'Introducción de datos'!G4</f>
        <v>Financiamiento al PENM TB 2016 - 2020</v>
      </c>
      <c r="G6" s="595"/>
      <c r="H6" s="595"/>
      <c r="I6" s="595"/>
      <c r="J6" s="595"/>
      <c r="K6" s="280"/>
      <c r="L6" s="281"/>
      <c r="M6" s="280"/>
      <c r="N6" s="280"/>
      <c r="O6" s="280"/>
      <c r="P6" s="282"/>
      <c r="Q6" s="283"/>
      <c r="R6" s="283"/>
      <c r="S6" s="283"/>
      <c r="T6" s="283"/>
      <c r="U6" s="283"/>
    </row>
    <row r="7" spans="1:24" ht="8.25" customHeight="1">
      <c r="B7" s="284"/>
      <c r="C7" s="285"/>
      <c r="D7" s="285"/>
      <c r="E7" s="286"/>
      <c r="F7" s="286"/>
      <c r="G7" s="287"/>
      <c r="H7" s="287"/>
      <c r="K7" s="280"/>
      <c r="L7" s="280"/>
      <c r="M7" s="280"/>
      <c r="N7" s="280"/>
      <c r="O7" s="280"/>
      <c r="P7" s="282"/>
      <c r="Q7" s="283"/>
      <c r="R7" s="283"/>
      <c r="S7" s="283"/>
      <c r="T7" s="283"/>
      <c r="U7" s="283"/>
    </row>
    <row r="8" spans="1:24" ht="3.75" customHeight="1">
      <c r="C8" s="288"/>
      <c r="D8" s="288"/>
      <c r="E8" s="288"/>
      <c r="F8" s="288"/>
      <c r="G8" s="288"/>
      <c r="H8" s="288"/>
      <c r="I8" s="288"/>
      <c r="J8" s="288"/>
      <c r="K8" s="280"/>
      <c r="L8" s="280"/>
      <c r="M8" s="280"/>
      <c r="N8" s="280"/>
      <c r="O8" s="289"/>
      <c r="P8" s="282"/>
      <c r="Q8" s="289"/>
      <c r="R8" s="290"/>
      <c r="S8" s="283"/>
      <c r="T8" s="283"/>
      <c r="U8" s="283"/>
    </row>
    <row r="9" spans="1:24" ht="25.5" customHeight="1">
      <c r="A9" s="291" t="s">
        <v>49</v>
      </c>
      <c r="B9" s="292" t="str">
        <f>+'Introducción de datos'!G6</f>
        <v>TB</v>
      </c>
      <c r="C9" s="293" t="s">
        <v>47</v>
      </c>
      <c r="D9" s="294" t="str">
        <f>+'Introducción de datos'!C6</f>
        <v>SLV-T-MOH (880)</v>
      </c>
      <c r="E9" s="588" t="s">
        <v>191</v>
      </c>
      <c r="F9" s="588"/>
      <c r="G9" s="295">
        <f>+'Introducción de datos'!C10</f>
        <v>42370</v>
      </c>
      <c r="H9" s="291" t="s">
        <v>192</v>
      </c>
      <c r="I9" s="596">
        <f>+'Introducción de datos'!I6</f>
        <v>9950916</v>
      </c>
      <c r="J9" s="596"/>
      <c r="K9" s="280"/>
      <c r="L9" s="280"/>
      <c r="M9" s="280"/>
      <c r="N9" s="280"/>
      <c r="O9" s="289"/>
      <c r="P9" s="282"/>
      <c r="Q9" s="289"/>
      <c r="R9" s="290"/>
      <c r="S9" s="283"/>
      <c r="T9" s="296"/>
      <c r="U9" s="296"/>
      <c r="V9" s="288"/>
      <c r="W9" s="288"/>
      <c r="X9" s="288"/>
    </row>
    <row r="10" spans="1:24" ht="25.5" customHeight="1">
      <c r="A10" s="291" t="s">
        <v>193</v>
      </c>
      <c r="B10" s="297" t="str">
        <f>IF(ISBLANK('Introducción de datos'!G8),"",'Introducción de datos'!G8)</f>
        <v/>
      </c>
      <c r="C10" s="293" t="s">
        <v>194</v>
      </c>
      <c r="D10" s="298">
        <f>+'Introducción de datos'!I8</f>
        <v>0</v>
      </c>
      <c r="E10" s="588" t="s">
        <v>195</v>
      </c>
      <c r="F10" s="588"/>
      <c r="G10" s="589" t="str">
        <f>+'Introducción de datos'!C8</f>
        <v xml:space="preserve">Ministerio de Salud </v>
      </c>
      <c r="H10" s="589"/>
      <c r="I10" s="589"/>
      <c r="J10" s="589"/>
      <c r="K10" s="300"/>
      <c r="L10" s="300"/>
      <c r="M10" s="280"/>
      <c r="N10" s="300"/>
      <c r="O10" s="289"/>
      <c r="P10" s="282"/>
      <c r="Q10" s="296"/>
      <c r="R10" s="290"/>
      <c r="S10" s="283"/>
      <c r="T10" s="296"/>
      <c r="U10" s="296"/>
    </row>
    <row r="11" spans="1:24" ht="25.5" customHeight="1">
      <c r="A11" s="291" t="s">
        <v>196</v>
      </c>
      <c r="B11" s="299" t="str">
        <f>+'Introducción de datos'!C16</f>
        <v>P2</v>
      </c>
      <c r="C11" s="293" t="s">
        <v>197</v>
      </c>
      <c r="D11" s="301">
        <f>+'Introducción de datos'!E16</f>
        <v>42736</v>
      </c>
      <c r="E11" s="588" t="s">
        <v>198</v>
      </c>
      <c r="F11" s="588"/>
      <c r="G11" s="301" t="str">
        <f>+'Introducción de datos'!G16</f>
        <v>30 de jun 2017</v>
      </c>
      <c r="H11" s="291" t="s">
        <v>199</v>
      </c>
      <c r="I11" s="591" t="str">
        <f>+'Introducción de datos'!C12</f>
        <v>B1</v>
      </c>
      <c r="J11" s="591"/>
      <c r="K11" s="302"/>
      <c r="L11" s="300"/>
      <c r="M11" s="280"/>
      <c r="N11" s="300"/>
      <c r="O11" s="300"/>
      <c r="P11" s="282"/>
      <c r="Q11" s="296"/>
      <c r="R11" s="290"/>
      <c r="S11" s="283"/>
      <c r="T11" s="303"/>
      <c r="U11" s="296"/>
    </row>
    <row r="12" spans="1:24" ht="25.5" customHeight="1">
      <c r="A12" s="291" t="s">
        <v>55</v>
      </c>
      <c r="B12" s="589" t="str">
        <f>+'Introducción de datos'!G10</f>
        <v>Grupo Jacobs</v>
      </c>
      <c r="C12" s="589"/>
      <c r="D12" s="589"/>
      <c r="E12" s="588" t="s">
        <v>59</v>
      </c>
      <c r="F12" s="588"/>
      <c r="G12" s="589" t="str">
        <f>+'Introducción de datos'!G12</f>
        <v>Serena Buccini</v>
      </c>
      <c r="H12" s="589"/>
      <c r="I12" s="589"/>
      <c r="J12" s="589"/>
      <c r="K12" s="300"/>
      <c r="L12" s="300"/>
      <c r="M12" s="280"/>
      <c r="N12" s="300"/>
      <c r="O12" s="283"/>
      <c r="P12" s="282"/>
      <c r="Q12" s="296"/>
      <c r="R12" s="290"/>
      <c r="S12" s="283"/>
      <c r="T12" s="296"/>
      <c r="U12" s="304"/>
      <c r="V12" s="296"/>
      <c r="W12" s="303"/>
      <c r="X12" s="296"/>
    </row>
    <row r="13" spans="1:24" ht="25.5" customHeight="1">
      <c r="A13" s="291" t="s">
        <v>67</v>
      </c>
      <c r="B13" s="589" t="str">
        <f>+'Introducción de datos'!D18</f>
        <v>UAFM/UFE/MINSAL</v>
      </c>
      <c r="C13" s="589"/>
      <c r="D13" s="589"/>
      <c r="E13" s="588" t="s">
        <v>200</v>
      </c>
      <c r="F13" s="588"/>
      <c r="G13" s="590" t="str">
        <f>+'Introducción de datos'!J16</f>
        <v>2 de oct de 17</v>
      </c>
      <c r="H13" s="590"/>
      <c r="I13" s="590"/>
      <c r="J13" s="590"/>
      <c r="K13" s="283"/>
      <c r="L13" s="305"/>
      <c r="M13" s="305"/>
      <c r="N13" s="305"/>
      <c r="O13" s="283"/>
      <c r="P13" s="305"/>
      <c r="Q13" s="305"/>
      <c r="R13" s="290"/>
      <c r="S13" s="283"/>
      <c r="T13" s="305"/>
      <c r="U13" s="306"/>
    </row>
  </sheetData>
  <sheetProtection selectLockedCells="1" selectUnlockedCells="1"/>
  <mergeCells count="16">
    <mergeCell ref="B3:J3"/>
    <mergeCell ref="B6:C6"/>
    <mergeCell ref="D6:E6"/>
    <mergeCell ref="F6:J6"/>
    <mergeCell ref="E9:F9"/>
    <mergeCell ref="I9:J9"/>
    <mergeCell ref="E10:F10"/>
    <mergeCell ref="G10:J10"/>
    <mergeCell ref="B13:D13"/>
    <mergeCell ref="E13:F13"/>
    <mergeCell ref="G13:J13"/>
    <mergeCell ref="E11:F11"/>
    <mergeCell ref="I11:J11"/>
    <mergeCell ref="B12:D12"/>
    <mergeCell ref="E12:F12"/>
    <mergeCell ref="G12:J12"/>
  </mergeCells>
  <phoneticPr fontId="68" type="noConversion"/>
  <conditionalFormatting sqref="I11:J11">
    <cfRule type="cellIs" dxfId="30" priority="1" stopIfTrue="1" operator="equal">
      <formula>"C"</formula>
    </cfRule>
    <cfRule type="cellIs" dxfId="29" priority="2" stopIfTrue="1" operator="equal">
      <formula>"B2"</formula>
    </cfRule>
    <cfRule type="cellIs" dxfId="28" priority="3" stopIfTrue="1" operator="equal">
      <formula>"B1"</formula>
    </cfRule>
  </conditionalFormatting>
  <dataValidations count="1">
    <dataValidation type="list" allowBlank="1" showErrorMessage="1" sqref="G7" xr:uid="{00000000-0002-0000-0300-000000000000}">
      <formula1>$K$8:$K$9</formula1>
      <formula2>0</formula2>
    </dataValidation>
  </dataValidations>
  <pageMargins left="0.70833333333333337" right="0.70833333333333337" top="0.74791666666666667" bottom="0.74861111111111112" header="0.51180555555555551" footer="0.31527777777777777"/>
  <pageSetup paperSize="9" firstPageNumber="0" orientation="landscape" horizontalDpi="300" verticalDpi="300"/>
  <headerFooter alignWithMargins="0">
    <oddFooter>&amp;L&amp;F&amp;C&amp;A&amp;R&amp;D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7"/>
  </sheetPr>
  <dimension ref="A1:T33"/>
  <sheetViews>
    <sheetView showGridLines="0" topLeftCell="E25" zoomScale="170" zoomScaleNormal="170" workbookViewId="0">
      <selection activeCell="H27" sqref="H27:I27"/>
    </sheetView>
  </sheetViews>
  <sheetFormatPr baseColWidth="10" defaultRowHeight="14.4"/>
  <cols>
    <col min="1" max="1" width="3.44140625" customWidth="1"/>
    <col min="2" max="2" width="11.44140625" customWidth="1"/>
    <col min="3" max="3" width="5.109375" customWidth="1"/>
    <col min="4" max="4" width="12.44140625" customWidth="1"/>
    <col min="5" max="5" width="11.44140625" customWidth="1"/>
    <col min="6" max="6" width="30.88671875" customWidth="1"/>
    <col min="7" max="7" width="8.88671875" customWidth="1"/>
    <col min="8" max="8" width="14" customWidth="1"/>
    <col min="9" max="9" width="15.88671875" customWidth="1"/>
    <col min="10" max="10" width="13.88671875" customWidth="1"/>
    <col min="11" max="11" width="17" customWidth="1"/>
    <col min="12" max="12" width="3.5546875" customWidth="1"/>
  </cols>
  <sheetData>
    <row r="1" spans="2:20" ht="30.75" customHeight="1">
      <c r="B1" s="6"/>
      <c r="C1" s="6"/>
      <c r="D1" s="6"/>
      <c r="E1" s="6"/>
      <c r="F1" s="6"/>
      <c r="G1" s="6"/>
      <c r="H1" s="6"/>
      <c r="I1" s="6"/>
      <c r="J1" s="6"/>
      <c r="K1" s="6"/>
    </row>
    <row r="2" spans="2:20" ht="27.75" customHeight="1">
      <c r="B2" s="575" t="str">
        <f>+"Cuadro de mando:  "&amp;"  "&amp;+'Introducción de datos'!C4&amp;" - "&amp;'Introducción de datos'!G6</f>
        <v>Cuadro de mando:    El Salvador - TB</v>
      </c>
      <c r="C2" s="575"/>
      <c r="D2" s="575"/>
      <c r="E2" s="575"/>
      <c r="F2" s="575"/>
      <c r="G2" s="575"/>
      <c r="H2" s="575"/>
      <c r="I2" s="575"/>
      <c r="J2" s="575"/>
      <c r="K2" s="575"/>
      <c r="L2" s="307"/>
      <c r="M2" s="307"/>
      <c r="N2" s="307"/>
      <c r="O2" s="307"/>
    </row>
    <row r="3" spans="2:20">
      <c r="B3" s="308">
        <f>+'Introducción de datos'!G8</f>
        <v>0</v>
      </c>
      <c r="C3" s="607">
        <f>+'Introducción de datos'!I8</f>
        <v>0</v>
      </c>
      <c r="D3" s="607"/>
      <c r="E3" s="608"/>
      <c r="F3" s="608"/>
      <c r="G3" s="608"/>
      <c r="H3" s="608"/>
      <c r="I3" s="609" t="str">
        <f>+'Introducción de datos'!B16</f>
        <v>Periodo:</v>
      </c>
      <c r="J3" s="609"/>
      <c r="K3" s="310" t="str">
        <f>+'Introducción de datos'!C16</f>
        <v>P2</v>
      </c>
      <c r="L3" s="311"/>
    </row>
    <row r="4" spans="2:20">
      <c r="B4" s="308" t="str">
        <f>+'Introducción de datos'!B12</f>
        <v>Ultima calificación:</v>
      </c>
      <c r="C4" s="610" t="str">
        <f>+'Introducción de datos'!C12</f>
        <v>B1</v>
      </c>
      <c r="D4" s="610"/>
      <c r="E4" s="608" t="str">
        <f>+'Introducción de datos'!C8</f>
        <v xml:space="preserve">Ministerio de Salud </v>
      </c>
      <c r="F4" s="608"/>
      <c r="G4" s="608"/>
      <c r="H4" s="608"/>
      <c r="I4" s="609" t="str">
        <f>+'Introducción de datos'!D16</f>
        <v>Desde:</v>
      </c>
      <c r="J4" s="609"/>
      <c r="K4" s="312">
        <f>+'Introducción de datos'!E16</f>
        <v>42736</v>
      </c>
    </row>
    <row r="5" spans="2:20" ht="18.75" customHeight="1">
      <c r="B5" s="308"/>
      <c r="C5" s="308"/>
      <c r="D5" s="604" t="str">
        <f>+'Introducción de datos'!G4</f>
        <v>Financiamiento al PENM TB 2016 - 2020</v>
      </c>
      <c r="E5" s="604"/>
      <c r="F5" s="604"/>
      <c r="G5" s="604"/>
      <c r="H5" s="604"/>
      <c r="I5" s="604"/>
      <c r="J5" s="308" t="str">
        <f>+'Introducción de datos'!F16</f>
        <v>Hasta:</v>
      </c>
      <c r="K5" s="312" t="str">
        <f>+'Introducción de datos'!G16</f>
        <v>30 de jun 2017</v>
      </c>
    </row>
    <row r="6" spans="2:20" ht="18">
      <c r="B6" s="313"/>
      <c r="C6" s="308"/>
      <c r="D6" s="314"/>
      <c r="E6" s="605" t="s">
        <v>201</v>
      </c>
      <c r="F6" s="605"/>
      <c r="G6" s="605"/>
      <c r="H6" s="605"/>
      <c r="I6" s="6"/>
      <c r="J6" s="6"/>
      <c r="K6" s="6"/>
    </row>
    <row r="7" spans="2:20" ht="10.5" customHeight="1">
      <c r="B7" s="315"/>
      <c r="C7" s="309"/>
      <c r="D7" s="314"/>
      <c r="E7" s="316"/>
      <c r="F7" s="316"/>
      <c r="G7" s="317"/>
      <c r="H7" s="317"/>
      <c r="I7" s="318"/>
      <c r="J7" s="318"/>
      <c r="K7" s="319"/>
    </row>
    <row r="8" spans="2:20">
      <c r="B8" s="320" t="str">
        <f>+'Introducción de datos'!B27&amp;" - en ("&amp;'Introducción de datos'!D26&amp;")         "&amp;+I3&amp;" "&amp;+K3</f>
        <v>F1: Presupuesto y desembolsos del Fondo Mundial - en ($)         Periodo: P2</v>
      </c>
      <c r="C8" s="321"/>
      <c r="D8" s="163"/>
      <c r="E8" s="163"/>
      <c r="F8" s="163"/>
      <c r="H8" s="320" t="str">
        <f>+'Introducción de datos'!B51&amp;" - en ("&amp;'Introducción de datos'!D26&amp;")         "&amp;+I3&amp;" "&amp;+K3</f>
        <v>F3: Desembolsos y gastos - en ($)         Periodo: P2</v>
      </c>
      <c r="I8" s="6"/>
      <c r="J8" s="6"/>
      <c r="K8" s="6"/>
      <c r="N8" s="320" t="str">
        <f>+'Introducción de datos'!B58&amp;" - en ("&amp;'Introducción de datos'!D26&amp;")         "&amp;+I3&amp;" "&amp;+K3</f>
        <v>F3a: Detalles Desembolsos y gastos - en ($)         Periodo: P2</v>
      </c>
    </row>
    <row r="9" spans="2:20" ht="81" customHeight="1">
      <c r="B9" s="322" t="s">
        <v>202</v>
      </c>
      <c r="C9" s="601" t="s">
        <v>368</v>
      </c>
      <c r="D9" s="601"/>
      <c r="E9" s="601"/>
      <c r="F9" s="601"/>
      <c r="H9" s="323" t="s">
        <v>202</v>
      </c>
      <c r="I9" s="606" t="s">
        <v>367</v>
      </c>
      <c r="J9" s="606"/>
      <c r="K9" s="606"/>
      <c r="L9" s="606"/>
      <c r="M9" s="606"/>
      <c r="N9" s="324" t="s">
        <v>202</v>
      </c>
      <c r="O9" s="597" t="s">
        <v>366</v>
      </c>
      <c r="P9" s="598"/>
      <c r="Q9" s="598"/>
      <c r="R9" s="598"/>
      <c r="S9" s="598"/>
      <c r="T9" s="598"/>
    </row>
    <row r="10" spans="2:20">
      <c r="B10" s="163"/>
      <c r="C10" s="163"/>
      <c r="D10" s="163"/>
      <c r="E10" s="163"/>
      <c r="F10" s="163"/>
      <c r="G10" s="6"/>
      <c r="H10" s="6"/>
      <c r="I10" s="6"/>
      <c r="J10" s="6"/>
      <c r="K10" s="6"/>
    </row>
    <row r="11" spans="2:20">
      <c r="B11" s="163"/>
      <c r="C11" s="163"/>
      <c r="D11" s="163"/>
      <c r="E11" s="163"/>
      <c r="F11" s="163"/>
      <c r="G11" s="6"/>
      <c r="H11" s="6"/>
      <c r="I11" s="6"/>
      <c r="J11" s="6"/>
      <c r="K11" s="6"/>
    </row>
    <row r="12" spans="2:20">
      <c r="B12" s="163"/>
      <c r="C12" s="163"/>
      <c r="D12" s="163"/>
      <c r="E12" s="163"/>
      <c r="F12" s="163"/>
      <c r="G12" s="6"/>
      <c r="H12" s="6"/>
      <c r="I12" s="6"/>
      <c r="J12" s="6"/>
      <c r="K12" s="6"/>
    </row>
    <row r="13" spans="2:20">
      <c r="B13" s="163"/>
      <c r="C13" s="163"/>
      <c r="D13" s="163"/>
      <c r="E13" s="163"/>
      <c r="F13" s="163"/>
      <c r="G13" s="6"/>
      <c r="H13" s="6"/>
      <c r="I13" s="6"/>
      <c r="J13" s="6"/>
      <c r="K13" s="6"/>
    </row>
    <row r="14" spans="2:20">
      <c r="B14" s="163"/>
      <c r="C14" s="163"/>
      <c r="D14" s="163"/>
      <c r="E14" s="163"/>
      <c r="F14" s="163"/>
      <c r="G14" s="6"/>
      <c r="H14" s="6"/>
      <c r="I14" s="6"/>
      <c r="J14" s="6"/>
      <c r="K14" s="6"/>
    </row>
    <row r="15" spans="2:20">
      <c r="B15" s="163"/>
      <c r="C15" s="163"/>
      <c r="D15" s="163"/>
      <c r="E15" s="163"/>
      <c r="F15" s="163"/>
      <c r="G15" s="6"/>
      <c r="H15" s="6"/>
      <c r="I15" s="6"/>
      <c r="J15" s="6"/>
      <c r="K15" s="6"/>
      <c r="M15" s="325" t="s">
        <v>203</v>
      </c>
    </row>
    <row r="16" spans="2:20">
      <c r="B16" s="163"/>
      <c r="C16" s="163"/>
      <c r="D16" s="163"/>
      <c r="E16" s="163"/>
      <c r="F16" s="163"/>
      <c r="G16" s="6"/>
      <c r="H16" s="6"/>
      <c r="I16" s="6"/>
      <c r="J16" s="6"/>
      <c r="K16" s="6"/>
      <c r="M16" s="325" t="s">
        <v>204</v>
      </c>
    </row>
    <row r="17" spans="1:11">
      <c r="B17" s="163"/>
      <c r="C17" s="163"/>
      <c r="D17" s="163"/>
      <c r="E17" s="163"/>
      <c r="F17" s="163"/>
      <c r="G17" s="6"/>
      <c r="H17" s="6"/>
      <c r="I17" s="6"/>
      <c r="J17" s="6"/>
      <c r="K17" s="6"/>
    </row>
    <row r="18" spans="1:11">
      <c r="B18" s="163"/>
      <c r="C18" s="163"/>
      <c r="D18" s="163"/>
      <c r="E18" s="163"/>
      <c r="F18" s="163"/>
      <c r="G18" s="6"/>
      <c r="H18" s="6"/>
      <c r="I18" s="6"/>
      <c r="J18" s="6"/>
      <c r="K18" s="6"/>
    </row>
    <row r="19" spans="1:11">
      <c r="B19" s="163"/>
      <c r="C19" s="163"/>
      <c r="D19" s="163"/>
      <c r="E19" s="163"/>
      <c r="F19" s="163"/>
      <c r="G19" s="6"/>
      <c r="H19" s="6"/>
      <c r="I19" s="6"/>
      <c r="J19" s="6"/>
      <c r="K19" s="6"/>
    </row>
    <row r="20" spans="1:11">
      <c r="B20" s="163"/>
      <c r="C20" s="163"/>
      <c r="D20" s="163"/>
      <c r="E20" s="163"/>
      <c r="F20" s="163"/>
      <c r="G20" s="6"/>
      <c r="H20" s="6"/>
      <c r="I20" s="6"/>
      <c r="J20" s="6"/>
      <c r="K20" s="6"/>
    </row>
    <row r="21" spans="1:11" ht="24" customHeight="1">
      <c r="A21" s="10"/>
      <c r="B21" s="10"/>
      <c r="C21" s="10"/>
      <c r="D21" s="10"/>
      <c r="E21" s="10"/>
      <c r="F21" s="10"/>
      <c r="G21" s="10"/>
      <c r="H21" s="10"/>
      <c r="I21" s="10"/>
      <c r="J21" s="10"/>
      <c r="K21" s="10"/>
    </row>
    <row r="22" spans="1:11" ht="23.25" customHeight="1">
      <c r="B22" s="326" t="str">
        <f>+'Introducción de datos'!B36&amp;" - en ("&amp;'Introducción de datos'!D26&amp;")  "&amp;+I3&amp;" "&amp;+K3</f>
        <v>F2: Presupuesto y gastos reales por estrategias de la subvención anual - en ($)  Periodo: P2</v>
      </c>
      <c r="C22" s="163"/>
      <c r="D22" s="163"/>
      <c r="E22" s="163"/>
      <c r="F22" s="163"/>
      <c r="H22" s="326" t="str">
        <f>+'Introducción de datos'!B69&amp;"   "&amp;+I3&amp;" "&amp;+K3</f>
        <v>F4: Último ciclo de información y desembolso del RP   Periodo: P2</v>
      </c>
      <c r="J22" s="6"/>
      <c r="K22" s="6"/>
    </row>
    <row r="23" spans="1:11" ht="46.5" customHeight="1">
      <c r="B23" s="323" t="s">
        <v>205</v>
      </c>
      <c r="C23" s="601" t="s">
        <v>361</v>
      </c>
      <c r="D23" s="601"/>
      <c r="E23" s="601"/>
      <c r="F23" s="601"/>
      <c r="G23" s="327"/>
      <c r="H23" s="323" t="s">
        <v>202</v>
      </c>
      <c r="I23" s="601" t="s">
        <v>206</v>
      </c>
      <c r="J23" s="601"/>
      <c r="K23" s="601"/>
    </row>
    <row r="24" spans="1:11" ht="15.75" customHeight="1">
      <c r="B24" s="328"/>
      <c r="C24" s="328"/>
      <c r="D24" s="328"/>
      <c r="E24" s="328"/>
      <c r="F24" s="328"/>
      <c r="G24" s="328"/>
      <c r="H24" s="329"/>
      <c r="I24" s="329"/>
      <c r="J24" s="328"/>
      <c r="K24" s="328"/>
    </row>
    <row r="25" spans="1:11" ht="29.25" customHeight="1">
      <c r="B25" s="6"/>
      <c r="C25" s="6"/>
      <c r="D25" s="6"/>
      <c r="E25" s="6"/>
      <c r="F25" s="6"/>
      <c r="G25" s="330"/>
      <c r="H25" s="602" t="s">
        <v>207</v>
      </c>
      <c r="I25" s="602"/>
      <c r="J25" s="602"/>
      <c r="K25" s="602"/>
    </row>
    <row r="26" spans="1:11">
      <c r="B26" s="6"/>
      <c r="C26" s="6"/>
      <c r="D26" s="6"/>
      <c r="E26" s="6"/>
      <c r="F26" s="6"/>
      <c r="G26" s="44"/>
      <c r="H26" s="603"/>
      <c r="I26" s="603"/>
      <c r="J26" s="331" t="s">
        <v>121</v>
      </c>
      <c r="K26" s="332" t="s">
        <v>122</v>
      </c>
    </row>
    <row r="27" spans="1:11" ht="29.25" customHeight="1">
      <c r="B27" s="6"/>
      <c r="C27" s="6"/>
      <c r="D27" s="6"/>
      <c r="E27" s="6"/>
      <c r="F27" s="6"/>
      <c r="G27" s="333"/>
      <c r="H27" s="599" t="str">
        <f>'Introducción de datos'!B73</f>
        <v>Días tardados en presentar el informe de progreso actualizado y solicitud de desembolso al ALF</v>
      </c>
      <c r="I27" s="599"/>
      <c r="J27" s="334">
        <f>+'Introducción de datos'!C73</f>
        <v>45</v>
      </c>
      <c r="K27" s="335">
        <f>+'Introducción de datos'!D73</f>
        <v>45</v>
      </c>
    </row>
    <row r="28" spans="1:11" ht="21" customHeight="1">
      <c r="B28" s="6"/>
      <c r="C28" s="6"/>
      <c r="D28" s="6"/>
      <c r="E28" s="6"/>
      <c r="F28" s="6"/>
      <c r="G28" s="333"/>
      <c r="H28" s="599" t="str">
        <f>'Introducción de datos'!B74</f>
        <v>Días que el desembolso ha tardado en llegar al RP</v>
      </c>
      <c r="I28" s="599"/>
      <c r="J28" s="334">
        <f>+'Introducción de datos'!C74</f>
        <v>45</v>
      </c>
      <c r="K28" s="336">
        <f>+'Introducción de datos'!D74</f>
        <v>27</v>
      </c>
    </row>
    <row r="29" spans="1:11" ht="21" customHeight="1">
      <c r="B29" s="6"/>
      <c r="C29" s="6"/>
      <c r="D29" s="6"/>
      <c r="E29" s="6"/>
      <c r="F29" s="6"/>
      <c r="G29" s="333"/>
      <c r="H29" s="600" t="str">
        <f>'Introducción de datos'!B75</f>
        <v>Días que el desembolso ha tardado en llegar a los agentes de compra</v>
      </c>
      <c r="I29" s="600"/>
      <c r="J29" s="337">
        <f>+'Introducción de datos'!C75</f>
        <v>0</v>
      </c>
      <c r="K29" s="336">
        <f>+'Introducción de datos'!D75</f>
        <v>0</v>
      </c>
    </row>
    <row r="30" spans="1:11">
      <c r="B30" s="6"/>
      <c r="C30" s="6"/>
      <c r="D30" s="6"/>
      <c r="E30" s="6"/>
      <c r="F30" s="6"/>
      <c r="G30" s="6"/>
      <c r="H30" s="6"/>
      <c r="I30" s="6"/>
      <c r="J30" s="6"/>
      <c r="K30" s="6"/>
    </row>
    <row r="31" spans="1:11">
      <c r="B31" s="6"/>
      <c r="C31" s="94"/>
      <c r="D31" s="338"/>
      <c r="E31" s="6"/>
      <c r="F31" s="6"/>
      <c r="G31" s="6"/>
      <c r="H31" s="6"/>
      <c r="I31" s="6"/>
      <c r="J31" s="6"/>
      <c r="K31" s="6"/>
    </row>
    <row r="32" spans="1:11">
      <c r="B32" s="6"/>
      <c r="C32" s="300" t="s">
        <v>90</v>
      </c>
      <c r="D32" s="338"/>
      <c r="E32" s="6"/>
      <c r="F32" s="6"/>
      <c r="G32" s="6"/>
      <c r="H32" s="6"/>
      <c r="I32" s="6"/>
      <c r="J32" s="6"/>
      <c r="K32" s="6"/>
    </row>
    <row r="33" spans="3:3">
      <c r="C33" s="325" t="s">
        <v>158</v>
      </c>
    </row>
  </sheetData>
  <sheetProtection selectLockedCells="1" selectUnlockedCells="1"/>
  <mergeCells count="19">
    <mergeCell ref="B2:K2"/>
    <mergeCell ref="C3:D3"/>
    <mergeCell ref="E3:H3"/>
    <mergeCell ref="I3:J3"/>
    <mergeCell ref="C4:D4"/>
    <mergeCell ref="E4:H4"/>
    <mergeCell ref="I4:J4"/>
    <mergeCell ref="D5:I5"/>
    <mergeCell ref="E6:H6"/>
    <mergeCell ref="C9:F9"/>
    <mergeCell ref="I9:M9"/>
    <mergeCell ref="H27:I27"/>
    <mergeCell ref="O9:T9"/>
    <mergeCell ref="H28:I28"/>
    <mergeCell ref="H29:I29"/>
    <mergeCell ref="C23:F23"/>
    <mergeCell ref="I23:K23"/>
    <mergeCell ref="H25:K25"/>
    <mergeCell ref="H26:I26"/>
  </mergeCells>
  <phoneticPr fontId="68" type="noConversion"/>
  <conditionalFormatting sqref="K27:K29">
    <cfRule type="cellIs" dxfId="27" priority="3" stopIfTrue="1" operator="equal">
      <formula>0</formula>
    </cfRule>
  </conditionalFormatting>
  <conditionalFormatting sqref="C4:D4">
    <cfRule type="cellIs" dxfId="26" priority="4" stopIfTrue="1" operator="equal">
      <formula>"C"</formula>
    </cfRule>
    <cfRule type="cellIs" dxfId="25" priority="5" stopIfTrue="1" operator="equal">
      <formula>"B2"</formula>
    </cfRule>
    <cfRule type="cellIs" dxfId="24" priority="6" stopIfTrue="1" operator="equal">
      <formula>"B1"</formula>
    </cfRule>
  </conditionalFormatting>
  <pageMargins left="0.70833333333333337" right="0.70833333333333337" top="0.74791666666666667" bottom="0.74861111111111112" header="0.51180555555555551" footer="0.31527777777777777"/>
  <pageSetup paperSize="9" scale="97" firstPageNumber="0" orientation="landscape" horizontalDpi="300" verticalDpi="300"/>
  <headerFooter alignWithMargins="0">
    <oddFooter>&amp;L&amp;F&amp;C&amp;A&amp;R&amp;D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7"/>
  </sheetPr>
  <dimension ref="A1:P35"/>
  <sheetViews>
    <sheetView showGridLines="0" topLeftCell="A26" zoomScale="160" zoomScaleNormal="160" workbookViewId="0">
      <selection activeCell="C8" sqref="C8:F8"/>
    </sheetView>
  </sheetViews>
  <sheetFormatPr baseColWidth="10" defaultRowHeight="14.4"/>
  <cols>
    <col min="1" max="1" width="3.44140625" customWidth="1"/>
    <col min="2" max="2" width="14.44140625" customWidth="1"/>
    <col min="3" max="3" width="12.44140625" customWidth="1"/>
    <col min="4" max="4" width="13.109375" customWidth="1"/>
    <col min="5" max="5" width="11.44140625" customWidth="1"/>
    <col min="6" max="6" width="11.88671875" customWidth="1"/>
    <col min="7" max="7" width="18.5546875" customWidth="1"/>
    <col min="8" max="8" width="11.44140625" customWidth="1"/>
    <col min="9" max="9" width="14.44140625" customWidth="1"/>
    <col min="10" max="10" width="15.109375" customWidth="1"/>
    <col min="11" max="11" width="15.44140625" customWidth="1"/>
    <col min="12" max="12" width="15.5546875" customWidth="1"/>
  </cols>
  <sheetData>
    <row r="1" spans="1:16" ht="28.5" customHeight="1">
      <c r="C1" s="339"/>
      <c r="E1" s="339"/>
    </row>
    <row r="2" spans="1:16" ht="27.75" customHeight="1">
      <c r="B2" s="620" t="str">
        <f>+"Cuadro de mando:  "&amp;"  "&amp;+'Introducción de datos'!C4&amp;" - "&amp;'Introducción de datos'!G6</f>
        <v>Cuadro de mando:    El Salvador - TB</v>
      </c>
      <c r="C2" s="620"/>
      <c r="D2" s="620"/>
      <c r="E2" s="620"/>
      <c r="F2" s="620"/>
      <c r="G2" s="620"/>
      <c r="H2" s="620"/>
      <c r="I2" s="620"/>
      <c r="J2" s="620"/>
      <c r="K2" s="620"/>
      <c r="L2" s="620"/>
      <c r="M2" s="340"/>
      <c r="N2" s="340"/>
      <c r="O2" s="340"/>
      <c r="P2" s="340"/>
    </row>
    <row r="3" spans="1:16">
      <c r="B3" s="341">
        <f>+'Introducción de datos'!G8</f>
        <v>0</v>
      </c>
      <c r="C3" s="621">
        <f>+'Introducción de datos'!I8</f>
        <v>0</v>
      </c>
      <c r="D3" s="621"/>
      <c r="E3" s="616"/>
      <c r="F3" s="616"/>
      <c r="G3" s="616"/>
      <c r="H3" s="616"/>
      <c r="I3" s="616"/>
      <c r="J3" s="622" t="str">
        <f>+'Introducción de datos'!B16</f>
        <v>Periodo:</v>
      </c>
      <c r="K3" s="622"/>
      <c r="L3" s="310" t="str">
        <f>+'Introducción de datos'!C16</f>
        <v>P2</v>
      </c>
    </row>
    <row r="4" spans="1:16">
      <c r="B4" s="341" t="str">
        <f>+'Introducción de datos'!B12</f>
        <v>Ultima calificación:</v>
      </c>
      <c r="C4" s="610" t="str">
        <f>+'Introducción de datos'!C12</f>
        <v>B1</v>
      </c>
      <c r="D4" s="610"/>
      <c r="E4" s="616" t="str">
        <f>+'Introducción de datos'!C8</f>
        <v xml:space="preserve">Ministerio de Salud </v>
      </c>
      <c r="F4" s="616"/>
      <c r="G4" s="616"/>
      <c r="H4" s="616"/>
      <c r="I4" s="616"/>
      <c r="J4" s="622" t="str">
        <f>+'Introducción de datos'!D16</f>
        <v>Desde:</v>
      </c>
      <c r="K4" s="622"/>
      <c r="L4" s="312">
        <f>+'Introducción de datos'!E16</f>
        <v>42736</v>
      </c>
    </row>
    <row r="5" spans="1:16" ht="18.75" customHeight="1">
      <c r="B5" s="341"/>
      <c r="C5" s="341"/>
      <c r="D5" s="616" t="str">
        <f>+'Introducción de datos'!G4</f>
        <v>Financiamiento al PENM TB 2016 - 2020</v>
      </c>
      <c r="E5" s="616"/>
      <c r="F5" s="616"/>
      <c r="G5" s="616"/>
      <c r="H5" s="616"/>
      <c r="I5" s="616"/>
      <c r="J5" s="616"/>
      <c r="K5" s="341" t="str">
        <f>+'Introducción de datos'!F16</f>
        <v>Hasta:</v>
      </c>
      <c r="L5" s="312" t="str">
        <f>+'Introducción de datos'!G16</f>
        <v>30 de jun 2017</v>
      </c>
    </row>
    <row r="6" spans="1:16" ht="18">
      <c r="B6" s="342"/>
      <c r="C6" s="341"/>
      <c r="D6" s="314"/>
      <c r="E6" s="617" t="s">
        <v>16</v>
      </c>
      <c r="F6" s="617"/>
      <c r="G6" s="617"/>
      <c r="H6" s="617"/>
      <c r="I6" s="617"/>
    </row>
    <row r="7" spans="1:16">
      <c r="B7" s="343" t="str">
        <f>+'Introducción de datos'!B80&amp;"     "&amp;+J3&amp;" "&amp;+L3</f>
        <v>M1: Estado de las condiciones precedentes y acciones con fecha límite     Periodo: P2</v>
      </c>
      <c r="C7" s="344"/>
      <c r="H7" s="343" t="str">
        <f>+'Introducción de datos'!B87&amp;"         "&amp;+J3&amp;"  "&amp;+L3</f>
        <v>M2: Estado de los principales puestos directivos del RP         Periodo:  P2</v>
      </c>
    </row>
    <row r="8" spans="1:16" ht="60.6" customHeight="1">
      <c r="B8" s="345" t="s">
        <v>202</v>
      </c>
      <c r="C8" s="618" t="s">
        <v>362</v>
      </c>
      <c r="D8" s="618"/>
      <c r="E8" s="618"/>
      <c r="F8" s="618"/>
      <c r="G8" s="346"/>
      <c r="H8" s="345" t="s">
        <v>202</v>
      </c>
      <c r="I8" s="615" t="s">
        <v>364</v>
      </c>
      <c r="J8" s="615"/>
      <c r="K8" s="615"/>
      <c r="L8" s="615"/>
    </row>
    <row r="9" spans="1:16">
      <c r="B9" s="10"/>
      <c r="C9" s="10"/>
      <c r="D9" s="10"/>
      <c r="E9" s="10"/>
      <c r="F9" s="10"/>
      <c r="G9" s="10"/>
      <c r="H9" s="10"/>
    </row>
    <row r="10" spans="1:16">
      <c r="A10" s="347"/>
      <c r="B10" s="10"/>
      <c r="C10" s="10"/>
      <c r="D10" s="619"/>
      <c r="E10" s="541"/>
      <c r="F10" s="541"/>
      <c r="G10" s="12"/>
      <c r="H10" s="10"/>
      <c r="N10" s="349"/>
      <c r="O10" s="349"/>
      <c r="P10" s="350"/>
    </row>
    <row r="11" spans="1:16">
      <c r="B11" s="10"/>
      <c r="C11" s="348"/>
      <c r="D11" s="619"/>
      <c r="E11" s="348"/>
      <c r="F11" s="348"/>
      <c r="G11" s="348"/>
      <c r="H11" s="348"/>
      <c r="N11" s="10"/>
      <c r="O11" s="10"/>
    </row>
    <row r="12" spans="1:16">
      <c r="B12" s="348"/>
      <c r="C12" s="351"/>
      <c r="D12" s="352"/>
      <c r="E12" s="352"/>
      <c r="F12" s="352"/>
      <c r="G12" s="352"/>
      <c r="H12" s="353"/>
    </row>
    <row r="13" spans="1:16">
      <c r="B13" s="348"/>
      <c r="C13" s="351"/>
      <c r="D13" s="352"/>
      <c r="E13" s="352"/>
      <c r="F13" s="352"/>
      <c r="G13" s="352"/>
      <c r="H13" s="353"/>
    </row>
    <row r="15" spans="1:16" ht="27.75" customHeight="1">
      <c r="B15" s="343" t="str">
        <f>+'Introducción de datos'!B92&amp;"            "&amp;+J3&amp;" "&amp;+L3</f>
        <v>M3: Acuerdos contractuales            Periodo: P2</v>
      </c>
      <c r="H15" s="343" t="str">
        <f>+'Introducción de datos'!B97&amp;"                "&amp;+J3&amp;" "&amp;+L3</f>
        <v>M4: Número de informes completos recibidos a tiempo                Periodo: P2</v>
      </c>
    </row>
    <row r="16" spans="1:16" ht="29.25" customHeight="1">
      <c r="B16" s="345" t="s">
        <v>202</v>
      </c>
      <c r="C16" s="613" t="s">
        <v>208</v>
      </c>
      <c r="D16" s="613"/>
      <c r="E16" s="613"/>
      <c r="F16" s="613"/>
      <c r="G16" s="346"/>
      <c r="H16" s="345" t="s">
        <v>202</v>
      </c>
      <c r="I16" s="613" t="s">
        <v>208</v>
      </c>
      <c r="J16" s="613"/>
      <c r="K16" s="613"/>
      <c r="L16" s="613"/>
    </row>
    <row r="17" spans="2:13">
      <c r="B17" s="354"/>
      <c r="H17" s="355"/>
    </row>
    <row r="18" spans="2:13">
      <c r="M18" s="311"/>
    </row>
    <row r="25" spans="2:13" ht="22.5" customHeight="1"/>
    <row r="26" spans="2:13">
      <c r="B26" s="343" t="str">
        <f>+'Introducción de datos'!B103</f>
        <v>M5: Presupuesto y compra de productos y equipo sanitario, medicamentos y productos farmacéuticos</v>
      </c>
      <c r="H26" s="343" t="str">
        <f>+'Introducción de datos'!B116&amp;"    "&amp;+J3&amp;"  "&amp;+L3</f>
        <v>M6: Diferencia entre existencias actuales y existencias de seguridad    Periodo:  P2</v>
      </c>
    </row>
    <row r="27" spans="2:13" ht="74.400000000000006" customHeight="1">
      <c r="B27" s="345" t="s">
        <v>202</v>
      </c>
      <c r="C27" s="614" t="s">
        <v>209</v>
      </c>
      <c r="D27" s="614"/>
      <c r="E27" s="614"/>
      <c r="F27" s="614"/>
      <c r="G27" s="346"/>
      <c r="H27" s="345" t="s">
        <v>202</v>
      </c>
      <c r="I27" s="615"/>
      <c r="J27" s="615"/>
      <c r="K27" s="615"/>
      <c r="L27" s="615"/>
      <c r="M27" s="356"/>
    </row>
    <row r="29" spans="2:13" ht="75" customHeight="1">
      <c r="F29" s="357"/>
      <c r="G29" s="357"/>
      <c r="H29" s="358" t="s">
        <v>161</v>
      </c>
      <c r="I29" s="359" t="s">
        <v>162</v>
      </c>
      <c r="J29" s="360" t="s">
        <v>210</v>
      </c>
      <c r="K29" s="361" t="s">
        <v>211</v>
      </c>
      <c r="L29" s="362" t="s">
        <v>212</v>
      </c>
    </row>
    <row r="30" spans="2:13" ht="14.4" customHeight="1">
      <c r="F30" s="357"/>
      <c r="G30" s="357"/>
      <c r="H30" s="611" t="str">
        <f>+'Introducción de datos'!B119</f>
        <v>TB</v>
      </c>
      <c r="I30" s="363" t="str">
        <f>+'Introducción de datos'!C119</f>
        <v>PASER</v>
      </c>
      <c r="J30" s="364" t="str">
        <f>+'Introducción de datos'!I119</f>
        <v/>
      </c>
      <c r="K30" s="363">
        <f>+'Introducción de datos'!J119</f>
        <v>0</v>
      </c>
      <c r="L30" s="365" t="str">
        <f>+'Introducción de datos'!K119</f>
        <v/>
      </c>
    </row>
    <row r="31" spans="2:13" ht="30" customHeight="1">
      <c r="B31" s="612" t="str">
        <f>+'Introducción de datos'!B113</f>
        <v>* Incluye sólo los montos de las categorías 4 y 5 (Productos y equipamientos sanitarios y Medicamentos y productos farmacéuticos) de los  Informes Financieros Mejorados</v>
      </c>
      <c r="C31" s="612"/>
      <c r="D31" s="612"/>
      <c r="E31" s="612"/>
      <c r="F31" s="10"/>
      <c r="G31" s="10"/>
      <c r="H31" s="611"/>
      <c r="I31" s="363" t="str">
        <f>+'Introducción de datos'!C120</f>
        <v>Cicloserina 250mg</v>
      </c>
      <c r="J31" s="364" t="str">
        <f>+'Introducción de datos'!I120</f>
        <v/>
      </c>
      <c r="K31" s="363">
        <f>+'Introducción de datos'!J120</f>
        <v>0</v>
      </c>
      <c r="L31" s="366" t="str">
        <f>+'Introducción de datos'!K120</f>
        <v/>
      </c>
    </row>
    <row r="32" spans="2:13">
      <c r="H32" s="611"/>
      <c r="I32" s="363" t="str">
        <f>+'Introducción de datos'!C121</f>
        <v>Kanamicina 1gr</v>
      </c>
      <c r="J32" s="364" t="str">
        <f>+'Introducción de datos'!I121</f>
        <v/>
      </c>
      <c r="K32" s="363">
        <f>+'Introducción de datos'!J121</f>
        <v>0</v>
      </c>
      <c r="L32" s="365" t="str">
        <f>+'Introducción de datos'!K121</f>
        <v/>
      </c>
    </row>
    <row r="33" spans="8:12">
      <c r="H33" s="611"/>
      <c r="I33" s="363" t="str">
        <f>+'Introducción de datos'!C122</f>
        <v>Etionamida 250mg</v>
      </c>
      <c r="J33" s="364" t="str">
        <f>+'Introducción de datos'!I122</f>
        <v/>
      </c>
      <c r="K33" s="363">
        <f>+'Introducción de datos'!J122</f>
        <v>0</v>
      </c>
      <c r="L33" s="365" t="str">
        <f>+'Introducción de datos'!K122</f>
        <v/>
      </c>
    </row>
    <row r="34" spans="8:12" ht="16.95" customHeight="1" thickBot="1">
      <c r="H34" s="611"/>
      <c r="I34" s="363" t="str">
        <f>+'Introducción de datos'!C123</f>
        <v>Levofloxacina</v>
      </c>
      <c r="J34" s="364" t="str">
        <f>+'Introducción de datos'!I123</f>
        <v/>
      </c>
      <c r="K34" s="363">
        <f>+'Introducción de datos'!J123</f>
        <v>0</v>
      </c>
      <c r="L34" s="365" t="str">
        <f>+'Introducción de datos'!K123</f>
        <v/>
      </c>
    </row>
    <row r="35" spans="8:12" ht="15" thickBot="1">
      <c r="H35" s="611"/>
      <c r="I35" s="455">
        <f>+'Introducción de datos'!C124</f>
        <v>0</v>
      </c>
      <c r="J35" s="364" t="str">
        <f>+'Introducción de datos'!I124</f>
        <v/>
      </c>
      <c r="K35" s="363">
        <f>+'Introducción de datos'!J124</f>
        <v>0</v>
      </c>
      <c r="L35" s="365" t="str">
        <f>+'Introducción de datos'!K124</f>
        <v/>
      </c>
    </row>
  </sheetData>
  <sheetProtection selectLockedCells="1" selectUnlockedCells="1"/>
  <mergeCells count="19">
    <mergeCell ref="B2:L2"/>
    <mergeCell ref="C3:D3"/>
    <mergeCell ref="E3:I3"/>
    <mergeCell ref="J3:K3"/>
    <mergeCell ref="C4:D4"/>
    <mergeCell ref="E4:I4"/>
    <mergeCell ref="J4:K4"/>
    <mergeCell ref="D5:J5"/>
    <mergeCell ref="E6:I6"/>
    <mergeCell ref="C8:F8"/>
    <mergeCell ref="I8:L8"/>
    <mergeCell ref="D10:D11"/>
    <mergeCell ref="E10:F10"/>
    <mergeCell ref="H30:H35"/>
    <mergeCell ref="B31:E31"/>
    <mergeCell ref="C16:F16"/>
    <mergeCell ref="I16:L16"/>
    <mergeCell ref="C27:F27"/>
    <mergeCell ref="I27:L27"/>
  </mergeCells>
  <phoneticPr fontId="68" type="noConversion"/>
  <conditionalFormatting sqref="D12:D13">
    <cfRule type="cellIs" dxfId="23" priority="4" stopIfTrue="1" operator="greaterThan">
      <formula>0</formula>
    </cfRule>
  </conditionalFormatting>
  <conditionalFormatting sqref="E12:E13">
    <cfRule type="cellIs" dxfId="22" priority="5" stopIfTrue="1" operator="greaterThan">
      <formula>0</formula>
    </cfRule>
  </conditionalFormatting>
  <conditionalFormatting sqref="F12:G13">
    <cfRule type="cellIs" dxfId="21" priority="6" stopIfTrue="1" operator="greaterThan">
      <formula>0</formula>
    </cfRule>
  </conditionalFormatting>
  <conditionalFormatting sqref="C4:D4">
    <cfRule type="cellIs" dxfId="20" priority="7" stopIfTrue="1" operator="equal">
      <formula>"C"</formula>
    </cfRule>
    <cfRule type="cellIs" dxfId="19" priority="8" stopIfTrue="1" operator="equal">
      <formula>"B2"</formula>
    </cfRule>
    <cfRule type="cellIs" dxfId="18" priority="9" stopIfTrue="1" operator="equal">
      <formula>"B1"</formula>
    </cfRule>
  </conditionalFormatting>
  <conditionalFormatting sqref="L30 L32:L35">
    <cfRule type="cellIs" dxfId="17" priority="10" stopIfTrue="1" operator="lessThan">
      <formula>1</formula>
    </cfRule>
    <cfRule type="cellIs" dxfId="16" priority="11" stopIfTrue="1" operator="between">
      <formula>3</formula>
      <formula>17</formula>
    </cfRule>
    <cfRule type="cellIs" dxfId="15" priority="12" stopIfTrue="1" operator="between">
      <formula>1</formula>
      <formula>3</formula>
    </cfRule>
  </conditionalFormatting>
  <conditionalFormatting sqref="L31">
    <cfRule type="cellIs" dxfId="14" priority="13" stopIfTrue="1" operator="lessThan">
      <formula>1</formula>
    </cfRule>
    <cfRule type="cellIs" dxfId="13" priority="14" stopIfTrue="1" operator="between">
      <formula>3</formula>
      <formula>100</formula>
    </cfRule>
    <cfRule type="cellIs" dxfId="12" priority="15" stopIfTrue="1" operator="between">
      <formula>1</formula>
      <formula>3</formula>
    </cfRule>
  </conditionalFormatting>
  <pageMargins left="0.70833333333333337" right="0.70833333333333337" top="0.74791666666666667" bottom="0.74861111111111112" header="0.51180555555555551" footer="0.31527777777777777"/>
  <pageSetup paperSize="9" scale="83" firstPageNumber="0" orientation="landscape" horizontalDpi="300" verticalDpi="300" r:id="rId1"/>
  <headerFooter alignWithMargins="0">
    <oddFooter>&amp;L&amp;F&amp;C&amp;A&amp;R&amp;D</oddFooter>
  </headerFooter>
  <colBreaks count="1" manualBreakCount="1">
    <brk id="1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27"/>
  </sheetPr>
  <dimension ref="A1:AH24"/>
  <sheetViews>
    <sheetView showGridLines="0" tabSelected="1" topLeftCell="C16" zoomScale="110" zoomScaleNormal="110" workbookViewId="0">
      <selection activeCell="R20" sqref="R20"/>
    </sheetView>
  </sheetViews>
  <sheetFormatPr baseColWidth="10" defaultRowHeight="14.4"/>
  <cols>
    <col min="1" max="1" width="0.44140625" style="457" customWidth="1"/>
    <col min="2" max="2" width="17.88671875" style="457" customWidth="1"/>
    <col min="3" max="3" width="16.109375" style="457" customWidth="1"/>
    <col min="4" max="4" width="17.44140625" style="457" customWidth="1"/>
    <col min="5" max="5" width="9.44140625" style="457" customWidth="1"/>
    <col min="6" max="6" width="12.33203125" style="457" customWidth="1"/>
    <col min="7" max="7" width="8.44140625" style="457" customWidth="1"/>
    <col min="8" max="8" width="6.44140625" style="457" customWidth="1"/>
    <col min="9" max="9" width="6" style="457" customWidth="1"/>
    <col min="10" max="10" width="6.109375" style="457" customWidth="1"/>
    <col min="11" max="11" width="11.44140625" style="457" customWidth="1"/>
    <col min="12" max="12" width="14" style="457" customWidth="1"/>
    <col min="13" max="13" width="11.5546875" style="457" customWidth="1"/>
    <col min="14" max="14" width="9.44140625" style="457" customWidth="1"/>
    <col min="15" max="15" width="7.44140625" style="457" customWidth="1"/>
    <col min="16" max="16" width="15.5546875" style="457" customWidth="1"/>
    <col min="17" max="17" width="14.44140625" style="457" customWidth="1"/>
    <col min="18" max="16384" width="11.5546875" style="457"/>
  </cols>
  <sheetData>
    <row r="1" spans="1:34" ht="26.25" customHeight="1">
      <c r="A1" s="456"/>
      <c r="B1" s="456"/>
      <c r="C1" s="456"/>
      <c r="D1" s="456"/>
      <c r="E1" s="456"/>
      <c r="F1" s="456"/>
      <c r="G1" s="456"/>
      <c r="H1" s="456"/>
      <c r="I1" s="456"/>
      <c r="J1" s="456"/>
      <c r="K1" s="456"/>
      <c r="L1" s="456"/>
      <c r="M1" s="456"/>
      <c r="N1" s="456"/>
      <c r="O1" s="456"/>
      <c r="P1" s="456"/>
    </row>
    <row r="2" spans="1:34" ht="21.75" customHeight="1">
      <c r="A2" s="456"/>
      <c r="B2" s="640" t="str">
        <f>+"Cuadro de mando:  "&amp;"  "&amp;+'Introducción de datos'!C4&amp;" - "&amp;'Introducción de datos'!G6</f>
        <v>Cuadro de mando:    El Salvador - TB</v>
      </c>
      <c r="C2" s="640"/>
      <c r="D2" s="640"/>
      <c r="E2" s="640"/>
      <c r="F2" s="640"/>
      <c r="G2" s="640"/>
      <c r="H2" s="640"/>
      <c r="I2" s="640"/>
      <c r="J2" s="640"/>
      <c r="K2" s="640"/>
      <c r="L2" s="640"/>
      <c r="M2" s="640"/>
      <c r="N2" s="640"/>
      <c r="O2" s="640"/>
      <c r="P2" s="640"/>
      <c r="Q2" s="640"/>
    </row>
    <row r="3" spans="1:34">
      <c r="A3" s="456"/>
      <c r="B3" s="458">
        <f>+'Introducción de datos'!G8</f>
        <v>0</v>
      </c>
      <c r="C3" s="641">
        <f>+'Introducción de datos'!I8</f>
        <v>0</v>
      </c>
      <c r="D3" s="641"/>
      <c r="E3" s="637"/>
      <c r="F3" s="637"/>
      <c r="G3" s="637"/>
      <c r="H3" s="637"/>
      <c r="I3" s="637"/>
      <c r="J3" s="637"/>
      <c r="K3" s="637"/>
      <c r="L3" s="456"/>
      <c r="M3" s="456"/>
      <c r="O3" s="642" t="str">
        <f>+'Introducción de datos'!B16</f>
        <v>Periodo:</v>
      </c>
      <c r="P3" s="642"/>
      <c r="Q3" s="459" t="str">
        <f>+'Introducción de datos'!C16</f>
        <v>P2</v>
      </c>
    </row>
    <row r="4" spans="1:34" ht="12" customHeight="1">
      <c r="A4" s="456"/>
      <c r="B4" s="458" t="str">
        <f>+'Introducción de datos'!B12</f>
        <v>Ultima calificación:</v>
      </c>
      <c r="C4" s="643" t="str">
        <f>+'Introducción de datos'!C12</f>
        <v>B1</v>
      </c>
      <c r="D4" s="643"/>
      <c r="E4" s="637" t="str">
        <f>+'Introducción de datos'!C8</f>
        <v xml:space="preserve">Ministerio de Salud </v>
      </c>
      <c r="F4" s="637"/>
      <c r="G4" s="637"/>
      <c r="H4" s="637"/>
      <c r="I4" s="637"/>
      <c r="J4" s="637"/>
      <c r="K4" s="637"/>
      <c r="L4" s="637"/>
      <c r="M4" s="456"/>
      <c r="O4" s="460"/>
      <c r="P4" s="458" t="str">
        <f>+'Introducción de datos'!D16</f>
        <v>Desde:</v>
      </c>
      <c r="Q4" s="461">
        <f>+'Introducción de datos'!E16</f>
        <v>42736</v>
      </c>
      <c r="X4" s="462"/>
      <c r="Y4" s="462"/>
      <c r="Z4" s="462"/>
      <c r="AA4" s="462"/>
      <c r="AB4" s="462"/>
    </row>
    <row r="5" spans="1:34" ht="20.399999999999999" customHeight="1">
      <c r="A5" s="456"/>
      <c r="B5" s="458"/>
      <c r="C5" s="458"/>
      <c r="D5" s="637" t="str">
        <f>+'Introducción de datos'!G4</f>
        <v>Financiamiento al PENM TB 2016 - 2020</v>
      </c>
      <c r="E5" s="637"/>
      <c r="F5" s="637"/>
      <c r="G5" s="637"/>
      <c r="H5" s="637"/>
      <c r="I5" s="637"/>
      <c r="J5" s="637"/>
      <c r="K5" s="637"/>
      <c r="L5" s="637"/>
      <c r="M5" s="637"/>
      <c r="N5" s="637"/>
      <c r="P5" s="458" t="str">
        <f>+'Introducción de datos'!F16</f>
        <v>Hasta:</v>
      </c>
      <c r="Q5" s="461" t="str">
        <f>+'Introducción de datos'!G16</f>
        <v>30 de jun 2017</v>
      </c>
      <c r="R5" s="463"/>
      <c r="S5" s="463"/>
      <c r="T5" s="463"/>
      <c r="U5" s="463"/>
      <c r="V5" s="463"/>
      <c r="W5" s="463"/>
      <c r="X5" s="462"/>
      <c r="Y5" s="462"/>
      <c r="Z5" s="462" t="s">
        <v>213</v>
      </c>
      <c r="AA5" s="462"/>
      <c r="AB5" s="464" t="s">
        <v>214</v>
      </c>
      <c r="AC5" s="463"/>
      <c r="AD5" s="463"/>
      <c r="AE5" s="463"/>
      <c r="AF5" s="463"/>
      <c r="AG5" s="463"/>
      <c r="AH5" s="463"/>
    </row>
    <row r="6" spans="1:34" ht="64.2" customHeight="1">
      <c r="A6" s="456"/>
      <c r="B6" s="458"/>
      <c r="C6" s="458"/>
      <c r="D6" s="465"/>
      <c r="E6" s="465"/>
      <c r="F6" s="638" t="s">
        <v>215</v>
      </c>
      <c r="G6" s="638"/>
      <c r="H6" s="638"/>
      <c r="I6" s="638"/>
      <c r="J6" s="638"/>
      <c r="K6" s="638"/>
      <c r="L6" s="465"/>
      <c r="M6" s="456"/>
      <c r="N6" s="456"/>
      <c r="O6" s="466"/>
      <c r="P6" s="467"/>
      <c r="R6" s="463"/>
      <c r="S6" s="463"/>
      <c r="T6" s="463"/>
      <c r="U6" s="463"/>
      <c r="V6" s="463"/>
      <c r="W6" s="463"/>
      <c r="X6" s="462"/>
      <c r="Y6" s="462"/>
      <c r="Z6" s="462"/>
      <c r="AA6" s="462"/>
      <c r="AB6" s="462"/>
      <c r="AC6" s="463"/>
      <c r="AD6" s="463"/>
      <c r="AE6" s="463"/>
      <c r="AF6" s="463"/>
      <c r="AG6" s="463"/>
      <c r="AH6" s="463"/>
    </row>
    <row r="7" spans="1:34" ht="3" customHeight="1">
      <c r="A7" s="456"/>
      <c r="B7" s="458"/>
      <c r="C7" s="458"/>
      <c r="D7" s="465"/>
      <c r="E7" s="465"/>
      <c r="F7" s="465"/>
      <c r="G7" s="465"/>
      <c r="H7" s="465"/>
      <c r="I7" s="465"/>
      <c r="J7" s="465"/>
      <c r="K7" s="465"/>
      <c r="L7" s="465"/>
      <c r="M7" s="456"/>
      <c r="N7" s="456"/>
      <c r="O7" s="466"/>
      <c r="P7" s="468"/>
      <c r="Q7" s="468"/>
      <c r="R7" s="463"/>
      <c r="S7" s="463"/>
      <c r="T7" s="463"/>
      <c r="U7" s="463"/>
      <c r="V7" s="463"/>
      <c r="W7" s="463"/>
      <c r="X7" s="462"/>
      <c r="Y7" s="462"/>
      <c r="Z7" s="462"/>
      <c r="AA7" s="462"/>
      <c r="AB7" s="462"/>
      <c r="AC7" s="463"/>
      <c r="AD7" s="463"/>
      <c r="AE7" s="463"/>
      <c r="AF7" s="463"/>
      <c r="AG7" s="463"/>
      <c r="AH7" s="463"/>
    </row>
    <row r="8" spans="1:34" ht="37.200000000000003" customHeight="1">
      <c r="A8" s="456"/>
      <c r="B8" s="639" t="str">
        <f>+'Introducción de datos'!B131</f>
        <v>DOTS-1a: Número de casos notificados de todas las formas de tuberculosis (confirmados bacteriológicamente y con diagnóstico clínico, casos nuevos y recaídas)</v>
      </c>
      <c r="C8" s="639"/>
      <c r="D8" s="639"/>
      <c r="E8" s="639"/>
      <c r="F8" s="639" t="str">
        <f>+'Introducción de datos'!B133</f>
        <v xml:space="preserve">DOTS-2b: Porcentaje de casos de tuberculosis confirmados bacteriológicamente que se han tratado con éxito (curados y con tratamiento completado) entre los casos de tuberculosis </v>
      </c>
      <c r="G8" s="639"/>
      <c r="H8" s="639"/>
      <c r="I8" s="639"/>
      <c r="J8" s="639"/>
      <c r="K8" s="639"/>
      <c r="L8" s="639" t="str">
        <f>+'Introducción de datos'!B135</f>
        <v xml:space="preserve">MDR TB-other1: Número y porcentaje de pacientes sospechosos de tuberculosis resistente a los fármacos (RR-TB y / o MDR-TB) que se sometieron a pruebas de sensibilidad </v>
      </c>
      <c r="M8" s="639"/>
      <c r="N8" s="639"/>
      <c r="O8" s="639"/>
      <c r="P8" s="639"/>
      <c r="Q8" s="639"/>
      <c r="R8" s="463"/>
      <c r="S8" s="463"/>
      <c r="T8" s="463"/>
      <c r="U8" s="463"/>
      <c r="V8" s="463"/>
      <c r="W8" s="463"/>
      <c r="X8" s="462"/>
      <c r="Y8" s="462"/>
      <c r="Z8" s="462"/>
      <c r="AA8" s="462"/>
      <c r="AB8" s="462"/>
      <c r="AC8" s="463"/>
      <c r="AD8" s="463"/>
      <c r="AE8" s="463"/>
      <c r="AF8" s="463"/>
      <c r="AG8" s="463"/>
      <c r="AH8" s="463"/>
    </row>
    <row r="9" spans="1:34" ht="45" customHeight="1">
      <c r="A9" s="456"/>
      <c r="B9" s="469" t="s">
        <v>216</v>
      </c>
      <c r="C9" s="631"/>
      <c r="D9" s="631"/>
      <c r="E9" s="631"/>
      <c r="F9" s="469" t="s">
        <v>216</v>
      </c>
      <c r="G9" s="631"/>
      <c r="H9" s="631"/>
      <c r="I9" s="631"/>
      <c r="J9" s="631"/>
      <c r="K9" s="631"/>
      <c r="L9" s="469" t="s">
        <v>216</v>
      </c>
      <c r="M9" s="631"/>
      <c r="N9" s="631"/>
      <c r="O9" s="631"/>
      <c r="P9" s="631"/>
      <c r="Q9" s="631"/>
      <c r="R9" s="463"/>
      <c r="S9" s="463"/>
      <c r="T9" s="463"/>
      <c r="U9" s="463"/>
      <c r="V9" s="463"/>
      <c r="W9" s="463"/>
      <c r="X9" s="463"/>
      <c r="Y9" s="463"/>
      <c r="Z9" s="463"/>
      <c r="AA9" s="463"/>
      <c r="AB9" s="463"/>
      <c r="AC9" s="463"/>
      <c r="AD9" s="463"/>
      <c r="AE9" s="463"/>
      <c r="AF9" s="463"/>
      <c r="AG9" s="463"/>
      <c r="AH9" s="463"/>
    </row>
    <row r="10" spans="1:34" ht="9" customHeight="1">
      <c r="A10" s="456"/>
      <c r="B10" s="458"/>
      <c r="C10" s="458"/>
      <c r="D10" s="465"/>
      <c r="E10" s="465"/>
      <c r="F10" s="465"/>
      <c r="G10" s="465"/>
      <c r="H10" s="465"/>
      <c r="I10" s="465"/>
      <c r="J10" s="465"/>
      <c r="K10" s="465"/>
      <c r="L10" s="465"/>
      <c r="M10" s="456"/>
      <c r="N10" s="456"/>
      <c r="O10" s="466"/>
      <c r="P10" s="468"/>
      <c r="R10" s="463"/>
      <c r="S10" s="463"/>
      <c r="T10" s="463"/>
      <c r="U10" s="463"/>
      <c r="V10" s="463"/>
      <c r="W10" s="463"/>
      <c r="X10" s="463"/>
      <c r="Y10" s="463"/>
      <c r="Z10" s="463"/>
      <c r="AA10" s="463"/>
      <c r="AB10" s="463"/>
      <c r="AC10" s="463"/>
      <c r="AD10" s="463"/>
      <c r="AE10" s="463"/>
      <c r="AF10" s="463"/>
      <c r="AG10" s="463"/>
      <c r="AH10" s="463"/>
    </row>
    <row r="11" spans="1:34" ht="7.95" customHeight="1">
      <c r="A11" s="456"/>
      <c r="B11" s="458"/>
      <c r="C11" s="458"/>
      <c r="D11" s="465"/>
      <c r="E11" s="465"/>
      <c r="F11" s="465"/>
      <c r="G11" s="465"/>
      <c r="H11" s="465"/>
      <c r="I11" s="465"/>
      <c r="J11" s="465"/>
      <c r="K11" s="465"/>
      <c r="L11" s="465"/>
      <c r="M11" s="456"/>
      <c r="N11" s="456"/>
      <c r="O11" s="466"/>
      <c r="P11" s="468"/>
      <c r="R11" s="463"/>
      <c r="S11" s="463"/>
      <c r="T11" s="463"/>
      <c r="U11" s="463"/>
      <c r="V11" s="463"/>
      <c r="W11" s="463"/>
      <c r="X11" s="463"/>
      <c r="Y11" s="463"/>
      <c r="Z11" s="463"/>
      <c r="AA11" s="463"/>
      <c r="AB11" s="463"/>
      <c r="AC11" s="463"/>
      <c r="AD11" s="463"/>
      <c r="AE11" s="463"/>
      <c r="AF11" s="463"/>
      <c r="AG11" s="463"/>
      <c r="AH11" s="463"/>
    </row>
    <row r="12" spans="1:34" ht="18.75" customHeight="1">
      <c r="A12" s="456"/>
      <c r="B12" s="458"/>
      <c r="C12" s="458"/>
      <c r="D12" s="465"/>
      <c r="E12" s="465"/>
      <c r="F12" s="465"/>
      <c r="G12" s="465"/>
      <c r="H12" s="465"/>
      <c r="I12" s="465"/>
      <c r="J12" s="465"/>
      <c r="K12" s="465"/>
      <c r="L12" s="465"/>
      <c r="M12" s="456"/>
      <c r="N12" s="456"/>
      <c r="O12" s="466"/>
      <c r="P12" s="468"/>
      <c r="R12" s="463"/>
      <c r="S12" s="463"/>
      <c r="T12" s="463"/>
      <c r="U12" s="463"/>
      <c r="V12" s="463"/>
      <c r="W12" s="463"/>
      <c r="X12" s="463"/>
      <c r="Y12" s="463"/>
      <c r="Z12" s="463"/>
      <c r="AA12" s="463"/>
      <c r="AB12" s="463"/>
      <c r="AC12" s="463"/>
      <c r="AD12" s="463"/>
      <c r="AE12" s="463"/>
      <c r="AF12" s="463"/>
      <c r="AG12" s="463"/>
      <c r="AH12" s="463"/>
    </row>
    <row r="13" spans="1:34" ht="18.75" customHeight="1">
      <c r="A13" s="456"/>
      <c r="B13" s="458"/>
      <c r="C13" s="458"/>
      <c r="D13" s="465"/>
      <c r="E13" s="465"/>
      <c r="F13" s="465"/>
      <c r="G13" s="465"/>
      <c r="H13" s="465"/>
      <c r="I13" s="465"/>
      <c r="J13" s="465"/>
      <c r="K13" s="465"/>
      <c r="L13" s="465"/>
      <c r="M13" s="456"/>
      <c r="N13" s="456"/>
      <c r="O13" s="466"/>
      <c r="P13" s="468"/>
      <c r="R13" s="463"/>
      <c r="S13" s="463"/>
      <c r="T13" s="463"/>
      <c r="U13" s="463"/>
      <c r="V13" s="463"/>
      <c r="W13" s="463"/>
      <c r="X13" s="463"/>
      <c r="Y13" s="463"/>
      <c r="Z13" s="463"/>
      <c r="AA13" s="463"/>
      <c r="AB13" s="463"/>
      <c r="AC13" s="463"/>
      <c r="AD13" s="463"/>
      <c r="AE13" s="463"/>
      <c r="AF13" s="463"/>
      <c r="AG13" s="463"/>
      <c r="AH13" s="463"/>
    </row>
    <row r="14" spans="1:34" ht="18.75" customHeight="1">
      <c r="A14" s="456"/>
      <c r="B14" s="458"/>
      <c r="C14" s="458"/>
      <c r="D14" s="465"/>
      <c r="E14" s="465"/>
      <c r="F14" s="465"/>
      <c r="G14" s="465"/>
      <c r="H14" s="465"/>
      <c r="I14" s="465"/>
      <c r="J14" s="465"/>
      <c r="K14" s="465"/>
      <c r="L14" s="465"/>
      <c r="M14" s="456"/>
      <c r="N14" s="456"/>
      <c r="O14" s="466"/>
      <c r="P14" s="468"/>
      <c r="R14" s="463"/>
      <c r="S14" s="463"/>
      <c r="T14" s="463"/>
      <c r="U14" s="463"/>
      <c r="V14" s="463"/>
      <c r="W14" s="463"/>
      <c r="X14" s="463"/>
      <c r="Y14" s="463"/>
      <c r="Z14" s="463"/>
      <c r="AA14" s="463"/>
      <c r="AB14" s="463"/>
      <c r="AC14" s="463"/>
      <c r="AD14" s="463"/>
      <c r="AE14" s="463"/>
      <c r="AF14" s="463"/>
      <c r="AG14" s="463"/>
      <c r="AH14" s="463"/>
    </row>
    <row r="15" spans="1:34" ht="21" customHeight="1">
      <c r="A15" s="456"/>
      <c r="B15" s="458"/>
      <c r="C15" s="458"/>
      <c r="D15" s="465"/>
      <c r="E15" s="465"/>
      <c r="F15" s="465"/>
      <c r="G15" s="465"/>
      <c r="H15" s="465"/>
      <c r="I15" s="465"/>
      <c r="J15" s="465"/>
      <c r="K15" s="465"/>
      <c r="L15" s="465"/>
      <c r="M15" s="456"/>
      <c r="N15" s="456"/>
      <c r="O15" s="466"/>
      <c r="P15" s="468"/>
      <c r="R15" s="463"/>
      <c r="S15" s="463"/>
      <c r="T15" s="463"/>
      <c r="U15" s="463"/>
      <c r="V15" s="463"/>
      <c r="W15" s="463"/>
      <c r="X15" s="463"/>
      <c r="Y15" s="463"/>
      <c r="Z15" s="463"/>
      <c r="AA15" s="463"/>
      <c r="AB15" s="463"/>
      <c r="AC15" s="463"/>
      <c r="AD15" s="463"/>
      <c r="AE15" s="463"/>
      <c r="AF15" s="463"/>
      <c r="AG15" s="463"/>
      <c r="AH15" s="463"/>
    </row>
    <row r="16" spans="1:34" ht="18" customHeight="1">
      <c r="A16" s="456"/>
      <c r="B16" s="458"/>
      <c r="C16" s="458"/>
      <c r="D16" s="465"/>
      <c r="E16" s="465"/>
      <c r="F16" s="465"/>
      <c r="G16" s="465"/>
      <c r="H16" s="465"/>
      <c r="I16" s="465"/>
      <c r="J16" s="465"/>
      <c r="K16" s="465"/>
      <c r="L16" s="465"/>
      <c r="M16" s="456"/>
      <c r="N16" s="456"/>
      <c r="O16" s="466"/>
      <c r="P16" s="468"/>
      <c r="R16" s="463"/>
      <c r="S16" s="463"/>
      <c r="T16" s="463"/>
      <c r="U16" s="463"/>
      <c r="V16" s="463"/>
      <c r="W16" s="463"/>
      <c r="X16" s="463"/>
      <c r="Y16" s="463"/>
      <c r="Z16" s="463"/>
      <c r="AA16" s="463"/>
      <c r="AB16" s="463"/>
      <c r="AC16" s="463"/>
      <c r="AD16" s="463"/>
      <c r="AE16" s="463"/>
      <c r="AF16" s="463"/>
      <c r="AG16" s="463"/>
      <c r="AH16" s="463"/>
    </row>
    <row r="17" spans="1:34" ht="18.600000000000001" customHeight="1">
      <c r="A17" s="456"/>
      <c r="B17" s="458"/>
      <c r="C17" s="458"/>
      <c r="D17" s="465"/>
      <c r="E17" s="465"/>
      <c r="F17" s="465"/>
      <c r="G17" s="465"/>
      <c r="H17" s="465"/>
      <c r="I17" s="465"/>
      <c r="J17" s="465"/>
      <c r="K17" s="465"/>
      <c r="L17" s="465"/>
      <c r="M17" s="456"/>
      <c r="N17" s="456"/>
      <c r="O17" s="466"/>
      <c r="P17" s="468"/>
      <c r="R17" s="463"/>
      <c r="S17" s="463"/>
      <c r="T17" s="463"/>
      <c r="U17" s="463"/>
      <c r="V17" s="463"/>
      <c r="W17" s="463"/>
      <c r="X17" s="463"/>
      <c r="Y17" s="463"/>
      <c r="Z17" s="463"/>
      <c r="AA17" s="463"/>
      <c r="AB17" s="463"/>
      <c r="AC17" s="463"/>
      <c r="AD17" s="463"/>
      <c r="AE17" s="463"/>
      <c r="AF17" s="463"/>
      <c r="AG17" s="463"/>
      <c r="AH17" s="463"/>
    </row>
    <row r="18" spans="1:34" ht="19.2" customHeight="1">
      <c r="A18" s="456"/>
      <c r="B18" s="470"/>
      <c r="C18" s="458"/>
      <c r="D18" s="471"/>
      <c r="E18" s="632"/>
      <c r="F18" s="632"/>
      <c r="G18" s="632"/>
      <c r="H18" s="632"/>
      <c r="I18" s="632"/>
      <c r="J18" s="632"/>
      <c r="K18" s="632"/>
      <c r="L18" s="456"/>
      <c r="M18" s="456"/>
      <c r="N18" s="456"/>
      <c r="O18" s="456"/>
      <c r="P18" s="456"/>
      <c r="R18" s="463"/>
      <c r="S18" s="463"/>
      <c r="T18" s="463"/>
      <c r="U18" s="463"/>
      <c r="V18" s="463"/>
      <c r="W18" s="463"/>
      <c r="X18" s="463"/>
      <c r="Y18" s="463"/>
      <c r="Z18" s="463"/>
      <c r="AA18" s="463"/>
      <c r="AB18" s="463"/>
      <c r="AC18" s="463"/>
      <c r="AD18" s="463"/>
      <c r="AE18" s="463"/>
      <c r="AF18" s="463"/>
      <c r="AG18" s="463"/>
      <c r="AH18" s="463"/>
    </row>
    <row r="19" spans="1:34" ht="24" customHeight="1">
      <c r="A19" s="456"/>
      <c r="B19" s="633" t="s">
        <v>217</v>
      </c>
      <c r="C19" s="633"/>
      <c r="D19" s="633"/>
      <c r="E19" s="472" t="s">
        <v>185</v>
      </c>
      <c r="F19" s="472" t="s">
        <v>218</v>
      </c>
      <c r="G19" s="634" t="s">
        <v>219</v>
      </c>
      <c r="H19" s="634"/>
      <c r="I19" s="635" t="s">
        <v>220</v>
      </c>
      <c r="J19" s="635"/>
      <c r="K19" s="473" t="s">
        <v>221</v>
      </c>
      <c r="L19" s="636" t="s">
        <v>222</v>
      </c>
      <c r="M19" s="636"/>
      <c r="N19" s="636"/>
      <c r="O19" s="636"/>
      <c r="P19" s="636"/>
      <c r="Q19" s="636"/>
      <c r="R19" s="474" t="s">
        <v>223</v>
      </c>
      <c r="S19" s="475">
        <v>0</v>
      </c>
      <c r="T19" s="476">
        <v>0.3</v>
      </c>
      <c r="U19" s="476">
        <v>0.6</v>
      </c>
      <c r="V19" s="476">
        <v>0.9</v>
      </c>
      <c r="W19" s="476">
        <v>1</v>
      </c>
      <c r="X19" s="462"/>
      <c r="Y19" s="462"/>
      <c r="Z19" s="477" t="s">
        <v>224</v>
      </c>
      <c r="AA19" s="475">
        <v>0</v>
      </c>
      <c r="AB19" s="476">
        <v>0.2</v>
      </c>
      <c r="AC19" s="476">
        <v>0.4</v>
      </c>
      <c r="AD19" s="476">
        <v>0.6</v>
      </c>
      <c r="AE19" s="476">
        <v>0.8</v>
      </c>
      <c r="AF19" s="462"/>
      <c r="AG19" s="462"/>
      <c r="AH19" s="462"/>
    </row>
    <row r="20" spans="1:34" ht="165.6" customHeight="1">
      <c r="A20" s="456"/>
      <c r="B20" s="623" t="str">
        <f>+'Introducción de datos'!B131</f>
        <v>DOTS-1a: Número de casos notificados de todas las formas de tuberculosis (confirmados bacteriológicamente y con diagnóstico clínico, casos nuevos y recaídas)</v>
      </c>
      <c r="C20" s="623"/>
      <c r="D20" s="623"/>
      <c r="E20" s="478">
        <f>'Introducción de datos'!I131</f>
        <v>2516</v>
      </c>
      <c r="F20" s="478">
        <f>'Introducción de datos'!I132</f>
        <v>1505</v>
      </c>
      <c r="G20" s="624">
        <f>+IF(ISERROR(F20/E20),0,F20/E20)</f>
        <v>0.59817170111287754</v>
      </c>
      <c r="H20" s="624"/>
      <c r="I20" s="624"/>
      <c r="J20" s="624"/>
      <c r="K20" s="624"/>
      <c r="L20" s="625" t="s">
        <v>355</v>
      </c>
      <c r="M20" s="626"/>
      <c r="N20" s="626"/>
      <c r="O20" s="626"/>
      <c r="P20" s="626"/>
      <c r="Q20" s="627"/>
      <c r="R20" s="474" t="s">
        <v>225</v>
      </c>
      <c r="S20" s="479">
        <v>0.3</v>
      </c>
      <c r="T20" s="476">
        <v>0.6</v>
      </c>
      <c r="U20" s="476">
        <v>0.9</v>
      </c>
      <c r="V20" s="476">
        <v>1</v>
      </c>
      <c r="W20" s="476">
        <v>2</v>
      </c>
      <c r="X20" s="462"/>
      <c r="Y20" s="462"/>
      <c r="Z20" s="477" t="s">
        <v>226</v>
      </c>
      <c r="AA20" s="479">
        <v>0.2</v>
      </c>
      <c r="AB20" s="476">
        <v>0.4</v>
      </c>
      <c r="AC20" s="476">
        <v>0.6</v>
      </c>
      <c r="AD20" s="476">
        <v>0.8</v>
      </c>
      <c r="AE20" s="476">
        <v>1</v>
      </c>
      <c r="AF20" s="462"/>
      <c r="AG20" s="462"/>
      <c r="AH20" s="462"/>
    </row>
    <row r="21" spans="1:34" ht="120.6" customHeight="1">
      <c r="A21" s="456"/>
      <c r="B21" s="630" t="str">
        <f>+'Introducción de datos'!B133</f>
        <v xml:space="preserve">DOTS-2b: Porcentaje de casos de tuberculosis confirmados bacteriológicamente que se han tratado con éxito (curados y con tratamiento completado) entre los casos de tuberculosis </v>
      </c>
      <c r="C21" s="630"/>
      <c r="D21" s="630"/>
      <c r="E21" s="490">
        <f>'Introducción de datos'!I133</f>
        <v>0.9</v>
      </c>
      <c r="F21" s="490">
        <f>'Introducción de datos'!I134</f>
        <v>0.90600000000000003</v>
      </c>
      <c r="G21" s="624">
        <f>+IF(ISERROR(F21/E21),0,F21/E21)</f>
        <v>1.0066666666666666</v>
      </c>
      <c r="H21" s="624"/>
      <c r="I21" s="624"/>
      <c r="J21" s="624"/>
      <c r="K21" s="624"/>
      <c r="L21" s="625" t="s">
        <v>356</v>
      </c>
      <c r="M21" s="626"/>
      <c r="N21" s="626"/>
      <c r="O21" s="626"/>
      <c r="P21" s="626"/>
      <c r="Q21" s="627"/>
      <c r="R21" s="481"/>
      <c r="S21" s="482" t="str">
        <f>"de "&amp;S19&amp;" a "&amp;S20</f>
        <v>de 0 a 0.3</v>
      </c>
      <c r="T21" s="482"/>
      <c r="U21" s="482" t="str">
        <f>"de "&amp;U19&amp;" a "&amp;U20</f>
        <v>de 0.6 a 0.9</v>
      </c>
      <c r="V21" s="482" t="str">
        <f>"de "&amp;V19&amp;" a "&amp;V20</f>
        <v>de 0.9 a 1</v>
      </c>
      <c r="W21" s="482" t="str">
        <f>"de "&amp;W19&amp;" a "&amp;W20</f>
        <v>de 1 a 2</v>
      </c>
      <c r="X21" s="462"/>
      <c r="Y21" s="483" t="s">
        <v>227</v>
      </c>
      <c r="Z21" s="484" t="s">
        <v>228</v>
      </c>
      <c r="AA21" s="482" t="str">
        <f>"de "&amp;AA19&amp;" a "&amp;AA20</f>
        <v>de 0 a 0.2</v>
      </c>
      <c r="AB21" s="482" t="str">
        <f>"de "&amp;AB19&amp;" a "&amp;AB20</f>
        <v>de 0.2 a 0.4</v>
      </c>
      <c r="AC21" s="482" t="str">
        <f>"de "&amp;AC19&amp;" a "&amp;AC20</f>
        <v>de 0.4 a 0.6</v>
      </c>
      <c r="AD21" s="482" t="str">
        <f>"de "&amp;AD19&amp;" a "&amp;AD20</f>
        <v>de 0.6 a 0.8</v>
      </c>
      <c r="AE21" s="482" t="str">
        <f>"de "&amp;AE19&amp;" a "&amp;AE20</f>
        <v>de 0.8 a 1</v>
      </c>
      <c r="AF21" s="462"/>
      <c r="AG21" s="462"/>
      <c r="AH21" s="462"/>
    </row>
    <row r="22" spans="1:34" ht="134.4" customHeight="1">
      <c r="A22" s="456"/>
      <c r="B22" s="628" t="str">
        <f>+'Introducción de datos'!B135</f>
        <v xml:space="preserve">MDR TB-other1: Número y porcentaje de pacientes sospechosos de tuberculosis resistente a los fármacos (RR-TB y / o MDR-TB) que se sometieron a pruebas de sensibilidad </v>
      </c>
      <c r="C22" s="628"/>
      <c r="D22" s="628"/>
      <c r="E22" s="480">
        <f>'Introducción de datos'!I135</f>
        <v>0.8</v>
      </c>
      <c r="F22" s="480">
        <f>'Introducción de datos'!I136</f>
        <v>1</v>
      </c>
      <c r="G22" s="629">
        <f>+IF(ISERROR(F22/E22),0,F22/E22)</f>
        <v>1.25</v>
      </c>
      <c r="H22" s="629"/>
      <c r="I22" s="629"/>
      <c r="J22" s="629"/>
      <c r="K22" s="629"/>
      <c r="L22" s="625" t="s">
        <v>357</v>
      </c>
      <c r="M22" s="626"/>
      <c r="N22" s="626"/>
      <c r="O22" s="626"/>
      <c r="P22" s="626"/>
      <c r="Q22" s="627"/>
      <c r="R22" s="481"/>
      <c r="S22" s="476" t="e">
        <f t="shared" ref="S22:V23" si="0">IF($K20&gt;S$19,IF($K20&lt;=S$20,$K20,NA()),NA())</f>
        <v>#N/A</v>
      </c>
      <c r="T22" s="476" t="e">
        <f t="shared" si="0"/>
        <v>#N/A</v>
      </c>
      <c r="U22" s="476" t="e">
        <f t="shared" si="0"/>
        <v>#N/A</v>
      </c>
      <c r="V22" s="476" t="e">
        <f t="shared" si="0"/>
        <v>#N/A</v>
      </c>
      <c r="W22" s="476" t="e">
        <f>IF($K20&gt;W$19,IF($K20&lt;=W$20,1,NA()),NA())</f>
        <v>#N/A</v>
      </c>
      <c r="X22" s="462"/>
      <c r="Y22" s="485" t="e">
        <f>+'Información de la subvención'!#REF!</f>
        <v>#REF!</v>
      </c>
      <c r="Z22" s="476" t="e">
        <f>+IF(Y22="A1",1,IF(Y22="A2",0.8,IF(Y22="B1",0.6,IF(Y22="B2",0.4,0.2))))</f>
        <v>#REF!</v>
      </c>
      <c r="AA22" s="476" t="e">
        <f t="shared" ref="AA22:AE23" si="1">IF($Z22&gt;AA$19,IF($Z22&lt;=AA$20,$Z22,NA()),NA())</f>
        <v>#REF!</v>
      </c>
      <c r="AB22" s="476" t="e">
        <f t="shared" si="1"/>
        <v>#REF!</v>
      </c>
      <c r="AC22" s="476" t="e">
        <f t="shared" si="1"/>
        <v>#REF!</v>
      </c>
      <c r="AD22" s="476" t="e">
        <f t="shared" si="1"/>
        <v>#REF!</v>
      </c>
      <c r="AE22" s="476" t="e">
        <f t="shared" si="1"/>
        <v>#REF!</v>
      </c>
      <c r="AF22" s="462"/>
      <c r="AG22" s="462"/>
      <c r="AH22" s="462"/>
    </row>
    <row r="23" spans="1:34" ht="127.2" customHeight="1">
      <c r="A23" s="456"/>
      <c r="B23" s="628" t="str">
        <f>+'Introducción de datos'!B137</f>
        <v>MDR TB-other2: Número y porcentaje de casos de TB resistentes a los medicamentos (TB-RR y / o MDR-TB) confirmados durante el último año calendario que están en tratamiento de segunda línea</v>
      </c>
      <c r="C23" s="628"/>
      <c r="D23" s="628"/>
      <c r="E23" s="480">
        <f>'Introducción de datos'!I137</f>
        <v>1</v>
      </c>
      <c r="F23" s="480">
        <f>'Introducción de datos'!I138</f>
        <v>1</v>
      </c>
      <c r="G23" s="629">
        <f>+IF(ISERROR(F23/E23),0,F23/E23)</f>
        <v>1</v>
      </c>
      <c r="H23" s="629"/>
      <c r="I23" s="629"/>
      <c r="J23" s="629"/>
      <c r="K23" s="629"/>
      <c r="L23" s="625" t="s">
        <v>358</v>
      </c>
      <c r="M23" s="626"/>
      <c r="N23" s="626"/>
      <c r="O23" s="626"/>
      <c r="P23" s="626"/>
      <c r="Q23" s="627"/>
      <c r="R23" s="481"/>
      <c r="S23" s="476" t="e">
        <f t="shared" si="0"/>
        <v>#N/A</v>
      </c>
      <c r="T23" s="476" t="e">
        <f t="shared" si="0"/>
        <v>#N/A</v>
      </c>
      <c r="U23" s="476" t="e">
        <f t="shared" si="0"/>
        <v>#N/A</v>
      </c>
      <c r="V23" s="476" t="e">
        <f t="shared" si="0"/>
        <v>#N/A</v>
      </c>
      <c r="W23" s="476" t="e">
        <f>IF($K21&gt;W$19,IF($K21&lt;=W$20,1,1),NA())</f>
        <v>#N/A</v>
      </c>
      <c r="X23" s="462"/>
      <c r="Y23" s="485" t="e">
        <f>+'Información de la subvención'!#REF!</f>
        <v>#REF!</v>
      </c>
      <c r="Z23" s="476" t="e">
        <f>+IF(Y23="A1",1,IF(Y23="A2",0.8,IF(Y23="B1",0.6,IF(Y23="B2",0.4,0.2))))</f>
        <v>#REF!</v>
      </c>
      <c r="AA23" s="476" t="e">
        <f t="shared" si="1"/>
        <v>#REF!</v>
      </c>
      <c r="AB23" s="476" t="e">
        <f t="shared" si="1"/>
        <v>#REF!</v>
      </c>
      <c r="AC23" s="476" t="e">
        <f t="shared" si="1"/>
        <v>#REF!</v>
      </c>
      <c r="AD23" s="476" t="e">
        <f t="shared" si="1"/>
        <v>#REF!</v>
      </c>
      <c r="AE23" s="476" t="e">
        <f t="shared" si="1"/>
        <v>#REF!</v>
      </c>
      <c r="AF23" s="462"/>
      <c r="AG23" s="462"/>
      <c r="AH23" s="462"/>
    </row>
    <row r="24" spans="1:34" ht="14.25" customHeight="1"/>
  </sheetData>
  <sheetProtection selectLockedCells="1" selectUnlockedCells="1"/>
  <mergeCells count="31">
    <mergeCell ref="B2:Q2"/>
    <mergeCell ref="C3:D3"/>
    <mergeCell ref="E3:K3"/>
    <mergeCell ref="O3:P3"/>
    <mergeCell ref="C4:D4"/>
    <mergeCell ref="E4:L4"/>
    <mergeCell ref="D5:N5"/>
    <mergeCell ref="F6:K6"/>
    <mergeCell ref="B8:E8"/>
    <mergeCell ref="F8:K8"/>
    <mergeCell ref="L8:Q8"/>
    <mergeCell ref="C9:E9"/>
    <mergeCell ref="G9:K9"/>
    <mergeCell ref="M9:Q9"/>
    <mergeCell ref="E18:K18"/>
    <mergeCell ref="B19:D19"/>
    <mergeCell ref="G19:H19"/>
    <mergeCell ref="I19:J19"/>
    <mergeCell ref="L19:Q19"/>
    <mergeCell ref="B20:D20"/>
    <mergeCell ref="G20:K20"/>
    <mergeCell ref="L20:Q20"/>
    <mergeCell ref="B23:D23"/>
    <mergeCell ref="G23:K23"/>
    <mergeCell ref="L23:Q23"/>
    <mergeCell ref="B21:D21"/>
    <mergeCell ref="G21:K21"/>
    <mergeCell ref="L21:Q21"/>
    <mergeCell ref="B22:D22"/>
    <mergeCell ref="G22:K22"/>
    <mergeCell ref="L22:Q22"/>
  </mergeCells>
  <phoneticPr fontId="68" type="noConversion"/>
  <conditionalFormatting sqref="C4:D4">
    <cfRule type="cellIs" dxfId="11" priority="1" stopIfTrue="1" operator="equal">
      <formula>"C"</formula>
    </cfRule>
    <cfRule type="cellIs" dxfId="10" priority="2" stopIfTrue="1" operator="equal">
      <formula>"B2"</formula>
    </cfRule>
    <cfRule type="cellIs" dxfId="9" priority="3" stopIfTrue="1" operator="equal">
      <formula>"B1"</formula>
    </cfRule>
  </conditionalFormatting>
  <conditionalFormatting sqref="G20:G23">
    <cfRule type="cellIs" dxfId="8" priority="4" stopIfTrue="1" operator="between">
      <formula>0</formula>
      <formula>0.599</formula>
    </cfRule>
    <cfRule type="cellIs" dxfId="7" priority="5" stopIfTrue="1" operator="between">
      <formula>0.6</formula>
      <formula>0.899</formula>
    </cfRule>
    <cfRule type="cellIs" dxfId="6" priority="6" stopIfTrue="1" operator="greaterThanOrEqual">
      <formula>0.9</formula>
    </cfRule>
  </conditionalFormatting>
  <pageMargins left="0.70833333333333337" right="0.70833333333333337" top="0.74791666666666667" bottom="0.74861111111111112" header="0.51180555555555551" footer="0.31527777777777777"/>
  <pageSetup paperSize="9" scale="87" firstPageNumber="0" orientation="landscape" horizontalDpi="300" verticalDpi="300"/>
  <headerFooter alignWithMargins="0">
    <oddFooter>&amp;L&amp;F&amp;C&amp;A&amp;R&amp;D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27"/>
  </sheetPr>
  <dimension ref="A1:IV41"/>
  <sheetViews>
    <sheetView showGridLines="0" topLeftCell="C7" zoomScale="80" zoomScaleNormal="80" workbookViewId="0">
      <selection activeCell="D12" sqref="D12:G12"/>
    </sheetView>
  </sheetViews>
  <sheetFormatPr baseColWidth="10" defaultColWidth="11.44140625" defaultRowHeight="11.4"/>
  <cols>
    <col min="1" max="1" width="1.109375" style="368" customWidth="1"/>
    <col min="2" max="2" width="19.44140625" style="368" customWidth="1"/>
    <col min="3" max="3" width="1.109375" style="368" customWidth="1"/>
    <col min="4" max="4" width="17.109375" style="368" customWidth="1"/>
    <col min="5" max="5" width="17.44140625" style="368" customWidth="1"/>
    <col min="6" max="6" width="9.5546875" style="368" customWidth="1"/>
    <col min="7" max="7" width="13" style="368" customWidth="1"/>
    <col min="8" max="8" width="4.44140625" style="368" customWidth="1"/>
    <col min="9" max="9" width="15.88671875" style="368" customWidth="1"/>
    <col min="10" max="10" width="3.44140625" style="368" customWidth="1"/>
    <col min="11" max="11" width="7.44140625" style="369" customWidth="1"/>
    <col min="12" max="12" width="22" style="368" customWidth="1"/>
    <col min="13" max="13" width="12" style="368" customWidth="1"/>
    <col min="14" max="14" width="5.44140625" style="368" customWidth="1"/>
    <col min="15" max="15" width="2.44140625" style="368" customWidth="1"/>
    <col min="16" max="16384" width="11.44140625" style="368"/>
  </cols>
  <sheetData>
    <row r="1" spans="1:256" ht="38.25" customHeight="1">
      <c r="A1" s="370"/>
      <c r="B1" s="370"/>
      <c r="C1" s="370"/>
      <c r="D1" s="370"/>
      <c r="E1" s="370"/>
      <c r="F1" s="370"/>
      <c r="G1" s="370"/>
      <c r="H1" s="370"/>
      <c r="I1" s="370"/>
      <c r="J1" s="370"/>
      <c r="K1" s="371"/>
      <c r="L1" s="370"/>
      <c r="M1" s="370"/>
      <c r="N1" s="370"/>
    </row>
    <row r="2" spans="1:256" ht="27.75" customHeight="1">
      <c r="A2" s="6"/>
      <c r="B2" s="671" t="str">
        <f>+"Cuadro de mando:  "&amp;"  "&amp;+'Introducción de datos'!C4&amp;" - "&amp;'Introducción de datos'!G6</f>
        <v>Cuadro de mando:    El Salvador - TB</v>
      </c>
      <c r="C2" s="671"/>
      <c r="D2" s="671"/>
      <c r="E2" s="671"/>
      <c r="F2" s="671"/>
      <c r="G2" s="671"/>
      <c r="H2" s="671"/>
      <c r="I2" s="671"/>
      <c r="J2" s="671"/>
      <c r="K2" s="671"/>
      <c r="L2" s="671"/>
      <c r="M2" s="671"/>
      <c r="N2" s="671"/>
      <c r="O2" s="37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 r="A3" s="6"/>
      <c r="B3" s="308">
        <f>+'Introducción de datos'!G8</f>
        <v>0</v>
      </c>
      <c r="C3" s="607">
        <f>+'Introducción de datos'!I8</f>
        <v>0</v>
      </c>
      <c r="D3" s="607"/>
      <c r="E3" s="672"/>
      <c r="F3" s="672"/>
      <c r="G3" s="672"/>
      <c r="H3" s="672"/>
      <c r="I3" s="672"/>
      <c r="J3" s="672"/>
      <c r="K3" s="672"/>
      <c r="L3" s="308" t="str">
        <f>+'Introducción de datos'!B16</f>
        <v>Periodo:</v>
      </c>
      <c r="M3" s="367" t="str">
        <f>+'Introducción de datos'!C16</f>
        <v>P2</v>
      </c>
      <c r="N3" s="367"/>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4.4">
      <c r="A4" s="6"/>
      <c r="B4" s="308" t="str">
        <f>+'Introducción de datos'!B12</f>
        <v>Ultima calificación:</v>
      </c>
      <c r="C4" s="673" t="str">
        <f>+'Introducción de datos'!C12</f>
        <v>B1</v>
      </c>
      <c r="D4" s="673"/>
      <c r="E4" s="608" t="str">
        <f>+'Introducción de datos'!C8</f>
        <v xml:space="preserve">Ministerio de Salud </v>
      </c>
      <c r="F4" s="608"/>
      <c r="G4" s="608"/>
      <c r="H4" s="608"/>
      <c r="I4" s="608"/>
      <c r="J4" s="608"/>
      <c r="K4" s="608"/>
      <c r="L4" s="308" t="str">
        <f>+'Introducción de datos'!D16</f>
        <v>Desde:</v>
      </c>
      <c r="M4" s="312">
        <f>+'Introducción de datos'!E16</f>
        <v>42736</v>
      </c>
      <c r="N4" s="312"/>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8.75" customHeight="1">
      <c r="A5" s="6"/>
      <c r="B5" s="308"/>
      <c r="C5" s="308"/>
      <c r="D5" s="314"/>
      <c r="E5" s="608" t="str">
        <f>+'Introducción de datos'!G4</f>
        <v>Financiamiento al PENM TB 2016 - 2020</v>
      </c>
      <c r="F5" s="608"/>
      <c r="G5" s="608"/>
      <c r="H5" s="608"/>
      <c r="I5" s="608"/>
      <c r="J5" s="608"/>
      <c r="K5" s="608"/>
      <c r="L5" s="308" t="str">
        <f>+'Introducción de datos'!F16</f>
        <v>Hasta:</v>
      </c>
      <c r="M5" s="312" t="str">
        <f>+'Introducción de datos'!G16</f>
        <v>30 de jun 2017</v>
      </c>
      <c r="N5" s="312"/>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2.5" customHeight="1">
      <c r="A6" s="6"/>
      <c r="B6" s="315"/>
      <c r="C6" s="309"/>
      <c r="D6" s="314"/>
      <c r="E6" s="668" t="s">
        <v>226</v>
      </c>
      <c r="F6" s="668"/>
      <c r="G6" s="668"/>
      <c r="H6" s="668"/>
      <c r="I6" s="668"/>
      <c r="J6" s="668"/>
      <c r="K6" s="668"/>
      <c r="L6" s="163"/>
      <c r="M6" s="163"/>
      <c r="N6" s="163"/>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s="377" customFormat="1" ht="4.5" customHeight="1">
      <c r="A7" s="373"/>
      <c r="B7" s="374"/>
      <c r="C7" s="374"/>
      <c r="D7" s="374"/>
      <c r="E7" s="374"/>
      <c r="F7" s="374"/>
      <c r="G7" s="374"/>
      <c r="H7" s="374"/>
      <c r="I7" s="374"/>
      <c r="J7" s="374"/>
      <c r="K7" s="374"/>
      <c r="L7" s="375"/>
      <c r="M7" s="375"/>
      <c r="N7" s="376"/>
    </row>
    <row r="8" spans="1:256" s="377" customFormat="1" ht="21" customHeight="1">
      <c r="A8" s="373"/>
      <c r="B8" s="648" t="s">
        <v>229</v>
      </c>
      <c r="C8" s="648"/>
      <c r="D8" s="648"/>
      <c r="E8" s="648"/>
      <c r="F8" s="648"/>
      <c r="G8" s="648"/>
      <c r="H8" s="648"/>
      <c r="I8" s="648"/>
      <c r="J8" s="648"/>
      <c r="K8" s="648"/>
      <c r="L8" s="648"/>
      <c r="M8" s="648"/>
      <c r="N8" s="648"/>
    </row>
    <row r="9" spans="1:256" s="377" customFormat="1" ht="3.75" customHeight="1">
      <c r="A9" s="373"/>
      <c r="B9" s="374"/>
      <c r="C9" s="374"/>
      <c r="D9" s="374"/>
      <c r="E9" s="374"/>
      <c r="F9" s="374"/>
      <c r="G9" s="374"/>
      <c r="H9" s="374"/>
      <c r="I9" s="374"/>
      <c r="J9" s="374"/>
      <c r="K9" s="374"/>
      <c r="L9" s="375"/>
      <c r="M9" s="375"/>
      <c r="N9" s="376"/>
    </row>
    <row r="10" spans="1:256" s="380" customFormat="1" ht="25.5" customHeight="1">
      <c r="A10" s="378"/>
      <c r="B10" s="669" t="s">
        <v>230</v>
      </c>
      <c r="C10" s="669"/>
      <c r="D10" s="670" t="s">
        <v>225</v>
      </c>
      <c r="E10" s="670"/>
      <c r="F10" s="670"/>
      <c r="G10" s="670"/>
      <c r="H10" s="379"/>
      <c r="I10" s="670" t="s">
        <v>226</v>
      </c>
      <c r="J10" s="670"/>
      <c r="K10" s="670"/>
      <c r="L10" s="670"/>
      <c r="M10" s="670"/>
      <c r="N10" s="670"/>
    </row>
    <row r="11" spans="1:256" s="380" customFormat="1" ht="28.5" customHeight="1">
      <c r="A11" s="378"/>
      <c r="B11" s="381" t="s">
        <v>231</v>
      </c>
      <c r="C11" s="382"/>
      <c r="D11" s="664" t="str">
        <f>IF(ISBLANK(Financiamiento!C9),"",(Financiamiento!C9))</f>
        <v>El  Fondo Mundial desembolso al MINSAL en el 2016  el 100 % del presupuesto autorizado para ese año, para el año 2017, desembolso el 50% del presupuesto aprobado para este año.</v>
      </c>
      <c r="E11" s="664"/>
      <c r="F11" s="664"/>
      <c r="G11" s="664"/>
      <c r="H11" s="383"/>
      <c r="I11" s="665"/>
      <c r="J11" s="665"/>
      <c r="K11" s="665"/>
      <c r="L11" s="665"/>
      <c r="M11" s="665"/>
      <c r="N11" s="665"/>
    </row>
    <row r="12" spans="1:256" s="380" customFormat="1" ht="27.75" customHeight="1">
      <c r="A12" s="378"/>
      <c r="B12" s="384" t="s">
        <v>232</v>
      </c>
      <c r="C12" s="385"/>
      <c r="D12" s="664" t="str">
        <f>IF(ISBLANK(Financiamiento!C23),"",(Financiamiento!C23))</f>
        <v>La diferencia entre el presupuesto y los gastos se debe a que existen compromisos con proveedores que seran pagados durante el año 2017. Asi mismo solo se esta reportando el primer semestre.</v>
      </c>
      <c r="E12" s="664"/>
      <c r="F12" s="664"/>
      <c r="G12" s="664"/>
      <c r="H12" s="383"/>
      <c r="I12" s="666"/>
      <c r="J12" s="666"/>
      <c r="K12" s="666"/>
      <c r="L12" s="666"/>
      <c r="M12" s="666"/>
      <c r="N12" s="666"/>
    </row>
    <row r="13" spans="1:256" s="380" customFormat="1" ht="26.25" customHeight="1">
      <c r="A13" s="378"/>
      <c r="B13" s="384" t="s">
        <v>233</v>
      </c>
      <c r="C13" s="385"/>
      <c r="D13" s="664" t="str">
        <f>IF(ISBLANK(Financiamiento!I9),"",(Financiamiento!I9))</f>
        <v>La diferencia entre el desembolso y gasto se debe a los compromisos adquiridos con proveedores al 30 de junio de 2017 y que se pagaran en el segundo semestre del mismo. Los compromisos incluyen montos comprometidos por el agente de compra PNUD del desembolso realizado en 2016. Esta grafica muestra datos acumulados de la subvención (años 2016 y primer semestre del 2017).</v>
      </c>
      <c r="E13" s="664"/>
      <c r="F13" s="664"/>
      <c r="G13" s="664"/>
      <c r="H13" s="383"/>
      <c r="I13" s="667"/>
      <c r="J13" s="667"/>
      <c r="K13" s="667"/>
      <c r="L13" s="667"/>
      <c r="M13" s="667"/>
      <c r="N13" s="667"/>
    </row>
    <row r="14" spans="1:256" s="380" customFormat="1" ht="28.5" customHeight="1">
      <c r="A14" s="378"/>
      <c r="B14" s="386" t="s">
        <v>234</v>
      </c>
      <c r="C14" s="387"/>
      <c r="D14" s="659" t="str">
        <f>IF(ISBLANK(Financiamiento!I23),"",(Financiamiento!I23))</f>
        <v xml:space="preserve">Se ha cumplido con los informes presentados de forma oportuna, asi como el FM a enviado los desembolsos de forma anticipado. </v>
      </c>
      <c r="E14" s="659"/>
      <c r="F14" s="659"/>
      <c r="G14" s="659"/>
      <c r="H14" s="383"/>
      <c r="I14" s="660"/>
      <c r="J14" s="660"/>
      <c r="K14" s="660"/>
      <c r="L14" s="660"/>
      <c r="M14" s="660"/>
      <c r="N14" s="660"/>
    </row>
    <row r="15" spans="1:256" s="380" customFormat="1" ht="4.5" customHeight="1">
      <c r="A15" s="378"/>
      <c r="B15" s="388"/>
      <c r="C15" s="389"/>
      <c r="D15" s="390"/>
      <c r="E15" s="390"/>
      <c r="F15" s="390"/>
      <c r="G15" s="390"/>
      <c r="H15" s="383"/>
      <c r="I15" s="391"/>
      <c r="J15" s="391"/>
      <c r="K15" s="391"/>
      <c r="L15" s="391"/>
      <c r="M15" s="391"/>
      <c r="N15" s="391"/>
      <c r="O15" s="392"/>
    </row>
    <row r="16" spans="1:256" s="377" customFormat="1" ht="21" customHeight="1">
      <c r="A16" s="373"/>
      <c r="B16" s="648" t="s">
        <v>235</v>
      </c>
      <c r="C16" s="648"/>
      <c r="D16" s="648"/>
      <c r="E16" s="648"/>
      <c r="F16" s="648"/>
      <c r="G16" s="648"/>
      <c r="H16" s="648"/>
      <c r="I16" s="648"/>
      <c r="J16" s="648"/>
      <c r="K16" s="648"/>
      <c r="L16" s="648"/>
      <c r="M16" s="648"/>
      <c r="N16" s="648"/>
    </row>
    <row r="17" spans="1:15" s="380" customFormat="1" ht="3.75" customHeight="1">
      <c r="A17" s="378"/>
      <c r="B17" s="393"/>
      <c r="C17" s="394"/>
      <c r="D17" s="395"/>
      <c r="E17" s="396"/>
      <c r="F17" s="397"/>
      <c r="G17" s="397"/>
      <c r="H17" s="398"/>
      <c r="I17" s="399"/>
      <c r="J17" s="400"/>
      <c r="K17" s="401"/>
      <c r="L17" s="402"/>
      <c r="M17" s="403"/>
      <c r="N17" s="404"/>
    </row>
    <row r="18" spans="1:15" s="380" customFormat="1" ht="22.5" customHeight="1">
      <c r="A18" s="378"/>
      <c r="B18" s="661" t="s">
        <v>224</v>
      </c>
      <c r="C18" s="661"/>
      <c r="D18" s="662" t="s">
        <v>225</v>
      </c>
      <c r="E18" s="662"/>
      <c r="F18" s="662"/>
      <c r="G18" s="662"/>
      <c r="H18" s="379"/>
      <c r="I18" s="663" t="s">
        <v>226</v>
      </c>
      <c r="J18" s="663"/>
      <c r="K18" s="663"/>
      <c r="L18" s="663"/>
      <c r="M18" s="663"/>
      <c r="N18" s="663"/>
    </row>
    <row r="19" spans="1:15" s="380" customFormat="1" ht="21.9" customHeight="1">
      <c r="A19" s="378"/>
      <c r="B19" s="405" t="s">
        <v>227</v>
      </c>
      <c r="C19" s="406"/>
      <c r="D19" s="657" t="str">
        <f>IF(ISBLANK(Gestión!C8),"",(Gestión!C8))</f>
        <v>Se tienen a esta fecha resultados con Carta de Retroalimentacion del FM  de la ejecución del Año 2016,  de fecha 29 Septiembre 2017, en la cual se hace referencia a:
* 4 Acciones con Fecha limite.
* 9 Condiciones Precedentes de las cuales 2 de ellas están CUMPLIDAS, las 7 restantes se encuentran en desarrollo.</v>
      </c>
      <c r="E19" s="657"/>
      <c r="F19" s="657"/>
      <c r="G19" s="657"/>
      <c r="H19" s="407"/>
      <c r="I19" s="658"/>
      <c r="J19" s="658"/>
      <c r="K19" s="658"/>
      <c r="L19" s="658"/>
      <c r="M19" s="658"/>
      <c r="N19" s="658"/>
    </row>
    <row r="20" spans="1:15" ht="24.75" customHeight="1">
      <c r="A20" s="370"/>
      <c r="B20" s="408" t="s">
        <v>228</v>
      </c>
      <c r="C20" s="409"/>
      <c r="D20" s="653" t="str">
        <f>IF(ISBLANK(Gestión!I8),"",(Gestión!I8))</f>
        <v>Meta Cumplida</v>
      </c>
      <c r="E20" s="653" t="e">
        <f>+'Introducción de datos'!D84/'Introducción de datos'!G84</f>
        <v>#DIV/0!</v>
      </c>
      <c r="F20" s="653" t="e">
        <f>+('Introducción de datos'!E84+'Introducción de datos'!F84)/'Introducción de datos'!G84</f>
        <v>#DIV/0!</v>
      </c>
      <c r="G20" s="653"/>
      <c r="H20" s="407"/>
      <c r="I20" s="654"/>
      <c r="J20" s="654"/>
      <c r="K20" s="654"/>
      <c r="L20" s="654"/>
      <c r="M20" s="654"/>
      <c r="N20" s="654"/>
      <c r="O20" s="410"/>
    </row>
    <row r="21" spans="1:15" ht="29.25" customHeight="1">
      <c r="A21" s="370"/>
      <c r="B21" s="411" t="s">
        <v>236</v>
      </c>
      <c r="C21" s="409"/>
      <c r="D21" s="653" t="str">
        <f>IF(ISBLANK(Gestión!C16),"",(Gestión!C16))</f>
        <v>No hay sub receptores</v>
      </c>
      <c r="E21" s="653"/>
      <c r="F21" s="653"/>
      <c r="G21" s="653"/>
      <c r="H21" s="407"/>
      <c r="I21" s="654"/>
      <c r="J21" s="654"/>
      <c r="K21" s="654"/>
      <c r="L21" s="654"/>
      <c r="M21" s="654"/>
      <c r="N21" s="654"/>
      <c r="O21" s="410"/>
    </row>
    <row r="22" spans="1:15" ht="26.25" customHeight="1">
      <c r="A22" s="370"/>
      <c r="B22" s="411" t="s">
        <v>237</v>
      </c>
      <c r="C22" s="409"/>
      <c r="D22" s="653" t="str">
        <f>IF(ISBLANK(Gestión!I16),"",(Gestión!I16))</f>
        <v>No hay sub receptores</v>
      </c>
      <c r="E22" s="653"/>
      <c r="F22" s="653"/>
      <c r="G22" s="653"/>
      <c r="H22" s="407"/>
      <c r="I22" s="654"/>
      <c r="J22" s="654"/>
      <c r="K22" s="654"/>
      <c r="L22" s="654"/>
      <c r="M22" s="654"/>
      <c r="N22" s="654"/>
      <c r="O22" s="410"/>
    </row>
    <row r="23" spans="1:15" ht="24.75" customHeight="1">
      <c r="A23" s="370"/>
      <c r="B23" s="411" t="s">
        <v>238</v>
      </c>
      <c r="C23" s="409"/>
      <c r="D23" s="653" t="str">
        <f>IF(ISBLANK(Gestión!C27),"",(Gestión!C27))</f>
        <v>Adquisición a traves del Fondo Estrategico OPS.</v>
      </c>
      <c r="E23" s="653"/>
      <c r="F23" s="653"/>
      <c r="G23" s="653"/>
      <c r="H23" s="407"/>
      <c r="I23" s="654"/>
      <c r="J23" s="654"/>
      <c r="K23" s="654"/>
      <c r="L23" s="654"/>
      <c r="M23" s="654"/>
      <c r="N23" s="654"/>
      <c r="O23" s="410"/>
    </row>
    <row r="24" spans="1:15" ht="27" customHeight="1">
      <c r="A24" s="370"/>
      <c r="B24" s="412" t="s">
        <v>239</v>
      </c>
      <c r="C24" s="413"/>
      <c r="D24" s="655" t="str">
        <f>IF(ISBLANK(Gestión!I27),"",(Gestión!I27))</f>
        <v/>
      </c>
      <c r="E24" s="655"/>
      <c r="F24" s="655"/>
      <c r="G24" s="655"/>
      <c r="H24" s="407"/>
      <c r="I24" s="656"/>
      <c r="J24" s="656"/>
      <c r="K24" s="656"/>
      <c r="L24" s="656"/>
      <c r="M24" s="656"/>
      <c r="N24" s="656"/>
      <c r="O24" s="410"/>
    </row>
    <row r="25" spans="1:15" ht="4.5" customHeight="1">
      <c r="A25" s="373"/>
      <c r="B25" s="414"/>
      <c r="C25" s="415"/>
      <c r="D25" s="416"/>
      <c r="E25" s="417"/>
      <c r="F25" s="418"/>
      <c r="G25" s="418"/>
      <c r="H25" s="379"/>
      <c r="I25" s="417"/>
      <c r="J25" s="419"/>
      <c r="K25" s="401"/>
      <c r="L25" s="402"/>
      <c r="M25" s="403"/>
      <c r="N25" s="404"/>
      <c r="O25" s="410"/>
    </row>
    <row r="26" spans="1:15" s="377" customFormat="1" ht="21" customHeight="1">
      <c r="A26" s="373"/>
      <c r="B26" s="648" t="s">
        <v>240</v>
      </c>
      <c r="C26" s="648"/>
      <c r="D26" s="648"/>
      <c r="E26" s="648"/>
      <c r="F26" s="648"/>
      <c r="G26" s="648"/>
      <c r="H26" s="648"/>
      <c r="I26" s="648"/>
      <c r="J26" s="648"/>
      <c r="K26" s="648"/>
      <c r="L26" s="648"/>
      <c r="M26" s="648"/>
      <c r="N26" s="648"/>
    </row>
    <row r="27" spans="1:15" ht="3.75" customHeight="1">
      <c r="A27" s="373"/>
      <c r="B27" s="414"/>
      <c r="C27" s="415"/>
      <c r="D27" s="416"/>
      <c r="E27" s="417"/>
      <c r="F27" s="418"/>
      <c r="G27" s="418"/>
      <c r="H27" s="379"/>
      <c r="I27" s="417"/>
      <c r="J27" s="419"/>
      <c r="K27" s="401"/>
      <c r="L27" s="402"/>
      <c r="M27" s="403"/>
      <c r="N27" s="404"/>
      <c r="O27" s="410"/>
    </row>
    <row r="28" spans="1:15" ht="21.75" customHeight="1">
      <c r="A28" s="370"/>
      <c r="B28" s="649" t="s">
        <v>241</v>
      </c>
      <c r="C28" s="649"/>
      <c r="D28" s="650" t="s">
        <v>225</v>
      </c>
      <c r="E28" s="650"/>
      <c r="F28" s="650"/>
      <c r="G28" s="650"/>
      <c r="H28" s="379"/>
      <c r="I28" s="650" t="s">
        <v>226</v>
      </c>
      <c r="J28" s="650"/>
      <c r="K28" s="650"/>
      <c r="L28" s="650"/>
      <c r="M28" s="650"/>
      <c r="N28" s="650"/>
      <c r="O28" s="410"/>
    </row>
    <row r="29" spans="1:15" ht="29.25" customHeight="1">
      <c r="A29" s="370"/>
      <c r="B29" s="420" t="s">
        <v>242</v>
      </c>
      <c r="C29" s="421"/>
      <c r="D29" s="651" t="str">
        <f>IF(ISBLANK(Programatico!C9),"",(Programatico!C9))</f>
        <v/>
      </c>
      <c r="E29" s="651"/>
      <c r="F29" s="651"/>
      <c r="G29" s="651"/>
      <c r="H29" s="407"/>
      <c r="I29" s="652"/>
      <c r="J29" s="652"/>
      <c r="K29" s="652"/>
      <c r="L29" s="652"/>
      <c r="M29" s="652"/>
      <c r="N29" s="652"/>
      <c r="O29" s="410"/>
    </row>
    <row r="30" spans="1:15" ht="21.9" customHeight="1">
      <c r="A30" s="370"/>
      <c r="B30" s="422" t="s">
        <v>243</v>
      </c>
      <c r="C30" s="423"/>
      <c r="D30" s="647" t="str">
        <f>IF(ISBLANK(Programatico!G9),"",(Programatico!G9))</f>
        <v/>
      </c>
      <c r="E30" s="647"/>
      <c r="F30" s="647"/>
      <c r="G30" s="647"/>
      <c r="H30" s="407"/>
      <c r="I30" s="646"/>
      <c r="J30" s="646"/>
      <c r="K30" s="646"/>
      <c r="L30" s="646"/>
      <c r="M30" s="646"/>
      <c r="N30" s="646"/>
      <c r="O30" s="410"/>
    </row>
    <row r="31" spans="1:15" ht="21.9" customHeight="1">
      <c r="A31" s="370"/>
      <c r="B31" s="422" t="s">
        <v>244</v>
      </c>
      <c r="C31" s="423"/>
      <c r="D31" s="647" t="str">
        <f>IF(ISBLANK(Programatico!M9),"",(Programatico!M9))</f>
        <v/>
      </c>
      <c r="E31" s="647"/>
      <c r="F31" s="647"/>
      <c r="G31" s="647"/>
      <c r="H31" s="407"/>
      <c r="I31" s="646"/>
      <c r="J31" s="646"/>
      <c r="K31" s="646"/>
      <c r="L31" s="646"/>
      <c r="M31" s="646"/>
      <c r="N31" s="646"/>
      <c r="O31" s="410"/>
    </row>
    <row r="32" spans="1:15" ht="21.9" customHeight="1">
      <c r="A32" s="370"/>
      <c r="B32" s="424" t="s">
        <v>63</v>
      </c>
      <c r="C32" s="423"/>
      <c r="D32" s="644" t="str">
        <f>IF(ISBLANK(Programatico!L20),"",(Programatico!L20))</f>
        <v xml:space="preserve">Datos PRELIMINARES de las Evaluaciones Regionales de Salud del periodo de Enero a Junio 2017 - Con un logro de cobertura del 59.8%, lo cual permite estimar que al finalizar el periodo se alcanzara la meta programada
* Número de Casos Confirmados todas las formas: 1,505
* Número de Casos Confirmados bacteriologicamente (Baciloscopía, GenXpert Y Cultivos) : 1,211
* Número de Casos Confirmados Clínicamente : 294
* Número de Recaídas: 115
</v>
      </c>
      <c r="E32" s="644"/>
      <c r="F32" s="644"/>
      <c r="G32" s="644"/>
      <c r="H32" s="407"/>
      <c r="I32" s="646"/>
      <c r="J32" s="646"/>
      <c r="K32" s="646"/>
      <c r="L32" s="646"/>
      <c r="M32" s="646"/>
      <c r="N32" s="646"/>
      <c r="O32" s="410"/>
    </row>
    <row r="33" spans="1:15" ht="27" customHeight="1">
      <c r="A33" s="370"/>
      <c r="B33" s="424" t="s">
        <v>79</v>
      </c>
      <c r="C33" s="423"/>
      <c r="D33" s="644" t="str">
        <f>IF(ISBLANK(Programatico!L21),"",(Programatico!L21))</f>
        <v>Datos PRELIMINARES de las Evaluaciones Regionales de Salud del periodo de Enero a Junio 2017 - 
* Porcentaje de casos de TB confirmados bacteriologicamente curados de Enero a Septiembre 2016: 89.6%
* Porcentaje de casos de TB confirmados bacteriologicamente que se han tratado con éxito de Enero a Septiembre 2016: 90.6%</v>
      </c>
      <c r="E33" s="644"/>
      <c r="F33" s="644"/>
      <c r="G33" s="644"/>
      <c r="H33" s="407"/>
      <c r="I33" s="646"/>
      <c r="J33" s="646"/>
      <c r="K33" s="646"/>
      <c r="L33" s="646"/>
      <c r="M33" s="646"/>
      <c r="N33" s="646"/>
      <c r="O33" s="410"/>
    </row>
    <row r="34" spans="1:15" ht="21.9" customHeight="1">
      <c r="A34" s="370"/>
      <c r="B34" s="424" t="s">
        <v>80</v>
      </c>
      <c r="C34" s="423"/>
      <c r="D34" s="644" t="str">
        <f>IF(ISBLANK(Programatico!L22),"",(Programatico!L22))</f>
        <v>Datos PRELIMINARES de las Evaluaciones Regionales de Salud del periodo de Enero a Junio 2017 - (Fuente de Dato: Base de Laboratorio Nacional de Referencia TB) a los 288 pacientes con sospecha de tuberculosis resistente a farmacos (Rifampicina y MDR), se les sometio a Pruebas de Sensibilidad. 
* PSD de Enero a Junio 2017 : 288 (100%)</v>
      </c>
      <c r="E34" s="644"/>
      <c r="F34" s="644"/>
      <c r="G34" s="644"/>
      <c r="H34" s="407"/>
      <c r="I34" s="646"/>
      <c r="J34" s="646"/>
      <c r="K34" s="646"/>
      <c r="L34" s="646"/>
      <c r="M34" s="646"/>
      <c r="N34" s="646"/>
      <c r="O34" s="410"/>
    </row>
    <row r="35" spans="1:15" ht="21.9" customHeight="1">
      <c r="A35" s="370"/>
      <c r="B35" s="424" t="s">
        <v>81</v>
      </c>
      <c r="C35" s="425"/>
      <c r="D35" s="644" t="str">
        <f>IF(ISBLANK(Programatico!L23),"",(Programatico!L23))</f>
        <v>Datos PRELIMINARES de las Evaluaciones Regionales de Salud del periodo de Enero a Junio 2017
* 15 casos resistentes a Rifampicina
* 2 casos MDR
los cuales estan recibiendo su tratamiento de segunda linea de acuerdo a protocolo.</v>
      </c>
      <c r="E35" s="644"/>
      <c r="F35" s="644"/>
      <c r="G35" s="644"/>
      <c r="H35" s="407"/>
      <c r="I35" s="646"/>
      <c r="J35" s="646"/>
      <c r="K35" s="646"/>
      <c r="L35" s="646"/>
      <c r="M35" s="646"/>
      <c r="N35" s="646"/>
      <c r="O35" s="410"/>
    </row>
    <row r="36" spans="1:15" ht="21.9" customHeight="1">
      <c r="A36" s="370"/>
      <c r="B36" s="424" t="s">
        <v>82</v>
      </c>
      <c r="C36" s="425"/>
      <c r="D36" s="644" t="e">
        <f>IF(ISBLANK(Programatico!#REF!),"",(Programatico!#REF!))</f>
        <v>#REF!</v>
      </c>
      <c r="E36" s="644"/>
      <c r="F36" s="644"/>
      <c r="G36" s="644"/>
      <c r="H36" s="407"/>
      <c r="I36" s="646"/>
      <c r="J36" s="646"/>
      <c r="K36" s="646"/>
      <c r="L36" s="646"/>
      <c r="M36" s="646"/>
      <c r="N36" s="646"/>
      <c r="O36" s="410"/>
    </row>
    <row r="37" spans="1:15" ht="21.9" customHeight="1">
      <c r="A37" s="370"/>
      <c r="B37" s="424" t="s">
        <v>83</v>
      </c>
      <c r="C37" s="425"/>
      <c r="D37" s="644" t="e">
        <f>IF(ISBLANK(Programatico!#REF!),"",(Programatico!#REF!))</f>
        <v>#REF!</v>
      </c>
      <c r="E37" s="644"/>
      <c r="F37" s="644"/>
      <c r="G37" s="644"/>
      <c r="H37" s="407"/>
      <c r="I37" s="646"/>
      <c r="J37" s="646"/>
      <c r="K37" s="646"/>
      <c r="L37" s="646"/>
      <c r="M37" s="646"/>
      <c r="N37" s="646"/>
      <c r="O37" s="410"/>
    </row>
    <row r="38" spans="1:15" ht="21.9" customHeight="1">
      <c r="A38" s="370"/>
      <c r="B38" s="424" t="s">
        <v>84</v>
      </c>
      <c r="C38" s="425"/>
      <c r="D38" s="644" t="e">
        <f>IF(ISBLANK(Programatico!#REF!),"",(Programatico!#REF!))</f>
        <v>#REF!</v>
      </c>
      <c r="E38" s="644"/>
      <c r="F38" s="644"/>
      <c r="G38" s="644"/>
      <c r="H38" s="407"/>
      <c r="I38" s="646"/>
      <c r="J38" s="646"/>
      <c r="K38" s="646"/>
      <c r="L38" s="646"/>
      <c r="M38" s="646"/>
      <c r="N38" s="646"/>
      <c r="O38" s="410"/>
    </row>
    <row r="39" spans="1:15" ht="21.9" customHeight="1">
      <c r="A39" s="370"/>
      <c r="B39" s="424" t="s">
        <v>85</v>
      </c>
      <c r="C39" s="425"/>
      <c r="D39" s="644" t="e">
        <f>IF(ISBLANK(Programatico!#REF!),"",(Programatico!#REF!))</f>
        <v>#REF!</v>
      </c>
      <c r="E39" s="644"/>
      <c r="F39" s="644"/>
      <c r="G39" s="644"/>
      <c r="H39" s="407"/>
      <c r="I39" s="646"/>
      <c r="J39" s="646"/>
      <c r="K39" s="646"/>
      <c r="L39" s="646"/>
      <c r="M39" s="646"/>
      <c r="N39" s="646"/>
      <c r="O39" s="410"/>
    </row>
    <row r="40" spans="1:15" ht="21.9" customHeight="1">
      <c r="A40" s="370"/>
      <c r="B40" s="424" t="s">
        <v>86</v>
      </c>
      <c r="C40" s="425"/>
      <c r="D40" s="644" t="e">
        <f>IF(ISBLANK(Programatico!#REF!),"",(Programatico!#REF!))</f>
        <v>#REF!</v>
      </c>
      <c r="E40" s="644"/>
      <c r="F40" s="644"/>
      <c r="G40" s="644"/>
      <c r="H40" s="407"/>
      <c r="I40" s="646"/>
      <c r="J40" s="646"/>
      <c r="K40" s="646"/>
      <c r="L40" s="646"/>
      <c r="M40" s="646"/>
      <c r="N40" s="646"/>
      <c r="O40" s="410"/>
    </row>
    <row r="41" spans="1:15" ht="21.9" customHeight="1">
      <c r="A41" s="370"/>
      <c r="B41" s="424" t="s">
        <v>87</v>
      </c>
      <c r="C41" s="426"/>
      <c r="D41" s="644" t="e">
        <f>IF(ISBLANK(Programatico!#REF!),"",(Programatico!#REF!))</f>
        <v>#REF!</v>
      </c>
      <c r="E41" s="644"/>
      <c r="F41" s="644"/>
      <c r="G41" s="644"/>
      <c r="H41" s="407"/>
      <c r="I41" s="645"/>
      <c r="J41" s="645"/>
      <c r="K41" s="645"/>
      <c r="L41" s="645"/>
      <c r="M41" s="645"/>
      <c r="N41" s="645"/>
      <c r="O41" s="410"/>
    </row>
  </sheetData>
  <sheetProtection password="CFC9" sheet="1" objects="1" scenarios="1"/>
  <mergeCells count="65">
    <mergeCell ref="B2:N2"/>
    <mergeCell ref="C3:D3"/>
    <mergeCell ref="E3:K3"/>
    <mergeCell ref="C4:D4"/>
    <mergeCell ref="E4:K4"/>
    <mergeCell ref="E5:K5"/>
    <mergeCell ref="E6:K6"/>
    <mergeCell ref="B8:N8"/>
    <mergeCell ref="B10:C10"/>
    <mergeCell ref="D10:G10"/>
    <mergeCell ref="I10:N10"/>
    <mergeCell ref="D11:G11"/>
    <mergeCell ref="I11:N11"/>
    <mergeCell ref="D12:G12"/>
    <mergeCell ref="I12:N12"/>
    <mergeCell ref="D13:G13"/>
    <mergeCell ref="I13:N13"/>
    <mergeCell ref="D14:G14"/>
    <mergeCell ref="I14:N14"/>
    <mergeCell ref="B16:N16"/>
    <mergeCell ref="B18:C18"/>
    <mergeCell ref="D18:G18"/>
    <mergeCell ref="I18:N18"/>
    <mergeCell ref="D19:G19"/>
    <mergeCell ref="I19:N19"/>
    <mergeCell ref="D20:G20"/>
    <mergeCell ref="I20:N20"/>
    <mergeCell ref="D21:G21"/>
    <mergeCell ref="I21:N21"/>
    <mergeCell ref="D22:G22"/>
    <mergeCell ref="I22:N22"/>
    <mergeCell ref="D23:G23"/>
    <mergeCell ref="I23:N23"/>
    <mergeCell ref="D24:G24"/>
    <mergeCell ref="I24:N24"/>
    <mergeCell ref="B26:N26"/>
    <mergeCell ref="B28:C28"/>
    <mergeCell ref="D28:G28"/>
    <mergeCell ref="I28:N28"/>
    <mergeCell ref="D29:G29"/>
    <mergeCell ref="I29:N29"/>
    <mergeCell ref="D30:G30"/>
    <mergeCell ref="I30:N30"/>
    <mergeCell ref="D31:G31"/>
    <mergeCell ref="I31:N31"/>
    <mergeCell ref="D32:G32"/>
    <mergeCell ref="I32:N32"/>
    <mergeCell ref="D33:G33"/>
    <mergeCell ref="I33:N33"/>
    <mergeCell ref="D34:G34"/>
    <mergeCell ref="I34:N34"/>
    <mergeCell ref="D35:G35"/>
    <mergeCell ref="I35:N35"/>
    <mergeCell ref="D36:G36"/>
    <mergeCell ref="I36:N36"/>
    <mergeCell ref="D37:G37"/>
    <mergeCell ref="I37:N37"/>
    <mergeCell ref="D38:G38"/>
    <mergeCell ref="I38:N38"/>
    <mergeCell ref="D41:G41"/>
    <mergeCell ref="I41:N41"/>
    <mergeCell ref="D39:G39"/>
    <mergeCell ref="I39:N39"/>
    <mergeCell ref="D40:G40"/>
    <mergeCell ref="I40:N40"/>
  </mergeCells>
  <phoneticPr fontId="68"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33333333333337" right="0.70833333333333337" top="0.74791666666666667" bottom="0.74861111111111112" header="0.51180555555555551" footer="0.31527777777777777"/>
  <pageSetup paperSize="9" scale="57" firstPageNumber="0" orientation="landscape" horizontalDpi="300" verticalDpi="300"/>
  <headerFooter alignWithMargins="0">
    <oddFooter>&amp;L&amp;F&amp;C&amp;A&amp;R&amp;D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27"/>
  </sheetPr>
  <dimension ref="A1:M43"/>
  <sheetViews>
    <sheetView showGridLines="0" topLeftCell="A4" zoomScale="70" zoomScaleNormal="70" zoomScaleSheetLayoutView="100" workbookViewId="0">
      <selection activeCell="R20" sqref="R20"/>
    </sheetView>
  </sheetViews>
  <sheetFormatPr baseColWidth="10" defaultRowHeight="14.4"/>
  <cols>
    <col min="1" max="1" width="4.109375" customWidth="1"/>
    <col min="2" max="2" width="14.44140625" customWidth="1"/>
    <col min="3" max="3" width="12.44140625" customWidth="1"/>
    <col min="4" max="4" width="11.44140625" customWidth="1"/>
    <col min="5" max="5" width="19" customWidth="1"/>
    <col min="6" max="6" width="1.44140625" customWidth="1"/>
    <col min="7" max="7" width="11.44140625" customWidth="1"/>
    <col min="8" max="8" width="9.44140625" customWidth="1"/>
    <col min="9" max="9" width="11.44140625" customWidth="1"/>
    <col min="10" max="10" width="12.44140625" customWidth="1"/>
    <col min="11" max="11" width="10.44140625" customWidth="1"/>
    <col min="12" max="12" width="13.44140625" customWidth="1"/>
  </cols>
  <sheetData>
    <row r="1" spans="1:13" ht="30.75" customHeight="1"/>
    <row r="2" spans="1:13" ht="27.75" customHeight="1">
      <c r="B2" s="620" t="str">
        <f>+"Cuadro de mando:  "&amp;"  "&amp;+'Introducción de datos'!C4&amp;" - "&amp;'Introducción de datos'!G6</f>
        <v>Cuadro de mando:    El Salvador - TB</v>
      </c>
      <c r="C2" s="620"/>
      <c r="D2" s="620"/>
      <c r="E2" s="620"/>
      <c r="F2" s="620"/>
      <c r="G2" s="620"/>
      <c r="H2" s="620"/>
      <c r="I2" s="620"/>
      <c r="J2" s="620"/>
      <c r="K2" s="620"/>
      <c r="L2" s="620"/>
    </row>
    <row r="3" spans="1:13">
      <c r="B3" s="341">
        <f>+'Introducción de datos'!G8</f>
        <v>0</v>
      </c>
      <c r="C3" s="621">
        <f>+'Introducción de datos'!I8</f>
        <v>0</v>
      </c>
      <c r="D3" s="621"/>
      <c r="E3" s="616"/>
      <c r="F3" s="616"/>
      <c r="G3" s="616"/>
      <c r="H3" s="616"/>
      <c r="I3" s="616"/>
      <c r="J3" s="622" t="str">
        <f>+'Introducción de datos'!B16</f>
        <v>Periodo:</v>
      </c>
      <c r="K3" s="622"/>
      <c r="L3" s="367" t="str">
        <f>+'Introducción de datos'!C16</f>
        <v>P2</v>
      </c>
      <c r="M3" s="427"/>
    </row>
    <row r="4" spans="1:13">
      <c r="B4" s="341" t="str">
        <f>+'Introducción de datos'!B12</f>
        <v>Ultima calificación:</v>
      </c>
      <c r="C4" s="706" t="str">
        <f>+'Introducción de datos'!C12</f>
        <v>B1</v>
      </c>
      <c r="D4" s="706"/>
      <c r="E4" s="616" t="str">
        <f>+'Introducción de datos'!C8</f>
        <v xml:space="preserve">Ministerio de Salud </v>
      </c>
      <c r="F4" s="616"/>
      <c r="G4" s="616"/>
      <c r="H4" s="616"/>
      <c r="I4" s="616"/>
      <c r="J4" s="622" t="str">
        <f>+'Introducción de datos'!D16</f>
        <v>Desde:</v>
      </c>
      <c r="K4" s="622"/>
      <c r="L4" s="312">
        <f>+'Introducción de datos'!E16</f>
        <v>42736</v>
      </c>
    </row>
    <row r="5" spans="1:13" ht="18.75" customHeight="1">
      <c r="B5" s="341"/>
      <c r="C5" s="341"/>
      <c r="D5" s="616" t="str">
        <f>+'Introducción de datos'!G4</f>
        <v>Financiamiento al PENM TB 2016 - 2020</v>
      </c>
      <c r="E5" s="616"/>
      <c r="F5" s="616"/>
      <c r="G5" s="616"/>
      <c r="H5" s="616"/>
      <c r="I5" s="616"/>
      <c r="J5" s="616"/>
      <c r="K5" s="341" t="str">
        <f>+'Introducción de datos'!F16</f>
        <v>Hasta:</v>
      </c>
      <c r="L5" s="312" t="str">
        <f>+'Introducción de datos'!G16</f>
        <v>30 de jun 2017</v>
      </c>
    </row>
    <row r="6" spans="1:13" ht="18">
      <c r="B6" s="342"/>
      <c r="C6" s="341"/>
      <c r="D6" s="314"/>
      <c r="E6" s="617" t="s">
        <v>245</v>
      </c>
      <c r="F6" s="617"/>
      <c r="G6" s="617"/>
      <c r="H6" s="617"/>
      <c r="I6" s="617"/>
    </row>
    <row r="7" spans="1:13" ht="18">
      <c r="E7" s="428"/>
      <c r="F7" s="428"/>
      <c r="G7" s="428"/>
      <c r="H7" s="428"/>
      <c r="I7" s="428"/>
    </row>
    <row r="8" spans="1:13" s="377" customFormat="1" ht="21" customHeight="1">
      <c r="B8" s="429" t="s">
        <v>246</v>
      </c>
      <c r="C8" s="430"/>
      <c r="D8" s="430"/>
      <c r="E8" s="430"/>
      <c r="F8" s="430"/>
      <c r="G8" s="430"/>
      <c r="H8" s="430"/>
      <c r="I8" s="430"/>
      <c r="J8" s="430"/>
      <c r="K8" s="430"/>
      <c r="L8" s="430"/>
    </row>
    <row r="9" spans="1:13" ht="6" customHeight="1">
      <c r="B9" s="431"/>
    </row>
    <row r="10" spans="1:13">
      <c r="B10" s="705"/>
      <c r="C10" s="705"/>
      <c r="D10" s="705"/>
      <c r="E10" s="705"/>
      <c r="F10" s="705"/>
      <c r="G10" s="705"/>
      <c r="H10" s="705"/>
      <c r="I10" s="705"/>
      <c r="J10" s="705"/>
      <c r="K10" s="705"/>
      <c r="L10" s="705"/>
    </row>
    <row r="11" spans="1:13">
      <c r="B11" s="705"/>
      <c r="C11" s="705"/>
      <c r="D11" s="705"/>
      <c r="E11" s="705"/>
      <c r="F11" s="705"/>
      <c r="G11" s="705"/>
      <c r="H11" s="705"/>
      <c r="I11" s="705"/>
      <c r="J11" s="705"/>
      <c r="K11" s="705"/>
      <c r="L11" s="705"/>
    </row>
    <row r="13" spans="1:13" ht="42" customHeight="1">
      <c r="A13" s="432"/>
      <c r="B13" s="682" t="s">
        <v>247</v>
      </c>
      <c r="C13" s="682"/>
      <c r="D13" s="682"/>
      <c r="E13" s="682"/>
      <c r="F13" s="433"/>
      <c r="G13" s="683" t="s">
        <v>248</v>
      </c>
      <c r="H13" s="683"/>
      <c r="I13" s="683"/>
      <c r="J13" s="434" t="s">
        <v>249</v>
      </c>
      <c r="K13" s="684" t="s">
        <v>250</v>
      </c>
      <c r="L13" s="684"/>
    </row>
    <row r="14" spans="1:13" ht="29.25" customHeight="1">
      <c r="A14" s="685" t="s">
        <v>107</v>
      </c>
      <c r="B14" s="701"/>
      <c r="C14" s="701"/>
      <c r="D14" s="701"/>
      <c r="E14" s="701"/>
      <c r="F14" s="87"/>
      <c r="G14" s="702"/>
      <c r="H14" s="702"/>
      <c r="I14" s="702"/>
      <c r="J14" s="703"/>
      <c r="K14" s="698"/>
      <c r="L14" s="698"/>
    </row>
    <row r="15" spans="1:13" ht="2.25" customHeight="1">
      <c r="A15" s="685"/>
      <c r="B15" s="226"/>
      <c r="C15" s="226"/>
      <c r="D15" s="226"/>
      <c r="E15" s="226"/>
      <c r="F15" s="87"/>
      <c r="G15" s="702"/>
      <c r="H15" s="702"/>
      <c r="I15" s="702"/>
      <c r="J15" s="703"/>
      <c r="K15" s="698"/>
      <c r="L15" s="698"/>
    </row>
    <row r="16" spans="1:13" ht="25.5" customHeight="1">
      <c r="A16" s="685"/>
      <c r="B16" s="696"/>
      <c r="C16" s="696"/>
      <c r="D16" s="696"/>
      <c r="E16" s="696"/>
      <c r="F16" s="87"/>
      <c r="G16" s="699"/>
      <c r="H16" s="699"/>
      <c r="I16" s="699"/>
      <c r="J16" s="700"/>
      <c r="K16" s="690"/>
      <c r="L16" s="690"/>
    </row>
    <row r="17" spans="1:12" ht="4.5" customHeight="1">
      <c r="A17" s="685"/>
      <c r="B17" s="696"/>
      <c r="C17" s="696"/>
      <c r="D17" s="696"/>
      <c r="E17" s="696"/>
      <c r="F17" s="87"/>
      <c r="G17" s="699"/>
      <c r="H17" s="699"/>
      <c r="I17" s="699"/>
      <c r="J17" s="700"/>
      <c r="K17" s="690"/>
      <c r="L17" s="690"/>
    </row>
    <row r="18" spans="1:12">
      <c r="A18" s="685"/>
      <c r="B18" s="696"/>
      <c r="C18" s="696"/>
      <c r="D18" s="696"/>
      <c r="E18" s="696"/>
      <c r="F18" s="87"/>
      <c r="G18" s="704"/>
      <c r="H18" s="704"/>
      <c r="I18" s="704"/>
      <c r="J18" s="691"/>
      <c r="K18" s="690"/>
      <c r="L18" s="690"/>
    </row>
    <row r="19" spans="1:12" ht="21" customHeight="1">
      <c r="A19" s="685"/>
      <c r="B19" s="696"/>
      <c r="C19" s="696"/>
      <c r="D19" s="696"/>
      <c r="E19" s="696"/>
      <c r="F19" s="87"/>
      <c r="G19" s="704"/>
      <c r="H19" s="704"/>
      <c r="I19" s="704"/>
      <c r="J19" s="691"/>
      <c r="K19" s="691"/>
      <c r="L19" s="690"/>
    </row>
    <row r="20" spans="1:12">
      <c r="A20" s="685"/>
      <c r="B20" s="696"/>
      <c r="C20" s="696"/>
      <c r="D20" s="696"/>
      <c r="E20" s="696"/>
      <c r="F20" s="87"/>
      <c r="G20" s="697"/>
      <c r="H20" s="697"/>
      <c r="I20" s="697"/>
      <c r="J20" s="691"/>
      <c r="K20" s="690"/>
      <c r="L20" s="690"/>
    </row>
    <row r="21" spans="1:12">
      <c r="A21" s="685"/>
      <c r="B21" s="696"/>
      <c r="C21" s="696"/>
      <c r="D21" s="696"/>
      <c r="E21" s="696"/>
      <c r="F21" s="87"/>
      <c r="G21" s="697"/>
      <c r="H21" s="697"/>
      <c r="I21" s="697"/>
      <c r="J21" s="691"/>
      <c r="K21" s="691"/>
      <c r="L21" s="690"/>
    </row>
    <row r="22" spans="1:12">
      <c r="A22" s="685"/>
      <c r="B22" s="696"/>
      <c r="C22" s="696"/>
      <c r="D22" s="696"/>
      <c r="E22" s="696"/>
      <c r="F22" s="87"/>
      <c r="G22" s="697"/>
      <c r="H22" s="697"/>
      <c r="I22" s="697"/>
      <c r="J22" s="691"/>
      <c r="K22" s="690"/>
      <c r="L22" s="690"/>
    </row>
    <row r="23" spans="1:12">
      <c r="A23" s="685"/>
      <c r="B23" s="696"/>
      <c r="C23" s="696"/>
      <c r="D23" s="696"/>
      <c r="E23" s="696"/>
      <c r="F23" s="87"/>
      <c r="G23" s="697"/>
      <c r="H23" s="697"/>
      <c r="I23" s="697"/>
      <c r="J23" s="691"/>
      <c r="K23" s="691"/>
      <c r="L23" s="690"/>
    </row>
    <row r="24" spans="1:12">
      <c r="A24" s="685"/>
      <c r="B24" s="692"/>
      <c r="C24" s="692"/>
      <c r="D24" s="692"/>
      <c r="E24" s="692"/>
      <c r="F24" s="87"/>
      <c r="G24" s="693"/>
      <c r="H24" s="693"/>
      <c r="I24" s="693"/>
      <c r="J24" s="694"/>
      <c r="K24" s="695"/>
      <c r="L24" s="695"/>
    </row>
    <row r="25" spans="1:12">
      <c r="A25" s="685"/>
      <c r="B25" s="692"/>
      <c r="C25" s="692"/>
      <c r="D25" s="692"/>
      <c r="E25" s="692"/>
      <c r="F25" s="87"/>
      <c r="G25" s="693"/>
      <c r="H25" s="693"/>
      <c r="I25" s="693"/>
      <c r="J25" s="694"/>
      <c r="K25" s="694"/>
      <c r="L25" s="695"/>
    </row>
    <row r="26" spans="1:12">
      <c r="A26" s="432"/>
      <c r="B26" s="432"/>
      <c r="C26" s="432"/>
      <c r="D26" s="432"/>
      <c r="E26" s="432"/>
      <c r="F26" s="432"/>
      <c r="G26" s="432"/>
      <c r="H26" s="432"/>
      <c r="I26" s="432"/>
      <c r="J26" s="432"/>
      <c r="K26" s="432"/>
      <c r="L26" s="432"/>
    </row>
    <row r="27" spans="1:12" ht="18">
      <c r="A27" s="432"/>
      <c r="B27" s="432"/>
      <c r="C27" s="432"/>
      <c r="D27" s="432"/>
      <c r="E27" s="435" t="s">
        <v>251</v>
      </c>
      <c r="F27" s="436"/>
      <c r="G27" s="436"/>
      <c r="H27" s="436"/>
      <c r="I27" s="436"/>
      <c r="J27" s="432"/>
      <c r="K27" s="432"/>
      <c r="L27" s="432"/>
    </row>
    <row r="28" spans="1:12" ht="6" customHeight="1">
      <c r="A28" s="432"/>
      <c r="B28" s="432"/>
      <c r="C28" s="432"/>
      <c r="D28" s="432"/>
      <c r="E28" s="437"/>
      <c r="F28" s="437"/>
      <c r="G28" s="437"/>
      <c r="H28" s="437"/>
      <c r="I28" s="437"/>
      <c r="J28" s="432"/>
      <c r="K28" s="432"/>
      <c r="L28" s="432"/>
    </row>
    <row r="29" spans="1:12" s="377" customFormat="1" ht="21" customHeight="1">
      <c r="A29" s="438"/>
      <c r="B29" s="429" t="s">
        <v>252</v>
      </c>
      <c r="C29" s="439"/>
      <c r="D29" s="439"/>
      <c r="E29" s="439"/>
      <c r="F29" s="439"/>
      <c r="G29" s="439"/>
      <c r="H29" s="439"/>
      <c r="I29" s="439"/>
      <c r="J29" s="439"/>
      <c r="K29" s="439"/>
      <c r="L29" s="439"/>
    </row>
    <row r="30" spans="1:12" ht="6" customHeight="1">
      <c r="A30" s="432"/>
      <c r="B30" s="440"/>
      <c r="C30" s="432"/>
      <c r="D30" s="432"/>
      <c r="E30" s="432"/>
      <c r="F30" s="432"/>
      <c r="G30" s="432"/>
      <c r="H30" s="432"/>
      <c r="I30" s="432"/>
      <c r="J30" s="432"/>
      <c r="K30" s="432"/>
      <c r="L30" s="432"/>
    </row>
    <row r="31" spans="1:12" ht="45" customHeight="1">
      <c r="A31" s="432"/>
      <c r="B31" s="682" t="s">
        <v>248</v>
      </c>
      <c r="C31" s="682"/>
      <c r="D31" s="682"/>
      <c r="E31" s="682"/>
      <c r="F31" s="433"/>
      <c r="G31" s="683" t="s">
        <v>253</v>
      </c>
      <c r="H31" s="683"/>
      <c r="I31" s="683"/>
      <c r="J31" s="434" t="s">
        <v>249</v>
      </c>
      <c r="K31" s="684" t="s">
        <v>250</v>
      </c>
      <c r="L31" s="684"/>
    </row>
    <row r="32" spans="1:12" ht="18.75" customHeight="1">
      <c r="A32" s="685" t="s">
        <v>254</v>
      </c>
      <c r="B32" s="686"/>
      <c r="C32" s="686"/>
      <c r="D32" s="686"/>
      <c r="E32" s="686"/>
      <c r="F32" s="87"/>
      <c r="G32" s="687"/>
      <c r="H32" s="687"/>
      <c r="I32" s="687"/>
      <c r="J32" s="688"/>
      <c r="K32" s="689"/>
      <c r="L32" s="689"/>
    </row>
    <row r="33" spans="1:12" ht="18.75" customHeight="1">
      <c r="A33" s="685"/>
      <c r="B33" s="686"/>
      <c r="C33" s="686"/>
      <c r="D33" s="686"/>
      <c r="E33" s="686"/>
      <c r="F33" s="87"/>
      <c r="G33" s="687"/>
      <c r="H33" s="687"/>
      <c r="I33" s="687"/>
      <c r="J33" s="688"/>
      <c r="K33" s="688"/>
      <c r="L33" s="689"/>
    </row>
    <row r="34" spans="1:12" ht="18.75" customHeight="1">
      <c r="A34" s="685"/>
      <c r="B34" s="680" t="str">
        <f>IF(Recomendaciones!I43="","",Recomendaciones!I43)</f>
        <v/>
      </c>
      <c r="C34" s="680"/>
      <c r="D34" s="680"/>
      <c r="E34" s="680"/>
      <c r="F34" s="87"/>
      <c r="G34" s="681"/>
      <c r="H34" s="681"/>
      <c r="I34" s="681"/>
      <c r="J34" s="674"/>
      <c r="K34" s="675"/>
      <c r="L34" s="675"/>
    </row>
    <row r="35" spans="1:12" ht="18.75" customHeight="1">
      <c r="A35" s="685"/>
      <c r="B35" s="680"/>
      <c r="C35" s="680"/>
      <c r="D35" s="680"/>
      <c r="E35" s="680"/>
      <c r="F35" s="87"/>
      <c r="G35" s="681"/>
      <c r="H35" s="681"/>
      <c r="I35" s="681"/>
      <c r="J35" s="674"/>
      <c r="K35" s="674"/>
      <c r="L35" s="675"/>
    </row>
    <row r="36" spans="1:12" ht="18.75" customHeight="1">
      <c r="A36" s="685"/>
      <c r="B36" s="680" t="str">
        <f>+IF(Recomendaciones!I53="","",Recomendaciones!I53)</f>
        <v/>
      </c>
      <c r="C36" s="680"/>
      <c r="D36" s="680"/>
      <c r="E36" s="680"/>
      <c r="F36" s="87"/>
      <c r="G36" s="681"/>
      <c r="H36" s="681"/>
      <c r="I36" s="681"/>
      <c r="J36" s="674"/>
      <c r="K36" s="675"/>
      <c r="L36" s="675"/>
    </row>
    <row r="37" spans="1:12" ht="18.75" customHeight="1">
      <c r="A37" s="685"/>
      <c r="B37" s="680"/>
      <c r="C37" s="680"/>
      <c r="D37" s="680"/>
      <c r="E37" s="680"/>
      <c r="F37" s="87"/>
      <c r="G37" s="681"/>
      <c r="H37" s="681"/>
      <c r="I37" s="681"/>
      <c r="J37" s="674"/>
      <c r="K37" s="674"/>
      <c r="L37" s="675"/>
    </row>
    <row r="38" spans="1:12" ht="18.75" customHeight="1">
      <c r="A38" s="685"/>
      <c r="B38" s="680"/>
      <c r="C38" s="680"/>
      <c r="D38" s="680"/>
      <c r="E38" s="680"/>
      <c r="F38" s="87"/>
      <c r="G38" s="681"/>
      <c r="H38" s="681"/>
      <c r="I38" s="681"/>
      <c r="J38" s="674"/>
      <c r="K38" s="675"/>
      <c r="L38" s="675"/>
    </row>
    <row r="39" spans="1:12" ht="18.75" customHeight="1">
      <c r="A39" s="685"/>
      <c r="B39" s="680"/>
      <c r="C39" s="680"/>
      <c r="D39" s="680"/>
      <c r="E39" s="680"/>
      <c r="F39" s="87"/>
      <c r="G39" s="681"/>
      <c r="H39" s="681"/>
      <c r="I39" s="681"/>
      <c r="J39" s="674"/>
      <c r="K39" s="674"/>
      <c r="L39" s="675"/>
    </row>
    <row r="40" spans="1:12" ht="18.75" customHeight="1">
      <c r="A40" s="685"/>
      <c r="B40" s="680"/>
      <c r="C40" s="680"/>
      <c r="D40" s="680"/>
      <c r="E40" s="680"/>
      <c r="F40" s="87"/>
      <c r="G40" s="681"/>
      <c r="H40" s="681"/>
      <c r="I40" s="681"/>
      <c r="J40" s="674"/>
      <c r="K40" s="675"/>
      <c r="L40" s="675"/>
    </row>
    <row r="41" spans="1:12" ht="18.75" customHeight="1">
      <c r="A41" s="685"/>
      <c r="B41" s="680"/>
      <c r="C41" s="680"/>
      <c r="D41" s="680"/>
      <c r="E41" s="680"/>
      <c r="F41" s="87"/>
      <c r="G41" s="681"/>
      <c r="H41" s="681"/>
      <c r="I41" s="681"/>
      <c r="J41" s="674"/>
      <c r="K41" s="674"/>
      <c r="L41" s="675"/>
    </row>
    <row r="42" spans="1:12" ht="18.75" customHeight="1">
      <c r="A42" s="685"/>
      <c r="B42" s="676"/>
      <c r="C42" s="676"/>
      <c r="D42" s="676"/>
      <c r="E42" s="676"/>
      <c r="F42" s="87"/>
      <c r="G42" s="677"/>
      <c r="H42" s="677"/>
      <c r="I42" s="677"/>
      <c r="J42" s="678"/>
      <c r="K42" s="679"/>
      <c r="L42" s="679"/>
    </row>
    <row r="43" spans="1:12" ht="18.75" customHeight="1">
      <c r="A43" s="685"/>
      <c r="B43" s="676"/>
      <c r="C43" s="676"/>
      <c r="D43" s="676"/>
      <c r="E43" s="676"/>
      <c r="F43" s="87"/>
      <c r="G43" s="677"/>
      <c r="H43" s="677"/>
      <c r="I43" s="677"/>
      <c r="J43" s="678"/>
      <c r="K43" s="678"/>
      <c r="L43" s="679"/>
    </row>
  </sheetData>
  <sheetProtection selectLockedCells="1" selectUnlockedCells="1"/>
  <mergeCells count="66">
    <mergeCell ref="B2:L2"/>
    <mergeCell ref="C3:D3"/>
    <mergeCell ref="E3:I3"/>
    <mergeCell ref="J3:K3"/>
    <mergeCell ref="C4:D4"/>
    <mergeCell ref="E4:I4"/>
    <mergeCell ref="J4:K4"/>
    <mergeCell ref="D5:J5"/>
    <mergeCell ref="E6:I6"/>
    <mergeCell ref="B10:L11"/>
    <mergeCell ref="B13:E13"/>
    <mergeCell ref="G13:I13"/>
    <mergeCell ref="K13:L13"/>
    <mergeCell ref="A14:A25"/>
    <mergeCell ref="B14:E14"/>
    <mergeCell ref="G14:I15"/>
    <mergeCell ref="J14:J15"/>
    <mergeCell ref="B18:E19"/>
    <mergeCell ref="G18:I19"/>
    <mergeCell ref="J18:J19"/>
    <mergeCell ref="B22:E23"/>
    <mergeCell ref="G22:I23"/>
    <mergeCell ref="J22:J23"/>
    <mergeCell ref="K14:L15"/>
    <mergeCell ref="B16:E17"/>
    <mergeCell ref="G16:I17"/>
    <mergeCell ref="J16:J17"/>
    <mergeCell ref="K16:L17"/>
    <mergeCell ref="K18:L19"/>
    <mergeCell ref="B20:E21"/>
    <mergeCell ref="G20:I21"/>
    <mergeCell ref="J20:J21"/>
    <mergeCell ref="K20:L21"/>
    <mergeCell ref="K22:L23"/>
    <mergeCell ref="B24:E25"/>
    <mergeCell ref="G24:I25"/>
    <mergeCell ref="J24:J25"/>
    <mergeCell ref="K24:L25"/>
    <mergeCell ref="B31:E31"/>
    <mergeCell ref="G31:I31"/>
    <mergeCell ref="K31:L31"/>
    <mergeCell ref="A32:A43"/>
    <mergeCell ref="B32:E33"/>
    <mergeCell ref="G32:I33"/>
    <mergeCell ref="J32:J33"/>
    <mergeCell ref="K32:L33"/>
    <mergeCell ref="B34:E35"/>
    <mergeCell ref="G34:I35"/>
    <mergeCell ref="J40:J41"/>
    <mergeCell ref="K40:L41"/>
    <mergeCell ref="J34:J35"/>
    <mergeCell ref="K34:L35"/>
    <mergeCell ref="B36:E37"/>
    <mergeCell ref="G36:I37"/>
    <mergeCell ref="J36:J37"/>
    <mergeCell ref="K36:L37"/>
    <mergeCell ref="B42:E43"/>
    <mergeCell ref="G42:I43"/>
    <mergeCell ref="J42:J43"/>
    <mergeCell ref="K42:L43"/>
    <mergeCell ref="B38:E39"/>
    <mergeCell ref="G38:I39"/>
    <mergeCell ref="J38:J39"/>
    <mergeCell ref="K38:L39"/>
    <mergeCell ref="B40:E41"/>
    <mergeCell ref="G40:I41"/>
  </mergeCells>
  <phoneticPr fontId="68"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33333333333337" right="0.70833333333333337" top="0.74791666666666667" bottom="0.74861111111111112" header="0.51180555555555551" footer="0.31527777777777777"/>
  <pageSetup paperSize="9" scale="70" firstPageNumber="0" orientation="landscape" horizontalDpi="300" verticalDpi="300"/>
  <headerFooter alignWithMargins="0">
    <oddFooter>&amp;L&amp;F&amp;C&amp;A&amp;R&amp;D</oddFooter>
  </headerFooter>
  <drawing r:id="rId1"/>
</worksheet>
</file>

<file path=docProps/app.xml><?xml version="1.0" encoding="utf-8"?>
<Properties xmlns="http://schemas.openxmlformats.org/officeDocument/2006/extended-properties" xmlns:vt="http://schemas.openxmlformats.org/officeDocument/2006/docPropsVTypes">
  <Template/>
  <TotalTime>34451</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25</vt:i4>
      </vt:variant>
    </vt:vector>
  </HeadingPairs>
  <TitlesOfParts>
    <vt:vector size="35" baseType="lpstr">
      <vt:lpstr>Menú</vt:lpstr>
      <vt:lpstr>Lista de indicadores</vt:lpstr>
      <vt:lpstr>Introducción de datos</vt:lpstr>
      <vt:lpstr>Información de la subvención</vt:lpstr>
      <vt:lpstr>Financiamiento</vt:lpstr>
      <vt:lpstr>Gestión</vt:lpstr>
      <vt:lpstr>Programatico</vt:lpstr>
      <vt:lpstr>Recomendaciones</vt:lpstr>
      <vt:lpstr>Acciones</vt:lpstr>
      <vt:lpstr>Setup</vt:lpstr>
      <vt:lpstr>Acciones!Área_de_impresión</vt:lpstr>
      <vt:lpstr>Financiamiento!Área_de_impresión</vt:lpstr>
      <vt:lpstr>Gestión!Área_de_impresión</vt:lpstr>
      <vt:lpstr>'Información de la subvención'!Área_de_impresión</vt:lpstr>
      <vt:lpstr>'Introducción de datos'!Área_de_impresión</vt:lpstr>
      <vt:lpstr>Programatico!Área_de_impresión</vt:lpstr>
      <vt:lpstr>Ciudades</vt:lpstr>
      <vt:lpstr>Component</vt:lpstr>
      <vt:lpstr>Countries</vt:lpstr>
      <vt:lpstr>Currency</vt:lpstr>
      <vt:lpstr>LFA</vt:lpstr>
      <vt:lpstr>Medicaments</vt:lpstr>
      <vt:lpstr>PERIOD</vt:lpstr>
      <vt:lpstr>Phase</vt:lpstr>
      <vt:lpstr>PrintA</vt:lpstr>
      <vt:lpstr>PrintDataF</vt:lpstr>
      <vt:lpstr>PrintDataM</vt:lpstr>
      <vt:lpstr>PrintF</vt:lpstr>
      <vt:lpstr>PrintGD</vt:lpstr>
      <vt:lpstr>Acciones!PrintM</vt:lpstr>
      <vt:lpstr>PrintM</vt:lpstr>
      <vt:lpstr>PrintP</vt:lpstr>
      <vt:lpstr>PrintR</vt:lpstr>
      <vt:lpstr>Rating</vt:lpstr>
      <vt:lpstr>Round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CCM_Generic_Dashboard_es</dc:title>
  <dc:subject>&amp;lt;p&amp;gt;Setup  Acciones  Recomendaciones  Programatico  Gesti n  Financiamiento  Informaci n de la subvenci n  Introducci n de datos  Lista de indicadores  Men   Afganist n  Afganist n  Ciudades  Component  Countries  Countries  Currency  LFA  Medicaments  PERIOD  Phase  PrintA  PrintDataF  PrintDataM  PrintF  PrintGD  PrintM &amp;lt;/p&amp;gt;</dc:subject>
  <dc:creator>Genc Kastrati</dc:creator>
  <dc:description>&amp;lt;p&amp;gt;Setup  Acciones  Recomendaciones  Programatico  Gesti n  Financiamiento  Informaci n de la subvenci n  Introducci n de datos  Lista de indicadores  Men   Afganist n  Afganist n  Ciudades  Component  Countries  Countries  Currency  LFA  Medicaments  PERIOD  Phase  PrintA  PrintDataF  PrintDataM  PrintF  PrintGD  PrintM &amp;lt;/p&amp;gt;</dc:description>
  <cp:lastModifiedBy>María Leydies Portillo Díaz</cp:lastModifiedBy>
  <cp:revision>1</cp:revision>
  <cp:lastPrinted>2011-01-31T13:36:40Z</cp:lastPrinted>
  <dcterms:created xsi:type="dcterms:W3CDTF">2008-11-20T16:06:13Z</dcterms:created>
  <dcterms:modified xsi:type="dcterms:W3CDTF">2017-10-06T16:23:00Z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0x0101004BF1F6075714FF459EA7921B9223C8F9</vt:lpwstr>
  </property>
  <property fmtid="{D5CDD505-2E9C-101B-9397-08002B2CF9AE}" pid="4" name="EktCmsPath">
    <vt:lpwstr>&amp;lt;p&amp;gt;Setup  Acciones  Recomendaciones  Programatico  Gesti n  Financiamiento  Informaci n de la subvenci n  Introducci n de datos  Lista de indicadores  Men   Afganist n  Afganist n  Ciudades  Component  Countries  Countries  Currency  LFA  Medicament</vt:lpwstr>
  </property>
  <property fmtid="{D5CDD505-2E9C-101B-9397-08002B2CF9AE}" pid="5" name="EktCmsSize">
    <vt:i4>856576</vt:i4>
  </property>
  <property fmtid="{D5CDD505-2E9C-101B-9397-08002B2CF9AE}" pid="6" name="EktContentLanguage">
    <vt:i4>1033</vt:i4>
  </property>
  <property fmtid="{D5CDD505-2E9C-101B-9397-08002B2CF9AE}" pid="7" name="EktContentSubType">
    <vt:i4>0</vt:i4>
  </property>
  <property fmtid="{D5CDD505-2E9C-101B-9397-08002B2CF9AE}" pid="8" name="EktContentType">
    <vt:i4>101</vt:i4>
  </property>
  <property fmtid="{D5CDD505-2E9C-101B-9397-08002B2CF9AE}" pid="9" name="EktDateCreated">
    <vt:filetime>2011-06-15T08:46:35Z</vt:filetime>
  </property>
  <property fmtid="{D5CDD505-2E9C-101B-9397-08002B2CF9AE}" pid="10" name="EktDateModified">
    <vt:filetime>2011-06-15T08:46:36Z</vt:filetime>
  </property>
  <property fmtid="{D5CDD505-2E9C-101B-9397-08002B2CF9AE}" pid="11" name="EktEDescription">
    <vt:lpwstr>Summary &amp;lt;p&amp;gt;Setup  Acciones  Recomendaciones  Programatico  Gesti n  Financiamiento  Informaci n de la subvenci n  Introducci n de datos  Lista de indicadores  Men   Afganist n  Afganist n  Ciudades  Component  Countries  Countries  Currency  LFA  Me</vt:lpwstr>
  </property>
  <property fmtid="{D5CDD505-2E9C-101B-9397-08002B2CF9AE}" pid="12" name="EktExpiryType">
    <vt:i4>1</vt:i4>
  </property>
  <property fmtid="{D5CDD505-2E9C-101B-9397-08002B2CF9AE}" pid="13" name="EktFile_Size">
    <vt:lpwstr>819 KB</vt:lpwstr>
  </property>
  <property fmtid="{D5CDD505-2E9C-101B-9397-08002B2CF9AE}" pid="14" name="EktFile_Type">
    <vt:lpwstr>XLS</vt:lpwstr>
  </property>
  <property fmtid="{D5CDD505-2E9C-101B-9397-08002B2CF9AE}" pid="15" name="EktQuickLink">
    <vt:lpwstr>DownloadAsset.aspx?id=10409</vt:lpwstr>
  </property>
  <property fmtid="{D5CDD505-2E9C-101B-9397-08002B2CF9AE}" pid="16" name="EktSearchable">
    <vt:i4>1</vt:i4>
  </property>
  <property fmtid="{D5CDD505-2E9C-101B-9397-08002B2CF9AE}" pid="17" name="EktTaxCategory">
    <vt:lpwstr> #eksep# \Navigation\documents\ccm #eksep# </vt:lpwstr>
  </property>
  <property fmtid="{D5CDD505-2E9C-101B-9397-08002B2CF9AE}" pid="18" name="Root_Map">
    <vt:lpwstr>C:\Documents and Settings\rfplain\Desktop\Root_Map.xsd</vt:lpwstr>
  </property>
  <property fmtid="{D5CDD505-2E9C-101B-9397-08002B2CF9AE}" pid="19" name="ekttaxonomyenabled">
    <vt:i4>1</vt:i4>
  </property>
</Properties>
</file>