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80" windowWidth="15480" windowHeight="9045" activeTab="1"/>
  </bookViews>
  <sheets>
    <sheet name="Recalendarizaciones S2" sheetId="8" r:id="rId1"/>
    <sheet name="Reprogramaciones S2" sheetId="9" r:id="rId2"/>
  </sheets>
  <calcPr calcId="125725"/>
</workbook>
</file>

<file path=xl/calcChain.xml><?xml version="1.0" encoding="utf-8"?>
<calcChain xmlns="http://schemas.openxmlformats.org/spreadsheetml/2006/main">
  <c r="O42" i="9"/>
  <c r="O41"/>
  <c r="M14"/>
  <c r="O14" s="1"/>
  <c r="E37"/>
  <c r="F37" s="1"/>
  <c r="E36"/>
  <c r="F52"/>
  <c r="F49"/>
  <c r="F51"/>
  <c r="F50"/>
  <c r="F48"/>
  <c r="F46"/>
  <c r="E29" l="1"/>
  <c r="F36"/>
  <c r="M33" s="1"/>
  <c r="O33" s="1"/>
  <c r="F40"/>
  <c r="M37" s="1"/>
  <c r="O37" s="1"/>
  <c r="F11"/>
  <c r="M9" s="1"/>
  <c r="E11"/>
  <c r="F23"/>
  <c r="M23" s="1"/>
  <c r="O23" s="1"/>
  <c r="E23"/>
  <c r="E43" s="1"/>
  <c r="N45"/>
  <c r="L45"/>
  <c r="K45"/>
  <c r="O10" i="8"/>
  <c r="O11"/>
  <c r="O12"/>
  <c r="O13"/>
  <c r="O14"/>
  <c r="O15"/>
  <c r="O16"/>
  <c r="O9"/>
  <c r="F17"/>
  <c r="O19"/>
  <c r="N19"/>
  <c r="M19"/>
  <c r="L19"/>
  <c r="K19"/>
  <c r="E17"/>
  <c r="M45" i="9" l="1"/>
  <c r="O9"/>
  <c r="O45" s="1"/>
  <c r="F43"/>
</calcChain>
</file>

<file path=xl/comments1.xml><?xml version="1.0" encoding="utf-8"?>
<comments xmlns="http://schemas.openxmlformats.org/spreadsheetml/2006/main">
  <authors>
    <author>anieto</author>
  </authors>
  <commentList>
    <comment ref="L10" authorId="0">
      <text>
        <r>
          <rPr>
            <b/>
            <sz val="8"/>
            <color indexed="81"/>
            <rFont val="Tahoma"/>
            <family val="2"/>
          </rPr>
          <t>anieto:</t>
        </r>
        <r>
          <rPr>
            <sz val="8"/>
            <color indexed="81"/>
            <rFont val="Tahoma"/>
            <family val="2"/>
          </rPr>
          <t xml:space="preserve">
pasar a reprogramación</t>
        </r>
      </text>
    </comment>
  </commentList>
</comments>
</file>

<file path=xl/sharedStrings.xml><?xml version="1.0" encoding="utf-8"?>
<sst xmlns="http://schemas.openxmlformats.org/spreadsheetml/2006/main" count="232" uniqueCount="84">
  <si>
    <t>10. Communication materials and publications (CMP)</t>
  </si>
  <si>
    <t>TB/HIV collaborative interventions</t>
  </si>
  <si>
    <t xml:space="preserve">Prevention key populations-Prisioners </t>
  </si>
  <si>
    <t xml:space="preserve"> HIV testing and Counseling</t>
  </si>
  <si>
    <t>9. Non - health equipment (NHP)</t>
  </si>
  <si>
    <t>8. Infrastructure (INF)</t>
  </si>
  <si>
    <t>Program management (HIV)</t>
  </si>
  <si>
    <t>ART</t>
  </si>
  <si>
    <t>3. External professional services (EPS)</t>
  </si>
  <si>
    <t>Administrative and finance data sources</t>
  </si>
  <si>
    <t>Treatment adherence</t>
  </si>
  <si>
    <t xml:space="preserve">Program management (HIV) </t>
  </si>
  <si>
    <t>11. Programme administration costs (PA)</t>
  </si>
  <si>
    <t>2. Travel related costs (TRC)</t>
  </si>
  <si>
    <t>Monto a recalendarizarse por periodo</t>
  </si>
  <si>
    <t xml:space="preserve">Fuente </t>
  </si>
  <si>
    <t>Destino</t>
  </si>
  <si>
    <t>Respuesta del FM</t>
  </si>
  <si>
    <r>
      <t xml:space="preserve">Justificación </t>
    </r>
    <r>
      <rPr>
        <b/>
        <sz val="9"/>
        <color indexed="60"/>
        <rFont val="Georgia"/>
        <family val="1"/>
      </rPr>
      <t/>
    </r>
  </si>
  <si>
    <t>Total solicitud:</t>
  </si>
  <si>
    <t>Todos los montos en USD</t>
  </si>
  <si>
    <t>Module</t>
  </si>
  <si>
    <t>Intervention</t>
  </si>
  <si>
    <t>Cost grouping</t>
  </si>
  <si>
    <t>Plan de compras revisado (si aplica)</t>
  </si>
  <si>
    <t>Evidencia de hipotesis utilizadas para calculo de costos</t>
  </si>
  <si>
    <t>Favor adjuntar:</t>
  </si>
  <si>
    <t>REASIGNACION PRESUPUESTARIA SUSTANTIVA</t>
  </si>
  <si>
    <t>Monto total</t>
  </si>
  <si>
    <t>TOTAL</t>
  </si>
  <si>
    <t>Presupuesto resumido revisado</t>
  </si>
  <si>
    <t>Planning, Coordination and management</t>
  </si>
  <si>
    <t>Prevention, Diagnosis and treatment of Opportunistic Infections</t>
  </si>
  <si>
    <t>6. Health Products - Equipment (HPE)</t>
  </si>
  <si>
    <t>Intereses Acumulados a la Fecha</t>
  </si>
  <si>
    <t>Economías generadas del Proyecto SSF</t>
  </si>
  <si>
    <t xml:space="preserve"> Planning, Coordination and management</t>
  </si>
  <si>
    <t>Presupuesto original
Semestre 2 Año 2014</t>
  </si>
  <si>
    <t>Prevention key populations-Prisioners</t>
  </si>
  <si>
    <t>HIV testing and Counseling</t>
  </si>
  <si>
    <t>9. Non - health equipment (NHP</t>
  </si>
  <si>
    <t xml:space="preserve">Treatment, care and support - </t>
  </si>
  <si>
    <t>Diagnosis and treatment of STIs</t>
  </si>
  <si>
    <t>Q22015</t>
  </si>
  <si>
    <t>Q12015</t>
  </si>
  <si>
    <t>Q32015</t>
  </si>
  <si>
    <t xml:space="preserve">M&amp;E (HIV) - </t>
  </si>
  <si>
    <t>Saldo disponible
 Semestre 2Año 2014</t>
  </si>
  <si>
    <t>Saldo disponible
 Semestre 2 Año 2014</t>
  </si>
  <si>
    <t xml:space="preserve">Program management (HIV) - </t>
  </si>
  <si>
    <t>1. Human resources (HR)-</t>
  </si>
  <si>
    <t>Treatment monitoring</t>
  </si>
  <si>
    <t xml:space="preserve">Prevention key populations-Prisioners - </t>
  </si>
  <si>
    <t>Behavioral Change Programs</t>
  </si>
  <si>
    <t>3. External professional services (EPS</t>
  </si>
  <si>
    <t xml:space="preserve">PMTCT - </t>
  </si>
  <si>
    <t>Prong 1: Primary prevention of HIV infection among women of childbearing age</t>
  </si>
  <si>
    <t>Prong 3: Preventing vertical HIV transmission</t>
  </si>
  <si>
    <t>Prong 4: Treatment, care, support to mothers living with HIV and their families</t>
  </si>
  <si>
    <t xml:space="preserve">Prevention key populations-MSM </t>
  </si>
  <si>
    <t>Other (HIV)</t>
  </si>
  <si>
    <t>Pre and Post-exposure prophylaxis (PrEP</t>
  </si>
  <si>
    <t>9. Non - health equipment (NHP)-</t>
  </si>
  <si>
    <t xml:space="preserve"> Treatment adherence</t>
  </si>
  <si>
    <t>no se pudo ejecutar porque la aprobación vino tarde. los 87 los desembolsaron hasta en septiembre y se inició el proceso en octubre bajo la modalidad de licitación, actualmente está en la fase de recepción de ofertas por lo que se solicita recalendarizar el período de ejecución. Se está trabajando el plan de implementación del fortalecimiento de almacenes para el período subsecuente, dado que el desembolso fue recibido en Diciembre de 2014.</t>
  </si>
  <si>
    <t>se pide unir este fondo para mantenimiento de vehículos y sumarlo a la línea del año 2 del presupuesto, dado el incremento de los costos de mantenimiento.</t>
  </si>
  <si>
    <t>Se pide recalendarizar esta compra, que no se ha podido realizar debido a que los distribuidores de vehículos no aceptan vender sin IVA. Se ha negociado con la Gerencia de Operaciones y la UFI para que el Ministerio pague el IVA y se pueda concretar la nueva Unidad Móvil.</t>
  </si>
  <si>
    <t>Se hizo el proceso de libre gestión, pero las ofertas recibidas superaron el presupuesto y se quedaron desiertos: aires acondicionados, mobiliario para equipamiento de las clínicas de los centros penitenciarios.</t>
  </si>
  <si>
    <t>Se hizo el proceso de libre gestión, pero las ofertas recibidas superaron el presupuesto de aires acondicionados y mobiliario. La oferta para electrocauterios fue declarada desierta por incumplimiento a la exención de impuestos. Estos equipos son para las clínicas VICITS.</t>
  </si>
  <si>
    <t>Se hizo el proceso de compra por libre gestión, sin embargo no se pudo adjudicar porque el techo para la adquisicón de material impreso ya estaba en su límite. Los formularios son necesarios para implementar la estrategia de adherencia en los hospitales.</t>
  </si>
  <si>
    <t>5. Health Products  - Non-Pharmacueticals (HPNP)</t>
  </si>
  <si>
    <t xml:space="preserve">Se pide la creación de un módulo de prevención para población general y poder trabajar con las organizaciones de sociedad civil que atienden a personas con VIH, población general y poblaciones clave y que solicitan condones. Esto es debido a que el RP Plan solo entregra este insumo a sus Subreceptores. </t>
  </si>
  <si>
    <t>Prevention key populations- SWs 30%</t>
  </si>
  <si>
    <t>Prevention key populations-Prisioners 10%</t>
  </si>
  <si>
    <t>Prevention key populations- MSM 5%</t>
  </si>
  <si>
    <t>Prevention for other Populations - Trans 5%</t>
  </si>
  <si>
    <t>Prevention in other population 50%</t>
  </si>
  <si>
    <t>Se pide crear la categoría de gastos dentro de la intervención de Cambio de comportamiento para poder adquirir condones a distribuir en las poblaciones claves</t>
  </si>
  <si>
    <t>Se presentó en tres ocasiones a la UACI y las ofertas no se aprobaron por no cumplimiento de los términos solicitados. Se pide autorización para recalendarizar las capacitaciones y fortalecer capacidades y  habilidades del personal del área financiera y técnicos administradores de contratos.</t>
  </si>
  <si>
    <t xml:space="preserve">Estos equipos son para las clínicas de día, se descentralizó a 5 hospitales y no se recibieron ofertas para algunos ítems que son necesarios para la apertura de las clínicas (Sillones, carro de curaciones, portasuero para el Hospital Rosales= $6,761.60; Hospital de San Miguel y San Rafael: Carro de curaciones, atriles) </t>
  </si>
  <si>
    <t>Se solicita autorización para la adquisición de una fotocopiadora de alto rendimiento para uso de la Unidad Coordinadora de Proyectos, debido a que la que se tiene actualmente ya dio su vida útil y se arruina con frecuencia.</t>
  </si>
  <si>
    <t>Se solicita autorización para la adquisición de póliza de seguro para bienes adquiridos con fondos de las subvenciones del Fondo Mundial, el cual ha sido observado por las auditorías externas realizadas al proyecto, se han hecho gestiones para que el Ministerio asuma esta aseguranza sin embargo por razones de déficit presupuestario y priorización de otras áreas no se obtuvo asignación presupuestaria para este rubro.</t>
  </si>
  <si>
    <t>Se pide crear la intervención de Cambio de comportamiento para poder adquirir condones a distribuir en las poblaciones claves. Las organizaciones de sociedad civil solicitan condones y lubricantes al Ministerio dado que antes recibían este producto de la Subvención del PNUD. Con la NMF Plan solo le entrega condones a sus subreceptores. Quienes más demandan condones son las organizaciones de trabajadoras sexuales que no son subreceptoras de Plan, de ahí el porcentaje asignado a las TS.</t>
  </si>
  <si>
    <t>SEMESTRE 2 NMF</t>
  </si>
</sst>
</file>

<file path=xl/styles.xml><?xml version="1.0" encoding="utf-8"?>
<styleSheet xmlns="http://schemas.openxmlformats.org/spreadsheetml/2006/main">
  <numFmts count="1">
    <numFmt numFmtId="44" formatCode="_(&quot;$&quot;* #,##0.00_);_(&quot;$&quot;* \(#,##0.00\);_(&quot;$&quot;* &quot;-&quot;??_);_(@_)"/>
  </numFmts>
  <fonts count="28">
    <font>
      <sz val="11"/>
      <color theme="1"/>
      <name val="Arial"/>
      <family val="2"/>
    </font>
    <font>
      <b/>
      <sz val="12"/>
      <color indexed="8"/>
      <name val="Georgia"/>
      <family val="1"/>
    </font>
    <font>
      <b/>
      <sz val="11"/>
      <color indexed="8"/>
      <name val="Georgia"/>
      <family val="1"/>
    </font>
    <font>
      <i/>
      <sz val="10"/>
      <color indexed="8"/>
      <name val="Arial"/>
      <family val="2"/>
    </font>
    <font>
      <b/>
      <sz val="9"/>
      <color indexed="60"/>
      <name val="Georgia"/>
      <family val="1"/>
    </font>
    <font>
      <sz val="11"/>
      <color indexed="10"/>
      <name val="Arial"/>
      <family val="2"/>
    </font>
    <font>
      <b/>
      <sz val="11"/>
      <color indexed="8"/>
      <name val="Arial"/>
      <family val="2"/>
    </font>
    <font>
      <b/>
      <sz val="26"/>
      <color indexed="10"/>
      <name val="Arial"/>
      <family val="2"/>
    </font>
    <font>
      <b/>
      <sz val="18"/>
      <color indexed="8"/>
      <name val="Georgia"/>
      <family val="1"/>
    </font>
    <font>
      <b/>
      <sz val="20"/>
      <color indexed="8"/>
      <name val="Arial"/>
      <family val="2"/>
    </font>
    <font>
      <i/>
      <u/>
      <sz val="11"/>
      <color indexed="8"/>
      <name val="Arial"/>
      <family val="2"/>
    </font>
    <font>
      <i/>
      <sz val="11"/>
      <color indexed="8"/>
      <name val="Arial"/>
      <family val="2"/>
    </font>
    <font>
      <b/>
      <sz val="18"/>
      <color indexed="10"/>
      <name val="Arial"/>
      <family val="2"/>
    </font>
    <font>
      <b/>
      <sz val="12"/>
      <color indexed="10"/>
      <name val="Georgia"/>
      <family val="1"/>
    </font>
    <font>
      <sz val="11"/>
      <color indexed="8"/>
      <name val="Arial"/>
      <family val="2"/>
    </font>
    <font>
      <sz val="8"/>
      <name val="Arial"/>
      <family val="2"/>
    </font>
    <font>
      <sz val="8"/>
      <color indexed="81"/>
      <name val="Tahoma"/>
      <family val="2"/>
    </font>
    <font>
      <b/>
      <sz val="8"/>
      <color indexed="81"/>
      <name val="Tahoma"/>
      <family val="2"/>
    </font>
    <font>
      <sz val="10"/>
      <color indexed="8"/>
      <name val="Arial"/>
      <family val="2"/>
    </font>
    <font>
      <sz val="11"/>
      <color indexed="10"/>
      <name val="Arial"/>
      <family val="2"/>
    </font>
    <font>
      <sz val="11"/>
      <color indexed="8"/>
      <name val="Arial"/>
      <family val="2"/>
    </font>
    <font>
      <sz val="11"/>
      <name val="Arial"/>
      <family val="2"/>
    </font>
    <font>
      <b/>
      <sz val="14"/>
      <color indexed="8"/>
      <name val="Arial"/>
      <family val="2"/>
    </font>
    <font>
      <sz val="11"/>
      <color rgb="FFFF0000"/>
      <name val="Arial"/>
      <family val="2"/>
    </font>
    <font>
      <sz val="10"/>
      <name val="Arial"/>
      <family val="2"/>
      <charset val="204"/>
    </font>
    <font>
      <sz val="11"/>
      <color theme="5"/>
      <name val="Arial"/>
      <family val="2"/>
    </font>
    <font>
      <sz val="11"/>
      <color theme="9" tint="-0.249977111117893"/>
      <name val="Arial"/>
      <family val="2"/>
    </font>
    <font>
      <sz val="10"/>
      <color indexed="8"/>
      <name val="Arial"/>
      <family val="2"/>
      <charset val="204"/>
    </font>
  </fonts>
  <fills count="12">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rgb="FFFFFF00"/>
        <bgColor indexed="64"/>
      </patternFill>
    </fill>
    <fill>
      <patternFill patternType="solid">
        <fgColor indexed="47"/>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3" tint="0.79998168889431442"/>
        <bgColor indexed="64"/>
      </patternFill>
    </fill>
  </fills>
  <borders count="50">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44" fontId="14" fillId="0" borderId="0" applyFont="0" applyFill="0" applyBorder="0" applyAlignment="0" applyProtection="0"/>
  </cellStyleXfs>
  <cellXfs count="129">
    <xf numFmtId="0" fontId="0" fillId="0" borderId="0" xfId="0"/>
    <xf numFmtId="0" fontId="0" fillId="0" borderId="0" xfId="0" applyAlignment="1">
      <alignment wrapText="1"/>
    </xf>
    <xf numFmtId="0" fontId="0" fillId="2" borderId="1" xfId="0" applyFill="1" applyBorder="1" applyAlignment="1">
      <alignment wrapText="1"/>
    </xf>
    <xf numFmtId="0" fontId="0" fillId="2" borderId="2" xfId="0" applyFill="1" applyBorder="1" applyAlignment="1">
      <alignment wrapText="1"/>
    </xf>
    <xf numFmtId="0" fontId="0" fillId="0" borderId="0" xfId="0" applyBorder="1" applyAlignment="1">
      <alignment wrapText="1"/>
    </xf>
    <xf numFmtId="0" fontId="7" fillId="0" borderId="0" xfId="0" applyFont="1" applyAlignment="1">
      <alignment horizontal="left" vertical="top" wrapText="1"/>
    </xf>
    <xf numFmtId="0" fontId="3" fillId="0" borderId="0" xfId="0" applyFont="1" applyBorder="1" applyAlignment="1">
      <alignment horizontal="right" wrapText="1"/>
    </xf>
    <xf numFmtId="0" fontId="9" fillId="0" borderId="0" xfId="0" applyFont="1" applyBorder="1" applyAlignment="1">
      <alignment horizontal="left" wrapText="1"/>
    </xf>
    <xf numFmtId="0" fontId="0" fillId="3" borderId="4" xfId="0" applyFill="1" applyBorder="1" applyAlignment="1">
      <alignment wrapText="1"/>
    </xf>
    <xf numFmtId="0" fontId="11" fillId="0" borderId="0" xfId="0" applyFont="1" applyAlignment="1"/>
    <xf numFmtId="0" fontId="10" fillId="0" borderId="0" xfId="0" applyFont="1" applyAlignment="1"/>
    <xf numFmtId="0" fontId="0" fillId="0" borderId="0" xfId="0" applyAlignment="1">
      <alignment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0" fillId="3" borderId="12" xfId="0" applyFill="1" applyBorder="1" applyAlignment="1">
      <alignment vertical="center" wrapText="1"/>
    </xf>
    <xf numFmtId="0" fontId="0" fillId="3" borderId="13" xfId="0" applyFill="1" applyBorder="1" applyAlignment="1">
      <alignment vertical="center" wrapText="1"/>
    </xf>
    <xf numFmtId="0" fontId="0" fillId="3" borderId="6" xfId="0" applyFill="1" applyBorder="1" applyAlignment="1">
      <alignment wrapText="1"/>
    </xf>
    <xf numFmtId="3" fontId="0" fillId="3" borderId="3" xfId="0" applyNumberFormat="1" applyFill="1" applyBorder="1" applyAlignment="1">
      <alignment wrapText="1"/>
    </xf>
    <xf numFmtId="3" fontId="0" fillId="3" borderId="4" xfId="0" applyNumberFormat="1" applyFill="1" applyBorder="1" applyAlignment="1">
      <alignment wrapText="1"/>
    </xf>
    <xf numFmtId="0" fontId="6" fillId="0" borderId="0" xfId="0" applyFont="1" applyBorder="1" applyAlignment="1">
      <alignment wrapText="1"/>
    </xf>
    <xf numFmtId="3" fontId="6" fillId="3" borderId="0" xfId="0" applyNumberFormat="1" applyFont="1" applyFill="1" applyBorder="1" applyAlignment="1">
      <alignment wrapText="1"/>
    </xf>
    <xf numFmtId="0" fontId="13" fillId="5" borderId="18" xfId="0" applyFont="1" applyFill="1" applyBorder="1" applyAlignment="1">
      <alignment horizontal="center" vertical="center" wrapText="1"/>
    </xf>
    <xf numFmtId="3" fontId="0" fillId="3" borderId="3" xfId="0" applyNumberFormat="1" applyFill="1" applyBorder="1" applyAlignment="1">
      <alignment vertical="center" wrapText="1"/>
    </xf>
    <xf numFmtId="44" fontId="20" fillId="3" borderId="17" xfId="1" applyFont="1" applyFill="1" applyBorder="1" applyAlignment="1">
      <alignment vertical="center" wrapText="1"/>
    </xf>
    <xf numFmtId="44" fontId="20" fillId="3" borderId="3" xfId="1" applyFont="1" applyFill="1" applyBorder="1" applyAlignment="1">
      <alignment wrapText="1"/>
    </xf>
    <xf numFmtId="0" fontId="0" fillId="3" borderId="19" xfId="0" applyFill="1" applyBorder="1" applyAlignment="1">
      <alignment wrapText="1"/>
    </xf>
    <xf numFmtId="0" fontId="0" fillId="3" borderId="20" xfId="0" applyFill="1" applyBorder="1" applyAlignment="1">
      <alignment wrapText="1"/>
    </xf>
    <xf numFmtId="0" fontId="0" fillId="3" borderId="21" xfId="0" applyFill="1" applyBorder="1" applyAlignment="1">
      <alignment vertical="center" wrapText="1"/>
    </xf>
    <xf numFmtId="44" fontId="20" fillId="3" borderId="12" xfId="1" applyFont="1" applyFill="1" applyBorder="1" applyAlignment="1">
      <alignment vertical="center" wrapText="1"/>
    </xf>
    <xf numFmtId="44" fontId="20" fillId="3" borderId="5" xfId="1" applyFont="1" applyFill="1" applyBorder="1" applyAlignment="1">
      <alignment vertical="center" wrapText="1"/>
    </xf>
    <xf numFmtId="44" fontId="20" fillId="3" borderId="1" xfId="1" applyFont="1" applyFill="1" applyBorder="1" applyAlignment="1">
      <alignment vertical="center" wrapText="1"/>
    </xf>
    <xf numFmtId="4" fontId="0" fillId="3" borderId="20" xfId="0" applyNumberFormat="1" applyFill="1" applyBorder="1" applyAlignment="1">
      <alignment wrapText="1"/>
    </xf>
    <xf numFmtId="4" fontId="0" fillId="0" borderId="0" xfId="0" applyNumberFormat="1" applyBorder="1" applyAlignment="1">
      <alignment wrapText="1"/>
    </xf>
    <xf numFmtId="44" fontId="0" fillId="0" borderId="0" xfId="0" applyNumberFormat="1" applyBorder="1" applyAlignment="1">
      <alignment wrapText="1"/>
    </xf>
    <xf numFmtId="44" fontId="0" fillId="0" borderId="0" xfId="0" applyNumberFormat="1" applyAlignment="1">
      <alignment wrapText="1"/>
    </xf>
    <xf numFmtId="0" fontId="18" fillId="3" borderId="3" xfId="0" applyFont="1" applyFill="1" applyBorder="1" applyAlignment="1">
      <alignment wrapText="1"/>
    </xf>
    <xf numFmtId="0" fontId="18" fillId="3" borderId="4" xfId="0" applyFont="1" applyFill="1" applyBorder="1" applyAlignment="1">
      <alignment wrapText="1"/>
    </xf>
    <xf numFmtId="0" fontId="18" fillId="3" borderId="3" xfId="0" applyFont="1" applyFill="1" applyBorder="1" applyAlignment="1">
      <alignment vertical="center" wrapText="1"/>
    </xf>
    <xf numFmtId="44" fontId="19" fillId="0" borderId="0" xfId="0" applyNumberFormat="1" applyFont="1" applyBorder="1" applyAlignment="1">
      <alignment wrapText="1"/>
    </xf>
    <xf numFmtId="0" fontId="19" fillId="0" borderId="0" xfId="0" applyFont="1" applyBorder="1" applyAlignment="1">
      <alignment wrapText="1"/>
    </xf>
    <xf numFmtId="0" fontId="0" fillId="3" borderId="5" xfId="0" applyFill="1" applyBorder="1" applyAlignment="1">
      <alignment vertical="center" wrapText="1"/>
    </xf>
    <xf numFmtId="0" fontId="0" fillId="3" borderId="15" xfId="0" applyFill="1" applyBorder="1" applyAlignment="1">
      <alignment vertical="center" wrapText="1"/>
    </xf>
    <xf numFmtId="0" fontId="0" fillId="3" borderId="24" xfId="0" applyFill="1" applyBorder="1" applyAlignment="1">
      <alignment horizontal="center" vertical="center" wrapText="1"/>
    </xf>
    <xf numFmtId="0" fontId="0" fillId="0" borderId="0" xfId="0" applyBorder="1" applyAlignment="1">
      <alignment vertical="center" wrapText="1"/>
    </xf>
    <xf numFmtId="44" fontId="20" fillId="3" borderId="25" xfId="1" applyFont="1" applyFill="1" applyBorder="1" applyAlignment="1">
      <alignment horizontal="center" vertical="center" wrapText="1"/>
    </xf>
    <xf numFmtId="0" fontId="0" fillId="3" borderId="26" xfId="0" applyFill="1" applyBorder="1" applyAlignment="1">
      <alignment horizontal="left" vertical="center" wrapText="1"/>
    </xf>
    <xf numFmtId="0" fontId="0" fillId="3" borderId="22" xfId="0" applyFill="1" applyBorder="1" applyAlignment="1">
      <alignment vertical="center" wrapText="1"/>
    </xf>
    <xf numFmtId="4" fontId="0" fillId="0" borderId="0" xfId="0" applyNumberFormat="1" applyAlignment="1">
      <alignment wrapText="1"/>
    </xf>
    <xf numFmtId="44" fontId="20" fillId="3" borderId="7" xfId="1" applyFont="1" applyFill="1" applyBorder="1" applyAlignment="1">
      <alignment vertical="center" wrapText="1"/>
    </xf>
    <xf numFmtId="4" fontId="22" fillId="3" borderId="20" xfId="0" applyNumberFormat="1" applyFont="1" applyFill="1" applyBorder="1" applyAlignment="1">
      <alignment wrapText="1"/>
    </xf>
    <xf numFmtId="0" fontId="0" fillId="3" borderId="25" xfId="0" applyFill="1" applyBorder="1" applyAlignment="1">
      <alignment vertical="center" wrapText="1"/>
    </xf>
    <xf numFmtId="0" fontId="0" fillId="3" borderId="27" xfId="0" applyFill="1" applyBorder="1" applyAlignment="1">
      <alignment vertical="center" wrapText="1"/>
    </xf>
    <xf numFmtId="0" fontId="0" fillId="3" borderId="28" xfId="0" applyFill="1" applyBorder="1" applyAlignment="1">
      <alignment vertical="center" wrapText="1"/>
    </xf>
    <xf numFmtId="44" fontId="20" fillId="3" borderId="27" xfId="1" applyFont="1" applyFill="1" applyBorder="1" applyAlignment="1">
      <alignment vertical="center" wrapText="1"/>
    </xf>
    <xf numFmtId="44" fontId="20" fillId="3" borderId="29" xfId="1" applyFont="1" applyFill="1" applyBorder="1" applyAlignment="1">
      <alignment vertical="center" wrapText="1"/>
    </xf>
    <xf numFmtId="44" fontId="20" fillId="3" borderId="24" xfId="1" applyFont="1" applyFill="1" applyBorder="1" applyAlignment="1">
      <alignment wrapText="1"/>
    </xf>
    <xf numFmtId="0" fontId="18" fillId="3" borderId="24" xfId="0" applyFont="1" applyFill="1" applyBorder="1" applyAlignment="1">
      <alignment vertical="center" wrapText="1"/>
    </xf>
    <xf numFmtId="0" fontId="0" fillId="2" borderId="26" xfId="0" applyFill="1" applyBorder="1" applyAlignment="1">
      <alignment wrapText="1"/>
    </xf>
    <xf numFmtId="0" fontId="8" fillId="5" borderId="30" xfId="0" applyFont="1" applyFill="1" applyBorder="1" applyAlignment="1">
      <alignment horizontal="left" vertical="center" wrapText="1"/>
    </xf>
    <xf numFmtId="0" fontId="8" fillId="5" borderId="31" xfId="0" applyFont="1" applyFill="1" applyBorder="1" applyAlignment="1">
      <alignment horizontal="left" vertical="center" wrapText="1"/>
    </xf>
    <xf numFmtId="0" fontId="8" fillId="5" borderId="33" xfId="0" applyFont="1" applyFill="1" applyBorder="1" applyAlignment="1">
      <alignment horizontal="left" vertical="center" wrapText="1"/>
    </xf>
    <xf numFmtId="0" fontId="12" fillId="0" borderId="0" xfId="0" applyFont="1" applyAlignment="1">
      <alignment horizontal="center" wrapText="1"/>
    </xf>
    <xf numFmtId="0" fontId="1" fillId="5" borderId="11"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5" fillId="0" borderId="0" xfId="0" applyFont="1" applyAlignment="1">
      <alignment horizontal="left" wrapText="1"/>
    </xf>
    <xf numFmtId="0" fontId="1" fillId="5" borderId="34" xfId="0" applyFont="1" applyFill="1" applyBorder="1" applyAlignment="1">
      <alignment horizontal="center" vertical="center" wrapText="1"/>
    </xf>
    <xf numFmtId="0" fontId="1" fillId="5" borderId="35" xfId="0" applyFont="1" applyFill="1" applyBorder="1" applyAlignment="1">
      <alignment horizontal="center" vertical="center" wrapText="1"/>
    </xf>
    <xf numFmtId="0" fontId="1" fillId="5" borderId="36" xfId="0" applyFont="1" applyFill="1" applyBorder="1" applyAlignment="1">
      <alignment horizontal="center" vertical="center" wrapText="1"/>
    </xf>
    <xf numFmtId="0" fontId="1" fillId="5" borderId="37" xfId="0" applyFont="1" applyFill="1" applyBorder="1" applyAlignment="1">
      <alignment horizontal="center" vertical="center" wrapText="1"/>
    </xf>
    <xf numFmtId="0" fontId="0" fillId="3" borderId="39" xfId="0" applyFill="1" applyBorder="1" applyAlignment="1">
      <alignment horizontal="center" vertical="center" wrapText="1"/>
    </xf>
    <xf numFmtId="0" fontId="0" fillId="3" borderId="7"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8" xfId="0" applyFill="1" applyBorder="1" applyAlignment="1">
      <alignment horizontal="center" vertical="center" wrapText="1"/>
    </xf>
    <xf numFmtId="44" fontId="20" fillId="3" borderId="41" xfId="1" applyFont="1" applyFill="1" applyBorder="1" applyAlignment="1">
      <alignment vertical="center" wrapText="1"/>
    </xf>
    <xf numFmtId="44" fontId="23" fillId="6" borderId="1" xfId="1" applyFont="1" applyFill="1" applyBorder="1" applyAlignment="1">
      <alignment vertical="center" wrapText="1"/>
    </xf>
    <xf numFmtId="44" fontId="21" fillId="8" borderId="1" xfId="1" applyFont="1" applyFill="1" applyBorder="1" applyAlignment="1">
      <alignment vertical="center" wrapText="1"/>
    </xf>
    <xf numFmtId="44" fontId="20" fillId="10" borderId="1" xfId="1" applyFont="1" applyFill="1" applyBorder="1" applyAlignment="1">
      <alignment vertical="center" wrapText="1"/>
    </xf>
    <xf numFmtId="44" fontId="25" fillId="11" borderId="1" xfId="1" applyFont="1" applyFill="1" applyBorder="1" applyAlignment="1">
      <alignment vertical="center" wrapText="1"/>
    </xf>
    <xf numFmtId="44" fontId="26" fillId="11" borderId="1" xfId="1" applyFont="1" applyFill="1" applyBorder="1" applyAlignment="1">
      <alignment vertical="center" wrapText="1"/>
    </xf>
    <xf numFmtId="0" fontId="0" fillId="3" borderId="25" xfId="0" applyFill="1" applyBorder="1" applyAlignment="1">
      <alignment horizontal="center" vertical="center" wrapText="1"/>
    </xf>
    <xf numFmtId="49" fontId="24" fillId="7" borderId="26" xfId="0" applyNumberFormat="1" applyFont="1" applyFill="1" applyBorder="1" applyAlignment="1" applyProtection="1">
      <alignment horizontal="center" vertical="center" wrapText="1"/>
      <protection locked="0"/>
    </xf>
    <xf numFmtId="49" fontId="24" fillId="7" borderId="40" xfId="0" applyNumberFormat="1" applyFont="1" applyFill="1" applyBorder="1" applyAlignment="1" applyProtection="1">
      <alignment horizontal="center" vertical="center" wrapText="1"/>
      <protection locked="0"/>
    </xf>
    <xf numFmtId="49" fontId="24" fillId="7" borderId="9" xfId="0" applyNumberFormat="1" applyFont="1" applyFill="1" applyBorder="1" applyAlignment="1" applyProtection="1">
      <alignment horizontal="center" vertical="center" wrapText="1"/>
      <protection locked="0"/>
    </xf>
    <xf numFmtId="49" fontId="24" fillId="6" borderId="24" xfId="0" applyNumberFormat="1" applyFont="1" applyFill="1" applyBorder="1" applyAlignment="1" applyProtection="1">
      <alignment horizontal="center" vertical="center" wrapText="1"/>
      <protection locked="0"/>
    </xf>
    <xf numFmtId="49" fontId="24" fillId="6" borderId="38" xfId="0" applyNumberFormat="1" applyFont="1" applyFill="1" applyBorder="1" applyAlignment="1" applyProtection="1">
      <alignment horizontal="center" vertical="center" wrapText="1"/>
      <protection locked="0"/>
    </xf>
    <xf numFmtId="49" fontId="24" fillId="6" borderId="8" xfId="0" applyNumberFormat="1" applyFont="1" applyFill="1" applyBorder="1" applyAlignment="1" applyProtection="1">
      <alignment horizontal="center" vertical="center" wrapText="1"/>
      <protection locked="0"/>
    </xf>
    <xf numFmtId="44" fontId="20" fillId="3" borderId="25" xfId="1" applyFont="1" applyFill="1" applyBorder="1" applyAlignment="1">
      <alignment vertical="center" wrapText="1"/>
    </xf>
    <xf numFmtId="44" fontId="26" fillId="11" borderId="26" xfId="1" applyFont="1" applyFill="1" applyBorder="1" applyAlignment="1">
      <alignment vertical="center" wrapText="1"/>
    </xf>
    <xf numFmtId="0" fontId="0" fillId="3" borderId="7" xfId="0" applyFill="1" applyBorder="1" applyAlignment="1">
      <alignment vertical="center" wrapText="1"/>
    </xf>
    <xf numFmtId="0" fontId="0" fillId="3" borderId="32" xfId="0" applyFill="1" applyBorder="1" applyAlignment="1">
      <alignment vertical="center" wrapText="1"/>
    </xf>
    <xf numFmtId="0" fontId="0" fillId="3" borderId="43" xfId="0" applyFill="1" applyBorder="1" applyAlignment="1">
      <alignment vertical="center" wrapText="1"/>
    </xf>
    <xf numFmtId="44" fontId="20" fillId="3" borderId="42" xfId="1" applyFont="1" applyFill="1" applyBorder="1" applyAlignment="1">
      <alignment vertical="center" wrapText="1"/>
    </xf>
    <xf numFmtId="44" fontId="20" fillId="3" borderId="38" xfId="1" applyFont="1" applyFill="1" applyBorder="1" applyAlignment="1">
      <alignment wrapText="1"/>
    </xf>
    <xf numFmtId="0" fontId="18" fillId="3" borderId="38" xfId="0" applyFont="1" applyFill="1" applyBorder="1" applyAlignment="1">
      <alignment vertical="center" wrapText="1"/>
    </xf>
    <xf numFmtId="0" fontId="0" fillId="2" borderId="40" xfId="0" applyFill="1" applyBorder="1" applyAlignment="1">
      <alignment wrapText="1"/>
    </xf>
    <xf numFmtId="44" fontId="25" fillId="11" borderId="14" xfId="1" applyFont="1" applyFill="1" applyBorder="1" applyAlignment="1">
      <alignment vertical="center" wrapText="1"/>
    </xf>
    <xf numFmtId="0" fontId="0" fillId="0" borderId="35" xfId="0" applyBorder="1" applyAlignment="1">
      <alignment wrapText="1"/>
    </xf>
    <xf numFmtId="0" fontId="0" fillId="3" borderId="44" xfId="0" applyFill="1" applyBorder="1" applyAlignment="1">
      <alignment horizontal="center" vertical="center" wrapText="1"/>
    </xf>
    <xf numFmtId="0" fontId="0" fillId="2" borderId="45" xfId="0" applyFill="1" applyBorder="1" applyAlignment="1">
      <alignment wrapText="1"/>
    </xf>
    <xf numFmtId="0" fontId="0" fillId="3" borderId="6" xfId="0" applyFill="1" applyBorder="1" applyAlignment="1">
      <alignment vertical="center" wrapText="1"/>
    </xf>
    <xf numFmtId="0" fontId="0" fillId="3" borderId="16" xfId="0" applyFill="1" applyBorder="1" applyAlignment="1">
      <alignment vertical="center" wrapText="1"/>
    </xf>
    <xf numFmtId="0" fontId="0" fillId="3" borderId="23" xfId="0" applyFill="1" applyBorder="1" applyAlignment="1">
      <alignment vertical="center" wrapText="1"/>
    </xf>
    <xf numFmtId="44" fontId="20" fillId="3" borderId="6" xfId="1" applyFont="1" applyFill="1" applyBorder="1" applyAlignment="1">
      <alignment vertical="center" wrapText="1"/>
    </xf>
    <xf numFmtId="44" fontId="25" fillId="9" borderId="2" xfId="1" applyFont="1" applyFill="1" applyBorder="1" applyAlignment="1">
      <alignment vertical="center" wrapText="1"/>
    </xf>
    <xf numFmtId="0" fontId="0" fillId="0" borderId="46" xfId="0" applyBorder="1" applyAlignment="1">
      <alignment wrapText="1"/>
    </xf>
    <xf numFmtId="0" fontId="0" fillId="3" borderId="47" xfId="0" applyFill="1" applyBorder="1" applyAlignment="1">
      <alignment horizontal="center" vertical="center" wrapText="1"/>
    </xf>
    <xf numFmtId="44" fontId="20" fillId="3" borderId="16" xfId="1" applyFont="1" applyFill="1" applyBorder="1" applyAlignment="1">
      <alignment vertical="center" wrapText="1"/>
    </xf>
    <xf numFmtId="44" fontId="20" fillId="3" borderId="48" xfId="1" applyFont="1" applyFill="1" applyBorder="1" applyAlignment="1">
      <alignment vertical="center" wrapText="1"/>
    </xf>
    <xf numFmtId="44" fontId="20" fillId="3" borderId="25" xfId="1" applyFont="1" applyFill="1" applyBorder="1" applyAlignment="1">
      <alignment horizontal="center" wrapText="1"/>
    </xf>
    <xf numFmtId="44" fontId="20" fillId="3" borderId="39" xfId="1" applyFont="1" applyFill="1" applyBorder="1" applyAlignment="1">
      <alignment horizontal="center" wrapText="1"/>
    </xf>
    <xf numFmtId="44" fontId="20" fillId="3" borderId="7" xfId="1" applyFont="1" applyFill="1" applyBorder="1" applyAlignment="1">
      <alignment horizontal="center" wrapText="1"/>
    </xf>
    <xf numFmtId="44" fontId="20" fillId="3" borderId="27" xfId="1" applyFont="1" applyFill="1" applyBorder="1" applyAlignment="1">
      <alignment horizontal="center" wrapText="1"/>
    </xf>
    <xf numFmtId="44" fontId="20" fillId="3" borderId="41" xfId="1" applyFont="1" applyFill="1" applyBorder="1" applyAlignment="1">
      <alignment horizontal="center" wrapText="1"/>
    </xf>
    <xf numFmtId="44" fontId="20" fillId="3" borderId="20" xfId="1" applyFont="1" applyFill="1" applyBorder="1" applyAlignment="1">
      <alignment horizontal="center" wrapText="1"/>
    </xf>
    <xf numFmtId="44" fontId="20" fillId="3" borderId="15" xfId="1" applyFont="1" applyFill="1" applyBorder="1" applyAlignment="1">
      <alignment vertical="center" wrapText="1"/>
    </xf>
    <xf numFmtId="0" fontId="0" fillId="3" borderId="10" xfId="0" applyFill="1" applyBorder="1" applyAlignment="1">
      <alignment horizontal="center" vertical="center" wrapText="1"/>
    </xf>
    <xf numFmtId="49" fontId="24" fillId="7" borderId="45" xfId="0" applyNumberFormat="1" applyFont="1" applyFill="1" applyBorder="1" applyAlignment="1" applyProtection="1">
      <alignment horizontal="center" vertical="center" wrapText="1"/>
      <protection locked="0"/>
    </xf>
    <xf numFmtId="49" fontId="24" fillId="6" borderId="25" xfId="0" applyNumberFormat="1" applyFont="1" applyFill="1" applyBorder="1" applyAlignment="1" applyProtection="1">
      <alignment horizontal="center" vertical="center" wrapText="1"/>
      <protection locked="0"/>
    </xf>
    <xf numFmtId="49" fontId="24" fillId="6" borderId="39" xfId="0" applyNumberFormat="1" applyFont="1" applyFill="1" applyBorder="1" applyAlignment="1" applyProtection="1">
      <alignment horizontal="center" vertical="center" wrapText="1"/>
      <protection locked="0"/>
    </xf>
    <xf numFmtId="49" fontId="24" fillId="6" borderId="10" xfId="0" applyNumberFormat="1" applyFont="1" applyFill="1" applyBorder="1" applyAlignment="1" applyProtection="1">
      <alignment horizontal="center" vertical="center" wrapText="1"/>
      <protection locked="0"/>
    </xf>
    <xf numFmtId="49" fontId="24" fillId="6" borderId="19" xfId="0" applyNumberFormat="1" applyFont="1" applyFill="1" applyBorder="1" applyAlignment="1" applyProtection="1">
      <alignment horizontal="center" vertical="center" wrapText="1"/>
      <protection locked="0"/>
    </xf>
    <xf numFmtId="49" fontId="24" fillId="7" borderId="49" xfId="0" applyNumberFormat="1" applyFont="1" applyFill="1" applyBorder="1" applyAlignment="1" applyProtection="1">
      <alignment horizontal="center" vertical="center" wrapText="1"/>
      <protection locked="0"/>
    </xf>
    <xf numFmtId="0" fontId="18" fillId="3" borderId="24" xfId="0" applyFont="1" applyFill="1" applyBorder="1" applyAlignment="1">
      <alignment horizontal="center" vertical="center" wrapText="1"/>
    </xf>
    <xf numFmtId="0" fontId="18" fillId="3" borderId="38"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47" xfId="0" applyFont="1" applyFill="1" applyBorder="1" applyAlignment="1">
      <alignment horizontal="center" vertical="center" wrapText="1"/>
    </xf>
    <xf numFmtId="49" fontId="27" fillId="4" borderId="3" xfId="0" applyNumberFormat="1" applyFont="1" applyFill="1" applyBorder="1" applyAlignment="1" applyProtection="1">
      <alignment vertical="center" wrapText="1"/>
      <protection locked="0"/>
    </xf>
    <xf numFmtId="0" fontId="0" fillId="0" borderId="0" xfId="0" applyAlignment="1">
      <alignment horizontal="center" wrapText="1"/>
    </xf>
  </cellXfs>
  <cellStyles count="2">
    <cellStyle name="Moneda" xfId="1" builtinId="4"/>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tabColor indexed="60"/>
  </sheetPr>
  <dimension ref="B3:Q26"/>
  <sheetViews>
    <sheetView topLeftCell="B16" workbookViewId="0">
      <selection activeCell="F8" sqref="F8"/>
    </sheetView>
  </sheetViews>
  <sheetFormatPr baseColWidth="10" defaultColWidth="9" defaultRowHeight="14.25"/>
  <cols>
    <col min="1" max="1" width="3.875" style="1" customWidth="1"/>
    <col min="2" max="2" width="13.625" style="1" customWidth="1"/>
    <col min="3" max="3" width="20" style="1" customWidth="1"/>
    <col min="4" max="4" width="20.75" style="1" customWidth="1"/>
    <col min="5" max="5" width="19.5" style="1" customWidth="1"/>
    <col min="6" max="6" width="14.625" style="1" customWidth="1"/>
    <col min="7" max="7" width="2.75" style="1" customWidth="1"/>
    <col min="8" max="8" width="14" style="1" customWidth="1"/>
    <col min="9" max="9" width="16" style="1" customWidth="1"/>
    <col min="10" max="10" width="18" style="1" customWidth="1"/>
    <col min="11" max="11" width="9.625" style="1" customWidth="1"/>
    <col min="12" max="12" width="11.875" style="1" bestFit="1" customWidth="1"/>
    <col min="13" max="13" width="9.125" style="1" customWidth="1"/>
    <col min="14" max="14" width="9.5" style="1" customWidth="1"/>
    <col min="15" max="15" width="13.625" style="1" customWidth="1"/>
    <col min="16" max="16" width="36.25" style="1" customWidth="1"/>
    <col min="17" max="17" width="23" style="1" customWidth="1"/>
    <col min="18" max="16384" width="9" style="1"/>
  </cols>
  <sheetData>
    <row r="3" spans="2:17" ht="23.25">
      <c r="B3" s="61" t="s">
        <v>27</v>
      </c>
      <c r="C3" s="61"/>
      <c r="D3" s="61"/>
      <c r="E3" s="61"/>
      <c r="F3" s="61"/>
      <c r="G3" s="61"/>
      <c r="H3" s="61"/>
      <c r="I3" s="61"/>
      <c r="J3" s="61"/>
      <c r="K3" s="61"/>
      <c r="L3" s="61"/>
      <c r="M3" s="61"/>
      <c r="N3" s="61"/>
      <c r="O3" s="61"/>
      <c r="P3" s="61"/>
      <c r="Q3" s="61"/>
    </row>
    <row r="4" spans="2:17" ht="28.5" customHeight="1">
      <c r="B4" s="128" t="s">
        <v>83</v>
      </c>
      <c r="C4" s="128"/>
    </row>
    <row r="5" spans="2:17" ht="15" customHeight="1">
      <c r="B5" s="5"/>
      <c r="C5" s="5"/>
      <c r="D5" s="5"/>
      <c r="E5" s="5"/>
      <c r="F5" s="5"/>
      <c r="G5" s="5"/>
    </row>
    <row r="6" spans="2:17" ht="15" thickBot="1"/>
    <row r="7" spans="2:17" s="11" customFormat="1" ht="50.25" customHeight="1" thickBot="1">
      <c r="B7" s="58" t="s">
        <v>15</v>
      </c>
      <c r="C7" s="59"/>
      <c r="D7" s="59"/>
      <c r="E7" s="59"/>
      <c r="F7" s="60"/>
      <c r="G7" s="4"/>
      <c r="H7" s="58" t="s">
        <v>16</v>
      </c>
      <c r="I7" s="59"/>
      <c r="J7" s="60"/>
      <c r="K7" s="65" t="s">
        <v>14</v>
      </c>
      <c r="L7" s="66"/>
      <c r="M7" s="66"/>
      <c r="N7" s="67"/>
      <c r="O7" s="62" t="s">
        <v>28</v>
      </c>
      <c r="P7" s="62" t="s">
        <v>18</v>
      </c>
      <c r="Q7" s="62" t="s">
        <v>17</v>
      </c>
    </row>
    <row r="8" spans="2:17" s="11" customFormat="1" ht="85.5" customHeight="1">
      <c r="B8" s="12" t="s">
        <v>21</v>
      </c>
      <c r="C8" s="12" t="s">
        <v>22</v>
      </c>
      <c r="D8" s="12" t="s">
        <v>23</v>
      </c>
      <c r="E8" s="12" t="s">
        <v>37</v>
      </c>
      <c r="F8" s="13" t="s">
        <v>48</v>
      </c>
      <c r="G8" s="4"/>
      <c r="H8" s="12" t="s">
        <v>21</v>
      </c>
      <c r="I8" s="12" t="s">
        <v>22</v>
      </c>
      <c r="J8" s="13" t="s">
        <v>23</v>
      </c>
      <c r="K8" s="21" t="s">
        <v>44</v>
      </c>
      <c r="L8" s="21" t="s">
        <v>43</v>
      </c>
      <c r="M8" s="21" t="s">
        <v>45</v>
      </c>
      <c r="N8" s="21" t="s">
        <v>45</v>
      </c>
      <c r="O8" s="68"/>
      <c r="P8" s="63"/>
      <c r="Q8" s="63"/>
    </row>
    <row r="9" spans="2:17" ht="141.75" customHeight="1">
      <c r="B9" s="40" t="s">
        <v>11</v>
      </c>
      <c r="C9" s="41" t="s">
        <v>36</v>
      </c>
      <c r="D9" s="46" t="s">
        <v>5</v>
      </c>
      <c r="E9" s="29">
        <v>261000</v>
      </c>
      <c r="F9" s="30">
        <v>261000</v>
      </c>
      <c r="G9" s="4"/>
      <c r="H9" s="40" t="s">
        <v>11</v>
      </c>
      <c r="I9" s="41" t="s">
        <v>36</v>
      </c>
      <c r="J9" s="46" t="s">
        <v>5</v>
      </c>
      <c r="K9" s="29"/>
      <c r="L9" s="30">
        <v>261000</v>
      </c>
      <c r="M9" s="24"/>
      <c r="N9" s="30"/>
      <c r="O9" s="30">
        <f>N9+M9+L9+K9</f>
        <v>261000</v>
      </c>
      <c r="P9" s="37" t="s">
        <v>64</v>
      </c>
      <c r="Q9" s="2"/>
    </row>
    <row r="10" spans="2:17" ht="89.25">
      <c r="B10" s="40" t="s">
        <v>11</v>
      </c>
      <c r="C10" s="41" t="s">
        <v>36</v>
      </c>
      <c r="D10" s="46" t="s">
        <v>8</v>
      </c>
      <c r="E10" s="29">
        <v>15440</v>
      </c>
      <c r="F10" s="30">
        <v>15440</v>
      </c>
      <c r="G10" s="4"/>
      <c r="H10" s="40" t="s">
        <v>11</v>
      </c>
      <c r="I10" s="41" t="s">
        <v>36</v>
      </c>
      <c r="J10" s="46" t="s">
        <v>8</v>
      </c>
      <c r="K10" s="29"/>
      <c r="L10" s="30">
        <v>15440</v>
      </c>
      <c r="M10" s="17"/>
      <c r="N10" s="30"/>
      <c r="O10" s="30">
        <f t="shared" ref="O10:O16" si="0">N10+M10+L10+K10</f>
        <v>15440</v>
      </c>
      <c r="P10" s="37" t="s">
        <v>78</v>
      </c>
      <c r="Q10" s="2"/>
    </row>
    <row r="11" spans="2:17" ht="51">
      <c r="B11" s="40" t="s">
        <v>11</v>
      </c>
      <c r="C11" s="41" t="s">
        <v>36</v>
      </c>
      <c r="D11" s="45" t="s">
        <v>12</v>
      </c>
      <c r="E11" s="44">
        <v>1916.5</v>
      </c>
      <c r="F11" s="30">
        <v>1916.5</v>
      </c>
      <c r="G11" s="43"/>
      <c r="H11" s="40" t="s">
        <v>6</v>
      </c>
      <c r="I11" s="42" t="s">
        <v>31</v>
      </c>
      <c r="J11" s="45" t="s">
        <v>12</v>
      </c>
      <c r="K11" s="22"/>
      <c r="L11" s="30">
        <v>1916.5</v>
      </c>
      <c r="M11" s="22"/>
      <c r="N11" s="30"/>
      <c r="O11" s="30">
        <f t="shared" si="0"/>
        <v>1916.5</v>
      </c>
      <c r="P11" s="37" t="s">
        <v>65</v>
      </c>
      <c r="Q11" s="2"/>
    </row>
    <row r="12" spans="2:17" ht="89.25">
      <c r="B12" s="40" t="s">
        <v>38</v>
      </c>
      <c r="C12" s="41" t="s">
        <v>39</v>
      </c>
      <c r="D12" s="46" t="s">
        <v>40</v>
      </c>
      <c r="E12" s="44">
        <v>50000</v>
      </c>
      <c r="F12" s="30">
        <v>46304.35</v>
      </c>
      <c r="G12" s="43"/>
      <c r="H12" s="40" t="s">
        <v>38</v>
      </c>
      <c r="I12" s="41" t="s">
        <v>39</v>
      </c>
      <c r="J12" s="46" t="s">
        <v>40</v>
      </c>
      <c r="K12" s="17"/>
      <c r="L12" s="30">
        <v>46304.35</v>
      </c>
      <c r="M12" s="17"/>
      <c r="N12" s="30"/>
      <c r="O12" s="30">
        <f t="shared" si="0"/>
        <v>46304.35</v>
      </c>
      <c r="P12" s="37" t="s">
        <v>66</v>
      </c>
      <c r="Q12" s="2"/>
    </row>
    <row r="13" spans="2:17" ht="64.5" thickBot="1">
      <c r="B13" s="40" t="s">
        <v>38</v>
      </c>
      <c r="C13" s="41" t="s">
        <v>39</v>
      </c>
      <c r="D13" s="46" t="s">
        <v>33</v>
      </c>
      <c r="E13" s="29">
        <v>10200</v>
      </c>
      <c r="F13" s="30">
        <v>5753.61</v>
      </c>
      <c r="G13" s="4"/>
      <c r="H13" s="40" t="s">
        <v>38</v>
      </c>
      <c r="I13" s="41" t="s">
        <v>39</v>
      </c>
      <c r="J13" s="46" t="s">
        <v>33</v>
      </c>
      <c r="K13" s="17"/>
      <c r="L13" s="30">
        <v>5753.61</v>
      </c>
      <c r="M13" s="17"/>
      <c r="N13" s="30"/>
      <c r="O13" s="30">
        <f t="shared" si="0"/>
        <v>5753.61</v>
      </c>
      <c r="P13" s="35" t="s">
        <v>67</v>
      </c>
      <c r="Q13" s="2"/>
    </row>
    <row r="14" spans="2:17" ht="77.25" thickBot="1">
      <c r="B14" s="14" t="s">
        <v>41</v>
      </c>
      <c r="C14" s="15" t="s">
        <v>42</v>
      </c>
      <c r="D14" s="27" t="s">
        <v>33</v>
      </c>
      <c r="E14" s="30">
        <v>21267.03</v>
      </c>
      <c r="F14" s="30">
        <v>15507.02</v>
      </c>
      <c r="G14" s="4"/>
      <c r="H14" s="14" t="s">
        <v>41</v>
      </c>
      <c r="I14" s="15" t="s">
        <v>42</v>
      </c>
      <c r="J14" s="27" t="s">
        <v>33</v>
      </c>
      <c r="K14" s="17"/>
      <c r="L14" s="30">
        <v>15507.02</v>
      </c>
      <c r="M14" s="17"/>
      <c r="N14" s="30"/>
      <c r="O14" s="30">
        <f t="shared" si="0"/>
        <v>15507.02</v>
      </c>
      <c r="P14" s="35" t="s">
        <v>68</v>
      </c>
      <c r="Q14" s="2"/>
    </row>
    <row r="15" spans="2:17" ht="90" thickBot="1">
      <c r="B15" s="14" t="s">
        <v>41</v>
      </c>
      <c r="C15" s="15" t="s">
        <v>32</v>
      </c>
      <c r="D15" s="27" t="s">
        <v>33</v>
      </c>
      <c r="E15" s="30">
        <v>37719.56</v>
      </c>
      <c r="F15" s="30">
        <v>11976.26</v>
      </c>
      <c r="G15" s="4"/>
      <c r="H15" s="14" t="s">
        <v>41</v>
      </c>
      <c r="I15" s="15" t="s">
        <v>32</v>
      </c>
      <c r="J15" s="27" t="s">
        <v>33</v>
      </c>
      <c r="K15" s="17"/>
      <c r="L15" s="30">
        <v>11976.26</v>
      </c>
      <c r="M15" s="17"/>
      <c r="N15" s="30"/>
      <c r="O15" s="30">
        <f t="shared" si="0"/>
        <v>11976.26</v>
      </c>
      <c r="P15" s="35" t="s">
        <v>79</v>
      </c>
      <c r="Q15" s="2"/>
    </row>
    <row r="16" spans="2:17" ht="76.5">
      <c r="B16" s="14" t="s">
        <v>41</v>
      </c>
      <c r="C16" s="15" t="s">
        <v>10</v>
      </c>
      <c r="D16" s="27" t="s">
        <v>0</v>
      </c>
      <c r="E16" s="48">
        <v>5592.71</v>
      </c>
      <c r="F16" s="30">
        <v>5592.71</v>
      </c>
      <c r="G16" s="4"/>
      <c r="H16" s="14" t="s">
        <v>41</v>
      </c>
      <c r="I16" s="15" t="s">
        <v>10</v>
      </c>
      <c r="J16" s="27" t="s">
        <v>0</v>
      </c>
      <c r="K16" s="17"/>
      <c r="L16" s="30">
        <v>5592.71</v>
      </c>
      <c r="M16" s="17"/>
      <c r="N16" s="30"/>
      <c r="O16" s="30">
        <f t="shared" si="0"/>
        <v>5592.71</v>
      </c>
      <c r="P16" s="35" t="s">
        <v>69</v>
      </c>
      <c r="Q16" s="2"/>
    </row>
    <row r="17" spans="2:17" ht="15" thickBot="1">
      <c r="B17" s="25"/>
      <c r="C17" s="26"/>
      <c r="D17" s="26"/>
      <c r="E17" s="31">
        <f>SUM(E9:E16)</f>
        <v>403135.80000000005</v>
      </c>
      <c r="F17" s="31">
        <f>SUM(F9:F16)</f>
        <v>363490.45</v>
      </c>
      <c r="G17" s="4"/>
      <c r="H17" s="16"/>
      <c r="I17" s="8"/>
      <c r="J17" s="8"/>
      <c r="K17" s="18"/>
      <c r="L17" s="18"/>
      <c r="M17" s="18"/>
      <c r="N17" s="18"/>
      <c r="O17" s="30"/>
      <c r="P17" s="36"/>
      <c r="Q17" s="3"/>
    </row>
    <row r="18" spans="2:17" ht="15" thickBot="1">
      <c r="B18" s="4"/>
      <c r="C18" s="4"/>
      <c r="D18" s="4"/>
      <c r="E18" s="4"/>
      <c r="F18" s="4"/>
      <c r="G18" s="4"/>
      <c r="H18" s="4"/>
      <c r="I18" s="4"/>
      <c r="J18" s="4"/>
      <c r="K18" s="4"/>
      <c r="L18" s="4"/>
      <c r="M18" s="4"/>
      <c r="N18" s="4"/>
      <c r="O18" s="4"/>
      <c r="P18" s="4"/>
      <c r="Q18" s="4"/>
    </row>
    <row r="19" spans="2:17" ht="28.5" customHeight="1">
      <c r="B19" s="7" t="s">
        <v>19</v>
      </c>
      <c r="C19" s="7"/>
      <c r="D19" s="7"/>
      <c r="E19" s="4"/>
      <c r="F19" s="33"/>
      <c r="G19" s="4"/>
      <c r="H19" s="4"/>
      <c r="I19" s="4"/>
      <c r="J19" s="19" t="s">
        <v>29</v>
      </c>
      <c r="K19" s="20">
        <f>SUM(K9:K17)</f>
        <v>0</v>
      </c>
      <c r="L19" s="23">
        <f>SUM(L9:L17)</f>
        <v>363490.45</v>
      </c>
      <c r="M19" s="23">
        <f>SUM(M9:M17)</f>
        <v>0</v>
      </c>
      <c r="N19" s="23">
        <f>SUM(N9:N17)</f>
        <v>0</v>
      </c>
      <c r="O19" s="23">
        <f>SUM(O9:O17)</f>
        <v>363490.45</v>
      </c>
      <c r="P19" s="6" t="s">
        <v>20</v>
      </c>
    </row>
    <row r="20" spans="2:17">
      <c r="B20" s="4"/>
      <c r="C20" s="4"/>
      <c r="D20" s="4"/>
      <c r="E20" s="4"/>
      <c r="F20" s="32"/>
      <c r="G20" s="4"/>
      <c r="H20" s="4"/>
      <c r="I20" s="4"/>
      <c r="J20" s="4"/>
      <c r="K20" s="4"/>
      <c r="L20" s="4"/>
      <c r="M20" s="4"/>
      <c r="N20" s="4"/>
      <c r="O20" s="4"/>
      <c r="P20" s="4"/>
      <c r="Q20" s="4"/>
    </row>
    <row r="21" spans="2:17">
      <c r="B21" s="10" t="s">
        <v>26</v>
      </c>
      <c r="C21" s="4"/>
      <c r="D21" s="4"/>
      <c r="E21" s="4"/>
      <c r="F21" s="4"/>
      <c r="G21" s="4"/>
      <c r="H21" s="4"/>
      <c r="I21" s="4"/>
      <c r="J21" s="4"/>
      <c r="K21" s="4"/>
      <c r="L21" s="4"/>
      <c r="M21" s="4"/>
      <c r="N21" s="4"/>
      <c r="O21" s="38"/>
      <c r="P21" s="39"/>
      <c r="Q21" s="4"/>
    </row>
    <row r="22" spans="2:17">
      <c r="B22" s="9" t="s">
        <v>30</v>
      </c>
      <c r="F22" s="47"/>
    </row>
    <row r="23" spans="2:17">
      <c r="B23" s="9" t="s">
        <v>24</v>
      </c>
      <c r="H23" s="64"/>
      <c r="I23" s="64"/>
      <c r="J23" s="64"/>
      <c r="K23" s="64"/>
      <c r="L23" s="64"/>
      <c r="M23" s="64"/>
      <c r="N23" s="64"/>
      <c r="O23" s="64"/>
      <c r="P23" s="64"/>
    </row>
    <row r="24" spans="2:17">
      <c r="B24" s="9" t="s">
        <v>25</v>
      </c>
      <c r="O24" s="34"/>
    </row>
    <row r="25" spans="2:17" ht="14.25" customHeight="1"/>
    <row r="26" spans="2:17" ht="15" customHeight="1"/>
  </sheetData>
  <mergeCells count="9">
    <mergeCell ref="H23:P23"/>
    <mergeCell ref="B3:Q3"/>
    <mergeCell ref="B7:F7"/>
    <mergeCell ref="H7:J7"/>
    <mergeCell ref="K7:N7"/>
    <mergeCell ref="O7:O8"/>
    <mergeCell ref="P7:P8"/>
    <mergeCell ref="Q7:Q8"/>
    <mergeCell ref="B4:C4"/>
  </mergeCells>
  <phoneticPr fontId="15" type="noConversion"/>
  <pageMargins left="0.75" right="0.75" top="1" bottom="1" header="0" footer="0"/>
  <headerFooter alignWithMargins="0"/>
  <legacyDrawing r:id="rId1"/>
</worksheet>
</file>

<file path=xl/worksheets/sheet2.xml><?xml version="1.0" encoding="utf-8"?>
<worksheet xmlns="http://schemas.openxmlformats.org/spreadsheetml/2006/main" xmlns:r="http://schemas.openxmlformats.org/officeDocument/2006/relationships">
  <sheetPr enableFormatConditionsCalculation="0">
    <tabColor indexed="60"/>
  </sheetPr>
  <dimension ref="B3:Q52"/>
  <sheetViews>
    <sheetView tabSelected="1" workbookViewId="0">
      <selection activeCell="B2" sqref="B1:B2"/>
    </sheetView>
  </sheetViews>
  <sheetFormatPr baseColWidth="10" defaultColWidth="9" defaultRowHeight="14.25"/>
  <cols>
    <col min="1" max="1" width="3.875" style="1" customWidth="1"/>
    <col min="2" max="2" width="26" style="1" customWidth="1"/>
    <col min="3" max="3" width="20" style="1" customWidth="1"/>
    <col min="4" max="4" width="20.75" style="1" customWidth="1"/>
    <col min="5" max="5" width="19.5" style="1" customWidth="1"/>
    <col min="6" max="6" width="14.625" style="1" customWidth="1"/>
    <col min="7" max="7" width="2.75" style="1" customWidth="1"/>
    <col min="8" max="8" width="14" style="1" customWidth="1"/>
    <col min="9" max="9" width="16" style="1" customWidth="1"/>
    <col min="10" max="10" width="18" style="1" customWidth="1"/>
    <col min="11" max="11" width="9.625" style="1" hidden="1" customWidth="1"/>
    <col min="12" max="12" width="11.875" style="1" hidden="1" customWidth="1"/>
    <col min="13" max="13" width="11.875" style="1" bestFit="1" customWidth="1"/>
    <col min="14" max="14" width="9.5" style="1" hidden="1" customWidth="1"/>
    <col min="15" max="15" width="13.625" style="1" customWidth="1"/>
    <col min="16" max="16" width="36.25" style="1" customWidth="1"/>
    <col min="17" max="17" width="23" style="1" customWidth="1"/>
    <col min="18" max="16384" width="9" style="1"/>
  </cols>
  <sheetData>
    <row r="3" spans="2:17" ht="23.25">
      <c r="B3" s="61" t="s">
        <v>27</v>
      </c>
      <c r="C3" s="61"/>
      <c r="D3" s="61"/>
      <c r="E3" s="61"/>
      <c r="F3" s="61"/>
      <c r="G3" s="61"/>
      <c r="H3" s="61"/>
      <c r="I3" s="61"/>
      <c r="J3" s="61"/>
      <c r="K3" s="61"/>
      <c r="L3" s="61"/>
      <c r="M3" s="61"/>
      <c r="N3" s="61"/>
      <c r="O3" s="61"/>
      <c r="P3" s="61"/>
      <c r="Q3" s="61"/>
    </row>
    <row r="4" spans="2:17">
      <c r="B4" s="1" t="s">
        <v>83</v>
      </c>
    </row>
    <row r="5" spans="2:17" ht="15" customHeight="1">
      <c r="B5" s="5"/>
      <c r="C5" s="5"/>
      <c r="D5" s="5"/>
      <c r="E5" s="5"/>
      <c r="F5" s="5"/>
      <c r="G5" s="5"/>
    </row>
    <row r="6" spans="2:17" ht="15" thickBot="1"/>
    <row r="7" spans="2:17" s="11" customFormat="1" ht="50.25" customHeight="1" thickBot="1">
      <c r="B7" s="58" t="s">
        <v>15</v>
      </c>
      <c r="C7" s="59"/>
      <c r="D7" s="59"/>
      <c r="E7" s="59"/>
      <c r="F7" s="60"/>
      <c r="G7" s="4"/>
      <c r="H7" s="58" t="s">
        <v>16</v>
      </c>
      <c r="I7" s="59"/>
      <c r="J7" s="60"/>
      <c r="K7" s="65" t="s">
        <v>14</v>
      </c>
      <c r="L7" s="66"/>
      <c r="M7" s="66"/>
      <c r="N7" s="67"/>
      <c r="O7" s="62" t="s">
        <v>28</v>
      </c>
      <c r="P7" s="62" t="s">
        <v>18</v>
      </c>
      <c r="Q7" s="62" t="s">
        <v>17</v>
      </c>
    </row>
    <row r="8" spans="2:17" s="11" customFormat="1" ht="85.5" customHeight="1">
      <c r="B8" s="12" t="s">
        <v>21</v>
      </c>
      <c r="C8" s="12" t="s">
        <v>22</v>
      </c>
      <c r="D8" s="12" t="s">
        <v>23</v>
      </c>
      <c r="E8" s="12" t="s">
        <v>37</v>
      </c>
      <c r="F8" s="13" t="s">
        <v>47</v>
      </c>
      <c r="G8" s="4"/>
      <c r="H8" s="12" t="s">
        <v>21</v>
      </c>
      <c r="I8" s="12" t="s">
        <v>22</v>
      </c>
      <c r="J8" s="13" t="s">
        <v>23</v>
      </c>
      <c r="K8" s="21" t="s">
        <v>44</v>
      </c>
      <c r="L8" s="21" t="s">
        <v>43</v>
      </c>
      <c r="M8" s="21" t="s">
        <v>45</v>
      </c>
      <c r="N8" s="21" t="s">
        <v>45</v>
      </c>
      <c r="O8" s="68"/>
      <c r="P8" s="63"/>
      <c r="Q8" s="63"/>
    </row>
    <row r="9" spans="2:17" ht="89.25" customHeight="1">
      <c r="B9" s="40" t="s">
        <v>52</v>
      </c>
      <c r="C9" s="41" t="s">
        <v>39</v>
      </c>
      <c r="D9" s="46" t="s">
        <v>12</v>
      </c>
      <c r="E9" s="29">
        <v>5000</v>
      </c>
      <c r="F9" s="76">
        <v>5000</v>
      </c>
      <c r="G9" s="4"/>
      <c r="H9" s="84" t="s">
        <v>76</v>
      </c>
      <c r="I9" s="71" t="s">
        <v>53</v>
      </c>
      <c r="J9" s="81" t="s">
        <v>70</v>
      </c>
      <c r="K9" s="29"/>
      <c r="L9" s="30"/>
      <c r="M9" s="109">
        <f>SUM(F9:F13)</f>
        <v>50872.679999999993</v>
      </c>
      <c r="N9" s="30"/>
      <c r="O9" s="109">
        <f>+M9</f>
        <v>50872.679999999993</v>
      </c>
      <c r="P9" s="123" t="s">
        <v>71</v>
      </c>
      <c r="Q9" s="2"/>
    </row>
    <row r="10" spans="2:17" ht="57">
      <c r="B10" s="40" t="s">
        <v>41</v>
      </c>
      <c r="C10" s="41" t="s">
        <v>32</v>
      </c>
      <c r="D10" s="46" t="s">
        <v>13</v>
      </c>
      <c r="E10" s="29">
        <v>24992</v>
      </c>
      <c r="F10" s="76">
        <v>9776.48</v>
      </c>
      <c r="G10" s="4"/>
      <c r="H10" s="85"/>
      <c r="I10" s="72"/>
      <c r="J10" s="82"/>
      <c r="K10" s="29"/>
      <c r="L10" s="30"/>
      <c r="M10" s="110"/>
      <c r="N10" s="30"/>
      <c r="O10" s="110"/>
      <c r="P10" s="124"/>
      <c r="Q10" s="2"/>
    </row>
    <row r="11" spans="2:17" ht="38.25" customHeight="1">
      <c r="B11" s="40" t="s">
        <v>49</v>
      </c>
      <c r="C11" s="41" t="s">
        <v>31</v>
      </c>
      <c r="D11" s="46" t="s">
        <v>54</v>
      </c>
      <c r="E11" s="29">
        <f>37000+8000+5280</f>
        <v>50280</v>
      </c>
      <c r="F11" s="76">
        <f>27605+3050+2533.2</f>
        <v>33188.199999999997</v>
      </c>
      <c r="G11" s="4"/>
      <c r="H11" s="85"/>
      <c r="I11" s="72"/>
      <c r="J11" s="82"/>
      <c r="K11" s="29"/>
      <c r="L11" s="30"/>
      <c r="M11" s="110"/>
      <c r="N11" s="30"/>
      <c r="O11" s="110"/>
      <c r="P11" s="124"/>
      <c r="Q11" s="2"/>
    </row>
    <row r="12" spans="2:17" ht="38.25" customHeight="1">
      <c r="B12" s="40" t="s">
        <v>41</v>
      </c>
      <c r="C12" s="41" t="s">
        <v>1</v>
      </c>
      <c r="D12" s="46" t="s">
        <v>54</v>
      </c>
      <c r="E12" s="29">
        <v>21408</v>
      </c>
      <c r="F12" s="76">
        <v>408</v>
      </c>
      <c r="G12" s="4"/>
      <c r="H12" s="85"/>
      <c r="I12" s="72"/>
      <c r="J12" s="82"/>
      <c r="K12" s="29"/>
      <c r="L12" s="30"/>
      <c r="M12" s="110"/>
      <c r="N12" s="30"/>
      <c r="O12" s="110"/>
      <c r="P12" s="124"/>
      <c r="Q12" s="2"/>
    </row>
    <row r="13" spans="2:17" ht="38.25" customHeight="1">
      <c r="B13" s="40" t="s">
        <v>41</v>
      </c>
      <c r="C13" s="41" t="s">
        <v>10</v>
      </c>
      <c r="D13" s="46" t="s">
        <v>54</v>
      </c>
      <c r="E13" s="29">
        <v>15000</v>
      </c>
      <c r="F13" s="76">
        <v>2500</v>
      </c>
      <c r="G13" s="4"/>
      <c r="H13" s="86"/>
      <c r="I13" s="73"/>
      <c r="J13" s="83"/>
      <c r="K13" s="29"/>
      <c r="L13" s="30"/>
      <c r="M13" s="111"/>
      <c r="N13" s="30"/>
      <c r="O13" s="111"/>
      <c r="P13" s="125"/>
      <c r="Q13" s="2"/>
    </row>
    <row r="14" spans="2:17" ht="71.25">
      <c r="B14" s="40" t="s">
        <v>55</v>
      </c>
      <c r="C14" s="41" t="s">
        <v>56</v>
      </c>
      <c r="D14" s="46" t="s">
        <v>54</v>
      </c>
      <c r="E14" s="29">
        <v>4400</v>
      </c>
      <c r="F14" s="77">
        <v>23.98</v>
      </c>
      <c r="G14" s="4"/>
      <c r="H14" s="80" t="s">
        <v>73</v>
      </c>
      <c r="I14" s="71" t="s">
        <v>53</v>
      </c>
      <c r="J14" s="81" t="s">
        <v>70</v>
      </c>
      <c r="K14" s="29"/>
      <c r="L14" s="30"/>
      <c r="M14" s="109">
        <f>SUM(F14:F22)</f>
        <v>10390.92</v>
      </c>
      <c r="N14" s="30"/>
      <c r="O14" s="109">
        <f>+M14</f>
        <v>10390.92</v>
      </c>
      <c r="P14" s="123" t="s">
        <v>77</v>
      </c>
      <c r="Q14" s="2"/>
    </row>
    <row r="15" spans="2:17" ht="42.75">
      <c r="B15" s="40" t="s">
        <v>55</v>
      </c>
      <c r="C15" s="41" t="s">
        <v>57</v>
      </c>
      <c r="D15" s="46" t="s">
        <v>54</v>
      </c>
      <c r="E15" s="29">
        <v>4400</v>
      </c>
      <c r="F15" s="77">
        <v>23.98</v>
      </c>
      <c r="G15" s="4"/>
      <c r="H15" s="69"/>
      <c r="I15" s="72"/>
      <c r="J15" s="82"/>
      <c r="K15" s="29"/>
      <c r="L15" s="30"/>
      <c r="M15" s="110"/>
      <c r="N15" s="30"/>
      <c r="O15" s="110"/>
      <c r="P15" s="124"/>
      <c r="Q15" s="2"/>
    </row>
    <row r="16" spans="2:17" ht="57">
      <c r="B16" s="40" t="s">
        <v>55</v>
      </c>
      <c r="C16" s="41" t="s">
        <v>58</v>
      </c>
      <c r="D16" s="46" t="s">
        <v>54</v>
      </c>
      <c r="E16" s="29">
        <v>4400</v>
      </c>
      <c r="F16" s="77">
        <v>1112.07</v>
      </c>
      <c r="G16" s="4"/>
      <c r="H16" s="69"/>
      <c r="I16" s="72"/>
      <c r="J16" s="82"/>
      <c r="K16" s="29"/>
      <c r="L16" s="30"/>
      <c r="M16" s="110"/>
      <c r="N16" s="30"/>
      <c r="O16" s="110"/>
      <c r="P16" s="124"/>
      <c r="Q16" s="2"/>
    </row>
    <row r="17" spans="2:17" ht="28.5">
      <c r="B17" s="40" t="s">
        <v>59</v>
      </c>
      <c r="C17" s="41" t="s">
        <v>39</v>
      </c>
      <c r="D17" s="46" t="s">
        <v>54</v>
      </c>
      <c r="E17" s="29">
        <v>12100</v>
      </c>
      <c r="F17" s="77">
        <v>37.049999999999997</v>
      </c>
      <c r="G17" s="4"/>
      <c r="H17" s="69"/>
      <c r="I17" s="72"/>
      <c r="J17" s="82"/>
      <c r="K17" s="29"/>
      <c r="L17" s="30"/>
      <c r="M17" s="110"/>
      <c r="N17" s="30"/>
      <c r="O17" s="110"/>
      <c r="P17" s="124"/>
      <c r="Q17" s="2"/>
    </row>
    <row r="18" spans="2:17" ht="28.5">
      <c r="B18" s="40" t="s">
        <v>52</v>
      </c>
      <c r="C18" s="41" t="s">
        <v>53</v>
      </c>
      <c r="D18" s="46" t="s">
        <v>54</v>
      </c>
      <c r="E18" s="29">
        <v>10050</v>
      </c>
      <c r="F18" s="77">
        <v>1027.8900000000001</v>
      </c>
      <c r="G18" s="4"/>
      <c r="H18" s="69"/>
      <c r="I18" s="72"/>
      <c r="J18" s="82"/>
      <c r="K18" s="29"/>
      <c r="L18" s="30"/>
      <c r="M18" s="110"/>
      <c r="N18" s="30"/>
      <c r="O18" s="110"/>
      <c r="P18" s="124"/>
      <c r="Q18" s="2"/>
    </row>
    <row r="19" spans="2:17" ht="28.5">
      <c r="B19" s="40" t="s">
        <v>52</v>
      </c>
      <c r="C19" s="41" t="s">
        <v>39</v>
      </c>
      <c r="D19" s="46" t="s">
        <v>54</v>
      </c>
      <c r="E19" s="29">
        <v>10800</v>
      </c>
      <c r="F19" s="77">
        <v>2</v>
      </c>
      <c r="G19" s="4"/>
      <c r="H19" s="69"/>
      <c r="I19" s="72"/>
      <c r="J19" s="82"/>
      <c r="K19" s="29"/>
      <c r="L19" s="30"/>
      <c r="M19" s="110"/>
      <c r="N19" s="30"/>
      <c r="O19" s="110"/>
      <c r="P19" s="124"/>
      <c r="Q19" s="2"/>
    </row>
    <row r="20" spans="2:17" ht="28.5">
      <c r="B20" s="40" t="s">
        <v>52</v>
      </c>
      <c r="C20" s="41" t="s">
        <v>60</v>
      </c>
      <c r="D20" s="46" t="s">
        <v>54</v>
      </c>
      <c r="E20" s="29">
        <v>2645</v>
      </c>
      <c r="F20" s="77">
        <v>253.35</v>
      </c>
      <c r="G20" s="4"/>
      <c r="H20" s="69"/>
      <c r="I20" s="72"/>
      <c r="J20" s="82"/>
      <c r="K20" s="29"/>
      <c r="L20" s="30"/>
      <c r="M20" s="110"/>
      <c r="N20" s="30"/>
      <c r="O20" s="110"/>
      <c r="P20" s="124"/>
      <c r="Q20" s="2"/>
    </row>
    <row r="21" spans="2:17" ht="28.5">
      <c r="B21" s="40" t="s">
        <v>41</v>
      </c>
      <c r="C21" s="41" t="s">
        <v>7</v>
      </c>
      <c r="D21" s="46" t="s">
        <v>54</v>
      </c>
      <c r="E21" s="29">
        <v>1320</v>
      </c>
      <c r="F21" s="77">
        <v>1320</v>
      </c>
      <c r="G21" s="4"/>
      <c r="H21" s="69"/>
      <c r="I21" s="72"/>
      <c r="J21" s="82"/>
      <c r="K21" s="29"/>
      <c r="L21" s="30"/>
      <c r="M21" s="110"/>
      <c r="N21" s="30"/>
      <c r="O21" s="110"/>
      <c r="P21" s="124"/>
      <c r="Q21" s="2"/>
    </row>
    <row r="22" spans="2:17" ht="29.25" thickBot="1">
      <c r="B22" s="40" t="s">
        <v>41</v>
      </c>
      <c r="C22" s="41" t="s">
        <v>10</v>
      </c>
      <c r="D22" s="46" t="s">
        <v>50</v>
      </c>
      <c r="E22" s="29">
        <v>27171.9</v>
      </c>
      <c r="F22" s="77">
        <v>6590.6</v>
      </c>
      <c r="G22" s="4"/>
      <c r="H22" s="69"/>
      <c r="I22" s="72"/>
      <c r="J22" s="82"/>
      <c r="K22" s="29"/>
      <c r="L22" s="30"/>
      <c r="M22" s="111"/>
      <c r="N22" s="30"/>
      <c r="O22" s="111"/>
      <c r="P22" s="125"/>
      <c r="Q22" s="2"/>
    </row>
    <row r="23" spans="2:17" ht="42.75" customHeight="1">
      <c r="B23" s="40" t="s">
        <v>2</v>
      </c>
      <c r="C23" s="41" t="s">
        <v>3</v>
      </c>
      <c r="D23" s="46" t="s">
        <v>50</v>
      </c>
      <c r="E23" s="29">
        <f>2590.14+4942.86</f>
        <v>7533</v>
      </c>
      <c r="F23" s="75">
        <f>42.32+13.83</f>
        <v>56.15</v>
      </c>
      <c r="G23" s="4"/>
      <c r="H23" s="116" t="s">
        <v>72</v>
      </c>
      <c r="I23" s="98" t="s">
        <v>53</v>
      </c>
      <c r="J23" s="117" t="s">
        <v>70</v>
      </c>
      <c r="K23" s="115"/>
      <c r="L23" s="30"/>
      <c r="M23" s="109">
        <f>SUM(F23:F32)</f>
        <v>30851.24</v>
      </c>
      <c r="N23" s="30"/>
      <c r="O23" s="109">
        <f>+M23</f>
        <v>30851.24</v>
      </c>
      <c r="P23" s="123" t="s">
        <v>82</v>
      </c>
      <c r="Q23" s="2"/>
    </row>
    <row r="24" spans="2:17" ht="28.5">
      <c r="B24" s="40" t="s">
        <v>49</v>
      </c>
      <c r="C24" s="41" t="s">
        <v>31</v>
      </c>
      <c r="D24" s="46" t="s">
        <v>50</v>
      </c>
      <c r="E24" s="29">
        <v>20496.900000000001</v>
      </c>
      <c r="F24" s="75">
        <v>242.21</v>
      </c>
      <c r="G24" s="4"/>
      <c r="H24" s="69"/>
      <c r="I24" s="72"/>
      <c r="J24" s="82"/>
      <c r="K24" s="115"/>
      <c r="L24" s="30"/>
      <c r="M24" s="110"/>
      <c r="N24" s="30"/>
      <c r="O24" s="110"/>
      <c r="P24" s="124"/>
      <c r="Q24" s="2"/>
    </row>
    <row r="25" spans="2:17" ht="28.5">
      <c r="B25" s="40" t="s">
        <v>41</v>
      </c>
      <c r="C25" s="41" t="s">
        <v>7</v>
      </c>
      <c r="D25" s="46" t="s">
        <v>50</v>
      </c>
      <c r="E25" s="29">
        <v>69171.66</v>
      </c>
      <c r="F25" s="75">
        <v>22350.22</v>
      </c>
      <c r="G25" s="4"/>
      <c r="H25" s="69"/>
      <c r="I25" s="72"/>
      <c r="J25" s="82"/>
      <c r="K25" s="115"/>
      <c r="L25" s="30"/>
      <c r="M25" s="110"/>
      <c r="N25" s="30"/>
      <c r="O25" s="110"/>
      <c r="P25" s="124"/>
      <c r="Q25" s="2"/>
    </row>
    <row r="26" spans="2:17" ht="57">
      <c r="B26" s="40" t="s">
        <v>41</v>
      </c>
      <c r="C26" s="41" t="s">
        <v>32</v>
      </c>
      <c r="D26" s="46" t="s">
        <v>50</v>
      </c>
      <c r="E26" s="29">
        <v>19915.740000000002</v>
      </c>
      <c r="F26" s="75">
        <v>1672.48</v>
      </c>
      <c r="G26" s="4"/>
      <c r="H26" s="69"/>
      <c r="I26" s="72"/>
      <c r="J26" s="82"/>
      <c r="K26" s="115"/>
      <c r="L26" s="30"/>
      <c r="M26" s="110"/>
      <c r="N26" s="30"/>
      <c r="O26" s="110"/>
      <c r="P26" s="124"/>
      <c r="Q26" s="2"/>
    </row>
    <row r="27" spans="2:17" ht="28.5">
      <c r="B27" s="40" t="s">
        <v>41</v>
      </c>
      <c r="C27" s="41" t="s">
        <v>1</v>
      </c>
      <c r="D27" s="46" t="s">
        <v>50</v>
      </c>
      <c r="E27" s="29">
        <v>4338.18</v>
      </c>
      <c r="F27" s="75">
        <v>1586.86</v>
      </c>
      <c r="G27" s="4"/>
      <c r="H27" s="69"/>
      <c r="I27" s="72"/>
      <c r="J27" s="82"/>
      <c r="K27" s="115"/>
      <c r="L27" s="30"/>
      <c r="M27" s="110"/>
      <c r="N27" s="30"/>
      <c r="O27" s="110"/>
      <c r="P27" s="124"/>
      <c r="Q27" s="2"/>
    </row>
    <row r="28" spans="2:17" ht="42.75">
      <c r="B28" s="40" t="s">
        <v>41</v>
      </c>
      <c r="C28" s="41" t="s">
        <v>51</v>
      </c>
      <c r="D28" s="46" t="s">
        <v>0</v>
      </c>
      <c r="E28" s="29">
        <v>3000</v>
      </c>
      <c r="F28" s="75">
        <v>854.4</v>
      </c>
      <c r="G28" s="4"/>
      <c r="H28" s="69"/>
      <c r="I28" s="72"/>
      <c r="J28" s="82"/>
      <c r="K28" s="115"/>
      <c r="L28" s="30"/>
      <c r="M28" s="110"/>
      <c r="N28" s="30"/>
      <c r="O28" s="110"/>
      <c r="P28" s="124"/>
      <c r="Q28" s="2"/>
    </row>
    <row r="29" spans="2:17" ht="42.75">
      <c r="B29" s="40" t="s">
        <v>52</v>
      </c>
      <c r="C29" s="41" t="s">
        <v>53</v>
      </c>
      <c r="D29" s="46" t="s">
        <v>0</v>
      </c>
      <c r="E29" s="29">
        <f>1000+776.07</f>
        <v>1776.0700000000002</v>
      </c>
      <c r="F29" s="75">
        <v>1023.57</v>
      </c>
      <c r="G29" s="4"/>
      <c r="H29" s="69"/>
      <c r="I29" s="72"/>
      <c r="J29" s="82"/>
      <c r="K29" s="115"/>
      <c r="L29" s="30"/>
      <c r="M29" s="110"/>
      <c r="N29" s="30"/>
      <c r="O29" s="110"/>
      <c r="P29" s="124"/>
      <c r="Q29" s="2"/>
    </row>
    <row r="30" spans="2:17" ht="42.75">
      <c r="B30" s="40" t="s">
        <v>52</v>
      </c>
      <c r="C30" s="41" t="s">
        <v>31</v>
      </c>
      <c r="D30" s="46" t="s">
        <v>0</v>
      </c>
      <c r="E30" s="29">
        <v>1440</v>
      </c>
      <c r="F30" s="75">
        <v>267.75</v>
      </c>
      <c r="G30" s="4"/>
      <c r="H30" s="69"/>
      <c r="I30" s="72"/>
      <c r="J30" s="82"/>
      <c r="K30" s="115"/>
      <c r="L30" s="30"/>
      <c r="M30" s="110"/>
      <c r="N30" s="30"/>
      <c r="O30" s="110"/>
      <c r="P30" s="124"/>
      <c r="Q30" s="2"/>
    </row>
    <row r="31" spans="2:17" ht="42.75">
      <c r="B31" s="40" t="s">
        <v>52</v>
      </c>
      <c r="C31" s="41" t="s">
        <v>39</v>
      </c>
      <c r="D31" s="46" t="s">
        <v>0</v>
      </c>
      <c r="E31" s="29">
        <v>1000</v>
      </c>
      <c r="F31" s="75">
        <v>10</v>
      </c>
      <c r="G31" s="4"/>
      <c r="H31" s="69"/>
      <c r="I31" s="72"/>
      <c r="J31" s="82"/>
      <c r="K31" s="115"/>
      <c r="L31" s="30"/>
      <c r="M31" s="110"/>
      <c r="N31" s="30"/>
      <c r="O31" s="110"/>
      <c r="P31" s="124"/>
      <c r="Q31" s="2"/>
    </row>
    <row r="32" spans="2:17" ht="28.5">
      <c r="B32" s="40" t="s">
        <v>41</v>
      </c>
      <c r="C32" s="41" t="s">
        <v>51</v>
      </c>
      <c r="D32" s="46" t="s">
        <v>50</v>
      </c>
      <c r="E32" s="29">
        <v>7215</v>
      </c>
      <c r="F32" s="75">
        <v>2787.6</v>
      </c>
      <c r="G32" s="4"/>
      <c r="H32" s="70"/>
      <c r="I32" s="73"/>
      <c r="J32" s="83"/>
      <c r="K32" s="115"/>
      <c r="L32" s="30"/>
      <c r="M32" s="111"/>
      <c r="N32" s="30"/>
      <c r="O32" s="111"/>
      <c r="P32" s="124"/>
      <c r="Q32" s="2"/>
    </row>
    <row r="33" spans="2:17" ht="38.25" customHeight="1">
      <c r="B33" s="40" t="s">
        <v>41</v>
      </c>
      <c r="C33" s="41" t="s">
        <v>61</v>
      </c>
      <c r="D33" s="46" t="s">
        <v>54</v>
      </c>
      <c r="E33" s="29">
        <v>8800</v>
      </c>
      <c r="F33" s="79">
        <v>2088.63</v>
      </c>
      <c r="G33" s="4"/>
      <c r="H33" s="118" t="s">
        <v>74</v>
      </c>
      <c r="I33" s="71" t="s">
        <v>53</v>
      </c>
      <c r="J33" s="81" t="s">
        <v>70</v>
      </c>
      <c r="K33" s="115"/>
      <c r="L33" s="30"/>
      <c r="M33" s="109">
        <f>SUM(F33:F36)</f>
        <v>4866.6099999999997</v>
      </c>
      <c r="N33" s="30"/>
      <c r="O33" s="109">
        <f>+M33</f>
        <v>4866.6099999999997</v>
      </c>
      <c r="P33" s="124"/>
      <c r="Q33" s="2"/>
    </row>
    <row r="34" spans="2:17" ht="38.25" customHeight="1">
      <c r="B34" s="40" t="s">
        <v>41</v>
      </c>
      <c r="C34" s="41" t="s">
        <v>1</v>
      </c>
      <c r="D34" s="46" t="s">
        <v>54</v>
      </c>
      <c r="E34" s="29">
        <v>7876</v>
      </c>
      <c r="F34" s="79">
        <v>1011.3</v>
      </c>
      <c r="G34" s="4"/>
      <c r="H34" s="119"/>
      <c r="I34" s="72"/>
      <c r="J34" s="82"/>
      <c r="K34" s="115"/>
      <c r="L34" s="30"/>
      <c r="M34" s="110"/>
      <c r="N34" s="30"/>
      <c r="O34" s="110"/>
      <c r="P34" s="124"/>
      <c r="Q34" s="2"/>
    </row>
    <row r="35" spans="2:17" ht="28.5">
      <c r="B35" s="40" t="s">
        <v>41</v>
      </c>
      <c r="C35" s="41" t="s">
        <v>63</v>
      </c>
      <c r="D35" s="46" t="s">
        <v>62</v>
      </c>
      <c r="E35" s="29">
        <v>16270.17</v>
      </c>
      <c r="F35" s="79">
        <v>1417.73</v>
      </c>
      <c r="G35" s="4"/>
      <c r="H35" s="119"/>
      <c r="I35" s="72"/>
      <c r="J35" s="82"/>
      <c r="K35" s="115"/>
      <c r="L35" s="30"/>
      <c r="M35" s="110"/>
      <c r="N35" s="30"/>
      <c r="O35" s="110"/>
      <c r="P35" s="124"/>
      <c r="Q35" s="2"/>
    </row>
    <row r="36" spans="2:17" ht="29.25" thickBot="1">
      <c r="B36" s="50"/>
      <c r="C36" s="51" t="s">
        <v>34</v>
      </c>
      <c r="D36" s="52"/>
      <c r="E36" s="87">
        <f>697.9/2</f>
        <v>348.95</v>
      </c>
      <c r="F36" s="88">
        <f>+E36</f>
        <v>348.95</v>
      </c>
      <c r="G36" s="4"/>
      <c r="H36" s="119"/>
      <c r="I36" s="72"/>
      <c r="J36" s="82"/>
      <c r="K36" s="115"/>
      <c r="L36" s="30"/>
      <c r="M36" s="111"/>
      <c r="N36" s="30"/>
      <c r="O36" s="111"/>
      <c r="P36" s="124"/>
      <c r="Q36" s="57"/>
    </row>
    <row r="37" spans="2:17" ht="38.25" customHeight="1">
      <c r="B37" s="14"/>
      <c r="C37" s="15" t="s">
        <v>34</v>
      </c>
      <c r="D37" s="27"/>
      <c r="E37" s="28">
        <f>697.9/2</f>
        <v>348.95</v>
      </c>
      <c r="F37" s="96">
        <f>+E37</f>
        <v>348.95</v>
      </c>
      <c r="G37" s="97"/>
      <c r="H37" s="120" t="s">
        <v>75</v>
      </c>
      <c r="I37" s="98" t="s">
        <v>53</v>
      </c>
      <c r="J37" s="117" t="s">
        <v>70</v>
      </c>
      <c r="K37" s="115"/>
      <c r="L37" s="30"/>
      <c r="M37" s="112">
        <f>+F37+F38+F39+F40</f>
        <v>4700.1499999999996</v>
      </c>
      <c r="N37" s="30"/>
      <c r="O37" s="112">
        <f>+M37</f>
        <v>4700.1499999999996</v>
      </c>
      <c r="P37" s="124"/>
      <c r="Q37" s="99"/>
    </row>
    <row r="38" spans="2:17" ht="28.5">
      <c r="B38" s="40" t="s">
        <v>41</v>
      </c>
      <c r="C38" s="41" t="s">
        <v>51</v>
      </c>
      <c r="D38" s="46" t="s">
        <v>54</v>
      </c>
      <c r="E38" s="29">
        <v>25872</v>
      </c>
      <c r="F38" s="78">
        <v>2.9</v>
      </c>
      <c r="G38" s="4"/>
      <c r="H38" s="119"/>
      <c r="I38" s="72"/>
      <c r="J38" s="82"/>
      <c r="K38" s="115"/>
      <c r="L38" s="30"/>
      <c r="M38" s="113"/>
      <c r="N38" s="30"/>
      <c r="O38" s="113"/>
      <c r="P38" s="124"/>
      <c r="Q38" s="2"/>
    </row>
    <row r="39" spans="2:17" ht="28.5">
      <c r="B39" s="40" t="s">
        <v>41</v>
      </c>
      <c r="C39" s="41" t="s">
        <v>1</v>
      </c>
      <c r="D39" s="46" t="s">
        <v>5</v>
      </c>
      <c r="E39" s="29">
        <v>30745.51</v>
      </c>
      <c r="F39" s="78">
        <v>4.7699999999999996</v>
      </c>
      <c r="G39" s="4"/>
      <c r="H39" s="119"/>
      <c r="I39" s="72"/>
      <c r="J39" s="82"/>
      <c r="K39" s="115"/>
      <c r="L39" s="30"/>
      <c r="M39" s="113"/>
      <c r="N39" s="30"/>
      <c r="O39" s="113"/>
      <c r="P39" s="124"/>
      <c r="Q39" s="2"/>
    </row>
    <row r="40" spans="2:17" ht="29.25" thickBot="1">
      <c r="B40" s="100"/>
      <c r="C40" s="101" t="s">
        <v>35</v>
      </c>
      <c r="D40" s="102"/>
      <c r="E40" s="103">
        <v>4343.53</v>
      </c>
      <c r="F40" s="104">
        <f>+E40</f>
        <v>4343.53</v>
      </c>
      <c r="G40" s="105"/>
      <c r="H40" s="121"/>
      <c r="I40" s="106"/>
      <c r="J40" s="122"/>
      <c r="K40" s="107"/>
      <c r="L40" s="108"/>
      <c r="M40" s="114"/>
      <c r="N40" s="108"/>
      <c r="O40" s="114"/>
      <c r="P40" s="126"/>
      <c r="Q40" s="3"/>
    </row>
    <row r="41" spans="2:17" ht="127.5">
      <c r="B41" s="89" t="s">
        <v>46</v>
      </c>
      <c r="C41" s="90" t="s">
        <v>9</v>
      </c>
      <c r="D41" s="91" t="s">
        <v>4</v>
      </c>
      <c r="E41" s="48">
        <v>7854.75</v>
      </c>
      <c r="F41" s="48">
        <v>2590.6999999999998</v>
      </c>
      <c r="G41" s="4"/>
      <c r="H41" s="40" t="s">
        <v>49</v>
      </c>
      <c r="I41" s="127" t="s">
        <v>31</v>
      </c>
      <c r="J41" s="46" t="s">
        <v>12</v>
      </c>
      <c r="K41" s="74"/>
      <c r="L41" s="92"/>
      <c r="M41" s="93">
        <v>2590.6999999999998</v>
      </c>
      <c r="N41" s="92"/>
      <c r="O41" s="93">
        <f>+M41</f>
        <v>2590.6999999999998</v>
      </c>
      <c r="P41" s="94" t="s">
        <v>81</v>
      </c>
      <c r="Q41" s="95"/>
    </row>
    <row r="42" spans="2:17" ht="63.75">
      <c r="B42" s="40" t="s">
        <v>49</v>
      </c>
      <c r="C42" s="41" t="s">
        <v>31</v>
      </c>
      <c r="D42" s="46" t="s">
        <v>12</v>
      </c>
      <c r="E42" s="29">
        <v>7624</v>
      </c>
      <c r="F42" s="48">
        <v>3898.59</v>
      </c>
      <c r="G42" s="4"/>
      <c r="H42" s="40" t="s">
        <v>49</v>
      </c>
      <c r="I42" s="127" t="s">
        <v>31</v>
      </c>
      <c r="J42" s="46" t="s">
        <v>12</v>
      </c>
      <c r="K42" s="53"/>
      <c r="L42" s="54"/>
      <c r="M42" s="55">
        <v>3898.59</v>
      </c>
      <c r="N42" s="54"/>
      <c r="O42" s="55">
        <f>+M42</f>
        <v>3898.59</v>
      </c>
      <c r="P42" s="56" t="s">
        <v>80</v>
      </c>
      <c r="Q42" s="57"/>
    </row>
    <row r="43" spans="2:17" ht="18.75" thickBot="1">
      <c r="B43" s="25"/>
      <c r="C43" s="26"/>
      <c r="D43" s="26"/>
      <c r="E43" s="49">
        <f>SUM(E9:E40)</f>
        <v>424458.56</v>
      </c>
      <c r="F43" s="49">
        <f>SUM(F9:F42)</f>
        <v>108170.88999999998</v>
      </c>
      <c r="G43" s="4"/>
      <c r="H43" s="16"/>
      <c r="I43" s="8"/>
      <c r="J43" s="8"/>
      <c r="K43" s="18"/>
      <c r="L43" s="18"/>
      <c r="M43" s="18"/>
      <c r="N43" s="18"/>
      <c r="O43" s="30"/>
      <c r="P43" s="36"/>
      <c r="Q43" s="3"/>
    </row>
    <row r="44" spans="2:17" ht="15" thickBot="1">
      <c r="B44" s="4"/>
      <c r="C44" s="4"/>
      <c r="D44" s="4"/>
      <c r="E44" s="4"/>
      <c r="F44" s="4"/>
      <c r="G44" s="4"/>
      <c r="H44" s="4"/>
      <c r="I44" s="4"/>
      <c r="J44" s="4"/>
      <c r="K44" s="4"/>
      <c r="L44" s="4"/>
      <c r="M44" s="4"/>
      <c r="N44" s="4"/>
      <c r="O44" s="4"/>
      <c r="P44" s="4"/>
      <c r="Q44" s="4"/>
    </row>
    <row r="45" spans="2:17" ht="28.5" customHeight="1">
      <c r="B45" s="7" t="s">
        <v>19</v>
      </c>
      <c r="C45" s="7"/>
      <c r="D45" s="7"/>
      <c r="E45" s="4"/>
      <c r="F45" s="33">
        <v>101681.60000000001</v>
      </c>
      <c r="G45" s="4"/>
      <c r="H45" s="4"/>
      <c r="I45" s="4"/>
      <c r="J45" s="19" t="s">
        <v>29</v>
      </c>
      <c r="K45" s="20">
        <f>SUM(K36:K43)</f>
        <v>0</v>
      </c>
      <c r="L45" s="23">
        <f>SUM(L36:L43)</f>
        <v>0</v>
      </c>
      <c r="M45" s="23">
        <f>SUM(M9:M43)</f>
        <v>108170.88999999998</v>
      </c>
      <c r="N45" s="23">
        <f>SUM(N36:N43)</f>
        <v>0</v>
      </c>
      <c r="O45" s="23">
        <f>SUM(O9:O43)</f>
        <v>108170.88999999998</v>
      </c>
      <c r="P45" s="6" t="s">
        <v>20</v>
      </c>
    </row>
    <row r="46" spans="2:17">
      <c r="B46" s="4"/>
      <c r="C46" s="4"/>
      <c r="D46" s="4"/>
      <c r="E46" s="4"/>
      <c r="F46" s="32">
        <f>F45/0.04</f>
        <v>2542040</v>
      </c>
      <c r="G46" s="4"/>
      <c r="H46" s="4"/>
      <c r="I46" s="4"/>
      <c r="J46" s="4"/>
      <c r="K46" s="4"/>
      <c r="L46" s="4"/>
      <c r="M46" s="4"/>
      <c r="N46" s="4"/>
      <c r="O46" s="4"/>
      <c r="P46" s="4"/>
      <c r="Q46" s="4"/>
    </row>
    <row r="47" spans="2:17">
      <c r="B47" s="10" t="s">
        <v>26</v>
      </c>
      <c r="C47" s="4"/>
      <c r="D47" s="4"/>
      <c r="E47" s="4"/>
      <c r="F47" s="32"/>
      <c r="G47" s="4"/>
      <c r="H47" s="4"/>
      <c r="I47" s="4"/>
      <c r="J47" s="4"/>
      <c r="K47" s="4"/>
      <c r="L47" s="4"/>
      <c r="M47" s="4"/>
      <c r="N47" s="4"/>
      <c r="O47" s="38"/>
      <c r="P47" s="39"/>
      <c r="Q47" s="4"/>
    </row>
    <row r="48" spans="2:17">
      <c r="B48" s="9" t="s">
        <v>30</v>
      </c>
      <c r="F48" s="47">
        <f>+F45*0.5</f>
        <v>50840.800000000003</v>
      </c>
    </row>
    <row r="49" spans="2:16">
      <c r="B49" s="9" t="s">
        <v>24</v>
      </c>
      <c r="F49" s="1">
        <f>+F45*0.3</f>
        <v>30504.48</v>
      </c>
      <c r="H49" s="64"/>
      <c r="I49" s="64"/>
      <c r="J49" s="64"/>
      <c r="K49" s="64"/>
      <c r="L49" s="64"/>
      <c r="M49" s="64"/>
      <c r="N49" s="64"/>
      <c r="O49" s="64"/>
      <c r="P49" s="64"/>
    </row>
    <row r="50" spans="2:16">
      <c r="B50" s="9" t="s">
        <v>25</v>
      </c>
      <c r="F50" s="1">
        <f>+F45*0.1</f>
        <v>10168.160000000002</v>
      </c>
      <c r="O50" s="34"/>
    </row>
    <row r="51" spans="2:16" ht="14.25" customHeight="1">
      <c r="F51" s="1">
        <f>+F45*0.05</f>
        <v>5084.0800000000008</v>
      </c>
    </row>
    <row r="52" spans="2:16" ht="15" customHeight="1">
      <c r="F52" s="1">
        <f>+F45*0.05</f>
        <v>5084.0800000000008</v>
      </c>
    </row>
  </sheetData>
  <mergeCells count="36">
    <mergeCell ref="P9:P13"/>
    <mergeCell ref="P14:P22"/>
    <mergeCell ref="P23:P40"/>
    <mergeCell ref="M23:M32"/>
    <mergeCell ref="M9:M13"/>
    <mergeCell ref="M14:M22"/>
    <mergeCell ref="M33:M36"/>
    <mergeCell ref="M37:M40"/>
    <mergeCell ref="O23:O32"/>
    <mergeCell ref="O9:O13"/>
    <mergeCell ref="O14:O22"/>
    <mergeCell ref="O33:O36"/>
    <mergeCell ref="O37:O40"/>
    <mergeCell ref="H37:H40"/>
    <mergeCell ref="I37:I40"/>
    <mergeCell ref="J37:J40"/>
    <mergeCell ref="H33:H36"/>
    <mergeCell ref="I33:I36"/>
    <mergeCell ref="J33:J36"/>
    <mergeCell ref="J14:J22"/>
    <mergeCell ref="H9:H13"/>
    <mergeCell ref="I9:I13"/>
    <mergeCell ref="J9:J13"/>
    <mergeCell ref="H23:H32"/>
    <mergeCell ref="I23:I32"/>
    <mergeCell ref="J23:J32"/>
    <mergeCell ref="H49:P49"/>
    <mergeCell ref="B3:Q3"/>
    <mergeCell ref="B7:F7"/>
    <mergeCell ref="H7:J7"/>
    <mergeCell ref="K7:N7"/>
    <mergeCell ref="O7:O8"/>
    <mergeCell ref="P7:P8"/>
    <mergeCell ref="Q7:Q8"/>
    <mergeCell ref="H14:H22"/>
    <mergeCell ref="I14:I22"/>
  </mergeCells>
  <phoneticPr fontId="15" type="noConversion"/>
  <pageMargins left="0.75" right="0.75" top="1" bottom="1"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Recalendarizaciones S2</vt:lpstr>
      <vt:lpstr>Reprogramaciones S2</vt:lpstr>
    </vt:vector>
  </TitlesOfParts>
  <Company>The Global Fund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Pilar Velasquez Gallego</dc:creator>
  <cp:lastModifiedBy>anieto</cp:lastModifiedBy>
  <cp:lastPrinted>2014-08-11T16:42:38Z</cp:lastPrinted>
  <dcterms:created xsi:type="dcterms:W3CDTF">2012-01-12T11:34:43Z</dcterms:created>
  <dcterms:modified xsi:type="dcterms:W3CDTF">2015-02-04T00:29:16Z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0x01010011E010077973CC4BA3F747977CAF75EB</vt:lpwstr>
  </property>
  <property fmtid="{D5CDD505-2E9C-101B-9397-08002B2CF9AE}" pid="3" name="TemplateUrl">
    <vt:lpwstr/>
  </property>
  <property fmtid="{D5CDD505-2E9C-101B-9397-08002B2CF9AE}" pid="4" name="IsFinal">
    <vt:lpwstr>NO</vt:lpwstr>
  </property>
  <property fmtid="{D5CDD505-2E9C-101B-9397-08002B2CF9AE}" pid="5" name="SubtType">
    <vt:lpwstr/>
  </property>
  <property fmtid="{D5CDD505-2E9C-101B-9397-08002B2CF9AE}" pid="6" name="gfGrant">
    <vt:lpwstr/>
  </property>
  <property fmtid="{D5CDD505-2E9C-101B-9397-08002B2CF9AE}" pid="7" name="_SourceUrl">
    <vt:lpwstr/>
  </property>
  <property fmtid="{D5CDD505-2E9C-101B-9397-08002B2CF9AE}" pid="8" name="GrantDocType">
    <vt:lpwstr/>
  </property>
  <property fmtid="{D5CDD505-2E9C-101B-9397-08002B2CF9AE}" pid="9" name="xd_ProgID">
    <vt:lpwstr/>
  </property>
  <property fmtid="{D5CDD505-2E9C-101B-9397-08002B2CF9AE}" pid="10" name="Order">
    <vt:lpwstr/>
  </property>
  <property fmtid="{D5CDD505-2E9C-101B-9397-08002B2CF9AE}" pid="11" name="MetaInfo">
    <vt:lpwstr/>
  </property>
</Properties>
</file>