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650" activeTab="0"/>
  </bookViews>
  <sheets>
    <sheet name="Reprogramaciones S2_MINSAL-PNUD" sheetId="1" r:id="rId1"/>
  </sheets>
  <externalReferences>
    <externalReference r:id="rId4"/>
    <externalReference r:id="rId5"/>
    <externalReference r:id="rId6"/>
    <externalReference r:id="rId7"/>
    <externalReference r:id="rId8"/>
    <externalReference r:id="rId9"/>
    <externalReference r:id="rId10"/>
  </externalReferences>
  <definedNames>
    <definedName name="_xlnm.Print_Area" localSheetId="0">'Reprogramaciones S2_MINSAL-PNUD'!$A$1:$AD$81</definedName>
    <definedName name="Cost_Input">'[1]Source'!$A$2:$A$83</definedName>
    <definedName name="IndicatorTypesList">#REF!</definedName>
    <definedName name="LFA_SDA">'[2]LFA_Programmatic Progress_1B'!#REF!</definedName>
    <definedName name="LFASig">#REF!</definedName>
    <definedName name="list">#REF!</definedName>
    <definedName name="List_IE">'[2]Definitions-lists-EFR'!$A$58:$A$65</definedName>
    <definedName name="list1">#REF!</definedName>
    <definedName name="list2">#REF!</definedName>
    <definedName name="listH">#REF!</definedName>
    <definedName name="listie">#REF!</definedName>
    <definedName name="listmac">#REF!</definedName>
    <definedName name="ListMal">'[2]Definitions-lists-EFR'!$A$21:$A$25</definedName>
    <definedName name="listnew">#REF!</definedName>
    <definedName name="listS">#REF!</definedName>
    <definedName name="listsda">#REF!</definedName>
    <definedName name="listsdah">#REF!</definedName>
    <definedName name="listsdahiv">#REF!</definedName>
    <definedName name="listsdahiv1">#REF!</definedName>
    <definedName name="listsdat">#REF!</definedName>
    <definedName name="listsdat1">'[3]Definitions'!$C$39:$C$54</definedName>
    <definedName name="listserv">#REF!</definedName>
    <definedName name="ListTB">'[2]Definitions-lists-EFR'!$A$39:$A$44</definedName>
    <definedName name="MalariaSDA">'[2]Memo Malaria'!$A$2:$A$24</definedName>
    <definedName name="PR_SDA">'[2]LFA_Programmatic Progress_1A'!#REF!</definedName>
    <definedName name="SD">#REF!</definedName>
    <definedName name="SDA">#REF!</definedName>
    <definedName name="Sources">#REF!</definedName>
    <definedName name="TBSDA">'[2]Memo TB'!$A$2:$A$17</definedName>
    <definedName name="TEST">'[2]LFA_Programmatic Progress_1A'!#REF!</definedName>
    <definedName name="Timeframe">#REF!</definedName>
  </definedNames>
  <calcPr fullCalcOnLoad="1"/>
</workbook>
</file>

<file path=xl/sharedStrings.xml><?xml version="1.0" encoding="utf-8"?>
<sst xmlns="http://schemas.openxmlformats.org/spreadsheetml/2006/main" count="370" uniqueCount="147">
  <si>
    <t>REASIGNACION PRESUPUESTARIA SUSTANTIVA</t>
  </si>
  <si>
    <t xml:space="preserve">Fuente </t>
  </si>
  <si>
    <t>Saldos validados en revision de PUDR jul- Dic 2014
ALF</t>
  </si>
  <si>
    <t>COMENTARIOS POR QUE DEL AHORRO</t>
  </si>
  <si>
    <t>Destino</t>
  </si>
  <si>
    <t>Monto a recalendarizarse por periodo</t>
  </si>
  <si>
    <t>Monto total</t>
  </si>
  <si>
    <t xml:space="preserve">Justificación </t>
  </si>
  <si>
    <t>Institución</t>
  </si>
  <si>
    <t>Respuesta del FM</t>
  </si>
  <si>
    <t>REVISIÓN ALF 27 ABRIL 2015</t>
  </si>
  <si>
    <t>AJUSTES</t>
  </si>
  <si>
    <t>DECISION DE APROBACION</t>
  </si>
  <si>
    <t>Module</t>
  </si>
  <si>
    <t>Intervention</t>
  </si>
  <si>
    <t>Cost grouping</t>
  </si>
  <si>
    <t>Presupuesto original
Semestre 2 Año 2014</t>
  </si>
  <si>
    <t>Saldo disponible
 Semestre 2Año 2014</t>
  </si>
  <si>
    <t>Q12015</t>
  </si>
  <si>
    <t>Q22015</t>
  </si>
  <si>
    <t>Q32015</t>
  </si>
  <si>
    <t>Presupuesto 
para Año 2</t>
  </si>
  <si>
    <t>COMENTARIOS POR QUE DEL DESTINO</t>
  </si>
  <si>
    <t>Ajuste</t>
  </si>
  <si>
    <t>MONTO MAXIMO CONSIDERADO</t>
  </si>
  <si>
    <t>OBSERVACION</t>
  </si>
  <si>
    <t>APROBADO CON EFECTO 
INMEDIATO</t>
  </si>
  <si>
    <t>NECESITA 
DOCUMENTACION 
ADICIONAL</t>
  </si>
  <si>
    <t>NO APROBADO</t>
  </si>
  <si>
    <t xml:space="preserve">Prevention key populations-Prisioners - </t>
  </si>
  <si>
    <t>HIV testing and Counseling</t>
  </si>
  <si>
    <t>11. Programme administration costs (PA)</t>
  </si>
  <si>
    <t>Prevention in other population 50%</t>
  </si>
  <si>
    <t>Behavioral Change Programs</t>
  </si>
  <si>
    <t>5. Health Products  - Non-Pharmacueticals (HPNP)</t>
  </si>
  <si>
    <t>MINSAL</t>
  </si>
  <si>
    <t xml:space="preserve">No aprobado. El enfoque de la propuesta presentada al FM es hacia las tres poblaciones clave. Aun considerando la importancia de poblacion general y PVS, parte del compromiso del RP es cubrir con recursos propios estas necesidades. </t>
  </si>
  <si>
    <t>No hay presupuesto para compra de condones en años 2 y 3.
La compra de Condones está bajo la responsabilidad de Plan Int.quien comparte la responsabilidad de distribuirlos a las poblaciones claves. 
El ALF considera que la justificación del RP para solicitar esta reprogramación para cubrir la necesidad de la población en general y PVS (que no atienden los SR's) podría ser válida; sin embargo, parte del compromiso del RP es cubrir con recursos propios estas necesidades y, en todo caso, deberían ser comprados por Plan Int.</t>
  </si>
  <si>
    <t>Aprobado en Acta Plenaria 02-2015 de fecha 5/02/2015.
Necesita justificar adecuadamente por qué  no hace la compra con fondos propios y la distribución que se planea hacer de los con dones adquiridos</t>
  </si>
  <si>
    <t xml:space="preserve">Treatment, care and support - </t>
  </si>
  <si>
    <t>Prevention, Diagnosis and treatment of Opportunistic Infections</t>
  </si>
  <si>
    <t>2. Travel related costs (TRC)</t>
  </si>
  <si>
    <t xml:space="preserve">Program management (HIV) - </t>
  </si>
  <si>
    <t>Planning, Coordination and management</t>
  </si>
  <si>
    <t>3. External professional services (EPS</t>
  </si>
  <si>
    <t>TB/HIV collaborative interventions</t>
  </si>
  <si>
    <t>Treatment adherence</t>
  </si>
  <si>
    <t xml:space="preserve">M&amp;E (HIV) - </t>
  </si>
  <si>
    <t>Administrative and finance data sources</t>
  </si>
  <si>
    <t>9. Non - health equipment (NHP)</t>
  </si>
  <si>
    <t>Se solicita autorización para la adquisición de póliza de seguro para bienes adquiridos con fondos de las subvenciones del Fondo Mundial, el cual ha sido observado por las auditorías externas realizadas al proyecto, se han hecho gestiones para que el Ministerio asuma esta aseguranza sin embargo por razones de déficit presupuestario y priorización de otras áreas no se obtuvo asignación presupuestaria para este rubro.</t>
  </si>
  <si>
    <t>Aprobado por MCP. Aprobamos la solicitud con efecto inmediato</t>
  </si>
  <si>
    <t>No hay presupuesto para seguros de daños y/o perdidas para año 2 y 3. La solicitud es para cubrir año 2 y se espera que para año 3 sea cubierto por el MINSAL. Costo según cotización de tres proveedores y se escoge el mas bajo.</t>
  </si>
  <si>
    <t xml:space="preserve">Ok. Aprobado en Acta Plenaria 02-2015 de fecha 5/02/2015.
Necesita justificar </t>
  </si>
  <si>
    <t>Se solicita autorización para la adquisición de una fotocopiadora-impresora de alto rendimiento para uso de la Unidad Coordinadora de Proyectos, debido a que la que se tiene actualmente ya dio su vida útil y se arruina con frecuencia.</t>
  </si>
  <si>
    <t>Aprobado por MCP. Aprobamos unicamente 1,700 US$, equivalente a cotizacion para equipo multifuncional</t>
  </si>
  <si>
    <t>El costo propuesto por el RP está en función  a una cotización por $3,200 para un Equipo Multifunción; sin embargo, se cuenta con otra cotización para un equipo Multifuncional con un costo de  $1,700 para dos fotocopiadoras. La diferencia en costos fue aclarada por el RP argumentando que cuando se obtuvo la cotización más baja se planificó comprar dos pero en la justificación solo se describió una fotocopiadora.  El ALF considera que el reemplazo de la actual fotocopiadora es valido pero no considera necesario adquirir la segunda</t>
  </si>
  <si>
    <t>Aprobado en Acta Plenaria 02-2015 de fecha 5/02/2015.
Necesita justificar.
Basado en el comentario del RP, si plena solicitar dos fotocopiadoras multifuncionales necesitará justificar la segunda y para que área planea usarla</t>
  </si>
  <si>
    <t xml:space="preserve">PMTCT - </t>
  </si>
  <si>
    <t>Prong 1: Primary prevention of HIV infection among women of childbearing age</t>
  </si>
  <si>
    <t>Prevention key populations-Prisioners 10%</t>
  </si>
  <si>
    <t xml:space="preserve">Se solicita esta disponibilidad para ser ejecutada en el año 2,017. Debido a que nos encontramos en la fase temprana de la ruta critica para elaboración del PENM, no se pueden definir en que actividades se programará esta disponibilidad.  </t>
  </si>
  <si>
    <t>No aprobada. Necesitamos que nos propongan en que lo quieren utilizar.</t>
  </si>
  <si>
    <t>No han definido linea en que podrian usar este remanente por lo que no se puede determinar si ya existe presupuesto</t>
  </si>
  <si>
    <t>No esta clara la necesidad de reprogramacion, el RP solo informa que será usado en el 2017</t>
  </si>
  <si>
    <t>Prong 3: Preventing vertical HIV transmission</t>
  </si>
  <si>
    <t>Prong 4: Treatment, care, support to mothers living with HIV and their families</t>
  </si>
  <si>
    <t xml:space="preserve">Prevention key populations-MSM </t>
  </si>
  <si>
    <t>Other (HIV)</t>
  </si>
  <si>
    <t>ART</t>
  </si>
  <si>
    <t>1. Human resources (HR)-</t>
  </si>
  <si>
    <t xml:space="preserve">Prevention key populations-Prisioners </t>
  </si>
  <si>
    <t xml:space="preserve"> HIV testing and Counseling</t>
  </si>
  <si>
    <t>Prevention key populations- SWs 30%</t>
  </si>
  <si>
    <t>Treatment monitoring</t>
  </si>
  <si>
    <t>10. Communication materials and publications (CMP)</t>
  </si>
  <si>
    <t>Pre and Post-exposure prophylaxis (PrEP</t>
  </si>
  <si>
    <t>Prevention key populations- MSM 5%</t>
  </si>
  <si>
    <t xml:space="preserve"> Treatment adherence</t>
  </si>
  <si>
    <t>9. Non - health equipment (NHP)-</t>
  </si>
  <si>
    <t>Intereses Acumulados a la Fecha</t>
  </si>
  <si>
    <t>Prevention for other Populations - Trans 5%</t>
  </si>
  <si>
    <t>8. Infrastructure (INF)</t>
  </si>
  <si>
    <t>Economías generadas del Proyecto SSF</t>
  </si>
  <si>
    <t>Economias SSF</t>
  </si>
  <si>
    <t>El RP no ha demostrado las lineas de  procedencia de esta economia</t>
  </si>
  <si>
    <t>Se solicita esta disponibilidad para ser ejecutada en el 2017</t>
  </si>
  <si>
    <t>Subtotal MINSAL</t>
  </si>
  <si>
    <t>PMTCT - Prong 3: Preventing vertical HIV transmission</t>
  </si>
  <si>
    <t xml:space="preserve"> Preventing vertical HIV transmission</t>
  </si>
  <si>
    <t>6. Health Products - Equipment (HPE)- 6-6 Other health equipment - Per unit</t>
  </si>
  <si>
    <t>Remanete reportado por pnud</t>
  </si>
  <si>
    <t>PNUD</t>
  </si>
  <si>
    <t>Program Management (HIV)</t>
  </si>
  <si>
    <t>7. Procurement and Supply-Chain Management costs (PSM)</t>
  </si>
  <si>
    <t>Esta linea presupuestaria corresponde a los costos de internaciòn, deaduanaje.  Se solicita esta economia para  la reprogramacion de este monto para ser ejecutado en el año 2017.  Debido a que nos encontramos en la fase temprana de la ruta critica para elaboración del PENM, no se pueden definir en que actividades se programará esta disponibilidad.</t>
  </si>
  <si>
    <t>No aprobada. Si PNUD en 2017 no va a hacer mas compras, no necesitara fondos para desaduanaje</t>
  </si>
  <si>
    <t>Treatment, care and support</t>
  </si>
  <si>
    <t>6. Health Products - Equipment (HPE)</t>
  </si>
  <si>
    <t>Aprobacion condicionada a: opinion/aprobacion del MCP, detallar el monto completo, aclarar para que regiones son los equipos, cual es la infraestructura actual con la que cuentan para respaldar la necesidad</t>
  </si>
  <si>
    <t>No hay presupuesto para año 2.  
De acuerdo a nuestras indagaciones las regiones no tienen presupuesto GOES para la compra de equipos
El RP solo pudo justificar un monto de US$ 35,600 con cotizaciones de proveedores que se resumen a continuación:
a) Mobiliario y equipo para UCSF Unidad Carlos Galeano Zacatecoluca (fondos de multa recuperada) por US$ 4,000.
b) Equipo Hospitalario con fondos de Multa por US$ 17,500 (no se aclara para que región se solicita).
c) Extinguidor con fondos de intereses por US$ 100. (no se aclara para que región se solicita), 
d) Equipo informático con fondos de intereses por un monto de US$ 10,400 (no se aclara para que región se solicita) y
e) Equipo de aire acondicionado con fondos de intereses por un monto de US$ 3,600. (no se aclara para que región se solicita)</t>
  </si>
  <si>
    <t>Pendiente aprobacion del MCP.
Necesita detallar el monto completo y aclarar para que regiones son los equipos</t>
  </si>
  <si>
    <t>Pendiente aprobacion del MCP
Necesita detallar el monto completo y aclarar para que regiones son los equipos</t>
  </si>
  <si>
    <t xml:space="preserve">10. Comunication material Publication  </t>
  </si>
  <si>
    <t xml:space="preserve">Se solicita autorizaciòn de esta disponibilidad para complementar el presupuesto para la impresiòn de los Formularios que sirven como fuente primaria para alimentar los Sistemas de Informacion como el SUMEVE y el SEPS. </t>
  </si>
  <si>
    <t>Pendiente aprobacion MCP para poderse considerar</t>
  </si>
  <si>
    <t xml:space="preserve">No hay presupuesto en año 2 para la impresión de este tipo de formularios.
La variable de la población TRANS no estaba incluida en los formularios de captación de información, por lo que se hizo la inclusión y se busca imprimir los formularios que son 5 distintos y el tabulador del SEPS.   A la fecha no se tiene claridad de como se determinaron los costos y  se ha solicitado a la Dirección de Vigilancia Sanitaria  la determinación de los mismos; sin embargo, basados en el monto solicitado el costo promedio de impresión por 5,193 Blocks es de US$ 18.22 (US$ 56,319 + US$ 38,320.23= US$ 94,639.23 / 5,193)
La estimación de los formularios a imprimir es la siguiente:
a) Formulario FVIH-01: 4,679 block de 100 hojas para todos los  laboratorios y establecimientos.
b) Ficha TAR: 206 Block de 50 hojas para todos los  laboratorios y establecimientos.
c) Formulario FVIH-04: 308 Block de 100 hojas para todos los laboratorios y establecimientos.
Con fecha 31/03/2015 el Fondo Mundial remitió un correo al RP donde informa apoyar la impresión y que se incluya en esta reprogramación. </t>
  </si>
  <si>
    <t>Pendiente aprobacion del MCP</t>
  </si>
  <si>
    <t>1. Human resources (HR</t>
  </si>
  <si>
    <t>Pendiente aprobacion MCP para poderse considerar. Se ha hecho un ajuste considerando que la extension del acuerdo NIM es solo hasta Septiembre 2015</t>
  </si>
  <si>
    <t>No hay presupuesto para año 2 para  cubrir salarios del Técnico de Compras.  El salario mensual es de US$ 2447.26 calculado para 9 meses que es la extensión del proyecto NIM (Ene-Sept 2015).  Sin embatrgo el RP ha calculado salario hasta Diciembgre del 2015 y no aclara las razones del porque de los tres meses adicionales ni tampoco del porque de la diferencia de más en relacion al salario</t>
  </si>
  <si>
    <t>Pre ART</t>
  </si>
  <si>
    <t xml:space="preserve">Aca es una reprogramación y de acuero al costo unitario $ 854.57 de la PO 11523, el set cuesta $25,937.10 </t>
  </si>
  <si>
    <t xml:space="preserve">Esta disponibillidad de $ 48,975.75 es economia de adquisición de reactivos,los que se solicita autorización para ejecutar en el año 2017.  Al  momento no se pueden definir en que se programará esta disponibilidad, debido a que de acuerdo a ruta critica de la elaboración del PENM estamos en una fase temprana para establecerlas </t>
  </si>
  <si>
    <t>Diagnosis and treatment of STIs</t>
  </si>
  <si>
    <t>Se solicita reprogramacion de esta linea para la impresión de 1000 ejemplares de la nueva Guia de Atencion actualizada de acuerdo a la implementacion de la estrategia 2,0 de la OPS, a un costo estimado de $ 4.00 cada una.</t>
  </si>
  <si>
    <t>La guía ya esta aprobada por la Unidad de Regulación y se estima imprimir 2,000 unidades de las cuales 1,000 será con el apoyo de OPS y se solicita esta reprogramación para imprimir las 1,000 restantes. No existe presupuesto en año 2 para esta impresión. 1,000 ejemplares a US$ 4.</t>
  </si>
  <si>
    <t>M&amp;E (HIV)</t>
  </si>
  <si>
    <t>- Survey</t>
  </si>
  <si>
    <t>Se solicita autorización para reprogramar $3,600.00 para complementar la compra de dos set de reactivo para el estudio de genotipaje el cual inicialmente incluía 150 pruebas, pero por el incremento del precio del set (48 puebas) a $50,000 solo se podra adquirir  2 sets (96 pruebas) de genotipaje ( ver cuadro de PNUD ejecución financiera NMF en la linea 3.2.12.32 de pruebas de genotipaje para el estudio con una disponibilidad de $96,900), por lo que se adquiriran 54 pruebas menos contempladas para el estudio.</t>
  </si>
  <si>
    <t xml:space="preserve">Complemento para pruebas de genotipaje. De acuerdo a la información proporcionada por el proveedor el costo actual de las pruebas es de US$ 1,050.  Por lo tanto, la cantidad de pruebas que se podrían adquirir con el monto solicitado es de 3 pruebas </t>
  </si>
  <si>
    <t>Economias Provenientes de la Subvenvion Consolidada SSF</t>
  </si>
  <si>
    <t xml:space="preserve">Economias de multas e intereses </t>
  </si>
  <si>
    <t xml:space="preserve"> Se solicita esta disponibilidad para ser ejecutada en el año 2017. Debido a que nos encontramos en la fase temprana de la ruta crítica para elaboración del PENM, no se pueden definir en que actividades se programará esta disponibilidad. </t>
  </si>
  <si>
    <t>Preand post exposure prophytaxis</t>
  </si>
  <si>
    <t>3. External Profesional Services</t>
  </si>
  <si>
    <t>Pendiente aprobacion MCP para poderse considerar. Detallar como se determinan los 4,000 por persona</t>
  </si>
  <si>
    <t>No hay presupuesto en año 2.
Pasantía necesaria para Médicos tratantes de las poblaciones claves en las Clínicas Visit.    El costo incluye boleto aéreo viáticos y estadía de una semana para 4 médicos.  El RP no entregó detalle de los US$ 4,000
La solicitud de esta línea es con una economía que, por error, fue duplicada por el MINSAL pero sugiere ajustar el monto solicitado de costos de internación y aduanaje en la misma proporción de esta solicitud</t>
  </si>
  <si>
    <t>Pendiente aprobacion del MCP.
A pesar que el monto por persona parece razonable necesita detallar como se conforman los US$ 4,000 por persona</t>
  </si>
  <si>
    <t>Se solicita este monto de $ 41,617.94 para el pago de GMS y costos indirectos para los bienes y servicios a adquirirce en el PNUD calculados en base a la estimacion de gastos según reprogamacion</t>
  </si>
  <si>
    <t>Pendiente aprobacion MCP. Sustrayendo el monto no aprobado por faltar una propeusta de reasignacion, el 7% seria de un maximo de 12,279.02 US$</t>
  </si>
  <si>
    <t>El presupuesto de año 2 corresponde al GMS (55)  y ISS (2%) correspondientes  a las actividades de años 2.  Este monto es el correspondiente al 7% del monto disponible de año 1 en PNUD, el cjual el ALF está de acuerdo</t>
  </si>
  <si>
    <t xml:space="preserve">Pendiente aprobacion del MCP y que el RP defina las lineas donde se necesitan las re`programaciones </t>
  </si>
  <si>
    <t>Subtotal  PNUD</t>
  </si>
  <si>
    <t>Total solicitud:</t>
  </si>
  <si>
    <t>TOTAL</t>
  </si>
  <si>
    <t>Todos los montos en USD</t>
  </si>
  <si>
    <t xml:space="preserve">   </t>
  </si>
  <si>
    <t>PSM</t>
  </si>
  <si>
    <t>NO PSMS</t>
  </si>
  <si>
    <t>NO PSM</t>
  </si>
  <si>
    <t xml:space="preserve">Se pide reprogramar este monto para poder trabajar con las organizaciones de sociedad civil que atienden a personas con VIH y poblaciones clave que solicitan condones. Esto es debido a que el RP Plan solo entregra este insumo a sus Subreceptores y existen otras ONG de poblaciones claves que demandan los condones. ( Programarse en actividades a desarrollar el año 2017) </t>
  </si>
  <si>
    <t xml:space="preserve">Esta disponibilidad presupuestaria  total de $ 35,600 se solicita autorizacion para que sean utilizados para la compra de lo siguiente:        5 Equipos de cómputo portátil,a $1,200.00 total $ $6,000.00 5 cañones multimedia a $ 1000,00 c/u total $5,000.00 estos seran distribuidos uno de cada uno por Region de salud que hacen monitoreo en VIH.  y para los laboratorios de las clínicas VICITS se adquiriran 6 computadoras de escritorio con su mesa e impresor las cuales se distribuiran   una en  Zacatecoluca, una Cojutepeque, una Aguilares y tres en la vicits de chalatenango monto por cada una $ 1,500.00 total $ 9,000.00. Se adquiriran 7 aires acondicionados a $2,000.00 monto total, $ 14,000.00 los cuales se distribuiran para fortalecer siete laboratorios de UCSF de la Region Oriental los cuales geográficamente estan ubicados en zona climaticas muy altas de hasta 41°C). asi tambien se adquiriran 5 refrigerados de 4 pies, a $300.00 C/U monto total $ 1,500.00 para  aumentar la cobertura de los puntos de toma de pruebas de VIH para embarazadas,  en establecimientos donde no hay laboratorios. con el objetivo de   mejorar  la  captación de embarazadas en puntos distantes y no perdiendo la oportunidad de realizarles la prueba de VIH. </t>
  </si>
  <si>
    <t xml:space="preserve">Con esta dsiponibilidad se pagaran los salarios  de técnicos asociados al proyecto del año 2015, considerando ampliacion del convenio hasta diciembre 2015, debido a  que se ha estimado el tiempo que llevan  los procesos de compra y el tiempo en que se realizara la legalizacion de ampliacion  del convenio para realizar los proceso de adquision. </t>
  </si>
  <si>
    <t>Se solicita utilizar esta disponibilidad para financiar Pasantìa en salud anal para 4 recursos mèdicos que atienden poblaciones claves de las clìnicas VICITS en la Ciudad de Mexico estimando una semana con un costo estimado de $ 4,000.00. por cada participante el cual incluye $1.000.00 para boleto aereo y  y $ 3000,00 para viaticos y gastos de transito haciendo un total de $ 16,000,00</t>
  </si>
  <si>
    <t xml:space="preserve">JUSTIFICAR </t>
  </si>
  <si>
    <t>NECESITA APROBAC</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</si>
</sst>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_);_(@_)"/>
    <numFmt numFmtId="165" formatCode="_(* #,##0.00_);_(* \(#,##0.00\);_(* &quot;-&quot;??_);_(@_)"/>
    <numFmt numFmtId="166" formatCode="_(* #,##0.00_);_(* \(#,##0.00\);_(* \-??_);_(@_)"/>
    <numFmt numFmtId="167" formatCode="#.##0"/>
    <numFmt numFmtId="168" formatCode="_-&quot;$&quot;* #,##0_-;\-&quot;$&quot;* #,##0_-;_-&quot;$&quot;* &quot;-&quot;??_-;_-@_-"/>
  </numFmts>
  <fonts count="53">
    <font>
      <sz val="11"/>
      <color theme="1"/>
      <name val="Calibri"/>
      <family val="2"/>
    </font>
    <font>
      <sz val="11"/>
      <color indexed="8"/>
      <name val="Calibri"/>
      <family val="2"/>
    </font>
    <font>
      <sz val="11"/>
      <color indexed="8"/>
      <name val="Arial"/>
      <family val="2"/>
    </font>
    <font>
      <b/>
      <sz val="14"/>
      <color indexed="8"/>
      <name val="Arial"/>
      <family val="2"/>
    </font>
    <font>
      <sz val="14"/>
      <color indexed="8"/>
      <name val="Arial"/>
      <family val="2"/>
    </font>
    <font>
      <sz val="14"/>
      <color indexed="9"/>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10"/>
      <name val="Arial"/>
      <family val="2"/>
    </font>
    <font>
      <sz val="14"/>
      <color indexed="8"/>
      <name val="Calibri"/>
      <family val="2"/>
    </font>
    <font>
      <b/>
      <sz val="14"/>
      <color indexed="8"/>
      <name val="Georgia"/>
      <family val="1"/>
    </font>
    <font>
      <b/>
      <sz val="14"/>
      <color indexed="9"/>
      <name val="Arial"/>
      <family val="2"/>
    </font>
    <font>
      <b/>
      <sz val="14"/>
      <color indexed="10"/>
      <name val="Georgia"/>
      <family val="1"/>
    </font>
    <font>
      <sz val="14"/>
      <name val="Arial"/>
      <family val="2"/>
    </font>
    <font>
      <sz val="14"/>
      <color indexed="63"/>
      <name val="Arial"/>
      <family val="2"/>
    </font>
    <font>
      <sz val="14"/>
      <color indexed="63"/>
      <name val="Calibri"/>
      <family val="2"/>
    </font>
    <font>
      <b/>
      <i/>
      <sz val="14"/>
      <color indexed="8"/>
      <name val="Arial"/>
      <family val="2"/>
    </font>
    <font>
      <b/>
      <sz val="14"/>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4"/>
      <color theme="0"/>
      <name val="Arial"/>
      <family val="2"/>
    </font>
    <font>
      <sz val="14"/>
      <color theme="1"/>
      <name val="Calibri"/>
      <family val="2"/>
    </font>
    <font>
      <b/>
      <sz val="14"/>
      <color theme="0"/>
      <name val="Arial"/>
      <family val="2"/>
    </font>
    <font>
      <b/>
      <sz val="14"/>
      <color rgb="FFFF0000"/>
      <name val="Arial"/>
      <family val="2"/>
    </font>
    <font>
      <sz val="14"/>
      <color rgb="FF00000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indexed="27"/>
        <bgColor indexed="64"/>
      </patternFill>
    </fill>
    <fill>
      <patternFill patternType="solid">
        <fgColor rgb="FF92D050"/>
        <bgColor indexed="64"/>
      </patternFill>
    </fill>
    <fill>
      <patternFill patternType="solid">
        <fgColor theme="0"/>
        <bgColor indexed="64"/>
      </patternFill>
    </fill>
    <fill>
      <patternFill patternType="solid">
        <fgColor indexed="44"/>
        <bgColor indexed="64"/>
      </patternFill>
    </fill>
    <fill>
      <patternFill patternType="solid">
        <fgColor indexed="26"/>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00"/>
        <bgColor indexed="64"/>
      </patternFill>
    </fill>
    <fill>
      <patternFill patternType="solid">
        <fgColor rgb="FFFF0000"/>
        <bgColor indexed="64"/>
      </patternFill>
    </fill>
    <fill>
      <patternFill patternType="solid">
        <fgColor theme="9" tint="0.3999800086021423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indexed="22"/>
        <bgColor indexed="64"/>
      </patternFill>
    </fill>
    <fill>
      <patternFill patternType="solid">
        <fgColor rgb="FFFF0000"/>
        <bgColor indexed="64"/>
      </patternFill>
    </fill>
  </fills>
  <borders count="1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color theme="0"/>
      </right>
      <top style="thin">
        <color theme="0"/>
      </top>
      <bottom style="thin"/>
    </border>
    <border>
      <left/>
      <right style="thin">
        <color indexed="56"/>
      </right>
      <top/>
      <bottom style="medium">
        <color indexed="56"/>
      </bottom>
    </border>
    <border>
      <left/>
      <right/>
      <top/>
      <bottom style="medium">
        <color indexed="56"/>
      </bottom>
    </border>
    <border>
      <left/>
      <right/>
      <top style="medium">
        <color indexed="56"/>
      </top>
      <bottom style="thin">
        <color indexed="56"/>
      </bottom>
    </border>
    <border>
      <left style="thin"/>
      <right/>
      <top/>
      <bottom style="thin">
        <color theme="0"/>
      </bottom>
    </border>
    <border>
      <left/>
      <right/>
      <top/>
      <bottom style="thin">
        <color theme="0"/>
      </bottom>
    </border>
    <border>
      <left style="medium">
        <color indexed="56"/>
      </left>
      <right style="medium">
        <color indexed="56"/>
      </right>
      <top style="medium">
        <color indexed="56"/>
      </top>
      <bottom style="medium">
        <color indexed="56"/>
      </bottom>
    </border>
    <border>
      <left style="thin">
        <color theme="0"/>
      </left>
      <right style="thin">
        <color theme="0"/>
      </right>
      <top/>
      <bottom/>
    </border>
    <border>
      <left style="medium">
        <color indexed="56"/>
      </left>
      <right style="medium">
        <color indexed="56"/>
      </right>
      <top style="medium">
        <color indexed="56"/>
      </top>
      <bottom/>
    </border>
    <border>
      <left style="medium">
        <color indexed="56"/>
      </left>
      <right/>
      <top style="medium">
        <color indexed="56"/>
      </top>
      <bottom/>
    </border>
    <border>
      <left style="thin"/>
      <right style="thin"/>
      <top style="thin"/>
      <bottom/>
    </border>
    <border>
      <left style="medium">
        <color indexed="56"/>
      </left>
      <right style="thin">
        <color indexed="56"/>
      </right>
      <top style="medium">
        <color indexed="56"/>
      </top>
      <bottom/>
    </border>
    <border>
      <left/>
      <right style="medium">
        <color indexed="56"/>
      </right>
      <top/>
      <bottom/>
    </border>
    <border>
      <left style="thin"/>
      <right style="thin"/>
      <top/>
      <bottom style="thin"/>
    </border>
    <border>
      <left/>
      <right style="thin">
        <color theme="0"/>
      </right>
      <top style="thin">
        <color theme="0"/>
      </top>
      <bottom/>
    </border>
    <border>
      <left style="thin">
        <color theme="0"/>
      </left>
      <right style="thin">
        <color theme="0"/>
      </right>
      <top style="thin">
        <color theme="0"/>
      </top>
      <bottom/>
    </border>
    <border>
      <left style="medium">
        <color indexed="56"/>
      </left>
      <right style="thin">
        <color indexed="56"/>
      </right>
      <top style="thin">
        <color indexed="56"/>
      </top>
      <bottom style="thin">
        <color indexed="56"/>
      </bottom>
    </border>
    <border>
      <left/>
      <right style="thin">
        <color indexed="56"/>
      </right>
      <top style="thin">
        <color indexed="56"/>
      </top>
      <bottom style="thin">
        <color indexed="56"/>
      </bottom>
    </border>
    <border>
      <left/>
      <right/>
      <top style="thin">
        <color indexed="56"/>
      </top>
      <bottom style="thin">
        <color indexed="56"/>
      </bottom>
    </border>
    <border>
      <left style="medium">
        <color indexed="56"/>
      </left>
      <right/>
      <top style="thin">
        <color indexed="56"/>
      </top>
      <bottom style="thin">
        <color indexed="56"/>
      </bottom>
    </border>
    <border>
      <left style="thin"/>
      <right style="thin"/>
      <top style="thin"/>
      <bottom style="thin"/>
    </border>
    <border>
      <left/>
      <right style="thin">
        <color indexed="56"/>
      </right>
      <top style="medium">
        <color indexed="56"/>
      </top>
      <bottom style="medium">
        <color indexed="56"/>
      </bottom>
    </border>
    <border>
      <left style="thin">
        <color indexed="56"/>
      </left>
      <right style="thin">
        <color indexed="56"/>
      </right>
      <top style="medium">
        <color indexed="56"/>
      </top>
      <bottom style="medium">
        <color indexed="56"/>
      </bottom>
    </border>
    <border>
      <left style="thin">
        <color indexed="56"/>
      </left>
      <right style="thin">
        <color indexed="56"/>
      </right>
      <top style="medium">
        <color indexed="56"/>
      </top>
      <bottom style="thin">
        <color indexed="56"/>
      </bottom>
    </border>
    <border>
      <left style="thin">
        <color indexed="56"/>
      </left>
      <right style="medium">
        <color indexed="56"/>
      </right>
      <top style="medium">
        <color indexed="56"/>
      </top>
      <bottom style="medium">
        <color indexed="56"/>
      </bottom>
    </border>
    <border>
      <left style="medium">
        <color indexed="56"/>
      </left>
      <right style="thin"/>
      <top style="medium">
        <color indexed="56"/>
      </top>
      <bottom/>
    </border>
    <border>
      <left style="thin"/>
      <right style="thin"/>
      <top style="thin">
        <color theme="0"/>
      </top>
      <bottom/>
    </border>
    <border>
      <left style="thin">
        <color indexed="56"/>
      </left>
      <right style="thin">
        <color indexed="56"/>
      </right>
      <top style="thin">
        <color indexed="56"/>
      </top>
      <bottom style="thin">
        <color indexed="56"/>
      </bottom>
    </border>
    <border>
      <left style="medium">
        <color indexed="56"/>
      </left>
      <right style="thin"/>
      <top/>
      <bottom/>
    </border>
    <border>
      <left style="thin"/>
      <right style="thin"/>
      <top/>
      <bottom/>
    </border>
    <border>
      <left style="medium">
        <color indexed="56"/>
      </left>
      <right style="thin"/>
      <top/>
      <bottom style="thin">
        <color indexed="56"/>
      </bottom>
    </border>
    <border>
      <left style="thin">
        <color indexed="56"/>
      </left>
      <right style="thin">
        <color indexed="56"/>
      </right>
      <top style="thin">
        <color indexed="56"/>
      </top>
      <bottom style="medium">
        <color indexed="56"/>
      </bottom>
    </border>
    <border>
      <left/>
      <right/>
      <top style="thin">
        <color indexed="56"/>
      </top>
      <bottom style="medium">
        <color indexed="56"/>
      </bottom>
    </border>
    <border>
      <left style="medium">
        <color indexed="56"/>
      </left>
      <right style="thin">
        <color indexed="56"/>
      </right>
      <top/>
      <bottom style="thin">
        <color indexed="56"/>
      </bottom>
    </border>
    <border>
      <left/>
      <right style="thin">
        <color indexed="56"/>
      </right>
      <top/>
      <bottom style="thin">
        <color indexed="56"/>
      </bottom>
    </border>
    <border>
      <left/>
      <right/>
      <top/>
      <bottom style="thin">
        <color indexed="56"/>
      </bottom>
    </border>
    <border>
      <left style="thin">
        <color indexed="56"/>
      </left>
      <right style="medium">
        <color indexed="56"/>
      </right>
      <top/>
      <bottom style="medium">
        <color indexed="56"/>
      </bottom>
    </border>
    <border>
      <left/>
      <right/>
      <top style="medium">
        <color indexed="56"/>
      </top>
      <bottom style="medium">
        <color indexed="56"/>
      </bottom>
    </border>
    <border>
      <left/>
      <right style="thin">
        <color indexed="56"/>
      </right>
      <top style="thin">
        <color indexed="56"/>
      </top>
      <bottom/>
    </border>
    <border>
      <left style="medium">
        <color indexed="56"/>
      </left>
      <right style="thin">
        <color indexed="56"/>
      </right>
      <top style="thin">
        <color indexed="56"/>
      </top>
      <bottom/>
    </border>
    <border>
      <left style="medium">
        <color indexed="56"/>
      </left>
      <right/>
      <top style="thin">
        <color indexed="56"/>
      </top>
      <bottom/>
    </border>
    <border>
      <left style="thin">
        <color indexed="56"/>
      </left>
      <right style="thin">
        <color indexed="56"/>
      </right>
      <top style="medium">
        <color indexed="56"/>
      </top>
      <bottom/>
    </border>
    <border>
      <left style="thin">
        <color indexed="56"/>
      </left>
      <right style="medium">
        <color indexed="56"/>
      </right>
      <top style="medium">
        <color indexed="56"/>
      </top>
      <bottom/>
    </border>
    <border>
      <left style="medium">
        <color indexed="58"/>
      </left>
      <right style="thin">
        <color indexed="58"/>
      </right>
      <top style="thin">
        <color indexed="58"/>
      </top>
      <bottom style="thin">
        <color indexed="58"/>
      </bottom>
    </border>
    <border>
      <left/>
      <right style="thin">
        <color indexed="58"/>
      </right>
      <top style="thin">
        <color indexed="58"/>
      </top>
      <bottom style="thin">
        <color indexed="58"/>
      </bottom>
    </border>
    <border>
      <left/>
      <right/>
      <top style="thin">
        <color indexed="58"/>
      </top>
      <bottom style="thin">
        <color indexed="58"/>
      </bottom>
    </border>
    <border>
      <left style="medium">
        <color indexed="58"/>
      </left>
      <right/>
      <top style="thin">
        <color indexed="58"/>
      </top>
      <bottom style="thin">
        <color indexed="58"/>
      </bottom>
    </border>
    <border>
      <left/>
      <right style="thin">
        <color indexed="58"/>
      </right>
      <top style="medium">
        <color indexed="58"/>
      </top>
      <bottom style="medium">
        <color indexed="58"/>
      </bottom>
    </border>
    <border>
      <left style="thin">
        <color indexed="58"/>
      </left>
      <right style="thin">
        <color indexed="58"/>
      </right>
      <top style="medium">
        <color indexed="58"/>
      </top>
      <bottom style="medium">
        <color indexed="58"/>
      </bottom>
    </border>
    <border>
      <left style="thin">
        <color indexed="58"/>
      </left>
      <right style="thin">
        <color indexed="58"/>
      </right>
      <top style="medium">
        <color indexed="58"/>
      </top>
      <bottom style="thin">
        <color indexed="58"/>
      </bottom>
    </border>
    <border>
      <left style="thin">
        <color indexed="58"/>
      </left>
      <right style="medium">
        <color indexed="56"/>
      </right>
      <top style="medium">
        <color indexed="56"/>
      </top>
      <bottom/>
    </border>
    <border>
      <left style="thin"/>
      <right style="thin"/>
      <top style="medium">
        <color indexed="56"/>
      </top>
      <bottom/>
    </border>
    <border>
      <left style="thin">
        <color indexed="58"/>
      </left>
      <right style="thin">
        <color indexed="58"/>
      </right>
      <top style="thin">
        <color indexed="58"/>
      </top>
      <bottom style="thin">
        <color indexed="58"/>
      </bottom>
    </border>
    <border>
      <left style="thin">
        <color indexed="58"/>
      </left>
      <right style="medium">
        <color indexed="56"/>
      </right>
      <top/>
      <bottom/>
    </border>
    <border>
      <left style="thin">
        <color indexed="58"/>
      </left>
      <right style="thin">
        <color indexed="58"/>
      </right>
      <top style="thin">
        <color indexed="58"/>
      </top>
      <bottom style="medium">
        <color indexed="58"/>
      </bottom>
    </border>
    <border>
      <left style="thin">
        <color indexed="58"/>
      </left>
      <right style="medium">
        <color indexed="56"/>
      </right>
      <top/>
      <bottom style="medium">
        <color indexed="58"/>
      </bottom>
    </border>
    <border>
      <left style="thin"/>
      <right style="thin"/>
      <top/>
      <bottom style="medium">
        <color indexed="56"/>
      </bottom>
    </border>
    <border>
      <left/>
      <right style="thin">
        <color indexed="58"/>
      </right>
      <top style="medium">
        <color indexed="58"/>
      </top>
      <bottom style="thin">
        <color indexed="58"/>
      </bottom>
    </border>
    <border>
      <left style="thin">
        <color indexed="58"/>
      </left>
      <right style="thin"/>
      <top style="medium">
        <color indexed="58"/>
      </top>
      <bottom/>
    </border>
    <border>
      <left style="thin">
        <color indexed="58"/>
      </left>
      <right style="thin"/>
      <top/>
      <bottom/>
    </border>
    <border>
      <left style="medium">
        <color indexed="58"/>
      </left>
      <right style="thin">
        <color indexed="58"/>
      </right>
      <top style="thin">
        <color indexed="58"/>
      </top>
      <bottom/>
    </border>
    <border>
      <left/>
      <right style="thin">
        <color indexed="58"/>
      </right>
      <top style="thin">
        <color indexed="58"/>
      </top>
      <bottom/>
    </border>
    <border>
      <left/>
      <right/>
      <top style="thin">
        <color indexed="58"/>
      </top>
      <bottom/>
    </border>
    <border>
      <left style="medium">
        <color indexed="58"/>
      </left>
      <right style="thin">
        <color indexed="58"/>
      </right>
      <top style="medium">
        <color indexed="58"/>
      </top>
      <bottom style="thin">
        <color indexed="58"/>
      </bottom>
    </border>
    <border>
      <left/>
      <right/>
      <top style="medium">
        <color indexed="58"/>
      </top>
      <bottom style="thin">
        <color indexed="58"/>
      </bottom>
    </border>
    <border>
      <left/>
      <right style="thin">
        <color indexed="58"/>
      </right>
      <top style="thin">
        <color indexed="58"/>
      </top>
      <bottom style="medium">
        <color indexed="58"/>
      </bottom>
    </border>
    <border>
      <left style="medium">
        <color indexed="58"/>
      </left>
      <right/>
      <top style="thin">
        <color indexed="58"/>
      </top>
      <bottom/>
    </border>
    <border>
      <left style="thin">
        <color indexed="58"/>
      </left>
      <right style="thin">
        <color indexed="58"/>
      </right>
      <top style="thin">
        <color indexed="58"/>
      </top>
      <bottom/>
    </border>
    <border>
      <left style="thin">
        <color indexed="58"/>
      </left>
      <right style="thin"/>
      <top/>
      <bottom style="thin"/>
    </border>
    <border>
      <left style="thin"/>
      <right/>
      <top style="thin"/>
      <bottom style="thin"/>
    </border>
    <border>
      <left/>
      <right/>
      <top style="thin"/>
      <bottom style="thin"/>
    </border>
    <border>
      <left/>
      <right style="thin"/>
      <top style="thin"/>
      <bottom style="thin"/>
    </border>
    <border>
      <left/>
      <right/>
      <top style="medium">
        <color indexed="56"/>
      </top>
      <bottom/>
    </border>
    <border>
      <left style="medium">
        <color indexed="56"/>
      </left>
      <right/>
      <top/>
      <bottom style="medium">
        <color indexed="56"/>
      </bottom>
    </border>
    <border>
      <left/>
      <right style="medium">
        <color indexed="56"/>
      </right>
      <top/>
      <bottom style="medium">
        <color indexed="56"/>
      </bottom>
    </border>
    <border>
      <left style="medium">
        <color indexed="56"/>
      </left>
      <right style="thin">
        <color indexed="56"/>
      </right>
      <top/>
      <bottom/>
    </border>
    <border>
      <left style="medium">
        <color indexed="56"/>
      </left>
      <right/>
      <top/>
      <bottom/>
    </border>
    <border>
      <left style="thin">
        <color indexed="56"/>
      </left>
      <right/>
      <top style="medium">
        <color indexed="56"/>
      </top>
      <bottom/>
    </border>
    <border>
      <left/>
      <right style="thin">
        <color indexed="56"/>
      </right>
      <top style="medium">
        <color indexed="56"/>
      </top>
      <bottom/>
    </border>
    <border>
      <left style="thin">
        <color indexed="56"/>
      </left>
      <right/>
      <top style="medium">
        <color indexed="56"/>
      </top>
      <bottom style="thin">
        <color indexed="56"/>
      </bottom>
    </border>
    <border>
      <left style="thin"/>
      <right style="medium">
        <color indexed="56"/>
      </right>
      <top/>
      <bottom/>
    </border>
    <border>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6"/>
      </left>
      <right style="thin">
        <color indexed="56"/>
      </right>
      <top/>
      <bottom style="medium">
        <color indexed="56"/>
      </bottom>
    </border>
    <border>
      <left style="thin">
        <color indexed="59"/>
      </left>
      <right style="thin">
        <color indexed="59"/>
      </right>
      <top style="thin">
        <color indexed="59"/>
      </top>
      <bottom/>
    </border>
    <border>
      <left/>
      <right style="thin">
        <color indexed="59"/>
      </right>
      <top style="thin">
        <color indexed="59"/>
      </top>
      <bottom/>
    </border>
    <border>
      <left/>
      <right/>
      <top style="thin">
        <color indexed="59"/>
      </top>
      <bottom/>
    </border>
    <border>
      <left style="thin">
        <color indexed="56"/>
      </left>
      <right style="thin">
        <color indexed="56"/>
      </right>
      <top/>
      <bottom/>
    </border>
    <border>
      <left style="thin">
        <color indexed="59"/>
      </left>
      <right style="thin"/>
      <top style="medium">
        <color indexed="56"/>
      </top>
      <bottom/>
    </border>
    <border>
      <left/>
      <right style="thin">
        <color indexed="56"/>
      </right>
      <top/>
      <bottom/>
    </border>
    <border>
      <left style="thin">
        <color indexed="56"/>
      </left>
      <right/>
      <top/>
      <bottom/>
    </border>
    <border>
      <left/>
      <right style="thin">
        <color indexed="59"/>
      </right>
      <top/>
      <bottom style="thin">
        <color indexed="59"/>
      </bottom>
    </border>
    <border>
      <left style="thin">
        <color indexed="59"/>
      </left>
      <right style="thin"/>
      <top/>
      <bottom style="medium">
        <color indexed="56"/>
      </bottom>
    </border>
    <border>
      <left/>
      <right style="thin">
        <color indexed="59"/>
      </right>
      <top/>
      <bottom/>
    </border>
    <border>
      <left style="thin">
        <color indexed="59"/>
      </left>
      <right style="thin">
        <color indexed="59"/>
      </right>
      <top/>
      <bottom/>
    </border>
    <border>
      <left style="thin">
        <color indexed="59"/>
      </left>
      <right style="thin">
        <color indexed="56"/>
      </right>
      <top/>
      <bottom/>
    </border>
    <border>
      <left style="thin">
        <color indexed="59"/>
      </left>
      <right style="thin">
        <color indexed="59"/>
      </right>
      <top/>
      <bottom style="thin">
        <color indexed="59"/>
      </bottom>
    </border>
    <border>
      <left style="thin">
        <color indexed="59"/>
      </left>
      <right style="thin">
        <color indexed="56"/>
      </right>
      <top/>
      <bottom style="thin">
        <color indexed="59"/>
      </bottom>
    </border>
    <border>
      <left/>
      <right style="thin">
        <color indexed="59"/>
      </right>
      <top style="thin"/>
      <bottom/>
    </border>
    <border>
      <left style="thin">
        <color indexed="59"/>
      </left>
      <right style="thin">
        <color indexed="59"/>
      </right>
      <top style="thin"/>
      <bottom/>
    </border>
    <border>
      <left style="thin">
        <color indexed="58"/>
      </left>
      <right style="thin">
        <color indexed="58"/>
      </right>
      <top/>
      <bottom style="thin">
        <color indexed="58"/>
      </bottom>
    </border>
    <border>
      <left style="thin">
        <color indexed="58"/>
      </left>
      <right/>
      <top/>
      <bottom style="thin">
        <color indexed="58"/>
      </bottom>
    </border>
    <border>
      <left style="thin">
        <color indexed="58"/>
      </left>
      <right/>
      <top style="thin">
        <color indexed="58"/>
      </top>
      <bottom style="thin">
        <color indexed="58"/>
      </bottom>
    </border>
    <border>
      <left style="thin">
        <color indexed="56"/>
      </left>
      <right/>
      <top style="thin">
        <color indexed="59"/>
      </top>
      <bottom/>
    </border>
    <border>
      <left style="thin">
        <color indexed="58"/>
      </left>
      <right/>
      <top style="thin">
        <color indexed="58"/>
      </top>
      <bottom/>
    </border>
    <border>
      <left style="thin">
        <color indexed="56"/>
      </left>
      <right style="thin">
        <color indexed="59"/>
      </right>
      <top/>
      <bottom style="thin">
        <color indexed="59"/>
      </bottom>
    </border>
    <border>
      <left style="thin">
        <color indexed="59"/>
      </left>
      <right/>
      <top/>
      <bottom/>
    </border>
    <border>
      <left style="thin">
        <color indexed="59"/>
      </left>
      <right/>
      <top style="thin">
        <color indexed="59"/>
      </top>
      <bottom/>
    </border>
    <border>
      <left style="thin">
        <color indexed="56"/>
      </left>
      <right/>
      <top/>
      <bottom style="medium">
        <color indexed="56"/>
      </bottom>
    </border>
    <border>
      <left style="thin">
        <color indexed="59"/>
      </left>
      <right/>
      <top/>
      <bottom style="thin">
        <color indexed="59"/>
      </bottom>
    </border>
    <border>
      <left style="thin">
        <color indexed="59"/>
      </left>
      <right style="thin">
        <color indexed="56"/>
      </right>
      <top style="thin">
        <color indexed="59"/>
      </top>
      <bottom/>
    </border>
    <border>
      <left style="thin">
        <color indexed="56"/>
      </left>
      <right style="thin">
        <color indexed="59"/>
      </right>
      <top style="thin">
        <color indexed="59"/>
      </top>
      <bottom/>
    </border>
    <border>
      <left style="thin">
        <color indexed="59"/>
      </left>
      <right style="thin"/>
      <top style="thin">
        <color indexed="59"/>
      </top>
      <bottom/>
    </border>
    <border>
      <left style="thin">
        <color indexed="59"/>
      </left>
      <right style="thin">
        <color indexed="59"/>
      </right>
      <top/>
      <bottom style="thin"/>
    </border>
    <border>
      <left style="thin">
        <color indexed="59"/>
      </left>
      <right/>
      <top/>
      <bottom style="thin"/>
    </border>
    <border>
      <left style="thin">
        <color indexed="59"/>
      </left>
      <right style="thin"/>
      <top/>
      <bottom style="thin">
        <color indexed="59"/>
      </bottom>
    </border>
    <border>
      <left/>
      <right style="thin"/>
      <top style="thin">
        <color indexed="59"/>
      </top>
      <bottom/>
    </border>
    <border>
      <left style="thin"/>
      <right/>
      <top style="thin"/>
      <bottom/>
    </border>
    <border>
      <left/>
      <right/>
      <top/>
      <bottom style="thin">
        <color indexed="59"/>
      </bottom>
    </border>
    <border>
      <left/>
      <right style="thin"/>
      <top/>
      <bottom style="thin">
        <color indexed="59"/>
      </bottom>
    </border>
    <border>
      <left style="thin"/>
      <right/>
      <top/>
      <bottom style="thin"/>
    </border>
    <border>
      <left/>
      <right style="thin"/>
      <top style="thin"/>
      <bottom/>
    </border>
    <border>
      <left style="medium">
        <color indexed="56"/>
      </left>
      <right style="thin">
        <color indexed="56"/>
      </right>
      <top/>
      <bottom style="medium">
        <color indexed="5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pplyFill="0" applyBorder="0" applyAlignment="0" applyProtection="0"/>
    <xf numFmtId="0" fontId="4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401">
    <xf numFmtId="0" fontId="0" fillId="0" borderId="0" xfId="0" applyFont="1" applyAlignment="1">
      <alignment/>
    </xf>
    <xf numFmtId="0" fontId="48" fillId="33" borderId="10" xfId="52" applyFont="1" applyFill="1" applyBorder="1" applyAlignment="1">
      <alignment horizontal="center" vertical="center" wrapText="1"/>
      <protection/>
    </xf>
    <xf numFmtId="166" fontId="3" fillId="34" borderId="11" xfId="52" applyNumberFormat="1" applyFont="1" applyFill="1" applyBorder="1" applyAlignment="1">
      <alignment wrapText="1"/>
      <protection/>
    </xf>
    <xf numFmtId="166" fontId="3" fillId="34" borderId="12" xfId="52" applyNumberFormat="1" applyFont="1" applyFill="1" applyBorder="1" applyAlignment="1">
      <alignment wrapText="1"/>
      <protection/>
    </xf>
    <xf numFmtId="166" fontId="3" fillId="35" borderId="12" xfId="52" applyNumberFormat="1" applyFont="1" applyFill="1" applyBorder="1" applyAlignment="1">
      <alignment wrapText="1"/>
      <protection/>
    </xf>
    <xf numFmtId="0" fontId="4" fillId="36" borderId="12" xfId="52" applyFont="1" applyFill="1" applyBorder="1" applyAlignment="1">
      <alignment wrapText="1"/>
      <protection/>
    </xf>
    <xf numFmtId="0" fontId="4" fillId="36" borderId="13" xfId="52" applyFont="1" applyFill="1" applyBorder="1" applyAlignment="1">
      <alignment wrapText="1"/>
      <protection/>
    </xf>
    <xf numFmtId="0" fontId="48" fillId="33" borderId="14" xfId="52" applyFont="1" applyFill="1" applyBorder="1" applyAlignment="1">
      <alignment horizontal="center" vertical="center" wrapText="1"/>
      <protection/>
    </xf>
    <xf numFmtId="0" fontId="48" fillId="33" borderId="15" xfId="52" applyFont="1" applyFill="1" applyBorder="1" applyAlignment="1">
      <alignment horizontal="center" vertical="center" wrapText="1"/>
      <protection/>
    </xf>
    <xf numFmtId="0" fontId="22" fillId="0" borderId="0" xfId="52" applyFont="1" applyBorder="1" applyAlignment="1">
      <alignment horizontal="center" wrapText="1"/>
      <protection/>
    </xf>
    <xf numFmtId="0" fontId="4" fillId="0" borderId="0" xfId="52" applyFont="1" applyAlignment="1">
      <alignment wrapText="1"/>
      <protection/>
    </xf>
    <xf numFmtId="0" fontId="4" fillId="0" borderId="0" xfId="52" applyFont="1" applyAlignment="1">
      <alignment horizontal="left" wrapText="1"/>
      <protection/>
    </xf>
    <xf numFmtId="0" fontId="49" fillId="0" borderId="0" xfId="0" applyFont="1" applyAlignment="1">
      <alignment/>
    </xf>
    <xf numFmtId="0" fontId="22" fillId="0" borderId="0" xfId="52" applyFont="1" applyAlignment="1">
      <alignment horizontal="left" vertical="top" wrapText="1"/>
      <protection/>
    </xf>
    <xf numFmtId="0" fontId="22" fillId="0" borderId="0" xfId="52" applyFont="1" applyAlignment="1">
      <alignment horizontal="left" vertical="center" wrapText="1"/>
      <protection/>
    </xf>
    <xf numFmtId="0" fontId="24" fillId="37" borderId="16" xfId="52" applyFont="1" applyFill="1" applyBorder="1" applyAlignment="1">
      <alignment horizontal="left" vertical="center" wrapText="1"/>
      <protection/>
    </xf>
    <xf numFmtId="0" fontId="48" fillId="33" borderId="17" xfId="52" applyFont="1" applyFill="1" applyBorder="1" applyAlignment="1">
      <alignment horizontal="center" vertical="center" wrapText="1"/>
      <protection/>
    </xf>
    <xf numFmtId="0" fontId="24" fillId="37" borderId="18" xfId="52" applyFont="1" applyFill="1" applyBorder="1" applyAlignment="1">
      <alignment horizontal="center" vertical="center" wrapText="1"/>
      <protection/>
    </xf>
    <xf numFmtId="0" fontId="24" fillId="37" borderId="19" xfId="52" applyFont="1" applyFill="1" applyBorder="1" applyAlignment="1">
      <alignment horizontal="center" vertical="center" wrapText="1"/>
      <protection/>
    </xf>
    <xf numFmtId="0" fontId="4" fillId="0" borderId="20" xfId="52" applyFont="1" applyBorder="1" applyAlignment="1">
      <alignment horizontal="center" vertical="center" wrapText="1"/>
      <protection/>
    </xf>
    <xf numFmtId="0" fontId="4" fillId="0" borderId="0" xfId="52" applyFont="1" applyAlignment="1">
      <alignment vertical="center" wrapText="1"/>
      <protection/>
    </xf>
    <xf numFmtId="0" fontId="50" fillId="33" borderId="0" xfId="52" applyFont="1" applyFill="1" applyBorder="1" applyAlignment="1">
      <alignment horizontal="center" vertical="center" wrapText="1"/>
      <protection/>
    </xf>
    <xf numFmtId="0" fontId="24" fillId="38" borderId="21" xfId="52" applyFont="1" applyFill="1" applyBorder="1" applyAlignment="1">
      <alignment horizontal="center" vertical="center" wrapText="1"/>
      <protection/>
    </xf>
    <xf numFmtId="0" fontId="24" fillId="38" borderId="18" xfId="52" applyFont="1" applyFill="1" applyBorder="1" applyAlignment="1">
      <alignment horizontal="center" vertical="center" wrapText="1"/>
      <protection/>
    </xf>
    <xf numFmtId="0" fontId="26" fillId="37" borderId="22" xfId="52" applyFont="1" applyFill="1" applyBorder="1" applyAlignment="1">
      <alignment horizontal="center" vertical="center" wrapText="1"/>
      <protection/>
    </xf>
    <xf numFmtId="0" fontId="4" fillId="0" borderId="23" xfId="52" applyFont="1" applyBorder="1" applyAlignment="1">
      <alignment horizontal="center" vertical="center" wrapText="1"/>
      <protection/>
    </xf>
    <xf numFmtId="0" fontId="48" fillId="33" borderId="24" xfId="52" applyFont="1" applyFill="1" applyBorder="1" applyAlignment="1">
      <alignment horizontal="center" vertical="center" wrapText="1"/>
      <protection/>
    </xf>
    <xf numFmtId="0" fontId="48" fillId="33" borderId="25" xfId="52" applyFont="1" applyFill="1" applyBorder="1" applyAlignment="1">
      <alignment horizontal="center" vertical="center" wrapText="1"/>
      <protection/>
    </xf>
    <xf numFmtId="0" fontId="4" fillId="39" borderId="26" xfId="52" applyFont="1" applyFill="1" applyBorder="1" applyAlignment="1">
      <alignment vertical="center" wrapText="1"/>
      <protection/>
    </xf>
    <xf numFmtId="0" fontId="4" fillId="39" borderId="27" xfId="52" applyFont="1" applyFill="1" applyBorder="1" applyAlignment="1">
      <alignment vertical="center" wrapText="1"/>
      <protection/>
    </xf>
    <xf numFmtId="0" fontId="4" fillId="39" borderId="28" xfId="52" applyFont="1" applyFill="1" applyBorder="1" applyAlignment="1">
      <alignment vertical="center" wrapText="1"/>
      <protection/>
    </xf>
    <xf numFmtId="164" fontId="4" fillId="39" borderId="26" xfId="50" applyFont="1" applyFill="1" applyBorder="1" applyAlignment="1" applyProtection="1">
      <alignment vertical="center" wrapText="1"/>
      <protection/>
    </xf>
    <xf numFmtId="164" fontId="4" fillId="39" borderId="29" xfId="50" applyFont="1" applyFill="1" applyBorder="1" applyAlignment="1" applyProtection="1">
      <alignment vertical="center" wrapText="1"/>
      <protection/>
    </xf>
    <xf numFmtId="164" fontId="4" fillId="35" borderId="30" xfId="50" applyFont="1" applyFill="1" applyBorder="1" applyAlignment="1" applyProtection="1">
      <alignment vertical="center" wrapText="1"/>
      <protection/>
    </xf>
    <xf numFmtId="0" fontId="4" fillId="40" borderId="30" xfId="52" applyFont="1" applyFill="1" applyBorder="1" applyAlignment="1">
      <alignment vertical="center" wrapText="1"/>
      <protection/>
    </xf>
    <xf numFmtId="0" fontId="4" fillId="39" borderId="31" xfId="52" applyFont="1" applyFill="1" applyBorder="1" applyAlignment="1">
      <alignment horizontal="center" vertical="center" wrapText="1"/>
      <protection/>
    </xf>
    <xf numFmtId="0" fontId="4" fillId="39" borderId="32" xfId="52" applyFont="1" applyFill="1" applyBorder="1" applyAlignment="1">
      <alignment horizontal="center" vertical="center" wrapText="1"/>
      <protection/>
    </xf>
    <xf numFmtId="164" fontId="4" fillId="39" borderId="33" xfId="50" applyFont="1" applyFill="1" applyBorder="1" applyAlignment="1" applyProtection="1">
      <alignment vertical="center" wrapText="1"/>
      <protection/>
    </xf>
    <xf numFmtId="164" fontId="4" fillId="39" borderId="32" xfId="50" applyFont="1" applyFill="1" applyBorder="1" applyAlignment="1" applyProtection="1">
      <alignment horizontal="center" vertical="center" wrapText="1"/>
      <protection/>
    </xf>
    <xf numFmtId="0" fontId="27" fillId="41" borderId="34" xfId="52" applyFont="1" applyFill="1" applyBorder="1" applyAlignment="1">
      <alignment horizontal="center" vertical="center" wrapText="1"/>
      <protection/>
    </xf>
    <xf numFmtId="0" fontId="4" fillId="39" borderId="34" xfId="52" applyFont="1" applyFill="1" applyBorder="1" applyAlignment="1">
      <alignment horizontal="center" vertical="center" wrapText="1"/>
      <protection/>
    </xf>
    <xf numFmtId="0" fontId="4" fillId="36" borderId="35" xfId="52" applyFont="1" applyFill="1" applyBorder="1" applyAlignment="1">
      <alignment horizontal="center" wrapText="1"/>
      <protection/>
    </xf>
    <xf numFmtId="0" fontId="4" fillId="0" borderId="20" xfId="52" applyFont="1" applyBorder="1" applyAlignment="1">
      <alignment horizontal="center" wrapText="1"/>
      <protection/>
    </xf>
    <xf numFmtId="164" fontId="4" fillId="40" borderId="20" xfId="50" applyFont="1" applyFill="1" applyBorder="1" applyAlignment="1">
      <alignment horizontal="center" vertical="center" wrapText="1"/>
    </xf>
    <xf numFmtId="0" fontId="4" fillId="40" borderId="36" xfId="50" applyNumberFormat="1" applyFont="1" applyFill="1" applyBorder="1" applyAlignment="1">
      <alignment horizontal="left" vertical="center" wrapText="1"/>
    </xf>
    <xf numFmtId="164" fontId="4" fillId="40" borderId="36" xfId="50" applyFont="1" applyFill="1" applyBorder="1" applyAlignment="1">
      <alignment horizontal="center" vertical="center" wrapText="1"/>
    </xf>
    <xf numFmtId="164" fontId="51" fillId="40" borderId="36" xfId="50" applyFont="1" applyFill="1" applyBorder="1" applyAlignment="1">
      <alignment horizontal="left" vertical="center" wrapText="1"/>
    </xf>
    <xf numFmtId="164" fontId="4" fillId="42" borderId="36" xfId="50" applyFont="1" applyFill="1" applyBorder="1" applyAlignment="1">
      <alignment horizontal="center" vertical="center" wrapText="1"/>
    </xf>
    <xf numFmtId="164" fontId="3" fillId="43" borderId="36" xfId="50" applyFont="1" applyFill="1" applyBorder="1" applyAlignment="1">
      <alignment horizontal="center" vertical="center" wrapText="1"/>
    </xf>
    <xf numFmtId="164" fontId="4" fillId="39" borderId="37" xfId="50" applyFont="1" applyFill="1" applyBorder="1" applyAlignment="1" applyProtection="1">
      <alignment vertical="center" wrapText="1"/>
      <protection/>
    </xf>
    <xf numFmtId="0" fontId="4" fillId="41" borderId="34" xfId="52" applyFont="1" applyFill="1" applyBorder="1" applyAlignment="1">
      <alignment horizontal="center" vertical="center" wrapText="1"/>
      <protection/>
    </xf>
    <xf numFmtId="0" fontId="4" fillId="36" borderId="38" xfId="52" applyFont="1" applyFill="1" applyBorder="1" applyAlignment="1">
      <alignment horizontal="center" wrapText="1"/>
      <protection/>
    </xf>
    <xf numFmtId="0" fontId="4" fillId="0" borderId="39" xfId="52" applyFont="1" applyBorder="1" applyAlignment="1">
      <alignment horizontal="center" wrapText="1"/>
      <protection/>
    </xf>
    <xf numFmtId="164" fontId="4" fillId="40" borderId="39" xfId="50" applyFont="1" applyFill="1" applyBorder="1" applyAlignment="1">
      <alignment horizontal="center" vertical="center" wrapText="1"/>
    </xf>
    <xf numFmtId="0" fontId="4" fillId="40" borderId="39" xfId="50" applyNumberFormat="1" applyFont="1" applyFill="1" applyBorder="1" applyAlignment="1">
      <alignment horizontal="left" vertical="center" wrapText="1"/>
    </xf>
    <xf numFmtId="164" fontId="51" fillId="40" borderId="39" xfId="50" applyFont="1" applyFill="1" applyBorder="1" applyAlignment="1">
      <alignment horizontal="left" vertical="center" wrapText="1"/>
    </xf>
    <xf numFmtId="164" fontId="4" fillId="42" borderId="39" xfId="50" applyFont="1" applyFill="1" applyBorder="1" applyAlignment="1">
      <alignment horizontal="center" vertical="center" wrapText="1"/>
    </xf>
    <xf numFmtId="164" fontId="3" fillId="43" borderId="39" xfId="50" applyFont="1" applyFill="1" applyBorder="1" applyAlignment="1">
      <alignment horizontal="center" vertical="center" wrapText="1"/>
    </xf>
    <xf numFmtId="0" fontId="4" fillId="36" borderId="40" xfId="52" applyFont="1" applyFill="1" applyBorder="1" applyAlignment="1">
      <alignment horizontal="center" wrapText="1"/>
      <protection/>
    </xf>
    <xf numFmtId="164" fontId="4" fillId="39" borderId="41" xfId="50" applyFont="1" applyFill="1" applyBorder="1" applyAlignment="1" applyProtection="1">
      <alignment vertical="center" wrapText="1"/>
      <protection/>
    </xf>
    <xf numFmtId="0" fontId="4" fillId="36" borderId="42" xfId="52" applyFont="1" applyFill="1" applyBorder="1" applyAlignment="1">
      <alignment wrapText="1"/>
      <protection/>
    </xf>
    <xf numFmtId="0" fontId="4" fillId="0" borderId="23" xfId="52" applyFont="1" applyBorder="1" applyAlignment="1">
      <alignment horizontal="center" wrapText="1"/>
      <protection/>
    </xf>
    <xf numFmtId="164" fontId="4" fillId="40" borderId="23" xfId="50" applyFont="1" applyFill="1" applyBorder="1" applyAlignment="1">
      <alignment horizontal="center" vertical="center" wrapText="1"/>
    </xf>
    <xf numFmtId="0" fontId="4" fillId="40" borderId="23" xfId="50" applyNumberFormat="1" applyFont="1" applyFill="1" applyBorder="1" applyAlignment="1">
      <alignment horizontal="left" vertical="center" wrapText="1"/>
    </xf>
    <xf numFmtId="164" fontId="51" fillId="40" borderId="23" xfId="50" applyFont="1" applyFill="1" applyBorder="1" applyAlignment="1">
      <alignment horizontal="left" vertical="center" wrapText="1"/>
    </xf>
    <xf numFmtId="164" fontId="4" fillId="42" borderId="23" xfId="50" applyFont="1" applyFill="1" applyBorder="1" applyAlignment="1">
      <alignment horizontal="center" vertical="center" wrapText="1"/>
    </xf>
    <xf numFmtId="164" fontId="3" fillId="43" borderId="23" xfId="50" applyFont="1" applyFill="1" applyBorder="1" applyAlignment="1">
      <alignment horizontal="center" vertical="center" wrapText="1"/>
    </xf>
    <xf numFmtId="0" fontId="4" fillId="39" borderId="43" xfId="52" applyFont="1" applyFill="1" applyBorder="1" applyAlignment="1">
      <alignment vertical="center" wrapText="1"/>
      <protection/>
    </xf>
    <xf numFmtId="0" fontId="4" fillId="39" borderId="44" xfId="52" applyFont="1" applyFill="1" applyBorder="1" applyAlignment="1">
      <alignment vertical="center" wrapText="1"/>
      <protection/>
    </xf>
    <xf numFmtId="0" fontId="4" fillId="39" borderId="45" xfId="52" applyFont="1" applyFill="1" applyBorder="1" applyAlignment="1">
      <alignment vertical="center" wrapText="1"/>
      <protection/>
    </xf>
    <xf numFmtId="164" fontId="4" fillId="39" borderId="43" xfId="50" applyFont="1" applyFill="1" applyBorder="1" applyAlignment="1" applyProtection="1">
      <alignment vertical="center" wrapText="1"/>
      <protection/>
    </xf>
    <xf numFmtId="0" fontId="4" fillId="39" borderId="31" xfId="52" applyFont="1" applyFill="1" applyBorder="1" applyAlignment="1">
      <alignment vertical="center" wrapText="1"/>
      <protection/>
    </xf>
    <xf numFmtId="0" fontId="4" fillId="39" borderId="32" xfId="52" applyFont="1" applyFill="1" applyBorder="1" applyAlignment="1">
      <alignment vertical="center" wrapText="1"/>
      <protection/>
    </xf>
    <xf numFmtId="164" fontId="4" fillId="39" borderId="32" xfId="50" applyFont="1" applyFill="1" applyBorder="1" applyAlignment="1" applyProtection="1">
      <alignment vertical="center" wrapText="1"/>
      <protection/>
    </xf>
    <xf numFmtId="164" fontId="4" fillId="39" borderId="32" xfId="50" applyFont="1" applyFill="1" applyBorder="1" applyAlignment="1" applyProtection="1">
      <alignment wrapText="1"/>
      <protection/>
    </xf>
    <xf numFmtId="0" fontId="4" fillId="44" borderId="46" xfId="52" applyFont="1" applyFill="1" applyBorder="1" applyAlignment="1">
      <alignment vertical="center" wrapText="1"/>
      <protection/>
    </xf>
    <xf numFmtId="0" fontId="4" fillId="39" borderId="34" xfId="52" applyFont="1" applyFill="1" applyBorder="1" applyAlignment="1">
      <alignment horizontal="center" vertical="center" wrapText="1"/>
      <protection/>
    </xf>
    <xf numFmtId="0" fontId="4" fillId="36" borderId="47" xfId="52" applyFont="1" applyFill="1" applyBorder="1" applyAlignment="1">
      <alignment wrapText="1"/>
      <protection/>
    </xf>
    <xf numFmtId="0" fontId="4" fillId="0" borderId="39" xfId="52" applyFont="1" applyBorder="1" applyAlignment="1">
      <alignment horizontal="center" wrapText="1"/>
      <protection/>
    </xf>
    <xf numFmtId="164" fontId="4" fillId="40" borderId="30" xfId="50" applyFont="1" applyFill="1" applyBorder="1" applyAlignment="1">
      <alignment vertical="center" wrapText="1"/>
    </xf>
    <xf numFmtId="164" fontId="4" fillId="40" borderId="30" xfId="50" applyFont="1" applyFill="1" applyBorder="1" applyAlignment="1">
      <alignment horizontal="left" vertical="center" wrapText="1"/>
    </xf>
    <xf numFmtId="164" fontId="4" fillId="0" borderId="0" xfId="52" applyNumberFormat="1" applyFont="1" applyAlignment="1">
      <alignment vertical="center" wrapText="1"/>
      <protection/>
    </xf>
    <xf numFmtId="164" fontId="4" fillId="42" borderId="30" xfId="50" applyFont="1" applyFill="1" applyBorder="1" applyAlignment="1">
      <alignment vertical="center" wrapText="1"/>
    </xf>
    <xf numFmtId="164" fontId="3" fillId="43" borderId="30" xfId="50" applyFont="1" applyFill="1" applyBorder="1" applyAlignment="1">
      <alignment vertical="center" wrapText="1"/>
    </xf>
    <xf numFmtId="0" fontId="4" fillId="39" borderId="48" xfId="52" applyFont="1" applyFill="1" applyBorder="1" applyAlignment="1">
      <alignment vertical="center" wrapText="1"/>
      <protection/>
    </xf>
    <xf numFmtId="164" fontId="4" fillId="39" borderId="49" xfId="50" applyFont="1" applyFill="1" applyBorder="1" applyAlignment="1" applyProtection="1">
      <alignment vertical="center" wrapText="1"/>
      <protection/>
    </xf>
    <xf numFmtId="164" fontId="4" fillId="39" borderId="50" xfId="50" applyFont="1" applyFill="1" applyBorder="1" applyAlignment="1" applyProtection="1">
      <alignment vertical="center" wrapText="1"/>
      <protection/>
    </xf>
    <xf numFmtId="164" fontId="4" fillId="39" borderId="51" xfId="50" applyFont="1" applyFill="1" applyBorder="1" applyAlignment="1" applyProtection="1">
      <alignment vertical="center" wrapText="1"/>
      <protection/>
    </xf>
    <xf numFmtId="0" fontId="4" fillId="44" borderId="34" xfId="52" applyFont="1" applyFill="1" applyBorder="1" applyAlignment="1">
      <alignment vertical="center" wrapText="1"/>
      <protection/>
    </xf>
    <xf numFmtId="0" fontId="4" fillId="39" borderId="52" xfId="52" applyFont="1" applyFill="1" applyBorder="1" applyAlignment="1">
      <alignment horizontal="center" vertical="center" wrapText="1"/>
      <protection/>
    </xf>
    <xf numFmtId="0" fontId="4" fillId="40" borderId="30" xfId="50" applyNumberFormat="1" applyFont="1" applyFill="1" applyBorder="1" applyAlignment="1">
      <alignment vertical="center" wrapText="1"/>
    </xf>
    <xf numFmtId="164" fontId="51" fillId="40" borderId="30" xfId="50" applyFont="1" applyFill="1" applyBorder="1" applyAlignment="1">
      <alignment horizontal="left" vertical="center" wrapText="1"/>
    </xf>
    <xf numFmtId="0" fontId="4" fillId="39" borderId="53" xfId="52" applyFont="1" applyFill="1" applyBorder="1" applyAlignment="1">
      <alignment vertical="center" wrapText="1"/>
      <protection/>
    </xf>
    <xf numFmtId="0" fontId="4" fillId="39" borderId="54" xfId="52" applyFont="1" applyFill="1" applyBorder="1" applyAlignment="1">
      <alignment vertical="center" wrapText="1"/>
      <protection/>
    </xf>
    <xf numFmtId="0" fontId="4" fillId="39" borderId="55" xfId="52" applyFont="1" applyFill="1" applyBorder="1" applyAlignment="1">
      <alignment vertical="center" wrapText="1"/>
      <protection/>
    </xf>
    <xf numFmtId="164" fontId="4" fillId="39" borderId="53" xfId="50" applyFont="1" applyFill="1" applyBorder="1" applyAlignment="1" applyProtection="1">
      <alignment vertical="center" wrapText="1"/>
      <protection/>
    </xf>
    <xf numFmtId="164" fontId="4" fillId="39" borderId="56" xfId="50" applyFont="1" applyFill="1" applyBorder="1" applyAlignment="1" applyProtection="1">
      <alignment vertical="center" wrapText="1"/>
      <protection/>
    </xf>
    <xf numFmtId="0" fontId="4" fillId="39" borderId="57" xfId="52" applyFont="1" applyFill="1" applyBorder="1" applyAlignment="1">
      <alignment horizontal="center" vertical="center" wrapText="1"/>
      <protection/>
    </xf>
    <xf numFmtId="0" fontId="4" fillId="39" borderId="58" xfId="52" applyFont="1" applyFill="1" applyBorder="1" applyAlignment="1">
      <alignment horizontal="center" vertical="center" wrapText="1"/>
      <protection/>
    </xf>
    <xf numFmtId="164" fontId="4" fillId="39" borderId="59" xfId="50" applyFont="1" applyFill="1" applyBorder="1" applyAlignment="1" applyProtection="1">
      <alignment vertical="center" wrapText="1"/>
      <protection/>
    </xf>
    <xf numFmtId="164" fontId="4" fillId="39" borderId="58" xfId="50" applyFont="1" applyFill="1" applyBorder="1" applyAlignment="1" applyProtection="1">
      <alignment horizontal="center" vertical="center" wrapText="1"/>
      <protection/>
    </xf>
    <xf numFmtId="0" fontId="4" fillId="41" borderId="60" xfId="52" applyFont="1" applyFill="1" applyBorder="1" applyAlignment="1">
      <alignment horizontal="center" vertical="center" wrapText="1"/>
      <protection/>
    </xf>
    <xf numFmtId="0" fontId="4" fillId="39" borderId="20" xfId="52" applyFont="1" applyFill="1" applyBorder="1" applyAlignment="1">
      <alignment horizontal="center" vertical="center" wrapText="1"/>
      <protection/>
    </xf>
    <xf numFmtId="0" fontId="4" fillId="36" borderId="61" xfId="52" applyFont="1" applyFill="1" applyBorder="1" applyAlignment="1">
      <alignment horizontal="center" wrapText="1"/>
      <protection/>
    </xf>
    <xf numFmtId="0" fontId="4" fillId="40" borderId="20" xfId="52" applyFont="1" applyFill="1" applyBorder="1" applyAlignment="1">
      <alignment horizontal="left" vertical="center" wrapText="1"/>
      <protection/>
    </xf>
    <xf numFmtId="164" fontId="4" fillId="40" borderId="20" xfId="52" applyNumberFormat="1" applyFont="1" applyFill="1" applyBorder="1" applyAlignment="1">
      <alignment horizontal="center" vertical="center" wrapText="1"/>
      <protection/>
    </xf>
    <xf numFmtId="0" fontId="51" fillId="40" borderId="20" xfId="52" applyFont="1" applyFill="1" applyBorder="1" applyAlignment="1">
      <alignment horizontal="left" vertical="center" wrapText="1"/>
      <protection/>
    </xf>
    <xf numFmtId="0" fontId="4" fillId="0" borderId="20" xfId="52" applyFont="1" applyBorder="1" applyAlignment="1">
      <alignment horizontal="center" vertical="center" wrapText="1"/>
      <protection/>
    </xf>
    <xf numFmtId="164" fontId="4" fillId="42" borderId="20" xfId="50" applyFont="1" applyFill="1" applyBorder="1" applyAlignment="1">
      <alignment horizontal="center" vertical="center" wrapText="1"/>
    </xf>
    <xf numFmtId="164" fontId="4" fillId="0" borderId="20" xfId="50" applyFont="1" applyBorder="1" applyAlignment="1">
      <alignment horizontal="center" vertical="center" wrapText="1"/>
    </xf>
    <xf numFmtId="164" fontId="3" fillId="43" borderId="20" xfId="50" applyFont="1" applyFill="1" applyBorder="1" applyAlignment="1">
      <alignment horizontal="center" vertical="center" wrapText="1"/>
    </xf>
    <xf numFmtId="164" fontId="4" fillId="39" borderId="62" xfId="50" applyFont="1" applyFill="1" applyBorder="1" applyAlignment="1" applyProtection="1">
      <alignment vertical="center" wrapText="1"/>
      <protection/>
    </xf>
    <xf numFmtId="0" fontId="4" fillId="41" borderId="63" xfId="52" applyFont="1" applyFill="1" applyBorder="1" applyAlignment="1">
      <alignment horizontal="center" vertical="center" wrapText="1"/>
      <protection/>
    </xf>
    <xf numFmtId="0" fontId="4" fillId="39" borderId="39" xfId="52" applyFont="1" applyFill="1" applyBorder="1" applyAlignment="1">
      <alignment horizontal="center" vertical="center" wrapText="1"/>
      <protection/>
    </xf>
    <xf numFmtId="0" fontId="4" fillId="36" borderId="39" xfId="52" applyFont="1" applyFill="1" applyBorder="1" applyAlignment="1">
      <alignment horizontal="center" wrapText="1"/>
      <protection/>
    </xf>
    <xf numFmtId="0" fontId="4" fillId="40" borderId="39" xfId="52" applyFont="1" applyFill="1" applyBorder="1" applyAlignment="1">
      <alignment horizontal="left" vertical="center" wrapText="1"/>
      <protection/>
    </xf>
    <xf numFmtId="0" fontId="4" fillId="40" borderId="39" xfId="52" applyFont="1" applyFill="1" applyBorder="1" applyAlignment="1">
      <alignment horizontal="center" vertical="center" wrapText="1"/>
      <protection/>
    </xf>
    <xf numFmtId="0" fontId="51" fillId="40" borderId="39" xfId="52" applyFont="1" applyFill="1" applyBorder="1" applyAlignment="1">
      <alignment horizontal="left" vertical="center" wrapText="1"/>
      <protection/>
    </xf>
    <xf numFmtId="0" fontId="4" fillId="0" borderId="39" xfId="52" applyFont="1" applyBorder="1" applyAlignment="1">
      <alignment horizontal="center" vertical="center" wrapText="1"/>
      <protection/>
    </xf>
    <xf numFmtId="164" fontId="4" fillId="0" borderId="39" xfId="50" applyFont="1" applyBorder="1" applyAlignment="1">
      <alignment horizontal="center" vertical="center" wrapText="1"/>
    </xf>
    <xf numFmtId="164" fontId="4" fillId="39" borderId="64" xfId="50" applyFont="1" applyFill="1" applyBorder="1" applyAlignment="1" applyProtection="1">
      <alignment vertical="center" wrapText="1"/>
      <protection/>
    </xf>
    <xf numFmtId="0" fontId="4" fillId="41" borderId="65" xfId="52" applyFont="1" applyFill="1" applyBorder="1" applyAlignment="1">
      <alignment horizontal="center" vertical="center" wrapText="1"/>
      <protection/>
    </xf>
    <xf numFmtId="0" fontId="4" fillId="39" borderId="23" xfId="52" applyFont="1" applyFill="1" applyBorder="1" applyAlignment="1">
      <alignment horizontal="center" vertical="center" wrapText="1"/>
      <protection/>
    </xf>
    <xf numFmtId="0" fontId="4" fillId="36" borderId="66" xfId="52" applyFont="1" applyFill="1" applyBorder="1" applyAlignment="1">
      <alignment horizontal="center" wrapText="1"/>
      <protection/>
    </xf>
    <xf numFmtId="0" fontId="4" fillId="40" borderId="23" xfId="52" applyFont="1" applyFill="1" applyBorder="1" applyAlignment="1">
      <alignment horizontal="left" vertical="center" wrapText="1"/>
      <protection/>
    </xf>
    <xf numFmtId="0" fontId="4" fillId="40" borderId="23" xfId="52" applyFont="1" applyFill="1" applyBorder="1" applyAlignment="1">
      <alignment horizontal="center" vertical="center" wrapText="1"/>
      <protection/>
    </xf>
    <xf numFmtId="0" fontId="51" fillId="40" borderId="23" xfId="52" applyFont="1" applyFill="1" applyBorder="1" applyAlignment="1">
      <alignment horizontal="left" vertical="center" wrapText="1"/>
      <protection/>
    </xf>
    <xf numFmtId="0" fontId="4" fillId="0" borderId="23" xfId="52" applyFont="1" applyBorder="1" applyAlignment="1">
      <alignment horizontal="center" vertical="center" wrapText="1"/>
      <protection/>
    </xf>
    <xf numFmtId="164" fontId="4" fillId="0" borderId="23" xfId="50" applyFont="1" applyBorder="1" applyAlignment="1">
      <alignment horizontal="center" vertical="center" wrapText="1"/>
    </xf>
    <xf numFmtId="0" fontId="4" fillId="39" borderId="67" xfId="52" applyFont="1" applyFill="1" applyBorder="1" applyAlignment="1">
      <alignment horizontal="center" vertical="center" wrapText="1"/>
      <protection/>
    </xf>
    <xf numFmtId="0" fontId="4" fillId="39" borderId="59" xfId="52" applyFont="1" applyFill="1" applyBorder="1" applyAlignment="1">
      <alignment horizontal="center" vertical="center" wrapText="1"/>
      <protection/>
    </xf>
    <xf numFmtId="164" fontId="4" fillId="39" borderId="59" xfId="50" applyFont="1" applyFill="1" applyBorder="1" applyAlignment="1" applyProtection="1">
      <alignment horizontal="center" vertical="center" wrapText="1"/>
      <protection/>
    </xf>
    <xf numFmtId="0" fontId="4" fillId="41" borderId="68" xfId="52" applyFont="1" applyFill="1" applyBorder="1" applyAlignment="1">
      <alignment horizontal="center" vertical="center" wrapText="1"/>
      <protection/>
    </xf>
    <xf numFmtId="164" fontId="4" fillId="45" borderId="61" xfId="50" applyFont="1" applyFill="1" applyBorder="1" applyAlignment="1">
      <alignment horizontal="center" vertical="center" wrapText="1"/>
    </xf>
    <xf numFmtId="0" fontId="4" fillId="45" borderId="61" xfId="52" applyFont="1" applyFill="1" applyBorder="1" applyAlignment="1">
      <alignment horizontal="left" vertical="center" wrapText="1"/>
      <protection/>
    </xf>
    <xf numFmtId="164" fontId="4" fillId="45" borderId="61" xfId="52" applyNumberFormat="1" applyFont="1" applyFill="1" applyBorder="1" applyAlignment="1">
      <alignment horizontal="center" vertical="center" wrapText="1"/>
      <protection/>
    </xf>
    <xf numFmtId="0" fontId="51" fillId="45" borderId="61" xfId="52" applyFont="1" applyFill="1" applyBorder="1" applyAlignment="1">
      <alignment horizontal="left" vertical="center" wrapText="1"/>
      <protection/>
    </xf>
    <xf numFmtId="0" fontId="4" fillId="36" borderId="61" xfId="52" applyFont="1" applyFill="1" applyBorder="1" applyAlignment="1">
      <alignment horizontal="center" vertical="center" wrapText="1"/>
      <protection/>
    </xf>
    <xf numFmtId="164" fontId="4" fillId="46" borderId="61" xfId="50" applyFont="1" applyFill="1" applyBorder="1" applyAlignment="1">
      <alignment horizontal="center" vertical="center" wrapText="1"/>
    </xf>
    <xf numFmtId="164" fontId="4" fillId="36" borderId="61" xfId="50" applyFont="1" applyFill="1" applyBorder="1" applyAlignment="1">
      <alignment horizontal="center" vertical="center" wrapText="1"/>
    </xf>
    <xf numFmtId="164" fontId="3" fillId="47" borderId="61" xfId="50" applyFont="1" applyFill="1" applyBorder="1" applyAlignment="1">
      <alignment horizontal="center" vertical="center" wrapText="1"/>
    </xf>
    <xf numFmtId="0" fontId="4" fillId="41" borderId="69" xfId="52" applyFont="1" applyFill="1" applyBorder="1" applyAlignment="1">
      <alignment horizontal="center" vertical="center" wrapText="1"/>
      <protection/>
    </xf>
    <xf numFmtId="164" fontId="4" fillId="45" borderId="39" xfId="50" applyFont="1" applyFill="1" applyBorder="1" applyAlignment="1">
      <alignment horizontal="center" vertical="center" wrapText="1"/>
    </xf>
    <xf numFmtId="0" fontId="4" fillId="45" borderId="39" xfId="52" applyFont="1" applyFill="1" applyBorder="1" applyAlignment="1">
      <alignment horizontal="left" vertical="center" wrapText="1"/>
      <protection/>
    </xf>
    <xf numFmtId="0" fontId="4" fillId="45" borderId="39" xfId="52" applyFont="1" applyFill="1" applyBorder="1" applyAlignment="1">
      <alignment horizontal="center" vertical="center" wrapText="1"/>
      <protection/>
    </xf>
    <xf numFmtId="0" fontId="51" fillId="45" borderId="39" xfId="52" applyFont="1" applyFill="1" applyBorder="1" applyAlignment="1">
      <alignment horizontal="left" vertical="center" wrapText="1"/>
      <protection/>
    </xf>
    <xf numFmtId="0" fontId="4" fillId="36" borderId="39" xfId="52" applyFont="1" applyFill="1" applyBorder="1" applyAlignment="1">
      <alignment horizontal="center" vertical="center" wrapText="1"/>
      <protection/>
    </xf>
    <xf numFmtId="164" fontId="4" fillId="46" borderId="39" xfId="50" applyFont="1" applyFill="1" applyBorder="1" applyAlignment="1">
      <alignment horizontal="center" vertical="center" wrapText="1"/>
    </xf>
    <xf numFmtId="164" fontId="4" fillId="36" borderId="39" xfId="50" applyFont="1" applyFill="1" applyBorder="1" applyAlignment="1">
      <alignment horizontal="center" vertical="center" wrapText="1"/>
    </xf>
    <xf numFmtId="164" fontId="3" fillId="47" borderId="39" xfId="50" applyFont="1" applyFill="1" applyBorder="1" applyAlignment="1">
      <alignment horizontal="center" vertical="center" wrapText="1"/>
    </xf>
    <xf numFmtId="164" fontId="4" fillId="45" borderId="66" xfId="50" applyFont="1" applyFill="1" applyBorder="1" applyAlignment="1">
      <alignment horizontal="center" vertical="center" wrapText="1"/>
    </xf>
    <xf numFmtId="0" fontId="4" fillId="45" borderId="66" xfId="52" applyFont="1" applyFill="1" applyBorder="1" applyAlignment="1">
      <alignment horizontal="left" vertical="center" wrapText="1"/>
      <protection/>
    </xf>
    <xf numFmtId="0" fontId="4" fillId="45" borderId="66" xfId="52" applyFont="1" applyFill="1" applyBorder="1" applyAlignment="1">
      <alignment horizontal="center" vertical="center" wrapText="1"/>
      <protection/>
    </xf>
    <xf numFmtId="0" fontId="51" fillId="45" borderId="66" xfId="52" applyFont="1" applyFill="1" applyBorder="1" applyAlignment="1">
      <alignment horizontal="left" vertical="center" wrapText="1"/>
      <protection/>
    </xf>
    <xf numFmtId="0" fontId="4" fillId="36" borderId="66" xfId="52" applyFont="1" applyFill="1" applyBorder="1" applyAlignment="1">
      <alignment horizontal="center" vertical="center" wrapText="1"/>
      <protection/>
    </xf>
    <xf numFmtId="164" fontId="4" fillId="46" borderId="66" xfId="50" applyFont="1" applyFill="1" applyBorder="1" applyAlignment="1">
      <alignment horizontal="center" vertical="center" wrapText="1"/>
    </xf>
    <xf numFmtId="164" fontId="4" fillId="36" borderId="66" xfId="50" applyFont="1" applyFill="1" applyBorder="1" applyAlignment="1">
      <alignment horizontal="center" vertical="center" wrapText="1"/>
    </xf>
    <xf numFmtId="164" fontId="3" fillId="47" borderId="66" xfId="50" applyFont="1" applyFill="1" applyBorder="1" applyAlignment="1">
      <alignment horizontal="center" vertical="center" wrapText="1"/>
    </xf>
    <xf numFmtId="0" fontId="4" fillId="39" borderId="54" xfId="52" applyFont="1" applyFill="1" applyBorder="1" applyAlignment="1">
      <alignment horizontal="center" vertical="center" wrapText="1"/>
      <protection/>
    </xf>
    <xf numFmtId="0" fontId="4" fillId="39" borderId="62" xfId="52" applyFont="1" applyFill="1" applyBorder="1" applyAlignment="1">
      <alignment horizontal="center" vertical="center" wrapText="1"/>
      <protection/>
    </xf>
    <xf numFmtId="164" fontId="4" fillId="39" borderId="62" xfId="50" applyFont="1" applyFill="1" applyBorder="1" applyAlignment="1" applyProtection="1">
      <alignment horizontal="center" vertical="center" wrapText="1"/>
      <protection/>
    </xf>
    <xf numFmtId="0" fontId="4" fillId="39" borderId="70" xfId="52" applyFont="1" applyFill="1" applyBorder="1" applyAlignment="1">
      <alignment vertical="center" wrapText="1"/>
      <protection/>
    </xf>
    <xf numFmtId="0" fontId="4" fillId="39" borderId="71" xfId="52" applyFont="1" applyFill="1" applyBorder="1" applyAlignment="1">
      <alignment vertical="center" wrapText="1"/>
      <protection/>
    </xf>
    <xf numFmtId="0" fontId="4" fillId="39" borderId="72" xfId="52" applyFont="1" applyFill="1" applyBorder="1" applyAlignment="1">
      <alignment vertical="center" wrapText="1"/>
      <protection/>
    </xf>
    <xf numFmtId="164" fontId="4" fillId="39" borderId="70" xfId="50" applyFont="1" applyFill="1" applyBorder="1" applyAlignment="1" applyProtection="1">
      <alignment vertical="center" wrapText="1"/>
      <protection/>
    </xf>
    <xf numFmtId="164" fontId="4" fillId="41" borderId="30" xfId="50" applyFont="1" applyFill="1" applyBorder="1" applyAlignment="1" applyProtection="1">
      <alignment vertical="center" wrapText="1"/>
      <protection/>
    </xf>
    <xf numFmtId="0" fontId="4" fillId="39" borderId="73" xfId="52" applyFont="1" applyFill="1" applyBorder="1" applyAlignment="1">
      <alignment vertical="center" wrapText="1"/>
      <protection/>
    </xf>
    <xf numFmtId="0" fontId="4" fillId="39" borderId="67" xfId="52" applyFont="1" applyFill="1" applyBorder="1" applyAlignment="1">
      <alignment vertical="center" wrapText="1"/>
      <protection/>
    </xf>
    <xf numFmtId="0" fontId="4" fillId="39" borderId="74" xfId="52" applyFont="1" applyFill="1" applyBorder="1" applyAlignment="1">
      <alignment vertical="center" wrapText="1"/>
      <protection/>
    </xf>
    <xf numFmtId="164" fontId="4" fillId="39" borderId="73" xfId="50" applyFont="1" applyFill="1" applyBorder="1" applyAlignment="1" applyProtection="1">
      <alignment vertical="center" wrapText="1"/>
      <protection/>
    </xf>
    <xf numFmtId="0" fontId="4" fillId="39" borderId="75" xfId="52" applyFont="1" applyFill="1" applyBorder="1" applyAlignment="1">
      <alignment horizontal="center" vertical="center" wrapText="1"/>
      <protection/>
    </xf>
    <xf numFmtId="0" fontId="4" fillId="39" borderId="64" xfId="52" applyFont="1" applyFill="1" applyBorder="1" applyAlignment="1">
      <alignment horizontal="center" vertical="center" wrapText="1"/>
      <protection/>
    </xf>
    <xf numFmtId="164" fontId="4" fillId="39" borderId="64" xfId="50" applyFont="1" applyFill="1" applyBorder="1" applyAlignment="1" applyProtection="1">
      <alignment horizontal="center" vertical="center" wrapText="1"/>
      <protection/>
    </xf>
    <xf numFmtId="164" fontId="4" fillId="39" borderId="76" xfId="50" applyFont="1" applyFill="1" applyBorder="1" applyAlignment="1" applyProtection="1">
      <alignment vertical="center" wrapText="1"/>
      <protection/>
    </xf>
    <xf numFmtId="0" fontId="4" fillId="39" borderId="71" xfId="52" applyFont="1" applyFill="1" applyBorder="1" applyAlignment="1">
      <alignment horizontal="center" vertical="center" wrapText="1"/>
      <protection/>
    </xf>
    <xf numFmtId="0" fontId="4" fillId="39" borderId="77" xfId="52" applyFont="1" applyFill="1" applyBorder="1" applyAlignment="1">
      <alignment horizontal="center" vertical="center" wrapText="1"/>
      <protection/>
    </xf>
    <xf numFmtId="164" fontId="4" fillId="39" borderId="77" xfId="50" applyFont="1" applyFill="1" applyBorder="1" applyAlignment="1" applyProtection="1">
      <alignment horizontal="center" vertical="center" wrapText="1"/>
      <protection/>
    </xf>
    <xf numFmtId="0" fontId="4" fillId="41" borderId="78" xfId="52" applyFont="1" applyFill="1" applyBorder="1" applyAlignment="1">
      <alignment horizontal="center" vertical="center" wrapText="1"/>
      <protection/>
    </xf>
    <xf numFmtId="0" fontId="4" fillId="39" borderId="79" xfId="52" applyFont="1" applyFill="1" applyBorder="1" applyAlignment="1">
      <alignment vertical="center" wrapText="1"/>
      <protection/>
    </xf>
    <xf numFmtId="0" fontId="4" fillId="39" borderId="80" xfId="52" applyFont="1" applyFill="1" applyBorder="1" applyAlignment="1">
      <alignment vertical="center" wrapText="1"/>
      <protection/>
    </xf>
    <xf numFmtId="164" fontId="4" fillId="39" borderId="81" xfId="50" applyFont="1" applyFill="1" applyBorder="1" applyAlignment="1" applyProtection="1">
      <alignment vertical="center" wrapText="1"/>
      <protection/>
    </xf>
    <xf numFmtId="164" fontId="4" fillId="39" borderId="79" xfId="50" applyFont="1" applyFill="1" applyBorder="1" applyAlignment="1" applyProtection="1">
      <alignment vertical="center" wrapText="1"/>
      <protection/>
    </xf>
    <xf numFmtId="0" fontId="51" fillId="40" borderId="30" xfId="52" applyFont="1" applyFill="1" applyBorder="1" applyAlignment="1">
      <alignment vertical="center" wrapText="1"/>
      <protection/>
    </xf>
    <xf numFmtId="0" fontId="4" fillId="39" borderId="80" xfId="52" applyFont="1" applyFill="1" applyBorder="1" applyAlignment="1">
      <alignment horizontal="center" vertical="center" wrapText="1"/>
      <protection/>
    </xf>
    <xf numFmtId="0" fontId="4" fillId="39" borderId="81" xfId="52" applyFont="1" applyFill="1" applyBorder="1" applyAlignment="1">
      <alignment horizontal="center" vertical="center" wrapText="1"/>
      <protection/>
    </xf>
    <xf numFmtId="164" fontId="4" fillId="39" borderId="0" xfId="50" applyFont="1" applyFill="1" applyBorder="1" applyAlignment="1" applyProtection="1">
      <alignment vertical="center" wrapText="1"/>
      <protection/>
    </xf>
    <xf numFmtId="164" fontId="4" fillId="39" borderId="0" xfId="50" applyFont="1" applyFill="1" applyBorder="1" applyAlignment="1" applyProtection="1">
      <alignment horizontal="center" vertical="center" wrapText="1"/>
      <protection/>
    </xf>
    <xf numFmtId="164" fontId="3" fillId="39" borderId="30" xfId="50" applyFont="1" applyFill="1" applyBorder="1" applyAlignment="1" applyProtection="1">
      <alignment vertical="center" wrapText="1"/>
      <protection/>
    </xf>
    <xf numFmtId="0" fontId="4" fillId="41" borderId="30" xfId="52" applyFont="1" applyFill="1" applyBorder="1" applyAlignment="1">
      <alignment horizontal="center" vertical="center" wrapText="1"/>
      <protection/>
    </xf>
    <xf numFmtId="0" fontId="4" fillId="39" borderId="23" xfId="52" applyFont="1" applyFill="1" applyBorder="1" applyAlignment="1">
      <alignment horizontal="center" vertical="center" wrapText="1"/>
      <protection/>
    </xf>
    <xf numFmtId="0" fontId="4" fillId="36" borderId="82" xfId="52" applyFont="1" applyFill="1" applyBorder="1" applyAlignment="1">
      <alignment wrapText="1"/>
      <protection/>
    </xf>
    <xf numFmtId="0" fontId="4" fillId="40" borderId="30" xfId="52" applyFont="1" applyFill="1" applyBorder="1" applyAlignment="1">
      <alignment wrapText="1"/>
      <protection/>
    </xf>
    <xf numFmtId="0" fontId="4" fillId="40" borderId="30" xfId="52" applyFont="1" applyFill="1" applyBorder="1" applyAlignment="1">
      <alignment horizontal="left" vertical="center" wrapText="1"/>
      <protection/>
    </xf>
    <xf numFmtId="164" fontId="4" fillId="40" borderId="30" xfId="52" applyNumberFormat="1" applyFont="1" applyFill="1" applyBorder="1" applyAlignment="1">
      <alignment vertical="center" wrapText="1"/>
      <protection/>
    </xf>
    <xf numFmtId="0" fontId="51" fillId="40" borderId="30" xfId="52" applyFont="1" applyFill="1" applyBorder="1" applyAlignment="1">
      <alignment horizontal="left" vertical="center" wrapText="1"/>
      <protection/>
    </xf>
    <xf numFmtId="0" fontId="4" fillId="0" borderId="30" xfId="52" applyFont="1" applyBorder="1" applyAlignment="1">
      <alignment vertical="center" wrapText="1"/>
      <protection/>
    </xf>
    <xf numFmtId="164" fontId="4" fillId="0" borderId="30" xfId="50" applyFont="1" applyBorder="1" applyAlignment="1">
      <alignment vertical="center" wrapText="1"/>
    </xf>
    <xf numFmtId="0" fontId="3" fillId="39" borderId="83" xfId="52" applyFont="1" applyFill="1" applyBorder="1" applyAlignment="1">
      <alignment horizontal="center" wrapText="1"/>
      <protection/>
    </xf>
    <xf numFmtId="0" fontId="3" fillId="39" borderId="12" xfId="52" applyFont="1" applyFill="1" applyBorder="1" applyAlignment="1">
      <alignment horizontal="center" wrapText="1"/>
      <protection/>
    </xf>
    <xf numFmtId="0" fontId="3" fillId="39" borderId="84" xfId="52" applyFont="1" applyFill="1" applyBorder="1" applyAlignment="1">
      <alignment horizontal="center" wrapText="1"/>
      <protection/>
    </xf>
    <xf numFmtId="164" fontId="3" fillId="39" borderId="85" xfId="50" applyFont="1" applyFill="1" applyBorder="1" applyAlignment="1" applyProtection="1">
      <alignment vertical="center" wrapText="1"/>
      <protection/>
    </xf>
    <xf numFmtId="164" fontId="3" fillId="39" borderId="86" xfId="50" applyFont="1" applyFill="1" applyBorder="1" applyAlignment="1" applyProtection="1">
      <alignment vertical="center" wrapText="1"/>
      <protection/>
    </xf>
    <xf numFmtId="164" fontId="3" fillId="35" borderId="86" xfId="50" applyFont="1" applyFill="1" applyBorder="1" applyAlignment="1" applyProtection="1">
      <alignment vertical="center" wrapText="1"/>
      <protection/>
    </xf>
    <xf numFmtId="0" fontId="3" fillId="40" borderId="20" xfId="52" applyFont="1" applyFill="1" applyBorder="1" applyAlignment="1">
      <alignment vertical="center" wrapText="1"/>
      <protection/>
    </xf>
    <xf numFmtId="164" fontId="3" fillId="39" borderId="51" xfId="50" applyFont="1" applyFill="1" applyBorder="1" applyAlignment="1" applyProtection="1">
      <alignment vertical="center" wrapText="1"/>
      <protection/>
    </xf>
    <xf numFmtId="164" fontId="3" fillId="39" borderId="51" xfId="50" applyFont="1" applyFill="1" applyBorder="1" applyAlignment="1" applyProtection="1">
      <alignment wrapText="1"/>
      <protection/>
    </xf>
    <xf numFmtId="164" fontId="3" fillId="39" borderId="87" xfId="50" applyFont="1" applyFill="1" applyBorder="1" applyAlignment="1" applyProtection="1">
      <alignment vertical="center" wrapText="1"/>
      <protection/>
    </xf>
    <xf numFmtId="0" fontId="3" fillId="39" borderId="0" xfId="52" applyFont="1" applyFill="1" applyBorder="1" applyAlignment="1">
      <alignment vertical="center" wrapText="1"/>
      <protection/>
    </xf>
    <xf numFmtId="0" fontId="3" fillId="39" borderId="30" xfId="52" applyFont="1" applyFill="1" applyBorder="1" applyAlignment="1">
      <alignment horizontal="center" vertical="center" wrapText="1"/>
      <protection/>
    </xf>
    <xf numFmtId="0" fontId="3" fillId="36" borderId="82" xfId="52" applyFont="1" applyFill="1" applyBorder="1" applyAlignment="1">
      <alignment wrapText="1"/>
      <protection/>
    </xf>
    <xf numFmtId="0" fontId="3" fillId="0" borderId="39" xfId="52" applyFont="1" applyBorder="1" applyAlignment="1">
      <alignment horizontal="center" wrapText="1"/>
      <protection/>
    </xf>
    <xf numFmtId="164" fontId="3" fillId="40" borderId="30" xfId="52" applyNumberFormat="1" applyFont="1" applyFill="1" applyBorder="1" applyAlignment="1">
      <alignment wrapText="1"/>
      <protection/>
    </xf>
    <xf numFmtId="164" fontId="3" fillId="40" borderId="30" xfId="52" applyNumberFormat="1" applyFont="1" applyFill="1" applyBorder="1" applyAlignment="1">
      <alignment horizontal="left" wrapText="1"/>
      <protection/>
    </xf>
    <xf numFmtId="164" fontId="3" fillId="0" borderId="30" xfId="52" applyNumberFormat="1" applyFont="1" applyBorder="1" applyAlignment="1">
      <alignment wrapText="1"/>
      <protection/>
    </xf>
    <xf numFmtId="164" fontId="3" fillId="42" borderId="30" xfId="52" applyNumberFormat="1" applyFont="1" applyFill="1" applyBorder="1" applyAlignment="1">
      <alignment wrapText="1"/>
      <protection/>
    </xf>
    <xf numFmtId="164" fontId="3" fillId="43" borderId="30" xfId="52" applyNumberFormat="1" applyFont="1" applyFill="1" applyBorder="1" applyAlignment="1">
      <alignment wrapText="1"/>
      <protection/>
    </xf>
    <xf numFmtId="0" fontId="3" fillId="0" borderId="0" xfId="52" applyFont="1" applyAlignment="1">
      <alignment wrapText="1"/>
      <protection/>
    </xf>
    <xf numFmtId="0" fontId="52" fillId="48" borderId="30" xfId="52" applyFont="1" applyFill="1" applyBorder="1" applyAlignment="1">
      <alignment wrapText="1"/>
      <protection/>
    </xf>
    <xf numFmtId="0" fontId="52" fillId="49" borderId="30" xfId="52" applyFont="1" applyFill="1" applyBorder="1" applyAlignment="1">
      <alignment wrapText="1"/>
      <protection/>
    </xf>
    <xf numFmtId="0" fontId="4" fillId="39" borderId="88" xfId="52" applyFont="1" applyFill="1" applyBorder="1" applyAlignment="1">
      <alignment vertical="center" wrapText="1"/>
      <protection/>
    </xf>
    <xf numFmtId="165" fontId="4" fillId="39" borderId="33" xfId="52" applyNumberFormat="1" applyFont="1" applyFill="1" applyBorder="1" applyAlignment="1">
      <alignment horizontal="center" vertical="center" wrapText="1"/>
      <protection/>
    </xf>
    <xf numFmtId="0" fontId="4" fillId="39" borderId="33" xfId="52" applyFont="1" applyFill="1" applyBorder="1" applyAlignment="1">
      <alignment horizontal="center" vertical="center" wrapText="1"/>
      <protection/>
    </xf>
    <xf numFmtId="164" fontId="4" fillId="39" borderId="51" xfId="50" applyFont="1" applyFill="1" applyBorder="1" applyAlignment="1" applyProtection="1">
      <alignment horizontal="center" vertical="center" wrapText="1"/>
      <protection/>
    </xf>
    <xf numFmtId="164" fontId="4" fillId="39" borderId="89" xfId="50" applyFont="1" applyFill="1" applyBorder="1" applyAlignment="1" applyProtection="1">
      <alignment vertical="center" wrapText="1"/>
      <protection/>
    </xf>
    <xf numFmtId="164" fontId="27" fillId="39" borderId="30" xfId="50" applyFont="1" applyFill="1" applyBorder="1" applyAlignment="1" applyProtection="1">
      <alignment vertical="center" wrapText="1"/>
      <protection/>
    </xf>
    <xf numFmtId="0" fontId="4" fillId="41" borderId="30" xfId="52" applyFont="1" applyFill="1" applyBorder="1" applyAlignment="1">
      <alignment horizontal="left" vertical="center" wrapText="1"/>
      <protection/>
    </xf>
    <xf numFmtId="0" fontId="4" fillId="39" borderId="90" xfId="52" applyFont="1" applyFill="1" applyBorder="1" applyAlignment="1">
      <alignment horizontal="center" vertical="center" wrapText="1"/>
      <protection/>
    </xf>
    <xf numFmtId="0" fontId="4" fillId="0" borderId="20" xfId="52" applyFont="1" applyBorder="1" applyAlignment="1">
      <alignment horizontal="center" wrapText="1"/>
      <protection/>
    </xf>
    <xf numFmtId="49" fontId="28" fillId="50" borderId="30" xfId="52" applyNumberFormat="1" applyFont="1" applyFill="1" applyBorder="1" applyAlignment="1" applyProtection="1">
      <alignment horizontal="center" vertical="center" wrapText="1"/>
      <protection locked="0"/>
    </xf>
    <xf numFmtId="164" fontId="4" fillId="50" borderId="30" xfId="50" applyFont="1" applyFill="1" applyBorder="1" applyAlignment="1" applyProtection="1">
      <alignment horizontal="center" vertical="center" wrapText="1"/>
      <protection/>
    </xf>
    <xf numFmtId="164" fontId="4" fillId="50" borderId="79" xfId="50" applyFont="1" applyFill="1" applyBorder="1" applyAlignment="1" applyProtection="1">
      <alignment horizontal="center" vertical="center" wrapText="1"/>
      <protection/>
    </xf>
    <xf numFmtId="164" fontId="4" fillId="51" borderId="20" xfId="50" applyFont="1" applyFill="1" applyBorder="1" applyAlignment="1" applyProtection="1">
      <alignment horizontal="center" vertical="center" wrapText="1"/>
      <protection/>
    </xf>
    <xf numFmtId="0" fontId="4" fillId="51" borderId="20" xfId="52" applyFont="1" applyFill="1" applyBorder="1" applyAlignment="1">
      <alignment horizontal="center" vertical="center" wrapText="1"/>
      <protection/>
    </xf>
    <xf numFmtId="49" fontId="28" fillId="50" borderId="91" xfId="52" applyNumberFormat="1" applyFont="1" applyFill="1" applyBorder="1" applyAlignment="1" applyProtection="1">
      <alignment vertical="center" wrapText="1"/>
      <protection locked="0"/>
    </xf>
    <xf numFmtId="49" fontId="28" fillId="50" borderId="92" xfId="52" applyNumberFormat="1" applyFont="1" applyFill="1" applyBorder="1" applyAlignment="1" applyProtection="1">
      <alignment vertical="center" wrapText="1"/>
      <protection locked="0"/>
    </xf>
    <xf numFmtId="164" fontId="4" fillId="50" borderId="93" xfId="50" applyFont="1" applyFill="1" applyBorder="1" applyAlignment="1" applyProtection="1">
      <alignment vertical="center" wrapText="1"/>
      <protection/>
    </xf>
    <xf numFmtId="164" fontId="4" fillId="50" borderId="93" xfId="50" applyFont="1" applyFill="1" applyBorder="1" applyAlignment="1" applyProtection="1">
      <alignment wrapText="1"/>
      <protection/>
    </xf>
    <xf numFmtId="0" fontId="27" fillId="52" borderId="94" xfId="52" applyNumberFormat="1" applyFont="1" applyFill="1" applyBorder="1" applyAlignment="1" applyProtection="1">
      <alignment horizontal="left" vertical="center" wrapText="1"/>
      <protection locked="0"/>
    </xf>
    <xf numFmtId="0" fontId="27" fillId="50" borderId="94" xfId="52" applyNumberFormat="1" applyFont="1" applyFill="1" applyBorder="1" applyAlignment="1" applyProtection="1">
      <alignment horizontal="center" vertical="center" wrapText="1"/>
      <protection locked="0"/>
    </xf>
    <xf numFmtId="165" fontId="4" fillId="0" borderId="30" xfId="52" applyNumberFormat="1" applyFont="1" applyBorder="1" applyAlignment="1">
      <alignment wrapText="1"/>
      <protection/>
    </xf>
    <xf numFmtId="164" fontId="4" fillId="51" borderId="39" xfId="50" applyFont="1" applyFill="1" applyBorder="1" applyAlignment="1" applyProtection="1">
      <alignment horizontal="center" vertical="center" wrapText="1"/>
      <protection/>
    </xf>
    <xf numFmtId="0" fontId="4" fillId="51" borderId="39" xfId="52" applyFont="1" applyFill="1" applyBorder="1" applyAlignment="1">
      <alignment horizontal="center" vertical="center" wrapText="1"/>
      <protection/>
    </xf>
    <xf numFmtId="49" fontId="28" fillId="50" borderId="95" xfId="52" applyNumberFormat="1" applyFont="1" applyFill="1" applyBorder="1" applyAlignment="1" applyProtection="1">
      <alignment vertical="center" wrapText="1"/>
      <protection locked="0"/>
    </xf>
    <xf numFmtId="49" fontId="28" fillId="50" borderId="96" xfId="52" applyNumberFormat="1" applyFont="1" applyFill="1" applyBorder="1" applyAlignment="1" applyProtection="1">
      <alignment vertical="center" wrapText="1"/>
      <protection locked="0"/>
    </xf>
    <xf numFmtId="49" fontId="28" fillId="50" borderId="94" xfId="52" applyNumberFormat="1" applyFont="1" applyFill="1" applyBorder="1" applyAlignment="1" applyProtection="1">
      <alignment vertical="center" wrapText="1"/>
      <protection locked="0"/>
    </xf>
    <xf numFmtId="164" fontId="4" fillId="50" borderId="97" xfId="50" applyFont="1" applyFill="1" applyBorder="1" applyAlignment="1" applyProtection="1">
      <alignment vertical="center" wrapText="1"/>
      <protection/>
    </xf>
    <xf numFmtId="0" fontId="4" fillId="50" borderId="95" xfId="50" applyNumberFormat="1" applyFont="1" applyFill="1" applyBorder="1" applyAlignment="1" applyProtection="1">
      <alignment horizontal="left" vertical="center" wrapText="1"/>
      <protection/>
    </xf>
    <xf numFmtId="0" fontId="4" fillId="36" borderId="98" xfId="52" applyFont="1" applyFill="1" applyBorder="1" applyAlignment="1">
      <alignment horizontal="center" vertical="center" wrapText="1"/>
      <protection/>
    </xf>
    <xf numFmtId="0" fontId="4" fillId="0" borderId="30" xfId="52" applyFont="1" applyBorder="1" applyAlignment="1">
      <alignment wrapText="1"/>
      <protection/>
    </xf>
    <xf numFmtId="164" fontId="4" fillId="51" borderId="30" xfId="50" applyFont="1" applyFill="1" applyBorder="1" applyAlignment="1">
      <alignment vertical="center" wrapText="1"/>
    </xf>
    <xf numFmtId="164" fontId="51" fillId="51" borderId="30" xfId="50" applyFont="1" applyFill="1" applyBorder="1" applyAlignment="1">
      <alignment horizontal="left" vertical="center" wrapText="1"/>
    </xf>
    <xf numFmtId="0" fontId="4" fillId="0" borderId="30" xfId="52" applyFont="1" applyFill="1" applyBorder="1" applyAlignment="1">
      <alignment vertical="center" wrapText="1"/>
      <protection/>
    </xf>
    <xf numFmtId="164" fontId="4" fillId="42" borderId="30" xfId="52" applyNumberFormat="1" applyFont="1" applyFill="1" applyBorder="1" applyAlignment="1">
      <alignment vertical="center" wrapText="1"/>
      <protection/>
    </xf>
    <xf numFmtId="49" fontId="28" fillId="50" borderId="81" xfId="52" applyNumberFormat="1" applyFont="1" applyFill="1" applyBorder="1" applyAlignment="1" applyProtection="1">
      <alignment vertical="center" wrapText="1"/>
      <protection locked="0"/>
    </xf>
    <xf numFmtId="49" fontId="28" fillId="50" borderId="30" xfId="52" applyNumberFormat="1" applyFont="1" applyFill="1" applyBorder="1" applyAlignment="1" applyProtection="1">
      <alignment vertical="center" wrapText="1"/>
      <protection locked="0"/>
    </xf>
    <xf numFmtId="164" fontId="4" fillId="50" borderId="99" xfId="50" applyFont="1" applyFill="1" applyBorder="1" applyAlignment="1" applyProtection="1">
      <alignment vertical="center" wrapText="1"/>
      <protection/>
    </xf>
    <xf numFmtId="164" fontId="4" fillId="50" borderId="97" xfId="50" applyFont="1" applyFill="1" applyBorder="1" applyAlignment="1" applyProtection="1">
      <alignment wrapText="1"/>
      <protection/>
    </xf>
    <xf numFmtId="164" fontId="4" fillId="50" borderId="100" xfId="50" applyFont="1" applyFill="1" applyBorder="1" applyAlignment="1" applyProtection="1">
      <alignment vertical="center" wrapText="1"/>
      <protection/>
    </xf>
    <xf numFmtId="164" fontId="4" fillId="50" borderId="30" xfId="50" applyFont="1" applyFill="1" applyBorder="1" applyAlignment="1" applyProtection="1">
      <alignment vertical="center" wrapText="1"/>
      <protection/>
    </xf>
    <xf numFmtId="0" fontId="4" fillId="50" borderId="101" xfId="50" applyNumberFormat="1" applyFont="1" applyFill="1" applyBorder="1" applyAlignment="1" applyProtection="1">
      <alignment horizontal="left" vertical="center" wrapText="1"/>
      <protection/>
    </xf>
    <xf numFmtId="0" fontId="4" fillId="36" borderId="102" xfId="52" applyFont="1" applyFill="1" applyBorder="1" applyAlignment="1">
      <alignment horizontal="center" vertical="center" wrapText="1"/>
      <protection/>
    </xf>
    <xf numFmtId="164" fontId="4" fillId="0" borderId="30" xfId="52" applyNumberFormat="1" applyFont="1" applyFill="1" applyBorder="1" applyAlignment="1">
      <alignment vertical="center" wrapText="1"/>
      <protection/>
    </xf>
    <xf numFmtId="164" fontId="3" fillId="43" borderId="30" xfId="52" applyNumberFormat="1" applyFont="1" applyFill="1" applyBorder="1" applyAlignment="1">
      <alignment vertical="center" wrapText="1"/>
      <protection/>
    </xf>
    <xf numFmtId="164" fontId="4" fillId="51" borderId="23" xfId="50" applyFont="1" applyFill="1" applyBorder="1" applyAlignment="1" applyProtection="1">
      <alignment horizontal="center" vertical="center" wrapText="1"/>
      <protection/>
    </xf>
    <xf numFmtId="0" fontId="4" fillId="51" borderId="23" xfId="52" applyFont="1" applyFill="1" applyBorder="1" applyAlignment="1">
      <alignment horizontal="center" vertical="center" wrapText="1"/>
      <protection/>
    </xf>
    <xf numFmtId="49" fontId="28" fillId="50" borderId="103" xfId="52" applyNumberFormat="1" applyFont="1" applyFill="1" applyBorder="1" applyAlignment="1" applyProtection="1">
      <alignment horizontal="center" vertical="center" wrapText="1"/>
      <protection locked="0"/>
    </xf>
    <xf numFmtId="49" fontId="28" fillId="50" borderId="104" xfId="52" applyNumberFormat="1" applyFont="1" applyFill="1" applyBorder="1" applyAlignment="1" applyProtection="1">
      <alignment horizontal="center" vertical="center" wrapText="1"/>
      <protection locked="0"/>
    </xf>
    <xf numFmtId="49" fontId="28" fillId="50" borderId="105" xfId="52" applyNumberFormat="1" applyFont="1" applyFill="1" applyBorder="1" applyAlignment="1" applyProtection="1">
      <alignment horizontal="center" vertical="center" wrapText="1"/>
      <protection locked="0"/>
    </xf>
    <xf numFmtId="164" fontId="4" fillId="50" borderId="95" xfId="50" applyFont="1" applyFill="1" applyBorder="1" applyAlignment="1" applyProtection="1">
      <alignment horizontal="left" vertical="center" wrapText="1"/>
      <protection/>
    </xf>
    <xf numFmtId="164" fontId="4" fillId="50" borderId="94" xfId="50" applyFont="1" applyFill="1" applyBorder="1" applyAlignment="1" applyProtection="1">
      <alignment horizontal="center" vertical="center" wrapText="1"/>
      <protection/>
    </xf>
    <xf numFmtId="0" fontId="4" fillId="46" borderId="12" xfId="52" applyFont="1" applyFill="1" applyBorder="1" applyAlignment="1">
      <alignment wrapText="1"/>
      <protection/>
    </xf>
    <xf numFmtId="0" fontId="4" fillId="40" borderId="20" xfId="52" applyNumberFormat="1" applyFont="1" applyFill="1" applyBorder="1" applyAlignment="1">
      <alignment horizontal="left" vertical="center" wrapText="1"/>
      <protection/>
    </xf>
    <xf numFmtId="164" fontId="51" fillId="40" borderId="30" xfId="52" applyNumberFormat="1" applyFont="1" applyFill="1" applyBorder="1" applyAlignment="1">
      <alignment horizontal="left" vertical="center" wrapText="1"/>
      <protection/>
    </xf>
    <xf numFmtId="49" fontId="28" fillId="50" borderId="101" xfId="52" applyNumberFormat="1" applyFont="1" applyFill="1" applyBorder="1" applyAlignment="1" applyProtection="1">
      <alignment horizontal="center" vertical="center" wrapText="1"/>
      <protection locked="0"/>
    </xf>
    <xf numFmtId="49" fontId="28" fillId="50" borderId="106" xfId="52" applyNumberFormat="1" applyFont="1" applyFill="1" applyBorder="1" applyAlignment="1" applyProtection="1">
      <alignment horizontal="center" vertical="center" wrapText="1"/>
      <protection locked="0"/>
    </xf>
    <xf numFmtId="49" fontId="28" fillId="50" borderId="107" xfId="52" applyNumberFormat="1" applyFont="1" applyFill="1" applyBorder="1" applyAlignment="1" applyProtection="1">
      <alignment horizontal="center" vertical="center" wrapText="1"/>
      <protection locked="0"/>
    </xf>
    <xf numFmtId="164" fontId="4" fillId="50" borderId="94" xfId="50" applyFont="1" applyFill="1" applyBorder="1" applyAlignment="1" applyProtection="1">
      <alignment vertical="center" wrapText="1"/>
      <protection/>
    </xf>
    <xf numFmtId="164" fontId="4" fillId="50" borderId="101" xfId="50" applyFont="1" applyFill="1" applyBorder="1" applyAlignment="1" applyProtection="1">
      <alignment horizontal="left" vertical="center" wrapText="1"/>
      <protection/>
    </xf>
    <xf numFmtId="0" fontId="4" fillId="40" borderId="23" xfId="52" applyNumberFormat="1" applyFont="1" applyFill="1" applyBorder="1" applyAlignment="1">
      <alignment horizontal="left" vertical="center" wrapText="1"/>
      <protection/>
    </xf>
    <xf numFmtId="49" fontId="28" fillId="50" borderId="108" xfId="52" applyNumberFormat="1" applyFont="1" applyFill="1" applyBorder="1" applyAlignment="1" applyProtection="1">
      <alignment vertical="center" wrapText="1"/>
      <protection locked="0"/>
    </xf>
    <xf numFmtId="49" fontId="28" fillId="50" borderId="109" xfId="52" applyNumberFormat="1" applyFont="1" applyFill="1" applyBorder="1" applyAlignment="1" applyProtection="1">
      <alignment vertical="center" wrapText="1"/>
      <protection locked="0"/>
    </xf>
    <xf numFmtId="164" fontId="4" fillId="50" borderId="0" xfId="50" applyFont="1" applyFill="1" applyBorder="1" applyAlignment="1" applyProtection="1">
      <alignment vertical="center" wrapText="1"/>
      <protection/>
    </xf>
    <xf numFmtId="0" fontId="27" fillId="50" borderId="94" xfId="52" applyNumberFormat="1" applyFont="1" applyFill="1" applyBorder="1" applyAlignment="1" applyProtection="1">
      <alignment vertical="center" wrapText="1"/>
      <protection locked="0"/>
    </xf>
    <xf numFmtId="0" fontId="4" fillId="40" borderId="30" xfId="52" applyNumberFormat="1" applyFont="1" applyFill="1" applyBorder="1" applyAlignment="1">
      <alignment vertical="center" wrapText="1"/>
      <protection/>
    </xf>
    <xf numFmtId="49" fontId="28" fillId="50" borderId="110" xfId="52" applyNumberFormat="1" applyFont="1" applyFill="1" applyBorder="1" applyAlignment="1" applyProtection="1">
      <alignment vertical="center" wrapText="1"/>
      <protection locked="0"/>
    </xf>
    <xf numFmtId="164" fontId="4" fillId="50" borderId="110" xfId="50" applyFont="1" applyFill="1" applyBorder="1" applyAlignment="1" applyProtection="1">
      <alignment vertical="center" wrapText="1"/>
      <protection/>
    </xf>
    <xf numFmtId="164" fontId="4" fillId="50" borderId="111" xfId="50" applyFont="1" applyFill="1" applyBorder="1" applyAlignment="1" applyProtection="1">
      <alignment vertical="center" wrapText="1"/>
      <protection/>
    </xf>
    <xf numFmtId="164" fontId="4" fillId="51" borderId="30" xfId="50" applyFont="1" applyFill="1" applyBorder="1" applyAlignment="1" applyProtection="1">
      <alignment vertical="center" wrapText="1"/>
      <protection/>
    </xf>
    <xf numFmtId="0" fontId="27" fillId="52" borderId="94" xfId="52" applyNumberFormat="1" applyFont="1" applyFill="1" applyBorder="1" applyAlignment="1" applyProtection="1">
      <alignment vertical="center" wrapText="1"/>
      <protection locked="0"/>
    </xf>
    <xf numFmtId="164" fontId="4" fillId="0" borderId="30" xfId="50" applyFont="1" applyFill="1" applyBorder="1" applyAlignment="1">
      <alignment vertical="center" wrapText="1"/>
    </xf>
    <xf numFmtId="49" fontId="28" fillId="50" borderId="62" xfId="52" applyNumberFormat="1" applyFont="1" applyFill="1" applyBorder="1" applyAlignment="1" applyProtection="1">
      <alignment vertical="center" wrapText="1"/>
      <protection locked="0"/>
    </xf>
    <xf numFmtId="164" fontId="4" fillId="50" borderId="62" xfId="50" applyFont="1" applyFill="1" applyBorder="1" applyAlignment="1" applyProtection="1">
      <alignment vertical="center" wrapText="1"/>
      <protection/>
    </xf>
    <xf numFmtId="164" fontId="4" fillId="50" borderId="112" xfId="50" applyFont="1" applyFill="1" applyBorder="1" applyAlignment="1" applyProtection="1">
      <alignment vertical="center" wrapText="1"/>
      <protection/>
    </xf>
    <xf numFmtId="0" fontId="27" fillId="52" borderId="113" xfId="52" applyNumberFormat="1" applyFont="1" applyFill="1" applyBorder="1" applyAlignment="1" applyProtection="1">
      <alignment vertical="center" wrapText="1"/>
      <protection locked="0"/>
    </xf>
    <xf numFmtId="164" fontId="4" fillId="0" borderId="30" xfId="50" applyFont="1" applyBorder="1" applyAlignment="1">
      <alignment wrapText="1"/>
    </xf>
    <xf numFmtId="164" fontId="4" fillId="50" borderId="77" xfId="50" applyFont="1" applyFill="1" applyBorder="1" applyAlignment="1" applyProtection="1">
      <alignment vertical="center" wrapText="1"/>
      <protection/>
    </xf>
    <xf numFmtId="164" fontId="4" fillId="50" borderId="114" xfId="50" applyFont="1" applyFill="1" applyBorder="1" applyAlignment="1" applyProtection="1">
      <alignment vertical="center" wrapText="1"/>
      <protection/>
    </xf>
    <xf numFmtId="0" fontId="29" fillId="50" borderId="115" xfId="50" applyNumberFormat="1" applyFont="1" applyFill="1" applyBorder="1" applyAlignment="1" applyProtection="1">
      <alignment horizontal="center" wrapText="1"/>
      <protection/>
    </xf>
    <xf numFmtId="49" fontId="28" fillId="50" borderId="116" xfId="52" applyNumberFormat="1" applyFont="1" applyFill="1" applyBorder="1" applyAlignment="1" applyProtection="1">
      <alignment horizontal="center" vertical="center" wrapText="1"/>
      <protection locked="0"/>
    </xf>
    <xf numFmtId="164" fontId="4" fillId="50" borderId="117" xfId="50" applyFont="1" applyFill="1" applyBorder="1" applyAlignment="1" applyProtection="1">
      <alignment vertical="center" wrapText="1"/>
      <protection/>
    </xf>
    <xf numFmtId="0" fontId="27" fillId="50" borderId="94" xfId="52" applyFont="1" applyFill="1" applyBorder="1" applyAlignment="1">
      <alignment vertical="center" wrapText="1"/>
      <protection/>
    </xf>
    <xf numFmtId="0" fontId="27" fillId="50" borderId="92" xfId="52" applyFont="1" applyFill="1" applyBorder="1" applyAlignment="1">
      <alignment horizontal="center" vertical="center" wrapText="1"/>
      <protection/>
    </xf>
    <xf numFmtId="164" fontId="51" fillId="51" borderId="30" xfId="50" applyFont="1" applyFill="1" applyBorder="1" applyAlignment="1">
      <alignment vertical="center" wrapText="1"/>
    </xf>
    <xf numFmtId="164" fontId="4" fillId="0" borderId="0" xfId="52" applyNumberFormat="1" applyFont="1" applyAlignment="1">
      <alignment wrapText="1"/>
      <protection/>
    </xf>
    <xf numFmtId="164" fontId="4" fillId="52" borderId="30" xfId="50" applyFont="1" applyFill="1" applyBorder="1" applyAlignment="1">
      <alignment vertical="center" wrapText="1"/>
    </xf>
    <xf numFmtId="164" fontId="3" fillId="53" borderId="30" xfId="50" applyFont="1" applyFill="1" applyBorder="1" applyAlignment="1">
      <alignment vertical="center" wrapText="1"/>
    </xf>
    <xf numFmtId="0" fontId="28" fillId="50" borderId="91" xfId="52" applyFont="1" applyFill="1" applyBorder="1" applyAlignment="1">
      <alignment wrapText="1"/>
      <protection/>
    </xf>
    <xf numFmtId="164" fontId="4" fillId="50" borderId="118" xfId="50" applyFont="1" applyFill="1" applyBorder="1" applyAlignment="1" applyProtection="1">
      <alignment vertical="center" wrapText="1"/>
      <protection/>
    </xf>
    <xf numFmtId="164" fontId="4" fillId="50" borderId="79" xfId="50" applyFont="1" applyFill="1" applyBorder="1" applyAlignment="1" applyProtection="1">
      <alignment vertical="center" wrapText="1"/>
      <protection/>
    </xf>
    <xf numFmtId="0" fontId="28" fillId="50" borderId="92" xfId="52" applyNumberFormat="1" applyFont="1" applyFill="1" applyBorder="1" applyAlignment="1" applyProtection="1">
      <alignment vertical="center" wrapText="1"/>
      <protection locked="0"/>
    </xf>
    <xf numFmtId="0" fontId="4" fillId="50" borderId="95" xfId="50" applyNumberFormat="1" applyFont="1" applyFill="1" applyBorder="1" applyAlignment="1" applyProtection="1">
      <alignment horizontal="center" wrapText="1"/>
      <protection/>
    </xf>
    <xf numFmtId="164" fontId="49" fillId="40" borderId="30" xfId="50" applyFont="1" applyFill="1" applyBorder="1" applyAlignment="1">
      <alignment vertical="center" wrapText="1"/>
    </xf>
    <xf numFmtId="0" fontId="4" fillId="51" borderId="30" xfId="52" applyFont="1" applyFill="1" applyBorder="1" applyAlignment="1">
      <alignment vertical="center" wrapText="1"/>
      <protection/>
    </xf>
    <xf numFmtId="0" fontId="28" fillId="50" borderId="92" xfId="52" applyFont="1" applyFill="1" applyBorder="1" applyAlignment="1">
      <alignment wrapText="1"/>
      <protection/>
    </xf>
    <xf numFmtId="164" fontId="4" fillId="50" borderId="106" xfId="50" applyFont="1" applyFill="1" applyBorder="1" applyAlignment="1" applyProtection="1">
      <alignment vertical="center" wrapText="1"/>
      <protection/>
    </xf>
    <xf numFmtId="164" fontId="4" fillId="50" borderId="119" xfId="50" applyFont="1" applyFill="1" applyBorder="1" applyAlignment="1" applyProtection="1">
      <alignment vertical="center" wrapText="1"/>
      <protection/>
    </xf>
    <xf numFmtId="164" fontId="4" fillId="50" borderId="106" xfId="50" applyFont="1" applyFill="1" applyBorder="1" applyAlignment="1" applyProtection="1">
      <alignment horizontal="left" vertical="center" wrapText="1"/>
      <protection/>
    </xf>
    <xf numFmtId="49" fontId="28" fillId="50" borderId="94" xfId="52" applyNumberFormat="1" applyFont="1" applyFill="1" applyBorder="1" applyAlignment="1" applyProtection="1">
      <alignment horizontal="center" wrapText="1"/>
      <protection locked="0"/>
    </xf>
    <xf numFmtId="49" fontId="28" fillId="50" borderId="94" xfId="52" applyNumberFormat="1" applyFont="1" applyFill="1" applyBorder="1" applyAlignment="1" applyProtection="1">
      <alignment horizontal="center" vertical="center" wrapText="1"/>
      <protection locked="0"/>
    </xf>
    <xf numFmtId="164" fontId="4" fillId="50" borderId="94" xfId="50" applyFont="1" applyFill="1" applyBorder="1" applyAlignment="1" applyProtection="1">
      <alignment horizontal="center" vertical="center" wrapText="1"/>
      <protection/>
    </xf>
    <xf numFmtId="164" fontId="4" fillId="50" borderId="117" xfId="50" applyFont="1" applyFill="1" applyBorder="1" applyAlignment="1" applyProtection="1">
      <alignment horizontal="center" vertical="center" wrapText="1"/>
      <protection/>
    </xf>
    <xf numFmtId="49" fontId="28" fillId="50" borderId="95" xfId="52" applyNumberFormat="1" applyFont="1" applyFill="1" applyBorder="1" applyAlignment="1" applyProtection="1">
      <alignment horizontal="center" vertical="center" wrapText="1"/>
      <protection locked="0"/>
    </xf>
    <xf numFmtId="49" fontId="28" fillId="50" borderId="120" xfId="52" applyNumberFormat="1" applyFont="1" applyFill="1" applyBorder="1" applyAlignment="1" applyProtection="1">
      <alignment horizontal="center" vertical="center" wrapText="1"/>
      <protection locked="0"/>
    </xf>
    <xf numFmtId="164" fontId="4" fillId="50" borderId="121" xfId="50" applyFont="1" applyFill="1" applyBorder="1" applyAlignment="1" applyProtection="1">
      <alignment horizontal="center" vertical="center" wrapText="1"/>
      <protection/>
    </xf>
    <xf numFmtId="0" fontId="4" fillId="52" borderId="122" xfId="52" applyNumberFormat="1" applyFont="1" applyFill="1" applyBorder="1" applyAlignment="1">
      <alignment horizontal="left" vertical="center" wrapText="1"/>
      <protection/>
    </xf>
    <xf numFmtId="0" fontId="4" fillId="50" borderId="20" xfId="50" applyNumberFormat="1" applyFont="1" applyFill="1" applyBorder="1" applyAlignment="1" applyProtection="1">
      <alignment horizontal="center" wrapText="1"/>
      <protection/>
    </xf>
    <xf numFmtId="0" fontId="4" fillId="0" borderId="20" xfId="52" applyFont="1" applyFill="1" applyBorder="1" applyAlignment="1">
      <alignment horizontal="center" vertical="center" wrapText="1"/>
      <protection/>
    </xf>
    <xf numFmtId="164" fontId="4" fillId="0" borderId="20" xfId="50" applyFont="1" applyFill="1" applyBorder="1" applyAlignment="1">
      <alignment horizontal="center" vertical="center" wrapText="1"/>
    </xf>
    <xf numFmtId="49" fontId="28" fillId="50" borderId="106" xfId="52" applyNumberFormat="1" applyFont="1" applyFill="1" applyBorder="1" applyAlignment="1" applyProtection="1">
      <alignment horizontal="center" wrapText="1"/>
      <protection locked="0"/>
    </xf>
    <xf numFmtId="164" fontId="4" fillId="50" borderId="123" xfId="50" applyFont="1" applyFill="1" applyBorder="1" applyAlignment="1" applyProtection="1">
      <alignment horizontal="center" vertical="center" wrapText="1"/>
      <protection/>
    </xf>
    <xf numFmtId="164" fontId="4" fillId="50" borderId="124" xfId="50" applyFont="1" applyFill="1" applyBorder="1" applyAlignment="1" applyProtection="1">
      <alignment horizontal="center" vertical="center" wrapText="1"/>
      <protection/>
    </xf>
    <xf numFmtId="164" fontId="4" fillId="50" borderId="115" xfId="50" applyFont="1" applyFill="1" applyBorder="1" applyAlignment="1" applyProtection="1">
      <alignment horizontal="center" vertical="center" wrapText="1"/>
      <protection/>
    </xf>
    <xf numFmtId="0" fontId="4" fillId="52" borderId="125" xfId="52" applyNumberFormat="1" applyFont="1" applyFill="1" applyBorder="1" applyAlignment="1">
      <alignment horizontal="left" vertical="center" wrapText="1"/>
      <protection/>
    </xf>
    <xf numFmtId="0" fontId="4" fillId="50" borderId="23" xfId="50" applyNumberFormat="1" applyFont="1" applyFill="1" applyBorder="1" applyAlignment="1" applyProtection="1">
      <alignment horizontal="center" wrapText="1"/>
      <protection/>
    </xf>
    <xf numFmtId="164" fontId="4" fillId="40" borderId="23" xfId="52" applyNumberFormat="1" applyFont="1" applyFill="1" applyBorder="1" applyAlignment="1">
      <alignment horizontal="center" vertical="center" wrapText="1"/>
      <protection/>
    </xf>
    <xf numFmtId="0" fontId="4" fillId="0" borderId="23" xfId="52" applyFont="1" applyFill="1" applyBorder="1" applyAlignment="1">
      <alignment horizontal="center" vertical="center" wrapText="1"/>
      <protection/>
    </xf>
    <xf numFmtId="164" fontId="4" fillId="0" borderId="23" xfId="50" applyFont="1" applyFill="1" applyBorder="1" applyAlignment="1">
      <alignment horizontal="center" vertical="center" wrapText="1"/>
    </xf>
    <xf numFmtId="49" fontId="28" fillId="50" borderId="117" xfId="52" applyNumberFormat="1" applyFont="1" applyFill="1" applyBorder="1" applyAlignment="1" applyProtection="1">
      <alignment horizontal="center" vertical="center" wrapText="1"/>
      <protection locked="0"/>
    </xf>
    <xf numFmtId="49" fontId="28" fillId="50" borderId="96" xfId="52" applyNumberFormat="1" applyFont="1" applyFill="1" applyBorder="1" applyAlignment="1" applyProtection="1">
      <alignment horizontal="center" vertical="center" wrapText="1"/>
      <protection locked="0"/>
    </xf>
    <xf numFmtId="49" fontId="28" fillId="50" borderId="126" xfId="52" applyNumberFormat="1" applyFont="1" applyFill="1" applyBorder="1" applyAlignment="1" applyProtection="1">
      <alignment horizontal="center" vertical="center" wrapText="1"/>
      <protection locked="0"/>
    </xf>
    <xf numFmtId="164" fontId="4" fillId="50" borderId="20" xfId="50" applyFont="1" applyFill="1" applyBorder="1" applyAlignment="1" applyProtection="1">
      <alignment horizontal="center" vertical="center" wrapText="1"/>
      <protection/>
    </xf>
    <xf numFmtId="164" fontId="4" fillId="50" borderId="127" xfId="50" applyFont="1" applyFill="1" applyBorder="1" applyAlignment="1" applyProtection="1">
      <alignment horizontal="center" vertical="center" wrapText="1"/>
      <protection/>
    </xf>
    <xf numFmtId="0" fontId="27" fillId="52" borderId="92" xfId="50" applyNumberFormat="1" applyFont="1" applyFill="1" applyBorder="1" applyAlignment="1" applyProtection="1">
      <alignment wrapText="1"/>
      <protection/>
    </xf>
    <xf numFmtId="0" fontId="4" fillId="50" borderId="106" xfId="50" applyNumberFormat="1" applyFont="1" applyFill="1" applyBorder="1" applyAlignment="1" applyProtection="1">
      <alignment horizontal="center" wrapText="1"/>
      <protection/>
    </xf>
    <xf numFmtId="49" fontId="28" fillId="50" borderId="119" xfId="52" applyNumberFormat="1" applyFont="1" applyFill="1" applyBorder="1" applyAlignment="1" applyProtection="1">
      <alignment horizontal="center" vertical="center" wrapText="1"/>
      <protection locked="0"/>
    </xf>
    <xf numFmtId="49" fontId="28" fillId="50" borderId="128" xfId="52" applyNumberFormat="1" applyFont="1" applyFill="1" applyBorder="1" applyAlignment="1" applyProtection="1">
      <alignment horizontal="center" vertical="center" wrapText="1"/>
      <protection locked="0"/>
    </xf>
    <xf numFmtId="49" fontId="28" fillId="50" borderId="129" xfId="52" applyNumberFormat="1" applyFont="1" applyFill="1" applyBorder="1" applyAlignment="1" applyProtection="1">
      <alignment horizontal="center" vertical="center" wrapText="1"/>
      <protection locked="0"/>
    </xf>
    <xf numFmtId="164" fontId="4" fillId="50" borderId="23" xfId="50" applyFont="1" applyFill="1" applyBorder="1" applyAlignment="1" applyProtection="1">
      <alignment horizontal="center" vertical="center" wrapText="1"/>
      <protection/>
    </xf>
    <xf numFmtId="164" fontId="4" fillId="50" borderId="130" xfId="50" applyFont="1" applyFill="1" applyBorder="1" applyAlignment="1" applyProtection="1">
      <alignment horizontal="center" vertical="center" wrapText="1"/>
      <protection/>
    </xf>
    <xf numFmtId="0" fontId="4" fillId="50" borderId="95" xfId="50" applyNumberFormat="1" applyFont="1" applyFill="1" applyBorder="1" applyAlignment="1" applyProtection="1">
      <alignment wrapText="1"/>
      <protection/>
    </xf>
    <xf numFmtId="0" fontId="4" fillId="50" borderId="92" xfId="50" applyNumberFormat="1" applyFont="1" applyFill="1" applyBorder="1" applyAlignment="1" applyProtection="1">
      <alignment horizontal="center" wrapText="1"/>
      <protection/>
    </xf>
    <xf numFmtId="49" fontId="28" fillId="50" borderId="131" xfId="52" applyNumberFormat="1" applyFont="1" applyFill="1" applyBorder="1" applyAlignment="1" applyProtection="1">
      <alignment vertical="center" wrapText="1"/>
      <protection locked="0"/>
    </xf>
    <xf numFmtId="49" fontId="28" fillId="50" borderId="20" xfId="52" applyNumberFormat="1" applyFont="1" applyFill="1" applyBorder="1" applyAlignment="1" applyProtection="1">
      <alignment vertical="center" wrapText="1"/>
      <protection locked="0"/>
    </xf>
    <xf numFmtId="0" fontId="4" fillId="50" borderId="30" xfId="50" applyNumberFormat="1" applyFont="1" applyFill="1" applyBorder="1" applyAlignment="1" applyProtection="1">
      <alignment vertical="center" wrapText="1"/>
      <protection/>
    </xf>
    <xf numFmtId="0" fontId="4" fillId="50" borderId="91" xfId="50" applyNumberFormat="1" applyFont="1" applyFill="1" applyBorder="1" applyAlignment="1" applyProtection="1">
      <alignment horizontal="center" wrapText="1"/>
      <protection/>
    </xf>
    <xf numFmtId="0" fontId="4" fillId="36" borderId="0" xfId="52" applyFont="1" applyFill="1" applyBorder="1" applyAlignment="1">
      <alignment wrapText="1"/>
      <protection/>
    </xf>
    <xf numFmtId="0" fontId="4" fillId="0" borderId="20" xfId="52" applyFont="1" applyBorder="1" applyAlignment="1">
      <alignment wrapText="1"/>
      <protection/>
    </xf>
    <xf numFmtId="0" fontId="4" fillId="34" borderId="132" xfId="52" applyFont="1" applyFill="1" applyBorder="1" applyAlignment="1">
      <alignment wrapText="1"/>
      <protection/>
    </xf>
    <xf numFmtId="0" fontId="4" fillId="34" borderId="11" xfId="52" applyFont="1" applyFill="1" applyBorder="1" applyAlignment="1">
      <alignment wrapText="1"/>
      <protection/>
    </xf>
    <xf numFmtId="0" fontId="3" fillId="34" borderId="81" xfId="52" applyFont="1" applyFill="1" applyBorder="1" applyAlignment="1">
      <alignment horizontal="center" wrapText="1"/>
      <protection/>
    </xf>
    <xf numFmtId="0" fontId="3" fillId="34" borderId="30" xfId="52" applyFont="1" applyFill="1" applyBorder="1" applyAlignment="1">
      <alignment horizontal="center" wrapText="1"/>
      <protection/>
    </xf>
    <xf numFmtId="0" fontId="3" fillId="34" borderId="30" xfId="52" applyFont="1" applyFill="1" applyBorder="1" applyAlignment="1">
      <alignment wrapText="1"/>
      <protection/>
    </xf>
    <xf numFmtId="167" fontId="3" fillId="34" borderId="30" xfId="52" applyNumberFormat="1" applyFont="1" applyFill="1" applyBorder="1" applyAlignment="1">
      <alignment wrapText="1"/>
      <protection/>
    </xf>
    <xf numFmtId="164" fontId="3" fillId="34" borderId="30" xfId="50" applyFont="1" applyFill="1" applyBorder="1" applyAlignment="1" applyProtection="1">
      <alignment vertical="center" wrapText="1"/>
      <protection/>
    </xf>
    <xf numFmtId="0" fontId="4" fillId="34" borderId="30" xfId="52" applyFont="1" applyFill="1" applyBorder="1" applyAlignment="1">
      <alignment wrapText="1"/>
      <protection/>
    </xf>
    <xf numFmtId="0" fontId="4" fillId="54" borderId="30" xfId="52" applyFont="1" applyFill="1" applyBorder="1" applyAlignment="1">
      <alignment wrapText="1"/>
      <protection/>
    </xf>
    <xf numFmtId="164" fontId="3" fillId="40" borderId="30" xfId="50" applyFont="1" applyFill="1" applyBorder="1" applyAlignment="1">
      <alignment vertical="center" wrapText="1"/>
    </xf>
    <xf numFmtId="164" fontId="3" fillId="42" borderId="30" xfId="50" applyFont="1" applyFill="1" applyBorder="1" applyAlignment="1">
      <alignment vertical="center" wrapText="1"/>
    </xf>
    <xf numFmtId="0" fontId="4" fillId="0" borderId="0" xfId="52" applyFont="1" applyBorder="1" applyAlignment="1">
      <alignment wrapText="1"/>
      <protection/>
    </xf>
    <xf numFmtId="0" fontId="4" fillId="0" borderId="0" xfId="52" applyFont="1" applyBorder="1" applyAlignment="1">
      <alignment vertical="center" wrapText="1"/>
      <protection/>
    </xf>
    <xf numFmtId="0" fontId="3" fillId="0" borderId="0" xfId="52" applyFont="1" applyBorder="1" applyAlignment="1">
      <alignment horizontal="left" wrapText="1"/>
      <protection/>
    </xf>
    <xf numFmtId="166" fontId="3" fillId="34" borderId="0" xfId="52" applyNumberFormat="1" applyFont="1" applyFill="1" applyBorder="1" applyAlignment="1">
      <alignment wrapText="1"/>
      <protection/>
    </xf>
    <xf numFmtId="0" fontId="3" fillId="0" borderId="0" xfId="52" applyFont="1" applyBorder="1" applyAlignment="1">
      <alignment vertical="center" wrapText="1"/>
      <protection/>
    </xf>
    <xf numFmtId="0" fontId="3" fillId="0" borderId="0" xfId="52" applyFont="1" applyBorder="1" applyAlignment="1">
      <alignment wrapText="1"/>
      <protection/>
    </xf>
    <xf numFmtId="167" fontId="3" fillId="34" borderId="0" xfId="52" applyNumberFormat="1" applyFont="1" applyFill="1" applyBorder="1" applyAlignment="1">
      <alignment wrapText="1"/>
      <protection/>
    </xf>
    <xf numFmtId="164" fontId="3" fillId="34" borderId="33" xfId="50" applyFont="1" applyFill="1" applyBorder="1" applyAlignment="1" applyProtection="1">
      <alignment vertical="center" wrapText="1"/>
      <protection/>
    </xf>
    <xf numFmtId="0" fontId="30" fillId="0" borderId="0" xfId="52" applyFont="1" applyBorder="1" applyAlignment="1">
      <alignment horizontal="right" wrapText="1"/>
      <protection/>
    </xf>
    <xf numFmtId="164" fontId="3" fillId="35" borderId="33" xfId="50" applyFont="1" applyFill="1" applyBorder="1" applyAlignment="1" applyProtection="1">
      <alignment vertical="center" wrapText="1"/>
      <protection/>
    </xf>
    <xf numFmtId="0" fontId="3" fillId="0" borderId="0" xfId="52" applyFont="1" applyAlignment="1">
      <alignment horizontal="left" wrapText="1"/>
      <protection/>
    </xf>
    <xf numFmtId="164" fontId="3" fillId="41" borderId="33" xfId="50" applyFont="1" applyFill="1" applyBorder="1" applyAlignment="1" applyProtection="1">
      <alignment vertical="center" wrapText="1"/>
      <protection/>
    </xf>
    <xf numFmtId="164" fontId="31" fillId="55" borderId="33" xfId="50" applyFont="1" applyFill="1" applyBorder="1" applyAlignment="1" applyProtection="1">
      <alignment vertical="center" wrapText="1"/>
      <protection/>
    </xf>
    <xf numFmtId="165" fontId="4" fillId="0" borderId="0" xfId="52" applyNumberFormat="1" applyFont="1" applyAlignment="1">
      <alignment wrapText="1"/>
      <protection/>
    </xf>
    <xf numFmtId="0" fontId="49" fillId="0" borderId="30" xfId="0" applyFont="1" applyBorder="1" applyAlignment="1">
      <alignment/>
    </xf>
    <xf numFmtId="0" fontId="3" fillId="0" borderId="0" xfId="52" applyFont="1" applyBorder="1" applyAlignment="1">
      <alignment horizontal="center" wrapText="1"/>
      <protection/>
    </xf>
    <xf numFmtId="0" fontId="3" fillId="0" borderId="0" xfId="52" applyFont="1" applyAlignment="1">
      <alignment horizontal="center" wrapText="1"/>
      <protection/>
    </xf>
    <xf numFmtId="0" fontId="3" fillId="0" borderId="30" xfId="52" applyFont="1" applyBorder="1" applyAlignment="1">
      <alignment horizontal="center" wrapText="1"/>
      <protection/>
    </xf>
    <xf numFmtId="44" fontId="4" fillId="0" borderId="0" xfId="48" applyFont="1" applyBorder="1" applyAlignment="1">
      <alignment wrapText="1"/>
    </xf>
    <xf numFmtId="164" fontId="4" fillId="0" borderId="30" xfId="52" applyNumberFormat="1" applyFont="1" applyBorder="1" applyAlignment="1">
      <alignment wrapText="1"/>
      <protection/>
    </xf>
    <xf numFmtId="168" fontId="4" fillId="0" borderId="30" xfId="48" applyNumberFormat="1" applyFont="1" applyBorder="1" applyAlignment="1">
      <alignment wrapText="1"/>
    </xf>
    <xf numFmtId="168" fontId="4" fillId="0" borderId="0" xfId="48" applyNumberFormat="1" applyFont="1" applyAlignment="1">
      <alignment wrapText="1"/>
    </xf>
    <xf numFmtId="168" fontId="3" fillId="0" borderId="30" xfId="52" applyNumberFormat="1" applyFont="1" applyBorder="1" applyAlignment="1">
      <alignment horizontal="center" wrapText="1"/>
      <protection/>
    </xf>
    <xf numFmtId="168" fontId="4" fillId="0" borderId="0" xfId="52" applyNumberFormat="1" applyFont="1" applyAlignment="1">
      <alignment wrapText="1"/>
      <protection/>
    </xf>
    <xf numFmtId="168" fontId="4" fillId="0" borderId="0" xfId="48" applyNumberFormat="1" applyFont="1" applyBorder="1" applyAlignment="1">
      <alignment wrapText="1"/>
    </xf>
    <xf numFmtId="43" fontId="4" fillId="0" borderId="30" xfId="52" applyNumberFormat="1" applyFont="1" applyBorder="1" applyAlignment="1">
      <alignment wrapText="1"/>
      <protection/>
    </xf>
    <xf numFmtId="168" fontId="4" fillId="0" borderId="30" xfId="52" applyNumberFormat="1" applyFont="1" applyBorder="1" applyAlignment="1">
      <alignment wrapText="1"/>
      <protection/>
    </xf>
    <xf numFmtId="44" fontId="3" fillId="0" borderId="0" xfId="52" applyNumberFormat="1" applyFont="1" applyBorder="1" applyAlignment="1">
      <alignment wrapText="1"/>
      <protection/>
    </xf>
    <xf numFmtId="44" fontId="3" fillId="0" borderId="0" xfId="48" applyFont="1" applyBorder="1" applyAlignment="1">
      <alignment wrapText="1"/>
    </xf>
    <xf numFmtId="43" fontId="3" fillId="0" borderId="30" xfId="52" applyNumberFormat="1" applyFont="1" applyBorder="1" applyAlignment="1">
      <alignment wrapText="1"/>
      <protection/>
    </xf>
    <xf numFmtId="168" fontId="3" fillId="0" borderId="30" xfId="52" applyNumberFormat="1" applyFont="1" applyBorder="1" applyAlignment="1">
      <alignment wrapText="1"/>
      <protection/>
    </xf>
    <xf numFmtId="168" fontId="3" fillId="42" borderId="30" xfId="52" applyNumberFormat="1" applyFont="1" applyFill="1" applyBorder="1" applyAlignment="1">
      <alignment wrapText="1"/>
      <protection/>
    </xf>
    <xf numFmtId="168" fontId="3" fillId="43" borderId="30" xfId="52" applyNumberFormat="1" applyFont="1" applyFill="1" applyBorder="1" applyAlignment="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5" xfId="50"/>
    <cellStyle name="Neutral" xfId="51"/>
    <cellStyle name="Normal 5"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AppData\Roaming\Microsoft\Complementos\El-Salvador-NFM-Detailed-Budget-MINSAL%2028-11-2013%20FINAL%200601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juan\Desktop\Grupo%20Jacobs,S.A%20de%20C-V\2015\El%20Salvador\MINSAL\HIV\PUDR\S2\Enviado%20al%20Fondo%20Mundial\PUDR_P2(Jul-Dic2014)%20VIH%20sida%20SSFNMF%20MINSAL%20FINAL%20REPORT_Revisado%20ALF-Mayo%2012%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imcorleto\AppData\Local\Microsoft\Windows\Temporary%20Internet%20Files\Content.Outlook\1EUO6CIT\Users\chenneuse\AppData\Local\Microsoft\Windows\Temporary%20Internet%20Files\Content.Outlook\LX8CLMNA\TB_Financial%20Reporting%20Template_Jun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juan\Desktop\Grupo%20Jacobs,S.A%20de%20C-V\2015\El%20Salvador\MINSAL\HIV\Reprogramacion%20Consolidado%20MINSAL-PNUD\Original\Cuadro%20de%20Reprogra%20NMF%20consolidado%2015042015_Revisado%20ALF.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GPerrone\AppData\Local\Microsoft\Windows\Temporary%20Internet%20Files\Content.Outlook\33TLUZTX\Resumen%20PNUD-MINSAL%20Mayo%2012_2015%20(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GPerrone\AppData\Local\Microsoft\Windows\Temporary%20Internet%20Files\Content.Outlook\33TLUZTX\00084597_BALANCE%20DE%20CAJA%20AL%20%2031%20DE%20DICIEMBRE%202014%20INCLUIDO%20CDR%20FINAL%20(1).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REPROGRAMACIONES%2015%20ABRIL%202015\home\mlgonzalez\Descargas\home\mlgonzalez\Descargas\CUADRO%20REPROGRAMACIONES%20COMPRAS%20NIM%20AL%2031122014%20(14%20ABRIL%2015%20900pm)-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cept Note Data"/>
      <sheetName val="Sheet1"/>
      <sheetName val="Sheet2"/>
      <sheetName val="Detailed Budget"/>
      <sheetName val="Source"/>
      <sheetName val="Summary Budgets"/>
      <sheetName val="Assumptions Checklist"/>
      <sheetName val="Cost Inputs"/>
    </sheetNames>
    <sheetDataSet>
      <sheetData sheetId="4">
        <row r="2">
          <cell r="A2" t="str">
            <v>1.1 Salaries - program management</v>
          </cell>
        </row>
        <row r="3">
          <cell r="A3" t="str">
            <v>1.2 Salaries - outreach workers and counsellors</v>
          </cell>
        </row>
        <row r="4">
          <cell r="A4" t="str">
            <v>1.3 Salaries - medical staff</v>
          </cell>
        </row>
        <row r="5">
          <cell r="A5" t="str">
            <v>1.4 Salary supplements/incentives: program management </v>
          </cell>
        </row>
        <row r="6">
          <cell r="A6" t="str">
            <v>1.5 Salary supplements/incentives: medical staff</v>
          </cell>
        </row>
        <row r="7">
          <cell r="A7" t="str">
            <v>1.6 Other HR related costs</v>
          </cell>
        </row>
        <row r="8">
          <cell r="A8" t="str">
            <v>2.1 Travel - local</v>
          </cell>
        </row>
        <row r="9">
          <cell r="A9" t="str">
            <v>2.2 Travel - international</v>
          </cell>
        </row>
        <row r="10">
          <cell r="A10" t="str">
            <v>2.3 Per diem - local</v>
          </cell>
        </row>
        <row r="11">
          <cell r="A11" t="str">
            <v>2.4 Per diem - international</v>
          </cell>
        </row>
        <row r="12">
          <cell r="A12" t="str">
            <v>2.5 Other travel related expenses</v>
          </cell>
        </row>
        <row r="13">
          <cell r="A13" t="str">
            <v>3.1 Technical assistance fees - finance</v>
          </cell>
        </row>
        <row r="14">
          <cell r="A14" t="str">
            <v>3.2 Technical assistance fees - public health</v>
          </cell>
        </row>
        <row r="15">
          <cell r="A15" t="str">
            <v>3.3 Technical assistance fees - PSM</v>
          </cell>
        </row>
        <row r="16">
          <cell r="A16" t="str">
            <v>3.4 Technical assistance fees - ME</v>
          </cell>
        </row>
        <row r="17">
          <cell r="A17" t="str">
            <v>3.5 Technical assistance fees - other</v>
          </cell>
        </row>
        <row r="18">
          <cell r="A18" t="str">
            <v>3.6 Fiscal/fiduciary agent fees</v>
          </cell>
        </row>
        <row r="19">
          <cell r="A19" t="str">
            <v>3.7 Facilitation fees (training and workshop)</v>
          </cell>
        </row>
        <row r="20">
          <cell r="A20" t="str">
            <v>3.8 Research and data analysis consultant fees</v>
          </cell>
        </row>
        <row r="21">
          <cell r="A21" t="str">
            <v>3.9 Venue and other logistical expenses</v>
          </cell>
        </row>
        <row r="22">
          <cell r="A22" t="str">
            <v>3.10 Survey respondent fees</v>
          </cell>
        </row>
        <row r="23">
          <cell r="A23" t="str">
            <v>3.11 External audit costs</v>
          </cell>
        </row>
        <row r="24">
          <cell r="A24" t="str">
            <v>3.12 Other external professional services</v>
          </cell>
        </row>
        <row r="25">
          <cell r="A25" t="str">
            <v>4.1 Insecticide-treated nets (LLINs/ITNs)</v>
          </cell>
        </row>
        <row r="26">
          <cell r="A26" t="str">
            <v>4.2 Insecticide products </v>
          </cell>
        </row>
        <row r="27">
          <cell r="A27" t="str">
            <v>4.3 Condoms </v>
          </cell>
        </row>
        <row r="28">
          <cell r="A28" t="str">
            <v>4.4 Rapid diagnostic tests</v>
          </cell>
        </row>
        <row r="29">
          <cell r="A29" t="str">
            <v>4.5 Reagents</v>
          </cell>
        </row>
        <row r="30">
          <cell r="A30" t="str">
            <v>4.6 Syringes and needles</v>
          </cell>
        </row>
        <row r="31">
          <cell r="A31" t="str">
            <v>4.7 Other consumables</v>
          </cell>
        </row>
        <row r="32">
          <cell r="A32" t="str">
            <v>5.1 Pharmaceuticals - antiretrovirals</v>
          </cell>
        </row>
        <row r="33">
          <cell r="A33" t="str">
            <v>5.2 Pharmaceuticals - anti-tuberculosis</v>
          </cell>
        </row>
        <row r="34">
          <cell r="A34" t="str">
            <v>5.3 Pharmaceuticals - antimalarials</v>
          </cell>
        </row>
        <row r="35">
          <cell r="A35" t="str">
            <v>5.4 Pharmaceuticals - opportunistic infections</v>
          </cell>
        </row>
        <row r="36">
          <cell r="A36" t="str">
            <v>5.5 Pharmaceuticals - opioid substitutes </v>
          </cell>
        </row>
        <row r="37">
          <cell r="A37" t="str">
            <v>5.6 Pharmaceuticals - others </v>
          </cell>
        </row>
        <row r="38">
          <cell r="A38" t="str">
            <v>6.1 Diagnostic equipment</v>
          </cell>
        </row>
        <row r="39">
          <cell r="A39" t="str">
            <v>6.2 Insecticide spraying equipment</v>
          </cell>
        </row>
        <row r="40">
          <cell r="A40" t="str">
            <v>6.3 Maintenance and service costs for health equipment</v>
          </cell>
        </row>
        <row r="41">
          <cell r="A41" t="str">
            <v>6.4 Other health equipment</v>
          </cell>
        </row>
        <row r="42">
          <cell r="A42" t="str">
            <v>7.1 Procurement agent fees</v>
          </cell>
        </row>
        <row r="43">
          <cell r="A43" t="str">
            <v>7.2 Freight and insurance costs</v>
          </cell>
        </row>
        <row r="44">
          <cell r="A44" t="str">
            <v>7.3 Warehouse and storage costs</v>
          </cell>
        </row>
        <row r="45">
          <cell r="A45" t="str">
            <v>7.4 Distribution costs</v>
          </cell>
        </row>
        <row r="46">
          <cell r="A46" t="str">
            <v>7.5 Quality assurance and quality control costs</v>
          </cell>
        </row>
        <row r="47">
          <cell r="A47" t="str">
            <v>7.6 Other PSM related costs</v>
          </cell>
        </row>
        <row r="48">
          <cell r="A48" t="str">
            <v>8.1 Software and software systems</v>
          </cell>
        </row>
        <row r="49">
          <cell r="A49" t="str">
            <v>8.2 Furnishings - programme management</v>
          </cell>
        </row>
        <row r="50">
          <cell r="A50" t="str">
            <v>8.3 Furnishings - health facilities</v>
          </cell>
        </row>
        <row r="51">
          <cell r="A51" t="str">
            <v>8.4 Renovation - programme management</v>
          </cell>
        </row>
        <row r="52">
          <cell r="A52" t="str">
            <v>8.5 Renovation - health facilities</v>
          </cell>
        </row>
        <row r="53">
          <cell r="A53" t="str">
            <v>8.6 Renovation - warehouse</v>
          </cell>
        </row>
        <row r="54">
          <cell r="A54" t="str">
            <v>8.7 Infrastructure maintenance</v>
          </cell>
        </row>
        <row r="55">
          <cell r="A55" t="str">
            <v>8.8 Other infrastructure</v>
          </cell>
        </row>
        <row r="56">
          <cell r="A56" t="str">
            <v>9.1 Computers and computer equipment</v>
          </cell>
        </row>
        <row r="57">
          <cell r="A57" t="str">
            <v>9.2 Vehicles</v>
          </cell>
        </row>
        <row r="58">
          <cell r="A58" t="str">
            <v>9.3 Other motorized vehicles</v>
          </cell>
        </row>
        <row r="59">
          <cell r="A59" t="str">
            <v>9.4 Bicycles</v>
          </cell>
        </row>
        <row r="60">
          <cell r="A60" t="str">
            <v>9.5 Generators</v>
          </cell>
        </row>
        <row r="61">
          <cell r="A61" t="str">
            <v>9.6 Maintenance and service costs for non-health equipment</v>
          </cell>
        </row>
        <row r="62">
          <cell r="A62" t="str">
            <v>9.6 Other non-health equipment</v>
          </cell>
        </row>
        <row r="63">
          <cell r="A63" t="str">
            <v>10.1 Printed materials</v>
          </cell>
        </row>
        <row r="64">
          <cell r="A64" t="str">
            <v>10.2 Promotional materials</v>
          </cell>
        </row>
        <row r="65">
          <cell r="A65" t="str">
            <v>10.3 Television/radio spots and programs</v>
          </cell>
        </row>
        <row r="66">
          <cell r="A66" t="str">
            <v>10.4 Other communication materials and publications</v>
          </cell>
        </row>
        <row r="67">
          <cell r="A67" t="str">
            <v>11.1 Office rent</v>
          </cell>
        </row>
        <row r="68">
          <cell r="A68" t="str">
            <v>11.2 Vehicles hire</v>
          </cell>
        </row>
        <row r="69">
          <cell r="A69" t="str">
            <v>11.3 Office consumables</v>
          </cell>
        </row>
        <row r="70">
          <cell r="A70" t="str">
            <v>11.4 Utilities</v>
          </cell>
        </row>
        <row r="71">
          <cell r="A71" t="str">
            <v>11.5 Fuel </v>
          </cell>
        </row>
        <row r="72">
          <cell r="A72" t="str">
            <v>11.6 Insurance</v>
          </cell>
        </row>
        <row r="73">
          <cell r="A73" t="str">
            <v>11.7 Bank charges</v>
          </cell>
        </row>
        <row r="74">
          <cell r="A74" t="str">
            <v>11.8 Duty and customs clearance costs</v>
          </cell>
        </row>
        <row r="75">
          <cell r="A75" t="str">
            <v>11.9 Unrecoverable taxes (VAT)</v>
          </cell>
        </row>
        <row r="76">
          <cell r="A76" t="str">
            <v>11.10 Indirect cost recovery</v>
          </cell>
        </row>
        <row r="77">
          <cell r="A77" t="str">
            <v>11.11 Other program administration related costs</v>
          </cell>
        </row>
        <row r="78">
          <cell r="A78" t="str">
            <v>12.1 School fees for OVC</v>
          </cell>
        </row>
        <row r="79">
          <cell r="A79" t="str">
            <v>12.2 Uniforms and books for OVC</v>
          </cell>
        </row>
        <row r="80">
          <cell r="A80" t="str">
            <v>12.3 Food and care packages</v>
          </cell>
        </row>
        <row r="81">
          <cell r="A81" t="str">
            <v>12.4 Cash incentives to patients</v>
          </cell>
        </row>
        <row r="82">
          <cell r="A82" t="str">
            <v>12.5 Micro-loans and micro-grants </v>
          </cell>
        </row>
        <row r="83">
          <cell r="A83" t="str">
            <v>12.6 Other living support to client/target population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
      <sheetName val="PR_Programmatic Progress_1A"/>
      <sheetName val="PR_Programmatic Progress_1B"/>
      <sheetName val="PR_Grant Management_2"/>
      <sheetName val="PR_Total PR Cash Outflow_3A"/>
      <sheetName val="EFR Malaria Financial Data_3B"/>
      <sheetName val="EFR TB Financial Data_3B"/>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Sheet1"/>
      <sheetName val="LFA_Disbursement Recommend_5B"/>
      <sheetName val="LFA_Overall Performance_6"/>
      <sheetName val="LFA_DisbursementRecommendation7"/>
      <sheetName val="LFA_Bank Details_7C"/>
      <sheetName val="LFA_Annex-SR Financials"/>
      <sheetName val="Memo HIV"/>
      <sheetName val="Memo TB"/>
      <sheetName val="Memo Malaria"/>
      <sheetName val="Definitions-lists-EFR"/>
      <sheetName val="Sheet2"/>
      <sheetName val="GRANT RATING TOOL"/>
      <sheetName val="Planilla de personal absorbido "/>
      <sheetName val="DISBURSEMENT REQUEST"/>
      <sheetName val="Resumen de Reprogramaciones"/>
      <sheetName val="Anexo Disbursement sugerido ALF"/>
      <sheetName val="Principales Actividades a Ejec."/>
      <sheetName val="Presu. Detall._NMF-Año 1,2 y 3"/>
    </sheetNames>
    <sheetDataSet>
      <sheetData sheetId="31">
        <row r="2">
          <cell r="A2" t="str">
            <v>please select…</v>
          </cell>
        </row>
        <row r="3">
          <cell r="A3" t="str">
            <v>Improving diagnosis</v>
          </cell>
        </row>
        <row r="4">
          <cell r="A4" t="str">
            <v>Standardized treatment, patient support and patient charter</v>
          </cell>
        </row>
        <row r="5">
          <cell r="A5" t="str">
            <v>Procurement and supply management</v>
          </cell>
        </row>
        <row r="6">
          <cell r="A6" t="str">
            <v>M&amp;E</v>
          </cell>
        </row>
        <row r="7">
          <cell r="A7" t="str">
            <v>TB/HIV</v>
          </cell>
        </row>
        <row r="8">
          <cell r="A8" t="str">
            <v>MDR-TB</v>
          </cell>
        </row>
        <row r="9">
          <cell r="A9" t="str">
            <v>High-risk groups </v>
          </cell>
        </row>
        <row r="10">
          <cell r="A10" t="str">
            <v>HSS (beyond TB)</v>
          </cell>
        </row>
        <row r="11">
          <cell r="A11" t="str">
            <v>PAL (Practical Approach to Lung Health)</v>
          </cell>
        </row>
        <row r="12">
          <cell r="A12" t="str">
            <v>PPM / ISTC (Public-Public, Public-Private Mix (PPM) approaches and International standards for TB care)</v>
          </cell>
        </row>
        <row r="13">
          <cell r="A13" t="str">
            <v>ACSM (Advocacy, communication and social mobilization) </v>
          </cell>
        </row>
        <row r="14">
          <cell r="A14" t="str">
            <v>Community TB care</v>
          </cell>
        </row>
        <row r="15">
          <cell r="A15" t="str">
            <v>Programme-based operational research</v>
          </cell>
        </row>
        <row r="16">
          <cell r="A16" t="str">
            <v>Other:Specify</v>
          </cell>
        </row>
        <row r="17">
          <cell r="A17" t="str">
            <v>Supportive environment: Program management and administration</v>
          </cell>
        </row>
      </sheetData>
      <sheetData sheetId="32">
        <row r="2">
          <cell r="A2" t="str">
            <v>please select…</v>
          </cell>
        </row>
        <row r="3">
          <cell r="A3" t="str">
            <v>Prevention:  Behavioral Change Communication - Mass media</v>
          </cell>
        </row>
        <row r="4">
          <cell r="A4" t="str">
            <v>Prevention:  Behavioral Change Communication - community outreach</v>
          </cell>
        </row>
        <row r="5">
          <cell r="A5" t="str">
            <v>Prevention: Insecticide-treated nets (ITNs)</v>
          </cell>
        </row>
        <row r="6">
          <cell r="A6" t="str">
            <v>Prevention: Malaria prevention during pregnancy</v>
          </cell>
        </row>
        <row r="7">
          <cell r="A7" t="str">
            <v>Prevention: Vector control (other than ITNs)</v>
          </cell>
        </row>
        <row r="8">
          <cell r="A8" t="str">
            <v>Prevention: other - specify</v>
          </cell>
        </row>
        <row r="9">
          <cell r="A9" t="str">
            <v>Treatment: Prompt, effective anti-malarial treatment</v>
          </cell>
        </row>
        <row r="10">
          <cell r="A10" t="str">
            <v>Treatment: Home based management of malaria</v>
          </cell>
        </row>
        <row r="11">
          <cell r="A11" t="str">
            <v>Treatment: Diagnosis</v>
          </cell>
        </row>
        <row r="12">
          <cell r="A12" t="str">
            <v>Treatment: other - specify</v>
          </cell>
        </row>
        <row r="13">
          <cell r="A13" t="str">
            <v>Supportive environment: Monitoring drug resistance</v>
          </cell>
        </row>
        <row r="14">
          <cell r="A14" t="str">
            <v>Supportive environment: Monitoring insecticide resistance</v>
          </cell>
        </row>
        <row r="15">
          <cell r="A15" t="str">
            <v>Supportive environment: Coordination and partnership development (national, community, public-private)</v>
          </cell>
        </row>
        <row r="16">
          <cell r="A16" t="str">
            <v>Supportive environment: other - specify</v>
          </cell>
        </row>
        <row r="17">
          <cell r="A17" t="str">
            <v>Supportive environment: Program management and administration</v>
          </cell>
        </row>
        <row r="18">
          <cell r="A18" t="str">
            <v>HSS: Service delivery</v>
          </cell>
        </row>
        <row r="19">
          <cell r="A19" t="str">
            <v>HSS: Human resources</v>
          </cell>
        </row>
        <row r="20">
          <cell r="A20" t="str">
            <v>HSS: Community Systems Strengthening</v>
          </cell>
        </row>
        <row r="21">
          <cell r="A21" t="str">
            <v>HSS: Information system &amp; Operational research</v>
          </cell>
        </row>
        <row r="22">
          <cell r="A22" t="str">
            <v>HSS: Infrastructure</v>
          </cell>
        </row>
        <row r="23">
          <cell r="A23" t="str">
            <v>HSS: Procurement and Supply management</v>
          </cell>
        </row>
        <row r="24">
          <cell r="A24" t="str">
            <v>HSS: other - specify</v>
          </cell>
        </row>
      </sheetData>
      <sheetData sheetId="33">
        <row r="21">
          <cell r="A21" t="str">
            <v>Please Select…</v>
          </cell>
        </row>
        <row r="22">
          <cell r="A22" t="str">
            <v>Prevention</v>
          </cell>
        </row>
        <row r="23">
          <cell r="A23" t="str">
            <v>Treatment</v>
          </cell>
        </row>
        <row r="24">
          <cell r="A24" t="str">
            <v>Supportive Environment</v>
          </cell>
        </row>
        <row r="25">
          <cell r="A25" t="str">
            <v>Health System Strengthening (HSS)</v>
          </cell>
        </row>
        <row r="39">
          <cell r="A39" t="str">
            <v>Please Select…</v>
          </cell>
        </row>
        <row r="40">
          <cell r="A40" t="str">
            <v>TB Detection</v>
          </cell>
        </row>
        <row r="41">
          <cell r="A41" t="str">
            <v>TB Treatment</v>
          </cell>
        </row>
        <row r="42">
          <cell r="A42" t="str">
            <v>TB/HIV Collaborative Activities</v>
          </cell>
        </row>
        <row r="43">
          <cell r="A43" t="str">
            <v>Supportive Environment</v>
          </cell>
        </row>
        <row r="44">
          <cell r="A44" t="str">
            <v>Health System Strengthening</v>
          </cell>
        </row>
        <row r="58">
          <cell r="A58" t="str">
            <v>Please Select…</v>
          </cell>
        </row>
        <row r="59">
          <cell r="A59" t="str">
            <v>FBO</v>
          </cell>
        </row>
        <row r="60">
          <cell r="A60" t="str">
            <v>NGO/CBO/Academic</v>
          </cell>
        </row>
        <row r="61">
          <cell r="A61" t="str">
            <v>Private Sector</v>
          </cell>
        </row>
        <row r="62">
          <cell r="A62" t="str">
            <v>Ministry Health (MoH)</v>
          </cell>
        </row>
        <row r="63">
          <cell r="A63" t="str">
            <v>Other Government</v>
          </cell>
        </row>
        <row r="64">
          <cell r="A64" t="str">
            <v>UNDP</v>
          </cell>
        </row>
        <row r="65">
          <cell r="A65" t="str">
            <v>Other Multilateral Organization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_Financial Data"/>
      <sheetName val="Definitions"/>
      <sheetName val="Annex 1"/>
      <sheetName val="Annex 2"/>
      <sheetName val="Annex 3"/>
    </sheetNames>
    <sheetDataSet>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alendarizaciones S2"/>
      <sheetName val="Recalendarizaciones S2-Revisado"/>
      <sheetName val="Reprogramaciones S2"/>
      <sheetName val="Reprogramaciones S2_Revisado AL"/>
      <sheetName val="Presupuesto"/>
      <sheetName val="Resumen Reprogramaciones"/>
      <sheetName val="DISBURSEMENT REQUEST"/>
      <sheetName val="Comp. antes y desp. del PUDR"/>
    </sheetNames>
    <sheetDataSet>
      <sheetData sheetId="3">
        <row r="9">
          <cell r="G9">
            <v>5000</v>
          </cell>
          <cell r="H9" t="str">
            <v>Actividad 11.1 seguro de unidad móvil (pick up) que no se logro contratar debido a que el vehículo no se ha logrado adquirir</v>
          </cell>
        </row>
        <row r="10">
          <cell r="G10">
            <v>9776.48</v>
          </cell>
          <cell r="H10" t="str">
            <v>Actividad 2.1 Remanente originado de pasantías de personal de Laboratorio Clínico</v>
          </cell>
        </row>
        <row r="11">
          <cell r="G11">
            <v>33188.2</v>
          </cell>
          <cell r="H11" t="str">
            <v>Actividades 3.1, 3.3 y 3.4. Remanentes de actividades ejecutadas principalmente de la auditoria y la comisiones del gestor de Bolpros que oscila entre el 4% y 5% de lo contratado</v>
          </cell>
        </row>
        <row r="12">
          <cell r="G12">
            <v>408</v>
          </cell>
          <cell r="H12" t="str">
            <v>Remanentes de actividades de 3.1, 3.3. y 3.4</v>
          </cell>
        </row>
        <row r="13">
          <cell r="G13">
            <v>2500</v>
          </cell>
          <cell r="H13" t="str">
            <v>Actividad 3.1 Economía de consultoría para Centros Penales por costo mas bajo</v>
          </cell>
        </row>
        <row r="14">
          <cell r="G14">
            <v>23.980000000000018</v>
          </cell>
          <cell r="H14" t="str">
            <v>Remanentes de actividades de 3.1, 3.3. y 3.4</v>
          </cell>
        </row>
        <row r="15">
          <cell r="G15">
            <v>23.980000000000018</v>
          </cell>
          <cell r="H15" t="str">
            <v>Remanentes de actividades de 3.1, 3.3. y 3.4</v>
          </cell>
        </row>
        <row r="16">
          <cell r="G16">
            <v>1112.0700000000006</v>
          </cell>
          <cell r="H16" t="str">
            <v>Actividad 3.4 Economía en capacitación personal de salud</v>
          </cell>
        </row>
        <row r="17">
          <cell r="G17">
            <v>37.04999999999927</v>
          </cell>
          <cell r="H17" t="str">
            <v>Remanentes de actividades de 3.1, 3.3. y 3.4</v>
          </cell>
        </row>
        <row r="18">
          <cell r="G18">
            <v>1027.8899999999999</v>
          </cell>
          <cell r="H18" t="str">
            <v>Actividad 3.4 Economía en capacitación personal de salud</v>
          </cell>
        </row>
        <row r="19">
          <cell r="G19">
            <v>2</v>
          </cell>
          <cell r="H19" t="str">
            <v>Remanentes de actividades de 3.1, 3.3. y 3.4</v>
          </cell>
        </row>
        <row r="20">
          <cell r="G20">
            <v>253.3499999999999</v>
          </cell>
          <cell r="H20" t="str">
            <v>Remanentes de actividades de 3.1, 3.3. y 3.4</v>
          </cell>
        </row>
        <row r="21">
          <cell r="G21">
            <v>1320</v>
          </cell>
          <cell r="H21" t="str">
            <v>Actividad 3.4 Economía origina capacitación de actualización de guías de estrategia 2.0 que no se ejecuto ya que se realizado con el apoyo de OPS</v>
          </cell>
        </row>
        <row r="22">
          <cell r="G22">
            <v>6590.600000000006</v>
          </cell>
          <cell r="H22" t="str">
            <v>Economía de recursos no contratados oportunamente. Profesionales Químicos Farmacéuticos</v>
          </cell>
        </row>
        <row r="23">
          <cell r="G23">
            <v>56.15000000000009</v>
          </cell>
          <cell r="H23" t="str">
            <v>Remanente por descuentos aplicados por llegadas tardía</v>
          </cell>
        </row>
        <row r="24">
          <cell r="G24">
            <v>242.22000000000025</v>
          </cell>
          <cell r="H24" t="str">
            <v>Remanente por descuentos aplicados por llegadas tardía</v>
          </cell>
        </row>
        <row r="25">
          <cell r="G25">
            <v>22350.220000000016</v>
          </cell>
          <cell r="H25" t="str">
            <v>Economía de recursos no contratados oportunamente. Infectologos e Internistas</v>
          </cell>
        </row>
        <row r="26">
          <cell r="G26">
            <v>1672.4800000000032</v>
          </cell>
          <cell r="H26" t="str">
            <v>Economía de recursos no contratados oportunamente. Enfermeras</v>
          </cell>
        </row>
        <row r="27">
          <cell r="G27">
            <v>1586.8599999999997</v>
          </cell>
          <cell r="H27" t="str">
            <v>Economía de recursos no contratados oportunamente. Neumólogo</v>
          </cell>
        </row>
        <row r="28">
          <cell r="G28">
            <v>854.4000000000001</v>
          </cell>
          <cell r="H28" t="str">
            <v>Actividad 10.1 remanente en la impresión de Manual de Control de Calidad y algoritmo de diagnostico</v>
          </cell>
        </row>
        <row r="29">
          <cell r="G29">
            <v>1023.5700000000002</v>
          </cell>
          <cell r="H29" t="str">
            <v>Actividades 10.1 y 10.3 remanente compra de material promocional</v>
          </cell>
        </row>
        <row r="30">
          <cell r="G30">
            <v>267.75</v>
          </cell>
          <cell r="H30" t="str">
            <v>Remanentes de actividades ejecutadas</v>
          </cell>
        </row>
        <row r="31">
          <cell r="G31">
            <v>10</v>
          </cell>
          <cell r="H31" t="str">
            <v>Remanentes de actividades ejecutadas</v>
          </cell>
        </row>
        <row r="32">
          <cell r="G32">
            <v>2787.6000000000004</v>
          </cell>
          <cell r="H32" t="str">
            <v>Actividades 1.2 Economía en la contratación fuera de tiempo  de Laboratorito y Auxiliar de Laboratorio</v>
          </cell>
        </row>
        <row r="33">
          <cell r="G33">
            <v>2088.630000000001</v>
          </cell>
          <cell r="H33" t="str">
            <v>Actividad  Economía 3.4 Economía resultado de capacitación para profilaxis post exposición</v>
          </cell>
        </row>
        <row r="34">
          <cell r="G34">
            <v>1011.3000000000002</v>
          </cell>
          <cell r="H34" t="str">
            <v>Actividad  Economía 3.4 Economía resultado de taller para elaboración de lineamientos para el control de infecciones. TB/VIH</v>
          </cell>
        </row>
        <row r="35">
          <cell r="G35">
            <v>1417.5600000000002</v>
          </cell>
          <cell r="H35" t="str">
            <v>Actividad 9.1 economías en la compra de equipo de computo para clínicas TAR</v>
          </cell>
        </row>
        <row r="36">
          <cell r="G36">
            <v>348.95</v>
          </cell>
          <cell r="H36" t="str">
            <v>Intereses del periodo de enero a junio del 2014</v>
          </cell>
        </row>
        <row r="37">
          <cell r="G37">
            <v>348.95</v>
          </cell>
          <cell r="H37" t="str">
            <v>Intereses del periodo de enero a junio del 2014</v>
          </cell>
        </row>
        <row r="38">
          <cell r="G38">
            <v>2.900000000005093</v>
          </cell>
          <cell r="H38" t="str">
            <v>Remanentes de actividades ejecutadas</v>
          </cell>
        </row>
        <row r="39">
          <cell r="G39">
            <v>4.7700000000040745</v>
          </cell>
          <cell r="H39" t="str">
            <v>Remanentes de actividades ejecutadas</v>
          </cell>
        </row>
        <row r="40">
          <cell r="G40">
            <v>4343.53</v>
          </cell>
          <cell r="H40" t="str">
            <v>Remanente del SSF</v>
          </cell>
        </row>
        <row r="41">
          <cell r="G41">
            <v>2590.70000000001</v>
          </cell>
          <cell r="H41" t="str">
            <v>Actividad 9.1 economías en la compra de SOFWARE MONITOREO Y EVALUACION</v>
          </cell>
        </row>
        <row r="42">
          <cell r="G42">
            <v>3898.7599999999993</v>
          </cell>
          <cell r="H42" t="str">
            <v>Actividad 11.1 remanentes  en la compra de bienes y servicios como seguros, telefonía, mobiliario y equipo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umen PNUD-MINSAL"/>
      <sheetName val="DISBURSEMENT REQUEST"/>
      <sheetName val="Reprogramaciones S2_MINSAL-PNUD"/>
      <sheetName val="Resumen Reprogramaciones"/>
      <sheetName val="Proc sin PO Recalendariza_PNUD"/>
      <sheetName val="EJECUCION FINANCIERA NMF_MINSAL"/>
      <sheetName val="EJECUCION FINANCIERA SSF_MINSAL"/>
      <sheetName val="EJEC. FINANC. INT,RCC,R7_MINSAL"/>
      <sheetName val="Recalendarizaciones S2-MINSAL"/>
      <sheetName val="PO ACTIVAS 2013_PNUD"/>
      <sheetName val="PO ACTIVAS 2014_PNUD"/>
      <sheetName val="COMPROMISOS AÑO 2014-MINSAL"/>
    </sheetNames>
    <sheetDataSet>
      <sheetData sheetId="5">
        <row r="11">
          <cell r="U11">
            <v>21810</v>
          </cell>
        </row>
        <row r="16">
          <cell r="U16">
            <v>25046.169999999984</v>
          </cell>
        </row>
        <row r="17">
          <cell r="U17">
            <v>9584.170000000007</v>
          </cell>
        </row>
        <row r="24">
          <cell r="U24">
            <v>48975.74999999994</v>
          </cell>
        </row>
        <row r="29">
          <cell r="U29">
            <v>7986.429999999996</v>
          </cell>
        </row>
        <row r="32">
          <cell r="U32">
            <v>56319</v>
          </cell>
        </row>
        <row r="33">
          <cell r="U33">
            <v>60820.23</v>
          </cell>
        </row>
        <row r="34">
          <cell r="U34">
            <v>125001.57999999996</v>
          </cell>
        </row>
      </sheetData>
      <sheetData sheetId="6">
        <row r="48">
          <cell r="V48">
            <v>236682.16000000003</v>
          </cell>
        </row>
      </sheetData>
      <sheetData sheetId="7">
        <row r="33">
          <cell r="L33">
            <v>43934.5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UMEN"/>
      <sheetName val="GASTOS AL 30 JUNIO "/>
      <sheetName val="Gastos Enero- Diciembre"/>
      <sheetName val="PO ACTIVAS 2013"/>
      <sheetName val="PO ACTIVAS 2014"/>
      <sheetName val="Proc sin PO Recalendarizacion"/>
      <sheetName val="Proc sin PO Recalendarizaci_ALF"/>
      <sheetName val="gastos2013"/>
      <sheetName val="2012"/>
    </sheetNames>
    <sheetDataSet>
      <sheetData sheetId="0">
        <row r="67">
          <cell r="C67">
            <v>41617.94176635527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JECUCION FINANCIERA SSF"/>
      <sheetName val="EJECUCION FINANCIERA NMF"/>
      <sheetName val="EJECUCION FINANCIERA INT,RCC,R7"/>
      <sheetName val="cuadro de reprogramaciones NIM"/>
    </sheetNames>
    <sheetDataSet>
      <sheetData sheetId="1">
        <row r="34">
          <cell r="M34">
            <v>91759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B3:AD80"/>
  <sheetViews>
    <sheetView showGridLines="0" tabSelected="1" view="pageBreakPreview" zoomScale="60" zoomScaleNormal="90" zoomScalePageLayoutView="0" workbookViewId="0" topLeftCell="A56">
      <selection activeCell="B55" sqref="B55:B56"/>
    </sheetView>
  </sheetViews>
  <sheetFormatPr defaultColWidth="10.28125" defaultRowHeight="15"/>
  <cols>
    <col min="1" max="1" width="4.421875" style="12" customWidth="1"/>
    <col min="2" max="2" width="29.7109375" style="12" customWidth="1"/>
    <col min="3" max="3" width="22.8515625" style="12" customWidth="1"/>
    <col min="4" max="4" width="23.7109375" style="12" customWidth="1"/>
    <col min="5" max="5" width="22.28125" style="12" customWidth="1"/>
    <col min="6" max="6" width="22.421875" style="12" customWidth="1"/>
    <col min="7" max="7" width="26.7109375" style="12" customWidth="1"/>
    <col min="8" max="8" width="36.57421875" style="12" customWidth="1"/>
    <col min="9" max="9" width="16.00390625" style="12" customWidth="1"/>
    <col min="10" max="10" width="18.28125" style="12" customWidth="1"/>
    <col min="11" max="11" width="20.57421875" style="12" customWidth="1"/>
    <col min="12" max="15" width="0" style="12" hidden="1" customWidth="1"/>
    <col min="16" max="16" width="28.57421875" style="12" customWidth="1"/>
    <col min="17" max="17" width="65.57421875" style="12" customWidth="1"/>
    <col min="18" max="18" width="20.57421875" style="12" customWidth="1"/>
    <col min="19" max="19" width="28.00390625" style="12" customWidth="1"/>
    <col min="20" max="20" width="12.00390625" style="12" hidden="1" customWidth="1"/>
    <col min="21" max="21" width="17.00390625" style="12" hidden="1" customWidth="1"/>
    <col min="22" max="22" width="54.57421875" style="12" hidden="1" customWidth="1"/>
    <col min="23" max="23" width="21.421875" style="12" bestFit="1" customWidth="1"/>
    <col min="24" max="24" width="22.8515625" style="12" customWidth="1"/>
    <col min="25" max="25" width="49.28125" style="12" hidden="1" customWidth="1"/>
    <col min="26" max="26" width="6.7109375" style="12" customWidth="1"/>
    <col min="27" max="27" width="16.7109375" style="12" bestFit="1" customWidth="1"/>
    <col min="28" max="28" width="23.57421875" style="12" customWidth="1"/>
    <col min="29" max="29" width="2.140625" style="12" customWidth="1"/>
    <col min="30" max="30" width="22.140625" style="12" customWidth="1"/>
    <col min="31" max="16384" width="10.28125" style="12" customWidth="1"/>
  </cols>
  <sheetData>
    <row r="3" spans="2:30" ht="23.25" customHeight="1">
      <c r="B3" s="9" t="s">
        <v>0</v>
      </c>
      <c r="C3" s="9"/>
      <c r="D3" s="9"/>
      <c r="E3" s="9"/>
      <c r="F3" s="9"/>
      <c r="G3" s="9"/>
      <c r="H3" s="9"/>
      <c r="I3" s="9"/>
      <c r="J3" s="9"/>
      <c r="K3" s="9"/>
      <c r="L3" s="9"/>
      <c r="M3" s="9"/>
      <c r="N3" s="9"/>
      <c r="O3" s="9"/>
      <c r="P3" s="9"/>
      <c r="Q3" s="9"/>
      <c r="R3" s="9"/>
      <c r="S3" s="9"/>
      <c r="T3" s="10"/>
      <c r="U3" s="10"/>
      <c r="V3" s="10"/>
      <c r="W3" s="10"/>
      <c r="X3" s="10"/>
      <c r="Y3" s="11"/>
      <c r="Z3" s="10"/>
      <c r="AA3" s="10"/>
      <c r="AB3" s="10"/>
      <c r="AC3" s="10"/>
      <c r="AD3" s="10"/>
    </row>
    <row r="5" spans="2:30" ht="15" customHeight="1">
      <c r="B5" s="13"/>
      <c r="C5" s="13"/>
      <c r="D5" s="13"/>
      <c r="E5" s="13"/>
      <c r="F5" s="13"/>
      <c r="G5" s="13"/>
      <c r="H5" s="14"/>
      <c r="I5" s="10"/>
      <c r="J5" s="10"/>
      <c r="K5" s="10"/>
      <c r="L5" s="10"/>
      <c r="M5" s="10"/>
      <c r="N5" s="10"/>
      <c r="O5" s="10"/>
      <c r="P5" s="10"/>
      <c r="Q5" s="10"/>
      <c r="R5" s="10"/>
      <c r="S5" s="10"/>
      <c r="T5" s="10"/>
      <c r="U5" s="10"/>
      <c r="V5" s="10"/>
      <c r="W5" s="10"/>
      <c r="X5" s="10"/>
      <c r="Y5" s="11"/>
      <c r="Z5" s="10"/>
      <c r="AA5" s="10"/>
      <c r="AB5" s="10"/>
      <c r="AC5" s="10"/>
      <c r="AD5" s="10"/>
    </row>
    <row r="7" spans="2:30" s="20" customFormat="1" ht="50.25" customHeight="1" thickBot="1">
      <c r="B7" s="15" t="s">
        <v>1</v>
      </c>
      <c r="C7" s="15"/>
      <c r="D7" s="15"/>
      <c r="E7" s="15"/>
      <c r="F7" s="15"/>
      <c r="G7" s="16" t="s">
        <v>2</v>
      </c>
      <c r="H7" s="16" t="s">
        <v>3</v>
      </c>
      <c r="I7" s="15" t="s">
        <v>4</v>
      </c>
      <c r="J7" s="15"/>
      <c r="K7" s="15"/>
      <c r="L7" s="17" t="s">
        <v>5</v>
      </c>
      <c r="M7" s="17"/>
      <c r="N7" s="17"/>
      <c r="O7" s="17"/>
      <c r="P7" s="17" t="s">
        <v>6</v>
      </c>
      <c r="Q7" s="17" t="s">
        <v>7</v>
      </c>
      <c r="R7" s="17" t="s">
        <v>8</v>
      </c>
      <c r="S7" s="18" t="s">
        <v>9</v>
      </c>
      <c r="T7" s="19" t="s">
        <v>10</v>
      </c>
      <c r="U7" s="7" t="s">
        <v>11</v>
      </c>
      <c r="V7" s="8"/>
      <c r="W7" s="8"/>
      <c r="X7" s="8"/>
      <c r="Y7" s="8"/>
      <c r="AA7" s="21" t="s">
        <v>12</v>
      </c>
      <c r="AB7" s="21"/>
      <c r="AC7" s="21"/>
      <c r="AD7" s="21"/>
    </row>
    <row r="8" spans="2:30" s="20" customFormat="1" ht="85.5" customHeight="1" thickBot="1">
      <c r="B8" s="22" t="s">
        <v>13</v>
      </c>
      <c r="C8" s="22" t="s">
        <v>14</v>
      </c>
      <c r="D8" s="22" t="s">
        <v>15</v>
      </c>
      <c r="E8" s="22" t="s">
        <v>16</v>
      </c>
      <c r="F8" s="23" t="s">
        <v>17</v>
      </c>
      <c r="G8" s="16"/>
      <c r="H8" s="16"/>
      <c r="I8" s="22" t="s">
        <v>13</v>
      </c>
      <c r="J8" s="22" t="s">
        <v>14</v>
      </c>
      <c r="K8" s="23" t="s">
        <v>15</v>
      </c>
      <c r="L8" s="24" t="s">
        <v>18</v>
      </c>
      <c r="M8" s="24" t="s">
        <v>19</v>
      </c>
      <c r="N8" s="24" t="s">
        <v>20</v>
      </c>
      <c r="O8" s="24" t="s">
        <v>20</v>
      </c>
      <c r="P8" s="17"/>
      <c r="Q8" s="17"/>
      <c r="R8" s="17"/>
      <c r="S8" s="18"/>
      <c r="T8" s="25"/>
      <c r="U8" s="1" t="s">
        <v>21</v>
      </c>
      <c r="V8" s="26" t="s">
        <v>22</v>
      </c>
      <c r="W8" s="27" t="s">
        <v>23</v>
      </c>
      <c r="X8" s="27" t="s">
        <v>24</v>
      </c>
      <c r="Y8" s="27" t="s">
        <v>25</v>
      </c>
      <c r="AA8" s="27" t="s">
        <v>26</v>
      </c>
      <c r="AB8" s="27" t="s">
        <v>27</v>
      </c>
      <c r="AD8" s="27" t="s">
        <v>28</v>
      </c>
    </row>
    <row r="9" spans="2:30" ht="90.75" thickBot="1">
      <c r="B9" s="28" t="s">
        <v>29</v>
      </c>
      <c r="C9" s="29" t="s">
        <v>30</v>
      </c>
      <c r="D9" s="30" t="s">
        <v>31</v>
      </c>
      <c r="E9" s="31">
        <v>5000</v>
      </c>
      <c r="F9" s="32">
        <v>5000</v>
      </c>
      <c r="G9" s="33">
        <f>+'[4]Reprogramaciones S2_Revisado AL'!$G9</f>
        <v>5000</v>
      </c>
      <c r="H9" s="34" t="str">
        <f>+'[4]Reprogramaciones S2_Revisado AL'!$H9</f>
        <v>Actividad 11.1 seguro de unidad móvil (pick up) que no se logro contratar debido a que el vehículo no se ha logrado adquirir</v>
      </c>
      <c r="I9" s="35" t="s">
        <v>32</v>
      </c>
      <c r="J9" s="36" t="s">
        <v>33</v>
      </c>
      <c r="K9" s="36" t="s">
        <v>34</v>
      </c>
      <c r="L9" s="37"/>
      <c r="M9" s="37"/>
      <c r="N9" s="38">
        <f>SUM(F9:F13)</f>
        <v>50872.67999999999</v>
      </c>
      <c r="O9" s="37"/>
      <c r="P9" s="38">
        <f>+N9</f>
        <v>50872.67999999999</v>
      </c>
      <c r="Q9" s="39" t="s">
        <v>141</v>
      </c>
      <c r="R9" s="40" t="s">
        <v>35</v>
      </c>
      <c r="S9" s="41" t="s">
        <v>36</v>
      </c>
      <c r="T9" s="42"/>
      <c r="U9" s="43">
        <v>0</v>
      </c>
      <c r="V9" s="44" t="s">
        <v>37</v>
      </c>
      <c r="W9" s="45">
        <f>-P9</f>
        <v>-50872.67999999999</v>
      </c>
      <c r="X9" s="45">
        <f>+P9+W9</f>
        <v>0</v>
      </c>
      <c r="Y9" s="46" t="s">
        <v>38</v>
      </c>
      <c r="Z9" s="20"/>
      <c r="AA9" s="45">
        <f>+T9+Z9</f>
        <v>0</v>
      </c>
      <c r="AB9" s="47">
        <f>+U9+AA9</f>
        <v>0</v>
      </c>
      <c r="AC9" s="20"/>
      <c r="AD9" s="48">
        <f>-W9</f>
        <v>50872.67999999999</v>
      </c>
    </row>
    <row r="10" spans="2:30" ht="90.75" thickBot="1">
      <c r="B10" s="28" t="s">
        <v>39</v>
      </c>
      <c r="C10" s="29" t="s">
        <v>40</v>
      </c>
      <c r="D10" s="30" t="s">
        <v>41</v>
      </c>
      <c r="E10" s="31">
        <v>24992</v>
      </c>
      <c r="F10" s="32">
        <v>9776.48</v>
      </c>
      <c r="G10" s="33">
        <f>+'[4]Reprogramaciones S2_Revisado AL'!$G10</f>
        <v>9776.48</v>
      </c>
      <c r="H10" s="34" t="str">
        <f>+'[4]Reprogramaciones S2_Revisado AL'!$H10</f>
        <v>Actividad 2.1 Remanente originado de pasantías de personal de Laboratorio Clínico</v>
      </c>
      <c r="I10" s="35"/>
      <c r="J10" s="36"/>
      <c r="K10" s="36"/>
      <c r="L10" s="49"/>
      <c r="M10" s="49"/>
      <c r="N10" s="38"/>
      <c r="O10" s="49"/>
      <c r="P10" s="38"/>
      <c r="Q10" s="50"/>
      <c r="R10" s="40"/>
      <c r="S10" s="51"/>
      <c r="T10" s="52"/>
      <c r="U10" s="53"/>
      <c r="V10" s="54"/>
      <c r="W10" s="53"/>
      <c r="X10" s="53"/>
      <c r="Y10" s="55"/>
      <c r="Z10" s="20"/>
      <c r="AA10" s="53"/>
      <c r="AB10" s="56"/>
      <c r="AC10" s="20"/>
      <c r="AD10" s="57"/>
    </row>
    <row r="11" spans="2:30" ht="85.5" customHeight="1" thickBot="1">
      <c r="B11" s="28" t="s">
        <v>42</v>
      </c>
      <c r="C11" s="29" t="s">
        <v>43</v>
      </c>
      <c r="D11" s="30" t="s">
        <v>44</v>
      </c>
      <c r="E11" s="31">
        <f>37000+8000+5280</f>
        <v>50280</v>
      </c>
      <c r="F11" s="32">
        <f>27605+3050+2533.2</f>
        <v>33188.2</v>
      </c>
      <c r="G11" s="33">
        <f>+'[4]Reprogramaciones S2_Revisado AL'!$G11</f>
        <v>33188.2</v>
      </c>
      <c r="H11" s="34" t="str">
        <f>+'[4]Reprogramaciones S2_Revisado AL'!$H11</f>
        <v>Actividades 3.1, 3.3 y 3.4. Remanentes de actividades ejecutadas principalmente de la auditoria y la comisiones del gestor de Bolpros que oscila entre el 4% y 5% de lo contratado</v>
      </c>
      <c r="I11" s="35"/>
      <c r="J11" s="36"/>
      <c r="K11" s="36"/>
      <c r="L11" s="49"/>
      <c r="M11" s="49"/>
      <c r="N11" s="38"/>
      <c r="O11" s="49"/>
      <c r="P11" s="38"/>
      <c r="Q11" s="50"/>
      <c r="R11" s="40"/>
      <c r="S11" s="51"/>
      <c r="T11" s="52"/>
      <c r="U11" s="53"/>
      <c r="V11" s="54"/>
      <c r="W11" s="53"/>
      <c r="X11" s="53"/>
      <c r="Y11" s="55"/>
      <c r="Z11" s="20"/>
      <c r="AA11" s="53"/>
      <c r="AB11" s="56"/>
      <c r="AC11" s="20"/>
      <c r="AD11" s="57"/>
    </row>
    <row r="12" spans="2:30" ht="48.75" customHeight="1" thickBot="1">
      <c r="B12" s="28" t="s">
        <v>39</v>
      </c>
      <c r="C12" s="29" t="s">
        <v>45</v>
      </c>
      <c r="D12" s="30" t="s">
        <v>44</v>
      </c>
      <c r="E12" s="31">
        <v>21408</v>
      </c>
      <c r="F12" s="32">
        <v>408</v>
      </c>
      <c r="G12" s="33">
        <f>+'[4]Reprogramaciones S2_Revisado AL'!$G12</f>
        <v>408</v>
      </c>
      <c r="H12" s="34" t="str">
        <f>+'[4]Reprogramaciones S2_Revisado AL'!$H12</f>
        <v>Remanentes de actividades de 3.1, 3.3. y 3.4</v>
      </c>
      <c r="I12" s="35"/>
      <c r="J12" s="36"/>
      <c r="K12" s="36"/>
      <c r="L12" s="49"/>
      <c r="M12" s="49"/>
      <c r="N12" s="38"/>
      <c r="O12" s="49"/>
      <c r="P12" s="38"/>
      <c r="Q12" s="50"/>
      <c r="R12" s="40"/>
      <c r="S12" s="58"/>
      <c r="T12" s="52"/>
      <c r="U12" s="53"/>
      <c r="V12" s="54"/>
      <c r="W12" s="53"/>
      <c r="X12" s="53"/>
      <c r="Y12" s="55"/>
      <c r="Z12" s="20"/>
      <c r="AA12" s="53"/>
      <c r="AB12" s="56"/>
      <c r="AC12" s="20"/>
      <c r="AD12" s="57"/>
    </row>
    <row r="13" spans="2:30" ht="54.75" hidden="1" thickBot="1">
      <c r="B13" s="28" t="s">
        <v>39</v>
      </c>
      <c r="C13" s="29" t="s">
        <v>46</v>
      </c>
      <c r="D13" s="30" t="s">
        <v>44</v>
      </c>
      <c r="E13" s="31">
        <v>15000</v>
      </c>
      <c r="F13" s="32">
        <v>2500</v>
      </c>
      <c r="G13" s="33">
        <f>+'[4]Reprogramaciones S2_Revisado AL'!$G13</f>
        <v>2500</v>
      </c>
      <c r="H13" s="34" t="str">
        <f>+'[4]Reprogramaciones S2_Revisado AL'!$H13</f>
        <v>Actividad 3.1 Economía de consultoría para Centros Penales por costo mas bajo</v>
      </c>
      <c r="I13" s="35"/>
      <c r="J13" s="36"/>
      <c r="K13" s="36"/>
      <c r="L13" s="59"/>
      <c r="M13" s="59"/>
      <c r="N13" s="38"/>
      <c r="O13" s="59"/>
      <c r="P13" s="38"/>
      <c r="Q13" s="50"/>
      <c r="R13" s="40"/>
      <c r="S13" s="60"/>
      <c r="T13" s="61"/>
      <c r="U13" s="62"/>
      <c r="V13" s="63"/>
      <c r="W13" s="62"/>
      <c r="X13" s="62"/>
      <c r="Y13" s="64"/>
      <c r="Z13" s="20"/>
      <c r="AA13" s="62"/>
      <c r="AB13" s="65"/>
      <c r="AC13" s="20"/>
      <c r="AD13" s="66"/>
    </row>
    <row r="14" spans="2:30" ht="162.75" thickBot="1">
      <c r="B14" s="67" t="s">
        <v>47</v>
      </c>
      <c r="C14" s="68" t="s">
        <v>48</v>
      </c>
      <c r="D14" s="69" t="s">
        <v>49</v>
      </c>
      <c r="E14" s="70">
        <v>7854.75</v>
      </c>
      <c r="F14" s="32">
        <v>2590.7</v>
      </c>
      <c r="G14" s="33">
        <f>+'[4]Reprogramaciones S2_Revisado AL'!$G$41</f>
        <v>2590.70000000001</v>
      </c>
      <c r="H14" s="34" t="str">
        <f>+'[4]Reprogramaciones S2_Revisado AL'!$H$41</f>
        <v>Actividad 9.1 economías en la compra de SOFWARE MONITOREO Y EVALUACION</v>
      </c>
      <c r="I14" s="71" t="s">
        <v>42</v>
      </c>
      <c r="J14" s="72" t="s">
        <v>43</v>
      </c>
      <c r="K14" s="72" t="s">
        <v>31</v>
      </c>
      <c r="L14" s="73"/>
      <c r="M14" s="73"/>
      <c r="N14" s="74">
        <v>2590.7</v>
      </c>
      <c r="O14" s="73"/>
      <c r="P14" s="73">
        <f>+N14</f>
        <v>2590.7</v>
      </c>
      <c r="Q14" s="75" t="s">
        <v>50</v>
      </c>
      <c r="R14" s="76" t="s">
        <v>35</v>
      </c>
      <c r="S14" s="77" t="s">
        <v>51</v>
      </c>
      <c r="T14" s="78"/>
      <c r="U14" s="79">
        <v>0</v>
      </c>
      <c r="V14" s="79" t="s">
        <v>52</v>
      </c>
      <c r="W14" s="79">
        <v>0</v>
      </c>
      <c r="X14" s="79">
        <f>+P14+W14</f>
        <v>2590.7</v>
      </c>
      <c r="Y14" s="80" t="s">
        <v>53</v>
      </c>
      <c r="Z14" s="81"/>
      <c r="AA14" s="79">
        <f>+X14</f>
        <v>2590.7</v>
      </c>
      <c r="AB14" s="82">
        <v>0</v>
      </c>
      <c r="AC14" s="20"/>
      <c r="AD14" s="83">
        <v>0</v>
      </c>
    </row>
    <row r="15" spans="2:30" ht="252.75" thickBot="1">
      <c r="B15" s="28" t="s">
        <v>42</v>
      </c>
      <c r="C15" s="84" t="s">
        <v>43</v>
      </c>
      <c r="D15" s="30" t="s">
        <v>31</v>
      </c>
      <c r="E15" s="85">
        <v>7624</v>
      </c>
      <c r="F15" s="86">
        <v>3898.59</v>
      </c>
      <c r="G15" s="33">
        <f>+'[4]Reprogramaciones S2_Revisado AL'!$G$42</f>
        <v>3898.7599999999993</v>
      </c>
      <c r="H15" s="34" t="str">
        <f>+'[4]Reprogramaciones S2_Revisado AL'!$H$42</f>
        <v>Actividad 11.1 remanentes  en la compra de bienes y servicios como seguros, telefonía, mobiliario y equipo </v>
      </c>
      <c r="I15" s="71" t="s">
        <v>42</v>
      </c>
      <c r="J15" s="72" t="s">
        <v>43</v>
      </c>
      <c r="K15" s="72" t="s">
        <v>31</v>
      </c>
      <c r="L15" s="73"/>
      <c r="M15" s="73"/>
      <c r="N15" s="74">
        <v>3898.59</v>
      </c>
      <c r="O15" s="73"/>
      <c r="P15" s="87">
        <f>+N15</f>
        <v>3898.59</v>
      </c>
      <c r="Q15" s="88" t="s">
        <v>54</v>
      </c>
      <c r="R15" s="89" t="s">
        <v>35</v>
      </c>
      <c r="S15" s="77" t="s">
        <v>55</v>
      </c>
      <c r="T15" s="78"/>
      <c r="U15" s="79">
        <v>0</v>
      </c>
      <c r="V15" s="90" t="s">
        <v>56</v>
      </c>
      <c r="W15" s="79">
        <v>-2198.59</v>
      </c>
      <c r="X15" s="79">
        <f>+P15+W15</f>
        <v>1700</v>
      </c>
      <c r="Y15" s="91" t="s">
        <v>57</v>
      </c>
      <c r="Z15" s="20"/>
      <c r="AA15" s="79">
        <f>+X15</f>
        <v>1700</v>
      </c>
      <c r="AB15" s="82">
        <v>0</v>
      </c>
      <c r="AC15" s="20"/>
      <c r="AD15" s="83">
        <f>-W15</f>
        <v>2198.59</v>
      </c>
    </row>
    <row r="16" spans="2:30" ht="122.25" customHeight="1" thickBot="1">
      <c r="B16" s="92" t="s">
        <v>58</v>
      </c>
      <c r="C16" s="93" t="s">
        <v>59</v>
      </c>
      <c r="D16" s="94" t="s">
        <v>44</v>
      </c>
      <c r="E16" s="95">
        <v>4400</v>
      </c>
      <c r="F16" s="96">
        <v>23.98</v>
      </c>
      <c r="G16" s="33">
        <f>+'[4]Reprogramaciones S2_Revisado AL'!$G14</f>
        <v>23.980000000000018</v>
      </c>
      <c r="H16" s="34" t="str">
        <f>+'[4]Reprogramaciones S2_Revisado AL'!$H14</f>
        <v>Remanentes de actividades de 3.1, 3.3. y 3.4</v>
      </c>
      <c r="I16" s="97" t="s">
        <v>60</v>
      </c>
      <c r="J16" s="98" t="s">
        <v>33</v>
      </c>
      <c r="K16" s="98" t="s">
        <v>34</v>
      </c>
      <c r="L16" s="99"/>
      <c r="M16" s="99"/>
      <c r="N16" s="100">
        <f>SUM(F16:F24)</f>
        <v>10390.92</v>
      </c>
      <c r="O16" s="100"/>
      <c r="P16" s="100">
        <f>+N16</f>
        <v>10390.92</v>
      </c>
      <c r="Q16" s="101" t="s">
        <v>61</v>
      </c>
      <c r="R16" s="102" t="s">
        <v>35</v>
      </c>
      <c r="S16" s="103" t="s">
        <v>62</v>
      </c>
      <c r="T16" s="103"/>
      <c r="U16" s="43">
        <v>0</v>
      </c>
      <c r="V16" s="104" t="s">
        <v>63</v>
      </c>
      <c r="W16" s="105">
        <f>-P16</f>
        <v>-10390.92</v>
      </c>
      <c r="X16" s="43">
        <f>+P16+W16</f>
        <v>0</v>
      </c>
      <c r="Y16" s="106" t="s">
        <v>64</v>
      </c>
      <c r="Z16" s="107"/>
      <c r="AA16" s="43">
        <v>0</v>
      </c>
      <c r="AB16" s="108">
        <v>0</v>
      </c>
      <c r="AC16" s="109"/>
      <c r="AD16" s="110">
        <f>-W16</f>
        <v>10390.92</v>
      </c>
    </row>
    <row r="17" spans="2:30" ht="72.75" thickBot="1">
      <c r="B17" s="92" t="s">
        <v>58</v>
      </c>
      <c r="C17" s="93" t="s">
        <v>65</v>
      </c>
      <c r="D17" s="94" t="s">
        <v>44</v>
      </c>
      <c r="E17" s="95">
        <v>4400</v>
      </c>
      <c r="F17" s="96">
        <v>23.98</v>
      </c>
      <c r="G17" s="33">
        <f>+'[4]Reprogramaciones S2_Revisado AL'!$G15</f>
        <v>23.980000000000018</v>
      </c>
      <c r="H17" s="34" t="str">
        <f>+'[4]Reprogramaciones S2_Revisado AL'!$H15</f>
        <v>Remanentes de actividades de 3.1, 3.3. y 3.4</v>
      </c>
      <c r="I17" s="97"/>
      <c r="J17" s="98"/>
      <c r="K17" s="98"/>
      <c r="L17" s="111"/>
      <c r="M17" s="111"/>
      <c r="N17" s="100"/>
      <c r="O17" s="100"/>
      <c r="P17" s="100"/>
      <c r="Q17" s="112"/>
      <c r="R17" s="113"/>
      <c r="S17" s="114"/>
      <c r="T17" s="114"/>
      <c r="U17" s="53"/>
      <c r="V17" s="115"/>
      <c r="W17" s="116"/>
      <c r="X17" s="53"/>
      <c r="Y17" s="117"/>
      <c r="Z17" s="118"/>
      <c r="AA17" s="53"/>
      <c r="AB17" s="56"/>
      <c r="AC17" s="119"/>
      <c r="AD17" s="57"/>
    </row>
    <row r="18" spans="2:30" ht="108.75" thickBot="1">
      <c r="B18" s="92" t="s">
        <v>58</v>
      </c>
      <c r="C18" s="93" t="s">
        <v>66</v>
      </c>
      <c r="D18" s="94" t="s">
        <v>44</v>
      </c>
      <c r="E18" s="95">
        <v>4400</v>
      </c>
      <c r="F18" s="96">
        <v>1112.07</v>
      </c>
      <c r="G18" s="33">
        <f>+'[4]Reprogramaciones S2_Revisado AL'!$G16</f>
        <v>1112.0700000000006</v>
      </c>
      <c r="H18" s="34" t="str">
        <f>+'[4]Reprogramaciones S2_Revisado AL'!$H16</f>
        <v>Actividad 3.4 Economía en capacitación personal de salud</v>
      </c>
      <c r="I18" s="97"/>
      <c r="J18" s="98"/>
      <c r="K18" s="98"/>
      <c r="L18" s="111"/>
      <c r="M18" s="111"/>
      <c r="N18" s="100"/>
      <c r="O18" s="100"/>
      <c r="P18" s="100"/>
      <c r="Q18" s="112"/>
      <c r="R18" s="113"/>
      <c r="S18" s="114"/>
      <c r="T18" s="114"/>
      <c r="U18" s="53"/>
      <c r="V18" s="115"/>
      <c r="W18" s="116"/>
      <c r="X18" s="53"/>
      <c r="Y18" s="117"/>
      <c r="Z18" s="118"/>
      <c r="AA18" s="53"/>
      <c r="AB18" s="56"/>
      <c r="AC18" s="119"/>
      <c r="AD18" s="57"/>
    </row>
    <row r="19" spans="2:30" ht="54.75" thickBot="1">
      <c r="B19" s="92" t="s">
        <v>67</v>
      </c>
      <c r="C19" s="93" t="s">
        <v>30</v>
      </c>
      <c r="D19" s="94" t="s">
        <v>44</v>
      </c>
      <c r="E19" s="95">
        <v>12100</v>
      </c>
      <c r="F19" s="96">
        <v>37.05</v>
      </c>
      <c r="G19" s="33">
        <f>+'[4]Reprogramaciones S2_Revisado AL'!$G17</f>
        <v>37.04999999999927</v>
      </c>
      <c r="H19" s="34" t="str">
        <f>+'[4]Reprogramaciones S2_Revisado AL'!$H17</f>
        <v>Remanentes de actividades de 3.1, 3.3. y 3.4</v>
      </c>
      <c r="I19" s="97"/>
      <c r="J19" s="98"/>
      <c r="K19" s="98"/>
      <c r="L19" s="111"/>
      <c r="M19" s="111"/>
      <c r="N19" s="100"/>
      <c r="O19" s="100"/>
      <c r="P19" s="100"/>
      <c r="Q19" s="112"/>
      <c r="R19" s="113"/>
      <c r="S19" s="114"/>
      <c r="T19" s="114"/>
      <c r="U19" s="53"/>
      <c r="V19" s="115"/>
      <c r="W19" s="116"/>
      <c r="X19" s="53"/>
      <c r="Y19" s="117"/>
      <c r="Z19" s="118"/>
      <c r="AA19" s="53"/>
      <c r="AB19" s="56"/>
      <c r="AC19" s="119"/>
      <c r="AD19" s="57"/>
    </row>
    <row r="20" spans="2:30" ht="54.75" thickBot="1">
      <c r="B20" s="92" t="s">
        <v>29</v>
      </c>
      <c r="C20" s="93" t="s">
        <v>33</v>
      </c>
      <c r="D20" s="94" t="s">
        <v>44</v>
      </c>
      <c r="E20" s="95">
        <v>10050</v>
      </c>
      <c r="F20" s="96">
        <v>1027.89</v>
      </c>
      <c r="G20" s="33">
        <f>+'[4]Reprogramaciones S2_Revisado AL'!$G18</f>
        <v>1027.8899999999999</v>
      </c>
      <c r="H20" s="34" t="str">
        <f>+'[4]Reprogramaciones S2_Revisado AL'!$H18</f>
        <v>Actividad 3.4 Economía en capacitación personal de salud</v>
      </c>
      <c r="I20" s="97"/>
      <c r="J20" s="98"/>
      <c r="K20" s="98"/>
      <c r="L20" s="111"/>
      <c r="M20" s="111"/>
      <c r="N20" s="100"/>
      <c r="O20" s="100"/>
      <c r="P20" s="100"/>
      <c r="Q20" s="112"/>
      <c r="R20" s="113"/>
      <c r="S20" s="114"/>
      <c r="T20" s="114"/>
      <c r="U20" s="53"/>
      <c r="V20" s="115"/>
      <c r="W20" s="116"/>
      <c r="X20" s="53"/>
      <c r="Y20" s="117"/>
      <c r="Z20" s="118"/>
      <c r="AA20" s="53"/>
      <c r="AB20" s="56"/>
      <c r="AC20" s="119"/>
      <c r="AD20" s="57"/>
    </row>
    <row r="21" spans="2:30" ht="54.75" thickBot="1">
      <c r="B21" s="92" t="s">
        <v>29</v>
      </c>
      <c r="C21" s="93" t="s">
        <v>30</v>
      </c>
      <c r="D21" s="94" t="s">
        <v>44</v>
      </c>
      <c r="E21" s="95">
        <v>10800</v>
      </c>
      <c r="F21" s="96">
        <v>2</v>
      </c>
      <c r="G21" s="33">
        <f>+'[4]Reprogramaciones S2_Revisado AL'!$G19</f>
        <v>2</v>
      </c>
      <c r="H21" s="34" t="str">
        <f>+'[4]Reprogramaciones S2_Revisado AL'!$H19</f>
        <v>Remanentes de actividades de 3.1, 3.3. y 3.4</v>
      </c>
      <c r="I21" s="97"/>
      <c r="J21" s="98"/>
      <c r="K21" s="98"/>
      <c r="L21" s="111"/>
      <c r="M21" s="111"/>
      <c r="N21" s="100"/>
      <c r="O21" s="100"/>
      <c r="P21" s="100"/>
      <c r="Q21" s="112"/>
      <c r="R21" s="113"/>
      <c r="S21" s="114"/>
      <c r="T21" s="114"/>
      <c r="U21" s="53"/>
      <c r="V21" s="115"/>
      <c r="W21" s="116"/>
      <c r="X21" s="53"/>
      <c r="Y21" s="117"/>
      <c r="Z21" s="118"/>
      <c r="AA21" s="53"/>
      <c r="AB21" s="56"/>
      <c r="AC21" s="119"/>
      <c r="AD21" s="57"/>
    </row>
    <row r="22" spans="2:30" ht="54.75" thickBot="1">
      <c r="B22" s="92" t="s">
        <v>29</v>
      </c>
      <c r="C22" s="93" t="s">
        <v>68</v>
      </c>
      <c r="D22" s="94" t="s">
        <v>44</v>
      </c>
      <c r="E22" s="95">
        <v>2645</v>
      </c>
      <c r="F22" s="96">
        <v>253.35</v>
      </c>
      <c r="G22" s="33">
        <f>+'[4]Reprogramaciones S2_Revisado AL'!$G20</f>
        <v>253.3499999999999</v>
      </c>
      <c r="H22" s="34" t="str">
        <f>+'[4]Reprogramaciones S2_Revisado AL'!$H20</f>
        <v>Remanentes de actividades de 3.1, 3.3. y 3.4</v>
      </c>
      <c r="I22" s="97"/>
      <c r="J22" s="98"/>
      <c r="K22" s="98"/>
      <c r="L22" s="111"/>
      <c r="M22" s="111"/>
      <c r="N22" s="100"/>
      <c r="O22" s="100"/>
      <c r="P22" s="100"/>
      <c r="Q22" s="112"/>
      <c r="R22" s="113"/>
      <c r="S22" s="114"/>
      <c r="T22" s="114"/>
      <c r="U22" s="53"/>
      <c r="V22" s="115"/>
      <c r="W22" s="116"/>
      <c r="X22" s="53"/>
      <c r="Y22" s="117"/>
      <c r="Z22" s="118"/>
      <c r="AA22" s="53"/>
      <c r="AB22" s="56"/>
      <c r="AC22" s="119"/>
      <c r="AD22" s="57"/>
    </row>
    <row r="23" spans="2:30" ht="108.75" thickBot="1">
      <c r="B23" s="92" t="s">
        <v>39</v>
      </c>
      <c r="C23" s="93" t="s">
        <v>69</v>
      </c>
      <c r="D23" s="94" t="s">
        <v>44</v>
      </c>
      <c r="E23" s="95">
        <v>1320</v>
      </c>
      <c r="F23" s="96">
        <v>1320</v>
      </c>
      <c r="G23" s="33">
        <f>+'[4]Reprogramaciones S2_Revisado AL'!$G21</f>
        <v>1320</v>
      </c>
      <c r="H23" s="34" t="str">
        <f>+'[4]Reprogramaciones S2_Revisado AL'!$H21</f>
        <v>Actividad 3.4 Economía origina capacitación de actualización de guías de estrategia 2.0 que no se ejecuto ya que se realizado con el apoyo de OPS</v>
      </c>
      <c r="I23" s="97"/>
      <c r="J23" s="98"/>
      <c r="K23" s="98"/>
      <c r="L23" s="111"/>
      <c r="M23" s="111"/>
      <c r="N23" s="100"/>
      <c r="O23" s="100"/>
      <c r="P23" s="100"/>
      <c r="Q23" s="112"/>
      <c r="R23" s="113"/>
      <c r="S23" s="114"/>
      <c r="T23" s="114"/>
      <c r="U23" s="53"/>
      <c r="V23" s="115"/>
      <c r="W23" s="116"/>
      <c r="X23" s="53"/>
      <c r="Y23" s="117"/>
      <c r="Z23" s="118"/>
      <c r="AA23" s="53"/>
      <c r="AB23" s="56"/>
      <c r="AC23" s="119"/>
      <c r="AD23" s="57"/>
    </row>
    <row r="24" spans="2:30" ht="72.75" thickBot="1">
      <c r="B24" s="92" t="s">
        <v>39</v>
      </c>
      <c r="C24" s="93" t="s">
        <v>46</v>
      </c>
      <c r="D24" s="94" t="s">
        <v>70</v>
      </c>
      <c r="E24" s="95">
        <v>27171.9</v>
      </c>
      <c r="F24" s="96">
        <v>6590.6</v>
      </c>
      <c r="G24" s="33">
        <f>+'[4]Reprogramaciones S2_Revisado AL'!$G22</f>
        <v>6590.600000000006</v>
      </c>
      <c r="H24" s="34" t="str">
        <f>+'[4]Reprogramaciones S2_Revisado AL'!$H22</f>
        <v>Economía de recursos no contratados oportunamente. Profesionales Químicos Farmacéuticos</v>
      </c>
      <c r="I24" s="97"/>
      <c r="J24" s="98"/>
      <c r="K24" s="98"/>
      <c r="L24" s="120"/>
      <c r="M24" s="120"/>
      <c r="N24" s="100"/>
      <c r="O24" s="100"/>
      <c r="P24" s="100"/>
      <c r="Q24" s="121"/>
      <c r="R24" s="122"/>
      <c r="S24" s="123"/>
      <c r="T24" s="123"/>
      <c r="U24" s="62"/>
      <c r="V24" s="124"/>
      <c r="W24" s="125"/>
      <c r="X24" s="62"/>
      <c r="Y24" s="126"/>
      <c r="Z24" s="127"/>
      <c r="AA24" s="62"/>
      <c r="AB24" s="65"/>
      <c r="AC24" s="128"/>
      <c r="AD24" s="66"/>
    </row>
    <row r="25" spans="2:30" ht="29.25" customHeight="1" thickBot="1">
      <c r="B25" s="92" t="s">
        <v>71</v>
      </c>
      <c r="C25" s="93" t="s">
        <v>72</v>
      </c>
      <c r="D25" s="94" t="s">
        <v>70</v>
      </c>
      <c r="E25" s="95">
        <f>2590.14+4942.86</f>
        <v>7533</v>
      </c>
      <c r="F25" s="96">
        <f>42.32+13.83</f>
        <v>56.15</v>
      </c>
      <c r="G25" s="33">
        <f>+'[4]Reprogramaciones S2_Revisado AL'!$G23</f>
        <v>56.15000000000009</v>
      </c>
      <c r="H25" s="34" t="str">
        <f>+'[4]Reprogramaciones S2_Revisado AL'!$H23</f>
        <v>Remanente por descuentos aplicados por llegadas tardía</v>
      </c>
      <c r="I25" s="129" t="s">
        <v>73</v>
      </c>
      <c r="J25" s="130" t="s">
        <v>33</v>
      </c>
      <c r="K25" s="130" t="s">
        <v>34</v>
      </c>
      <c r="L25" s="99"/>
      <c r="M25" s="99"/>
      <c r="N25" s="131">
        <f>SUM(F25:F34)</f>
        <v>30851.25</v>
      </c>
      <c r="O25" s="99"/>
      <c r="P25" s="131">
        <f>+N25</f>
        <v>30851.25</v>
      </c>
      <c r="Q25" s="132" t="s">
        <v>61</v>
      </c>
      <c r="R25" s="102" t="s">
        <v>35</v>
      </c>
      <c r="S25" s="103" t="s">
        <v>62</v>
      </c>
      <c r="T25" s="103"/>
      <c r="U25" s="133">
        <v>0</v>
      </c>
      <c r="V25" s="134" t="s">
        <v>63</v>
      </c>
      <c r="W25" s="135">
        <f>-P25</f>
        <v>-30851.25</v>
      </c>
      <c r="X25" s="133">
        <f>+P25+W25</f>
        <v>0</v>
      </c>
      <c r="Y25" s="136" t="s">
        <v>64</v>
      </c>
      <c r="Z25" s="137"/>
      <c r="AA25" s="133">
        <v>0</v>
      </c>
      <c r="AB25" s="138">
        <v>0</v>
      </c>
      <c r="AC25" s="139"/>
      <c r="AD25" s="140">
        <f>-W25</f>
        <v>30851.25</v>
      </c>
    </row>
    <row r="26" spans="2:30" ht="54.75" thickBot="1">
      <c r="B26" s="92" t="s">
        <v>42</v>
      </c>
      <c r="C26" s="93" t="s">
        <v>43</v>
      </c>
      <c r="D26" s="94" t="s">
        <v>70</v>
      </c>
      <c r="E26" s="95">
        <v>20496.9</v>
      </c>
      <c r="F26" s="96">
        <v>242.22</v>
      </c>
      <c r="G26" s="33">
        <f>+'[4]Reprogramaciones S2_Revisado AL'!$G24</f>
        <v>242.22000000000025</v>
      </c>
      <c r="H26" s="34" t="str">
        <f>+'[4]Reprogramaciones S2_Revisado AL'!$H24</f>
        <v>Remanente por descuentos aplicados por llegadas tardía</v>
      </c>
      <c r="I26" s="129"/>
      <c r="J26" s="130"/>
      <c r="K26" s="130"/>
      <c r="L26" s="111"/>
      <c r="M26" s="111"/>
      <c r="N26" s="131"/>
      <c r="O26" s="111"/>
      <c r="P26" s="131"/>
      <c r="Q26" s="141"/>
      <c r="R26" s="113"/>
      <c r="S26" s="114"/>
      <c r="T26" s="114"/>
      <c r="U26" s="142"/>
      <c r="V26" s="143"/>
      <c r="W26" s="144"/>
      <c r="X26" s="142"/>
      <c r="Y26" s="145"/>
      <c r="Z26" s="146"/>
      <c r="AA26" s="142"/>
      <c r="AB26" s="147"/>
      <c r="AC26" s="148"/>
      <c r="AD26" s="149"/>
    </row>
    <row r="27" spans="2:30" ht="54.75" thickBot="1">
      <c r="B27" s="92" t="s">
        <v>39</v>
      </c>
      <c r="C27" s="93" t="s">
        <v>69</v>
      </c>
      <c r="D27" s="94" t="s">
        <v>70</v>
      </c>
      <c r="E27" s="95">
        <v>69171.66</v>
      </c>
      <c r="F27" s="96">
        <v>22350.22</v>
      </c>
      <c r="G27" s="33">
        <f>+'[4]Reprogramaciones S2_Revisado AL'!$G25</f>
        <v>22350.220000000016</v>
      </c>
      <c r="H27" s="34" t="str">
        <f>+'[4]Reprogramaciones S2_Revisado AL'!$H25</f>
        <v>Economía de recursos no contratados oportunamente. Infectologos e Internistas</v>
      </c>
      <c r="I27" s="129"/>
      <c r="J27" s="130"/>
      <c r="K27" s="130"/>
      <c r="L27" s="111"/>
      <c r="M27" s="111"/>
      <c r="N27" s="131"/>
      <c r="O27" s="111"/>
      <c r="P27" s="131"/>
      <c r="Q27" s="141"/>
      <c r="R27" s="113"/>
      <c r="S27" s="114"/>
      <c r="T27" s="114"/>
      <c r="U27" s="142"/>
      <c r="V27" s="143"/>
      <c r="W27" s="144"/>
      <c r="X27" s="142"/>
      <c r="Y27" s="145"/>
      <c r="Z27" s="146"/>
      <c r="AA27" s="142"/>
      <c r="AB27" s="147"/>
      <c r="AC27" s="148"/>
      <c r="AD27" s="149"/>
    </row>
    <row r="28" spans="2:30" ht="90.75" thickBot="1">
      <c r="B28" s="92" t="s">
        <v>39</v>
      </c>
      <c r="C28" s="93" t="s">
        <v>40</v>
      </c>
      <c r="D28" s="94" t="s">
        <v>70</v>
      </c>
      <c r="E28" s="95">
        <v>19915.74</v>
      </c>
      <c r="F28" s="96">
        <v>1672.48</v>
      </c>
      <c r="G28" s="33">
        <f>+'[4]Reprogramaciones S2_Revisado AL'!$G26</f>
        <v>1672.4800000000032</v>
      </c>
      <c r="H28" s="34" t="str">
        <f>+'[4]Reprogramaciones S2_Revisado AL'!$H26</f>
        <v>Economía de recursos no contratados oportunamente. Enfermeras</v>
      </c>
      <c r="I28" s="129"/>
      <c r="J28" s="130"/>
      <c r="K28" s="130"/>
      <c r="L28" s="111"/>
      <c r="M28" s="111"/>
      <c r="N28" s="131"/>
      <c r="O28" s="111"/>
      <c r="P28" s="131"/>
      <c r="Q28" s="141"/>
      <c r="R28" s="113"/>
      <c r="S28" s="114"/>
      <c r="T28" s="114"/>
      <c r="U28" s="142"/>
      <c r="V28" s="143"/>
      <c r="W28" s="144"/>
      <c r="X28" s="142"/>
      <c r="Y28" s="145"/>
      <c r="Z28" s="146"/>
      <c r="AA28" s="142"/>
      <c r="AB28" s="147"/>
      <c r="AC28" s="148"/>
      <c r="AD28" s="149"/>
    </row>
    <row r="29" spans="2:30" ht="54.75" thickBot="1">
      <c r="B29" s="92" t="s">
        <v>39</v>
      </c>
      <c r="C29" s="93" t="s">
        <v>45</v>
      </c>
      <c r="D29" s="94" t="s">
        <v>70</v>
      </c>
      <c r="E29" s="95">
        <v>4338.18</v>
      </c>
      <c r="F29" s="96">
        <v>1586.86</v>
      </c>
      <c r="G29" s="33">
        <f>+'[4]Reprogramaciones S2_Revisado AL'!$G27</f>
        <v>1586.8599999999997</v>
      </c>
      <c r="H29" s="34" t="str">
        <f>+'[4]Reprogramaciones S2_Revisado AL'!$H27</f>
        <v>Economía de recursos no contratados oportunamente. Neumólogo</v>
      </c>
      <c r="I29" s="129"/>
      <c r="J29" s="130"/>
      <c r="K29" s="130"/>
      <c r="L29" s="111"/>
      <c r="M29" s="111"/>
      <c r="N29" s="131"/>
      <c r="O29" s="111"/>
      <c r="P29" s="131"/>
      <c r="Q29" s="141"/>
      <c r="R29" s="113"/>
      <c r="S29" s="114"/>
      <c r="T29" s="114"/>
      <c r="U29" s="142"/>
      <c r="V29" s="143"/>
      <c r="W29" s="144"/>
      <c r="X29" s="142"/>
      <c r="Y29" s="145"/>
      <c r="Z29" s="146"/>
      <c r="AA29" s="142"/>
      <c r="AB29" s="147"/>
      <c r="AC29" s="148"/>
      <c r="AD29" s="149"/>
    </row>
    <row r="30" spans="2:30" ht="90.75" thickBot="1">
      <c r="B30" s="92" t="s">
        <v>39</v>
      </c>
      <c r="C30" s="93" t="s">
        <v>74</v>
      </c>
      <c r="D30" s="94" t="s">
        <v>75</v>
      </c>
      <c r="E30" s="95">
        <v>3000</v>
      </c>
      <c r="F30" s="96">
        <v>854.4</v>
      </c>
      <c r="G30" s="33">
        <f>+'[4]Reprogramaciones S2_Revisado AL'!$G28</f>
        <v>854.4000000000001</v>
      </c>
      <c r="H30" s="34" t="str">
        <f>+'[4]Reprogramaciones S2_Revisado AL'!$H28</f>
        <v>Actividad 10.1 remanente en la impresión de Manual de Control de Calidad y algoritmo de diagnostico</v>
      </c>
      <c r="I30" s="129"/>
      <c r="J30" s="130"/>
      <c r="K30" s="130"/>
      <c r="L30" s="111"/>
      <c r="M30" s="111"/>
      <c r="N30" s="131"/>
      <c r="O30" s="111"/>
      <c r="P30" s="131"/>
      <c r="Q30" s="141"/>
      <c r="R30" s="113"/>
      <c r="S30" s="114"/>
      <c r="T30" s="114"/>
      <c r="U30" s="142"/>
      <c r="V30" s="143"/>
      <c r="W30" s="144"/>
      <c r="X30" s="142"/>
      <c r="Y30" s="145"/>
      <c r="Z30" s="146"/>
      <c r="AA30" s="142"/>
      <c r="AB30" s="147"/>
      <c r="AC30" s="148"/>
      <c r="AD30" s="149"/>
    </row>
    <row r="31" spans="2:30" ht="90.75" thickBot="1">
      <c r="B31" s="92" t="s">
        <v>29</v>
      </c>
      <c r="C31" s="93" t="s">
        <v>33</v>
      </c>
      <c r="D31" s="94" t="s">
        <v>75</v>
      </c>
      <c r="E31" s="95">
        <f>1000+776.07</f>
        <v>1776.0700000000002</v>
      </c>
      <c r="F31" s="96">
        <v>1023.57</v>
      </c>
      <c r="G31" s="33">
        <f>+'[4]Reprogramaciones S2_Revisado AL'!$G29</f>
        <v>1023.5700000000002</v>
      </c>
      <c r="H31" s="34" t="str">
        <f>+'[4]Reprogramaciones S2_Revisado AL'!$H29</f>
        <v>Actividades 10.1 y 10.3 remanente compra de material promocional</v>
      </c>
      <c r="I31" s="129"/>
      <c r="J31" s="130"/>
      <c r="K31" s="130"/>
      <c r="L31" s="111"/>
      <c r="M31" s="111"/>
      <c r="N31" s="131"/>
      <c r="O31" s="111"/>
      <c r="P31" s="131"/>
      <c r="Q31" s="141"/>
      <c r="R31" s="113"/>
      <c r="S31" s="114"/>
      <c r="T31" s="114"/>
      <c r="U31" s="142"/>
      <c r="V31" s="143"/>
      <c r="W31" s="144"/>
      <c r="X31" s="142"/>
      <c r="Y31" s="145"/>
      <c r="Z31" s="146"/>
      <c r="AA31" s="142"/>
      <c r="AB31" s="147"/>
      <c r="AC31" s="148"/>
      <c r="AD31" s="149"/>
    </row>
    <row r="32" spans="2:30" ht="90.75" thickBot="1">
      <c r="B32" s="92" t="s">
        <v>29</v>
      </c>
      <c r="C32" s="93" t="s">
        <v>43</v>
      </c>
      <c r="D32" s="94" t="s">
        <v>75</v>
      </c>
      <c r="E32" s="95">
        <v>1440</v>
      </c>
      <c r="F32" s="96">
        <v>267.75</v>
      </c>
      <c r="G32" s="33">
        <f>+'[4]Reprogramaciones S2_Revisado AL'!$G30</f>
        <v>267.75</v>
      </c>
      <c r="H32" s="34" t="str">
        <f>+'[4]Reprogramaciones S2_Revisado AL'!$H30</f>
        <v>Remanentes de actividades ejecutadas</v>
      </c>
      <c r="I32" s="129"/>
      <c r="J32" s="130"/>
      <c r="K32" s="130"/>
      <c r="L32" s="111"/>
      <c r="M32" s="111"/>
      <c r="N32" s="131"/>
      <c r="O32" s="111"/>
      <c r="P32" s="131"/>
      <c r="Q32" s="141"/>
      <c r="R32" s="113"/>
      <c r="S32" s="114"/>
      <c r="T32" s="114"/>
      <c r="U32" s="142"/>
      <c r="V32" s="143"/>
      <c r="W32" s="144"/>
      <c r="X32" s="142"/>
      <c r="Y32" s="145"/>
      <c r="Z32" s="146"/>
      <c r="AA32" s="142"/>
      <c r="AB32" s="147"/>
      <c r="AC32" s="148"/>
      <c r="AD32" s="149"/>
    </row>
    <row r="33" spans="2:30" ht="90.75" thickBot="1">
      <c r="B33" s="92" t="s">
        <v>29</v>
      </c>
      <c r="C33" s="93" t="s">
        <v>30</v>
      </c>
      <c r="D33" s="94" t="s">
        <v>75</v>
      </c>
      <c r="E33" s="95">
        <v>1000</v>
      </c>
      <c r="F33" s="96">
        <v>10</v>
      </c>
      <c r="G33" s="33">
        <f>+'[4]Reprogramaciones S2_Revisado AL'!$G31</f>
        <v>10</v>
      </c>
      <c r="H33" s="34" t="str">
        <f>+'[4]Reprogramaciones S2_Revisado AL'!$H31</f>
        <v>Remanentes de actividades ejecutadas</v>
      </c>
      <c r="I33" s="129"/>
      <c r="J33" s="130"/>
      <c r="K33" s="130"/>
      <c r="L33" s="111"/>
      <c r="M33" s="111"/>
      <c r="N33" s="131"/>
      <c r="O33" s="111"/>
      <c r="P33" s="131"/>
      <c r="Q33" s="141"/>
      <c r="R33" s="113"/>
      <c r="S33" s="114"/>
      <c r="T33" s="114"/>
      <c r="U33" s="142"/>
      <c r="V33" s="143"/>
      <c r="W33" s="144"/>
      <c r="X33" s="142"/>
      <c r="Y33" s="145"/>
      <c r="Z33" s="146"/>
      <c r="AA33" s="142"/>
      <c r="AB33" s="147"/>
      <c r="AC33" s="148"/>
      <c r="AD33" s="149"/>
    </row>
    <row r="34" spans="2:30" ht="72.75" thickBot="1">
      <c r="B34" s="92" t="s">
        <v>39</v>
      </c>
      <c r="C34" s="93" t="s">
        <v>74</v>
      </c>
      <c r="D34" s="94" t="s">
        <v>70</v>
      </c>
      <c r="E34" s="95">
        <v>7215</v>
      </c>
      <c r="F34" s="96">
        <v>2787.6</v>
      </c>
      <c r="G34" s="33">
        <f>+'[4]Reprogramaciones S2_Revisado AL'!$G32</f>
        <v>2787.6000000000004</v>
      </c>
      <c r="H34" s="34" t="str">
        <f>+'[4]Reprogramaciones S2_Revisado AL'!$H32</f>
        <v>Actividades 1.2 Economía en la contratación fuera de tiempo  de Laboratorito y Auxiliar de Laboratorio</v>
      </c>
      <c r="I34" s="129"/>
      <c r="J34" s="130"/>
      <c r="K34" s="130"/>
      <c r="L34" s="111"/>
      <c r="M34" s="111"/>
      <c r="N34" s="131"/>
      <c r="O34" s="111"/>
      <c r="P34" s="131"/>
      <c r="Q34" s="141"/>
      <c r="R34" s="113"/>
      <c r="S34" s="114"/>
      <c r="T34" s="123"/>
      <c r="U34" s="150"/>
      <c r="V34" s="151"/>
      <c r="W34" s="152"/>
      <c r="X34" s="150"/>
      <c r="Y34" s="153"/>
      <c r="Z34" s="154"/>
      <c r="AA34" s="150"/>
      <c r="AB34" s="155"/>
      <c r="AC34" s="156"/>
      <c r="AD34" s="157"/>
    </row>
    <row r="35" spans="2:30" ht="72">
      <c r="B35" s="92" t="s">
        <v>39</v>
      </c>
      <c r="C35" s="93" t="s">
        <v>76</v>
      </c>
      <c r="D35" s="94" t="s">
        <v>44</v>
      </c>
      <c r="E35" s="95">
        <v>8800</v>
      </c>
      <c r="F35" s="96">
        <v>2088.63</v>
      </c>
      <c r="G35" s="33">
        <f>+'[4]Reprogramaciones S2_Revisado AL'!$G33</f>
        <v>2088.630000000001</v>
      </c>
      <c r="H35" s="34" t="str">
        <f>+'[4]Reprogramaciones S2_Revisado AL'!$H33</f>
        <v>Actividad  Economía 3.4 Economía resultado de capacitación para profilaxis post exposición</v>
      </c>
      <c r="I35" s="158" t="s">
        <v>77</v>
      </c>
      <c r="J35" s="159" t="s">
        <v>33</v>
      </c>
      <c r="K35" s="159" t="s">
        <v>34</v>
      </c>
      <c r="L35" s="111"/>
      <c r="M35" s="111"/>
      <c r="N35" s="160">
        <f>SUM(F35:F38)</f>
        <v>4866.61</v>
      </c>
      <c r="O35" s="111"/>
      <c r="P35" s="160">
        <f>+N35</f>
        <v>4866.61</v>
      </c>
      <c r="Q35" s="141"/>
      <c r="R35" s="113"/>
      <c r="S35" s="114"/>
      <c r="T35" s="103"/>
      <c r="U35" s="133">
        <v>0</v>
      </c>
      <c r="V35" s="134" t="s">
        <v>63</v>
      </c>
      <c r="W35" s="135">
        <f>-P35</f>
        <v>-4866.61</v>
      </c>
      <c r="X35" s="133">
        <f>+P35+W35</f>
        <v>0</v>
      </c>
      <c r="Y35" s="136" t="s">
        <v>64</v>
      </c>
      <c r="Z35" s="137"/>
      <c r="AA35" s="133">
        <v>0</v>
      </c>
      <c r="AB35" s="138">
        <v>0</v>
      </c>
      <c r="AC35" s="139"/>
      <c r="AD35" s="140">
        <f>-W35</f>
        <v>4866.61</v>
      </c>
    </row>
    <row r="36" spans="2:30" ht="90">
      <c r="B36" s="92" t="s">
        <v>39</v>
      </c>
      <c r="C36" s="93" t="s">
        <v>45</v>
      </c>
      <c r="D36" s="94" t="s">
        <v>44</v>
      </c>
      <c r="E36" s="95">
        <v>7876</v>
      </c>
      <c r="F36" s="96">
        <v>1011.3</v>
      </c>
      <c r="G36" s="33">
        <f>+'[4]Reprogramaciones S2_Revisado AL'!$G34</f>
        <v>1011.3000000000002</v>
      </c>
      <c r="H36" s="34" t="str">
        <f>+'[4]Reprogramaciones S2_Revisado AL'!$H34</f>
        <v>Actividad  Economía 3.4 Economía resultado de taller para elaboración de lineamientos para el control de infecciones. TB/VIH</v>
      </c>
      <c r="I36" s="158"/>
      <c r="J36" s="159"/>
      <c r="K36" s="159"/>
      <c r="L36" s="111"/>
      <c r="M36" s="111"/>
      <c r="N36" s="160"/>
      <c r="O36" s="111"/>
      <c r="P36" s="160"/>
      <c r="Q36" s="141"/>
      <c r="R36" s="113"/>
      <c r="S36" s="114"/>
      <c r="T36" s="114"/>
      <c r="U36" s="142"/>
      <c r="V36" s="143"/>
      <c r="W36" s="144"/>
      <c r="X36" s="142"/>
      <c r="Y36" s="145"/>
      <c r="Z36" s="146"/>
      <c r="AA36" s="142"/>
      <c r="AB36" s="147"/>
      <c r="AC36" s="148"/>
      <c r="AD36" s="149"/>
    </row>
    <row r="37" spans="2:30" ht="54">
      <c r="B37" s="92" t="s">
        <v>39</v>
      </c>
      <c r="C37" s="93" t="s">
        <v>78</v>
      </c>
      <c r="D37" s="94" t="s">
        <v>79</v>
      </c>
      <c r="E37" s="95">
        <v>16270.17</v>
      </c>
      <c r="F37" s="96">
        <v>1417.73</v>
      </c>
      <c r="G37" s="33">
        <f>+'[4]Reprogramaciones S2_Revisado AL'!$G35</f>
        <v>1417.5600000000002</v>
      </c>
      <c r="H37" s="34" t="str">
        <f>+'[4]Reprogramaciones S2_Revisado AL'!$H35</f>
        <v>Actividad 9.1 economías en la compra de equipo de computo para clínicas TAR</v>
      </c>
      <c r="I37" s="158"/>
      <c r="J37" s="159"/>
      <c r="K37" s="159"/>
      <c r="L37" s="111"/>
      <c r="M37" s="111"/>
      <c r="N37" s="160"/>
      <c r="O37" s="111"/>
      <c r="P37" s="160"/>
      <c r="Q37" s="141"/>
      <c r="R37" s="113"/>
      <c r="S37" s="114"/>
      <c r="T37" s="114"/>
      <c r="U37" s="142"/>
      <c r="V37" s="143"/>
      <c r="W37" s="144"/>
      <c r="X37" s="142"/>
      <c r="Y37" s="145"/>
      <c r="Z37" s="146"/>
      <c r="AA37" s="142"/>
      <c r="AB37" s="147"/>
      <c r="AC37" s="148"/>
      <c r="AD37" s="149"/>
    </row>
    <row r="38" spans="2:30" ht="54.75" thickBot="1">
      <c r="B38" s="161"/>
      <c r="C38" s="162" t="s">
        <v>80</v>
      </c>
      <c r="D38" s="163"/>
      <c r="E38" s="164">
        <f>697.9/2</f>
        <v>348.95</v>
      </c>
      <c r="F38" s="96">
        <f>+E38</f>
        <v>348.95</v>
      </c>
      <c r="G38" s="165">
        <f>+'[4]Reprogramaciones S2_Revisado AL'!$G36</f>
        <v>348.95</v>
      </c>
      <c r="H38" s="34" t="str">
        <f>+'[4]Reprogramaciones S2_Revisado AL'!$H36</f>
        <v>Intereses del periodo de enero a junio del 2014</v>
      </c>
      <c r="I38" s="158"/>
      <c r="J38" s="159"/>
      <c r="K38" s="159"/>
      <c r="L38" s="111"/>
      <c r="M38" s="111"/>
      <c r="N38" s="160"/>
      <c r="O38" s="111"/>
      <c r="P38" s="160"/>
      <c r="Q38" s="141"/>
      <c r="R38" s="113"/>
      <c r="S38" s="114"/>
      <c r="T38" s="123"/>
      <c r="U38" s="150"/>
      <c r="V38" s="151"/>
      <c r="W38" s="152"/>
      <c r="X38" s="150"/>
      <c r="Y38" s="153"/>
      <c r="Z38" s="154"/>
      <c r="AA38" s="150"/>
      <c r="AB38" s="155"/>
      <c r="AC38" s="156"/>
      <c r="AD38" s="157"/>
    </row>
    <row r="39" spans="2:30" ht="54.75" thickBot="1">
      <c r="B39" s="166"/>
      <c r="C39" s="167" t="s">
        <v>80</v>
      </c>
      <c r="D39" s="168"/>
      <c r="E39" s="169">
        <f>697.9/2</f>
        <v>348.95</v>
      </c>
      <c r="F39" s="96">
        <f>+E39</f>
        <v>348.95</v>
      </c>
      <c r="G39" s="165">
        <f>+'[4]Reprogramaciones S2_Revisado AL'!$G37</f>
        <v>348.95</v>
      </c>
      <c r="H39" s="34" t="str">
        <f>+'[4]Reprogramaciones S2_Revisado AL'!$H37</f>
        <v>Intereses del periodo de enero a junio del 2014</v>
      </c>
      <c r="I39" s="170" t="s">
        <v>81</v>
      </c>
      <c r="J39" s="171" t="s">
        <v>33</v>
      </c>
      <c r="K39" s="171" t="s">
        <v>34</v>
      </c>
      <c r="L39" s="111"/>
      <c r="M39" s="111"/>
      <c r="N39" s="172">
        <f>+F39+F40+F41+F42</f>
        <v>4700.15</v>
      </c>
      <c r="O39" s="111"/>
      <c r="P39" s="172">
        <f>+N39</f>
        <v>4700.15</v>
      </c>
      <c r="Q39" s="141"/>
      <c r="R39" s="113"/>
      <c r="S39" s="114"/>
      <c r="T39" s="103"/>
      <c r="U39" s="133">
        <v>0</v>
      </c>
      <c r="V39" s="134" t="s">
        <v>63</v>
      </c>
      <c r="W39" s="135">
        <f>-P39</f>
        <v>-4700.15</v>
      </c>
      <c r="X39" s="133">
        <f>+P39+W39</f>
        <v>0</v>
      </c>
      <c r="Y39" s="136" t="s">
        <v>64</v>
      </c>
      <c r="Z39" s="137"/>
      <c r="AA39" s="133">
        <v>0</v>
      </c>
      <c r="AB39" s="138">
        <v>0</v>
      </c>
      <c r="AC39" s="139"/>
      <c r="AD39" s="140">
        <f>-W39</f>
        <v>4700.15</v>
      </c>
    </row>
    <row r="40" spans="2:30" ht="54.75" thickBot="1">
      <c r="B40" s="92" t="s">
        <v>39</v>
      </c>
      <c r="C40" s="93" t="s">
        <v>74</v>
      </c>
      <c r="D40" s="94" t="s">
        <v>44</v>
      </c>
      <c r="E40" s="95">
        <v>25872</v>
      </c>
      <c r="F40" s="96">
        <v>2.9</v>
      </c>
      <c r="G40" s="33">
        <f>+'[4]Reprogramaciones S2_Revisado AL'!$G38</f>
        <v>2.900000000005093</v>
      </c>
      <c r="H40" s="34" t="str">
        <f>+'[4]Reprogramaciones S2_Revisado AL'!$H38</f>
        <v>Remanentes de actividades ejecutadas</v>
      </c>
      <c r="I40" s="170"/>
      <c r="J40" s="171"/>
      <c r="K40" s="171"/>
      <c r="L40" s="111"/>
      <c r="M40" s="111"/>
      <c r="N40" s="172"/>
      <c r="O40" s="111"/>
      <c r="P40" s="172"/>
      <c r="Q40" s="141"/>
      <c r="R40" s="113"/>
      <c r="S40" s="114"/>
      <c r="T40" s="114"/>
      <c r="U40" s="142"/>
      <c r="V40" s="143"/>
      <c r="W40" s="144"/>
      <c r="X40" s="142"/>
      <c r="Y40" s="145"/>
      <c r="Z40" s="146"/>
      <c r="AA40" s="142"/>
      <c r="AB40" s="147"/>
      <c r="AC40" s="148"/>
      <c r="AD40" s="149"/>
    </row>
    <row r="41" spans="2:30" ht="54.75" thickBot="1">
      <c r="B41" s="92" t="s">
        <v>39</v>
      </c>
      <c r="C41" s="93" t="s">
        <v>45</v>
      </c>
      <c r="D41" s="94" t="s">
        <v>82</v>
      </c>
      <c r="E41" s="95">
        <v>30745.51</v>
      </c>
      <c r="F41" s="96">
        <v>4.77</v>
      </c>
      <c r="G41" s="33">
        <f>+'[4]Reprogramaciones S2_Revisado AL'!$G39</f>
        <v>4.7700000000040745</v>
      </c>
      <c r="H41" s="34" t="str">
        <f>+'[4]Reprogramaciones S2_Revisado AL'!$H39</f>
        <v>Remanentes de actividades ejecutadas</v>
      </c>
      <c r="I41" s="170"/>
      <c r="J41" s="171"/>
      <c r="K41" s="171"/>
      <c r="L41" s="111"/>
      <c r="M41" s="111"/>
      <c r="N41" s="172"/>
      <c r="O41" s="111"/>
      <c r="P41" s="172"/>
      <c r="Q41" s="141"/>
      <c r="R41" s="113"/>
      <c r="S41" s="114"/>
      <c r="T41" s="114"/>
      <c r="U41" s="142"/>
      <c r="V41" s="143"/>
      <c r="W41" s="144"/>
      <c r="X41" s="142"/>
      <c r="Y41" s="145"/>
      <c r="Z41" s="146"/>
      <c r="AA41" s="142"/>
      <c r="AB41" s="147"/>
      <c r="AC41" s="148"/>
      <c r="AD41" s="149"/>
    </row>
    <row r="42" spans="2:30" ht="54.75" thickBot="1">
      <c r="B42" s="161"/>
      <c r="C42" s="162" t="s">
        <v>83</v>
      </c>
      <c r="D42" s="163"/>
      <c r="E42" s="164">
        <v>4343.53</v>
      </c>
      <c r="F42" s="173">
        <f>+E42</f>
        <v>4343.53</v>
      </c>
      <c r="G42" s="165">
        <f>+'[4]Reprogramaciones S2_Revisado AL'!$G40</f>
        <v>4343.53</v>
      </c>
      <c r="H42" s="34" t="str">
        <f>+'[4]Reprogramaciones S2_Revisado AL'!$H40</f>
        <v>Remanente del SSF</v>
      </c>
      <c r="I42" s="174"/>
      <c r="J42" s="175"/>
      <c r="K42" s="175"/>
      <c r="L42" s="120"/>
      <c r="M42" s="120"/>
      <c r="N42" s="172"/>
      <c r="O42" s="120"/>
      <c r="P42" s="176"/>
      <c r="Q42" s="177"/>
      <c r="R42" s="122"/>
      <c r="S42" s="123"/>
      <c r="T42" s="123"/>
      <c r="U42" s="150"/>
      <c r="V42" s="151"/>
      <c r="W42" s="152"/>
      <c r="X42" s="150"/>
      <c r="Y42" s="153"/>
      <c r="Z42" s="154"/>
      <c r="AA42" s="150"/>
      <c r="AB42" s="155"/>
      <c r="AC42" s="156"/>
      <c r="AD42" s="157"/>
    </row>
    <row r="43" spans="2:30" ht="53.25" customHeight="1" thickBot="1">
      <c r="B43" s="178" t="s">
        <v>84</v>
      </c>
      <c r="C43" s="179"/>
      <c r="D43" s="179"/>
      <c r="E43" s="180"/>
      <c r="F43" s="181">
        <v>25266.3</v>
      </c>
      <c r="G43" s="33">
        <v>0</v>
      </c>
      <c r="H43" s="182" t="s">
        <v>85</v>
      </c>
      <c r="I43" s="183"/>
      <c r="J43" s="183"/>
      <c r="K43" s="184"/>
      <c r="L43" s="185"/>
      <c r="M43" s="185"/>
      <c r="N43" s="186"/>
      <c r="O43" s="185"/>
      <c r="P43" s="187">
        <v>25266.3</v>
      </c>
      <c r="Q43" s="188" t="s">
        <v>86</v>
      </c>
      <c r="R43" s="189" t="s">
        <v>35</v>
      </c>
      <c r="S43" s="190" t="s">
        <v>62</v>
      </c>
      <c r="T43" s="78"/>
      <c r="U43" s="191"/>
      <c r="V43" s="192" t="s">
        <v>63</v>
      </c>
      <c r="W43" s="193">
        <f>-P43</f>
        <v>-25266.3</v>
      </c>
      <c r="X43" s="79">
        <f>+P43+W43</f>
        <v>0</v>
      </c>
      <c r="Y43" s="194" t="s">
        <v>64</v>
      </c>
      <c r="Z43" s="195"/>
      <c r="AA43" s="79">
        <v>0</v>
      </c>
      <c r="AB43" s="82">
        <v>0</v>
      </c>
      <c r="AC43" s="196"/>
      <c r="AD43" s="83">
        <f>-W43</f>
        <v>25266.3</v>
      </c>
    </row>
    <row r="44" spans="2:30" s="216" customFormat="1" ht="18.75" thickBot="1">
      <c r="B44" s="197" t="s">
        <v>87</v>
      </c>
      <c r="C44" s="198"/>
      <c r="D44" s="199"/>
      <c r="E44" s="200">
        <f>+SUM(E9:E15)</f>
        <v>132158.75</v>
      </c>
      <c r="F44" s="201">
        <f>+SUM(F9:F43)</f>
        <v>133437.19999999998</v>
      </c>
      <c r="G44" s="202">
        <f>+SUM(G9:G43)</f>
        <v>108170.90000000005</v>
      </c>
      <c r="H44" s="203"/>
      <c r="I44" s="198" t="s">
        <v>87</v>
      </c>
      <c r="J44" s="198"/>
      <c r="K44" s="199"/>
      <c r="L44" s="204"/>
      <c r="M44" s="204"/>
      <c r="N44" s="205"/>
      <c r="O44" s="206"/>
      <c r="P44" s="200">
        <f>+SUM(P9:P43)</f>
        <v>133437.19999999998</v>
      </c>
      <c r="Q44" s="207"/>
      <c r="R44" s="208"/>
      <c r="S44" s="209"/>
      <c r="T44" s="210"/>
      <c r="U44" s="211">
        <f>SUM(U9:U43)</f>
        <v>0</v>
      </c>
      <c r="V44" s="211">
        <f aca="true" t="shared" si="0" ref="V44:AD44">SUM(V9:V43)</f>
        <v>0</v>
      </c>
      <c r="W44" s="211">
        <f t="shared" si="0"/>
        <v>-129146.49999999999</v>
      </c>
      <c r="X44" s="211">
        <f t="shared" si="0"/>
        <v>4290.7</v>
      </c>
      <c r="Y44" s="212"/>
      <c r="Z44" s="213"/>
      <c r="AA44" s="211">
        <f t="shared" si="0"/>
        <v>4290.7</v>
      </c>
      <c r="AB44" s="214">
        <f t="shared" si="0"/>
        <v>0</v>
      </c>
      <c r="AC44" s="213"/>
      <c r="AD44" s="215">
        <f t="shared" si="0"/>
        <v>129146.49999999999</v>
      </c>
    </row>
    <row r="45" spans="2:30" ht="140.25" customHeight="1">
      <c r="B45" s="217" t="s">
        <v>88</v>
      </c>
      <c r="C45" s="217" t="s">
        <v>89</v>
      </c>
      <c r="D45" s="218" t="s">
        <v>90</v>
      </c>
      <c r="E45" s="31">
        <v>69260</v>
      </c>
      <c r="F45" s="32">
        <v>21810</v>
      </c>
      <c r="G45" s="33">
        <f>+'[5]EJECUCION FINANCIERA NMF_MINSAL'!$U$11</f>
        <v>21810</v>
      </c>
      <c r="H45" s="34" t="s">
        <v>91</v>
      </c>
      <c r="I45" s="219"/>
      <c r="J45" s="220"/>
      <c r="K45" s="221"/>
      <c r="L45" s="37"/>
      <c r="M45" s="37"/>
      <c r="N45" s="222">
        <f>SUM(F45:F45)</f>
        <v>21810</v>
      </c>
      <c r="O45" s="223"/>
      <c r="P45" s="224">
        <f>21810</f>
        <v>21810</v>
      </c>
      <c r="Q45" s="225" t="s">
        <v>61</v>
      </c>
      <c r="R45" s="226" t="s">
        <v>92</v>
      </c>
      <c r="S45" s="6" t="s">
        <v>62</v>
      </c>
      <c r="T45" s="227"/>
      <c r="U45" s="79">
        <v>0</v>
      </c>
      <c r="V45" s="192" t="s">
        <v>63</v>
      </c>
      <c r="W45" s="193">
        <f>-P45</f>
        <v>-21810</v>
      </c>
      <c r="X45" s="79">
        <f aca="true" t="shared" si="1" ref="X45:X58">+P45+W45</f>
        <v>0</v>
      </c>
      <c r="Y45" s="194" t="s">
        <v>64</v>
      </c>
      <c r="Z45" s="195"/>
      <c r="AA45" s="79">
        <v>0</v>
      </c>
      <c r="AB45" s="82">
        <v>0</v>
      </c>
      <c r="AC45" s="196"/>
      <c r="AD45" s="83">
        <f>-W45</f>
        <v>21810</v>
      </c>
    </row>
    <row r="46" spans="2:30" ht="194.25" customHeight="1" thickBot="1">
      <c r="B46" s="228" t="s">
        <v>93</v>
      </c>
      <c r="C46" s="228" t="s">
        <v>43</v>
      </c>
      <c r="D46" s="228" t="s">
        <v>94</v>
      </c>
      <c r="E46" s="229">
        <f>546392.29-0.92</f>
        <v>546391.37</v>
      </c>
      <c r="F46" s="230">
        <f>129342.33-49175.8+3217.11</f>
        <v>83383.64</v>
      </c>
      <c r="G46" s="231">
        <f>+'[5]EJECUCION FINANCIERA NMF_MINSAL'!$U$34-'[6]RESUMEN'!$C$67</f>
        <v>83383.63823364468</v>
      </c>
      <c r="H46" s="232" t="s">
        <v>91</v>
      </c>
      <c r="I46" s="233"/>
      <c r="J46" s="234"/>
      <c r="K46" s="234"/>
      <c r="L46" s="235"/>
      <c r="M46" s="235"/>
      <c r="N46" s="236">
        <v>153578.15</v>
      </c>
      <c r="O46" s="235"/>
      <c r="P46" s="235">
        <f>153578.15-43765.5-15194.57-9041.25-9566.76-49175.8+3217.11</f>
        <v>30051.37999999999</v>
      </c>
      <c r="Q46" s="237" t="s">
        <v>95</v>
      </c>
      <c r="R46" s="238" t="s">
        <v>92</v>
      </c>
      <c r="S46" s="5" t="s">
        <v>96</v>
      </c>
      <c r="T46" s="239"/>
      <c r="U46" s="79">
        <v>0</v>
      </c>
      <c r="V46" s="192" t="s">
        <v>63</v>
      </c>
      <c r="W46" s="193">
        <f>-P46</f>
        <v>-30051.37999999999</v>
      </c>
      <c r="X46" s="79">
        <f t="shared" si="1"/>
        <v>0</v>
      </c>
      <c r="Y46" s="194" t="s">
        <v>64</v>
      </c>
      <c r="Z46" s="195"/>
      <c r="AA46" s="79">
        <v>0</v>
      </c>
      <c r="AB46" s="82">
        <v>0</v>
      </c>
      <c r="AC46" s="196"/>
      <c r="AD46" s="83">
        <f>-W46</f>
        <v>30051.37999999999</v>
      </c>
    </row>
    <row r="47" spans="2:30" ht="63.75" customHeight="1" thickBot="1">
      <c r="B47" s="228"/>
      <c r="C47" s="228"/>
      <c r="D47" s="228"/>
      <c r="E47" s="229"/>
      <c r="F47" s="230"/>
      <c r="G47" s="240"/>
      <c r="H47" s="241"/>
      <c r="I47" s="242" t="s">
        <v>97</v>
      </c>
      <c r="J47" s="243" t="s">
        <v>40</v>
      </c>
      <c r="K47" s="244" t="s">
        <v>98</v>
      </c>
      <c r="L47" s="235"/>
      <c r="M47" s="235"/>
      <c r="N47" s="236">
        <v>22425</v>
      </c>
      <c r="O47" s="235"/>
      <c r="P47" s="245">
        <v>22425</v>
      </c>
      <c r="Q47" s="246" t="s">
        <v>142</v>
      </c>
      <c r="R47" s="238" t="s">
        <v>92</v>
      </c>
      <c r="S47" s="247" t="s">
        <v>99</v>
      </c>
      <c r="T47" s="248"/>
      <c r="U47" s="79">
        <v>0</v>
      </c>
      <c r="V47" s="104" t="s">
        <v>100</v>
      </c>
      <c r="W47" s="249">
        <v>-925</v>
      </c>
      <c r="X47" s="79">
        <f t="shared" si="1"/>
        <v>21500</v>
      </c>
      <c r="Y47" s="250" t="s">
        <v>101</v>
      </c>
      <c r="Z47" s="251"/>
      <c r="AA47" s="79">
        <v>0</v>
      </c>
      <c r="AB47" s="252">
        <f>+X47</f>
        <v>21500</v>
      </c>
      <c r="AC47" s="251"/>
      <c r="AD47" s="83">
        <v>0</v>
      </c>
    </row>
    <row r="48" spans="2:30" ht="409.5" customHeight="1" thickBot="1">
      <c r="B48" s="228"/>
      <c r="C48" s="228"/>
      <c r="D48" s="228"/>
      <c r="E48" s="229"/>
      <c r="F48" s="230"/>
      <c r="G48" s="240"/>
      <c r="H48" s="241"/>
      <c r="I48" s="253" t="s">
        <v>97</v>
      </c>
      <c r="J48" s="254" t="s">
        <v>40</v>
      </c>
      <c r="K48" s="254" t="s">
        <v>82</v>
      </c>
      <c r="L48" s="255"/>
      <c r="M48" s="245"/>
      <c r="N48" s="256">
        <v>21340.5</v>
      </c>
      <c r="O48" s="257"/>
      <c r="P48" s="258">
        <f>21340.5</f>
        <v>21340.5</v>
      </c>
      <c r="Q48" s="259"/>
      <c r="R48" s="238" t="s">
        <v>92</v>
      </c>
      <c r="S48" s="260"/>
      <c r="T48" s="248"/>
      <c r="U48" s="193">
        <v>0</v>
      </c>
      <c r="V48" s="124"/>
      <c r="W48" s="249">
        <v>-7240.5</v>
      </c>
      <c r="X48" s="79">
        <f t="shared" si="1"/>
        <v>14100</v>
      </c>
      <c r="Y48" s="250" t="s">
        <v>102</v>
      </c>
      <c r="Z48" s="261"/>
      <c r="AA48" s="193">
        <v>0</v>
      </c>
      <c r="AB48" s="252">
        <f>+X48</f>
        <v>14100</v>
      </c>
      <c r="AC48" s="261"/>
      <c r="AD48" s="262">
        <v>0</v>
      </c>
    </row>
    <row r="49" spans="2:30" ht="188.25" customHeight="1" thickBot="1">
      <c r="B49" s="228"/>
      <c r="C49" s="228"/>
      <c r="D49" s="228"/>
      <c r="E49" s="229"/>
      <c r="F49" s="230"/>
      <c r="G49" s="263"/>
      <c r="H49" s="264"/>
      <c r="I49" s="265" t="s">
        <v>97</v>
      </c>
      <c r="J49" s="266" t="s">
        <v>45</v>
      </c>
      <c r="K49" s="267" t="s">
        <v>103</v>
      </c>
      <c r="L49" s="245"/>
      <c r="M49" s="245"/>
      <c r="N49" s="256"/>
      <c r="O49" s="257"/>
      <c r="P49" s="258">
        <v>9566.76</v>
      </c>
      <c r="Q49" s="268" t="s">
        <v>104</v>
      </c>
      <c r="R49" s="269" t="s">
        <v>92</v>
      </c>
      <c r="S49" s="270" t="s">
        <v>105</v>
      </c>
      <c r="T49" s="248"/>
      <c r="U49" s="79">
        <v>0</v>
      </c>
      <c r="V49" s="271" t="s">
        <v>106</v>
      </c>
      <c r="W49" s="193">
        <v>0</v>
      </c>
      <c r="X49" s="79">
        <f t="shared" si="1"/>
        <v>9566.76</v>
      </c>
      <c r="Y49" s="272" t="s">
        <v>107</v>
      </c>
      <c r="Z49" s="261"/>
      <c r="AA49" s="193">
        <v>0</v>
      </c>
      <c r="AB49" s="252">
        <f>+X49</f>
        <v>9566.76</v>
      </c>
      <c r="AC49" s="261"/>
      <c r="AD49" s="262">
        <v>0</v>
      </c>
    </row>
    <row r="50" spans="2:30" ht="225.75" customHeight="1" thickBot="1">
      <c r="B50" s="228" t="s">
        <v>93</v>
      </c>
      <c r="C50" s="228" t="s">
        <v>43</v>
      </c>
      <c r="D50" s="228" t="s">
        <v>108</v>
      </c>
      <c r="E50" s="229">
        <v>90227.16</v>
      </c>
      <c r="F50" s="230">
        <f>60820.23</f>
        <v>60820.23</v>
      </c>
      <c r="G50" s="231">
        <f>+'[5]EJECUCION FINANCIERA NMF_MINSAL'!$U$33</f>
        <v>60820.23</v>
      </c>
      <c r="H50" s="232" t="s">
        <v>91</v>
      </c>
      <c r="I50" s="273"/>
      <c r="J50" s="274"/>
      <c r="K50" s="275"/>
      <c r="L50" s="235"/>
      <c r="M50" s="235"/>
      <c r="N50" s="276">
        <v>38320.23</v>
      </c>
      <c r="O50" s="235"/>
      <c r="P50" s="276">
        <f>38320.23-9566.76</f>
        <v>28753.47</v>
      </c>
      <c r="Q50" s="277"/>
      <c r="R50" s="269" t="s">
        <v>92</v>
      </c>
      <c r="S50" s="270" t="s">
        <v>105</v>
      </c>
      <c r="T50" s="248"/>
      <c r="U50" s="79">
        <v>0</v>
      </c>
      <c r="V50" s="278"/>
      <c r="W50" s="193">
        <v>0</v>
      </c>
      <c r="X50" s="79">
        <f t="shared" si="1"/>
        <v>28753.47</v>
      </c>
      <c r="Y50" s="272" t="s">
        <v>107</v>
      </c>
      <c r="Z50" s="261"/>
      <c r="AA50" s="193">
        <v>0</v>
      </c>
      <c r="AB50" s="252">
        <f>+X50</f>
        <v>28753.47</v>
      </c>
      <c r="AC50" s="261"/>
      <c r="AD50" s="262">
        <v>0</v>
      </c>
    </row>
    <row r="51" spans="2:30" ht="188.25" customHeight="1" thickBot="1">
      <c r="B51" s="228"/>
      <c r="C51" s="228"/>
      <c r="D51" s="228"/>
      <c r="E51" s="229"/>
      <c r="F51" s="230"/>
      <c r="G51" s="263"/>
      <c r="H51" s="264"/>
      <c r="I51" s="279" t="s">
        <v>93</v>
      </c>
      <c r="J51" s="280" t="s">
        <v>43</v>
      </c>
      <c r="K51" s="280" t="s">
        <v>108</v>
      </c>
      <c r="L51" s="235"/>
      <c r="M51" s="235"/>
      <c r="N51" s="281"/>
      <c r="O51" s="235"/>
      <c r="P51" s="258">
        <f>22500+9566.76</f>
        <v>32066.760000000002</v>
      </c>
      <c r="Q51" s="282" t="s">
        <v>143</v>
      </c>
      <c r="R51" s="269" t="s">
        <v>92</v>
      </c>
      <c r="S51" s="270" t="s">
        <v>109</v>
      </c>
      <c r="T51" s="248"/>
      <c r="U51" s="79">
        <v>0</v>
      </c>
      <c r="V51" s="283" t="s">
        <v>110</v>
      </c>
      <c r="W51" s="193">
        <v>-10041.42</v>
      </c>
      <c r="X51" s="193">
        <f t="shared" si="1"/>
        <v>22025.340000000004</v>
      </c>
      <c r="Y51" s="272" t="s">
        <v>107</v>
      </c>
      <c r="Z51" s="261"/>
      <c r="AA51" s="193"/>
      <c r="AB51" s="252">
        <f>+X51</f>
        <v>22025.340000000004</v>
      </c>
      <c r="AC51" s="261"/>
      <c r="AD51" s="262">
        <f>-W51</f>
        <v>10041.42</v>
      </c>
    </row>
    <row r="52" spans="2:30" ht="209.25" customHeight="1" thickBot="1">
      <c r="B52" s="284" t="s">
        <v>97</v>
      </c>
      <c r="C52" s="284" t="s">
        <v>111</v>
      </c>
      <c r="D52" s="284" t="s">
        <v>34</v>
      </c>
      <c r="E52" s="285">
        <v>241154.71</v>
      </c>
      <c r="F52" s="286">
        <v>25046.17</v>
      </c>
      <c r="G52" s="287">
        <f>+'[5]EJECUCION FINANCIERA NMF_MINSAL'!$U$16</f>
        <v>25046.169999999984</v>
      </c>
      <c r="H52" s="34" t="s">
        <v>91</v>
      </c>
      <c r="I52" s="233"/>
      <c r="J52" s="234"/>
      <c r="K52" s="234"/>
      <c r="L52" s="235"/>
      <c r="M52" s="235"/>
      <c r="N52" s="236">
        <v>25046.17</v>
      </c>
      <c r="O52" s="235"/>
      <c r="P52" s="235">
        <v>25046.17</v>
      </c>
      <c r="Q52" s="288" t="s">
        <v>61</v>
      </c>
      <c r="R52" s="238" t="s">
        <v>92</v>
      </c>
      <c r="S52" s="5" t="s">
        <v>62</v>
      </c>
      <c r="T52" s="248" t="s">
        <v>112</v>
      </c>
      <c r="U52" s="79">
        <v>0</v>
      </c>
      <c r="V52" s="192" t="s">
        <v>63</v>
      </c>
      <c r="W52" s="193">
        <f>-P52</f>
        <v>-25046.17</v>
      </c>
      <c r="X52" s="79">
        <f t="shared" si="1"/>
        <v>0</v>
      </c>
      <c r="Y52" s="194" t="s">
        <v>64</v>
      </c>
      <c r="Z52" s="251"/>
      <c r="AA52" s="79">
        <v>0</v>
      </c>
      <c r="AB52" s="82">
        <v>0</v>
      </c>
      <c r="AC52" s="289"/>
      <c r="AD52" s="83">
        <f>-W52</f>
        <v>25046.17</v>
      </c>
    </row>
    <row r="53" spans="2:30" ht="246" customHeight="1" thickBot="1">
      <c r="B53" s="290" t="s">
        <v>97</v>
      </c>
      <c r="C53" s="290" t="s">
        <v>74</v>
      </c>
      <c r="D53" s="290" t="s">
        <v>34</v>
      </c>
      <c r="E53" s="291">
        <v>1191581.65</v>
      </c>
      <c r="F53" s="292">
        <v>48975.75</v>
      </c>
      <c r="G53" s="287">
        <f>+'[5]EJECUCION FINANCIERA NMF_MINSAL'!$U$24</f>
        <v>48975.74999999994</v>
      </c>
      <c r="H53" s="34" t="s">
        <v>91</v>
      </c>
      <c r="I53" s="233"/>
      <c r="J53" s="234"/>
      <c r="K53" s="234"/>
      <c r="L53" s="235"/>
      <c r="M53" s="235"/>
      <c r="N53" s="236">
        <v>126495.75</v>
      </c>
      <c r="O53" s="235"/>
      <c r="P53" s="235">
        <f>+F53</f>
        <v>48975.75</v>
      </c>
      <c r="Q53" s="293" t="s">
        <v>113</v>
      </c>
      <c r="R53" s="238" t="s">
        <v>92</v>
      </c>
      <c r="S53" s="5" t="s">
        <v>62</v>
      </c>
      <c r="T53" s="294">
        <v>76495.75</v>
      </c>
      <c r="U53" s="79">
        <v>0</v>
      </c>
      <c r="V53" s="192" t="s">
        <v>63</v>
      </c>
      <c r="W53" s="193">
        <f>-P53</f>
        <v>-48975.75</v>
      </c>
      <c r="X53" s="79">
        <f t="shared" si="1"/>
        <v>0</v>
      </c>
      <c r="Y53" s="194" t="s">
        <v>64</v>
      </c>
      <c r="Z53" s="251"/>
      <c r="AA53" s="79">
        <v>0</v>
      </c>
      <c r="AB53" s="82">
        <v>0</v>
      </c>
      <c r="AC53" s="289"/>
      <c r="AD53" s="83">
        <f>-W53</f>
        <v>48975.75</v>
      </c>
    </row>
    <row r="54" spans="2:30" ht="126" customHeight="1" thickBot="1">
      <c r="B54" s="290" t="s">
        <v>97</v>
      </c>
      <c r="C54" s="290" t="s">
        <v>114</v>
      </c>
      <c r="D54" s="290" t="s">
        <v>34</v>
      </c>
      <c r="E54" s="295">
        <v>519176</v>
      </c>
      <c r="F54" s="296">
        <f>11584.17-2000</f>
        <v>9584.17</v>
      </c>
      <c r="G54" s="287">
        <f>+'[5]EJECUCION FINANCIERA NMF_MINSAL'!$U$17</f>
        <v>9584.170000000007</v>
      </c>
      <c r="H54" s="34" t="s">
        <v>91</v>
      </c>
      <c r="I54" s="233"/>
      <c r="J54" s="234"/>
      <c r="K54" s="234"/>
      <c r="L54" s="235"/>
      <c r="M54" s="235"/>
      <c r="N54" s="236">
        <v>11584.17</v>
      </c>
      <c r="O54" s="235"/>
      <c r="P54" s="235">
        <f>11584.17-2000</f>
        <v>9584.17</v>
      </c>
      <c r="Q54" s="288" t="s">
        <v>61</v>
      </c>
      <c r="R54" s="297" t="s">
        <v>92</v>
      </c>
      <c r="S54" s="5" t="s">
        <v>62</v>
      </c>
      <c r="T54" s="248"/>
      <c r="U54" s="79">
        <v>0</v>
      </c>
      <c r="V54" s="192" t="s">
        <v>63</v>
      </c>
      <c r="W54" s="193">
        <f>-P54</f>
        <v>-9584.17</v>
      </c>
      <c r="X54" s="79">
        <f t="shared" si="1"/>
        <v>0</v>
      </c>
      <c r="Y54" s="194" t="s">
        <v>64</v>
      </c>
      <c r="Z54" s="251"/>
      <c r="AA54" s="79">
        <v>0</v>
      </c>
      <c r="AB54" s="82">
        <v>0</v>
      </c>
      <c r="AC54" s="289"/>
      <c r="AD54" s="83">
        <f>-W54</f>
        <v>9584.17</v>
      </c>
    </row>
    <row r="55" spans="2:30" ht="144" customHeight="1" thickBot="1">
      <c r="B55" s="266" t="s">
        <v>97</v>
      </c>
      <c r="C55" s="266" t="s">
        <v>45</v>
      </c>
      <c r="D55" s="298" t="s">
        <v>98</v>
      </c>
      <c r="E55" s="229">
        <v>52934</v>
      </c>
      <c r="F55" s="230">
        <v>7986.43</v>
      </c>
      <c r="G55" s="231">
        <f>+'[5]EJECUCION FINANCIERA NMF_MINSAL'!$U$29</f>
        <v>7986.429999999996</v>
      </c>
      <c r="H55" s="232" t="s">
        <v>91</v>
      </c>
      <c r="I55" s="233" t="s">
        <v>97</v>
      </c>
      <c r="J55" s="234" t="s">
        <v>45</v>
      </c>
      <c r="K55" s="234" t="s">
        <v>103</v>
      </c>
      <c r="L55" s="235"/>
      <c r="M55" s="235"/>
      <c r="N55" s="299">
        <v>4386.43</v>
      </c>
      <c r="O55" s="235"/>
      <c r="P55" s="299">
        <v>4386.43</v>
      </c>
      <c r="Q55" s="300" t="s">
        <v>115</v>
      </c>
      <c r="R55" s="301" t="s">
        <v>92</v>
      </c>
      <c r="S55" s="270" t="s">
        <v>105</v>
      </c>
      <c r="T55" s="248"/>
      <c r="U55" s="79">
        <v>0</v>
      </c>
      <c r="V55" s="34" t="s">
        <v>116</v>
      </c>
      <c r="W55" s="249">
        <v>-386.43</v>
      </c>
      <c r="X55" s="79">
        <f t="shared" si="1"/>
        <v>4000.0000000000005</v>
      </c>
      <c r="Y55" s="302" t="s">
        <v>107</v>
      </c>
      <c r="Z55" s="303"/>
      <c r="AA55" s="249">
        <f>+T55+Z55</f>
        <v>0</v>
      </c>
      <c r="AB55" s="304">
        <f>+X55</f>
        <v>4000.0000000000005</v>
      </c>
      <c r="AC55" s="10"/>
      <c r="AD55" s="305">
        <v>0</v>
      </c>
    </row>
    <row r="56" spans="2:30" ht="253.5" customHeight="1" thickBot="1">
      <c r="B56" s="266"/>
      <c r="C56" s="266"/>
      <c r="D56" s="298"/>
      <c r="E56" s="229"/>
      <c r="F56" s="230"/>
      <c r="G56" s="263"/>
      <c r="H56" s="264"/>
      <c r="I56" s="306" t="s">
        <v>117</v>
      </c>
      <c r="J56" s="234" t="s">
        <v>118</v>
      </c>
      <c r="K56" s="234" t="s">
        <v>34</v>
      </c>
      <c r="L56" s="235"/>
      <c r="M56" s="235"/>
      <c r="N56" s="299">
        <v>3600</v>
      </c>
      <c r="O56" s="307"/>
      <c r="P56" s="308">
        <v>3600</v>
      </c>
      <c r="Q56" s="309" t="s">
        <v>119</v>
      </c>
      <c r="R56" s="310" t="s">
        <v>92</v>
      </c>
      <c r="S56" s="270" t="s">
        <v>105</v>
      </c>
      <c r="T56" s="248"/>
      <c r="U56" s="311">
        <v>0</v>
      </c>
      <c r="V56" s="312" t="s">
        <v>120</v>
      </c>
      <c r="W56" s="249">
        <v>-450</v>
      </c>
      <c r="X56" s="79">
        <f t="shared" si="1"/>
        <v>3150</v>
      </c>
      <c r="Y56" s="302" t="s">
        <v>107</v>
      </c>
      <c r="Z56" s="303"/>
      <c r="AA56" s="249">
        <f>+T56+Z56</f>
        <v>0</v>
      </c>
      <c r="AB56" s="304">
        <f>+X56</f>
        <v>3150</v>
      </c>
      <c r="AC56" s="10"/>
      <c r="AD56" s="305">
        <v>0</v>
      </c>
    </row>
    <row r="57" spans="2:30" ht="343.5" customHeight="1" thickBot="1">
      <c r="B57" s="313" t="s">
        <v>117</v>
      </c>
      <c r="C57" s="234" t="s">
        <v>118</v>
      </c>
      <c r="D57" s="234" t="s">
        <v>34</v>
      </c>
      <c r="E57" s="314">
        <f>+'[7]EJECUCION FINANCIERA NMF'!$M$34</f>
        <v>91759</v>
      </c>
      <c r="F57" s="315">
        <v>56319</v>
      </c>
      <c r="G57" s="287">
        <f>+'[5]EJECUCION FINANCIERA NMF_MINSAL'!$U$32</f>
        <v>56319</v>
      </c>
      <c r="H57" s="34" t="s">
        <v>91</v>
      </c>
      <c r="I57" s="242" t="s">
        <v>97</v>
      </c>
      <c r="J57" s="244" t="s">
        <v>45</v>
      </c>
      <c r="K57" s="234" t="s">
        <v>103</v>
      </c>
      <c r="L57" s="235"/>
      <c r="M57" s="235"/>
      <c r="N57" s="236">
        <v>56319</v>
      </c>
      <c r="O57" s="235"/>
      <c r="P57" s="276">
        <f>SUM(L57:O57)</f>
        <v>56319</v>
      </c>
      <c r="Q57" s="316" t="s">
        <v>104</v>
      </c>
      <c r="R57" s="269" t="s">
        <v>92</v>
      </c>
      <c r="S57" s="270" t="s">
        <v>105</v>
      </c>
      <c r="T57" s="248"/>
      <c r="U57" s="79">
        <v>0</v>
      </c>
      <c r="V57" s="34" t="s">
        <v>106</v>
      </c>
      <c r="W57" s="249">
        <v>0</v>
      </c>
      <c r="X57" s="79">
        <f t="shared" si="1"/>
        <v>56319</v>
      </c>
      <c r="Y57" s="302" t="s">
        <v>107</v>
      </c>
      <c r="Z57" s="303"/>
      <c r="AA57" s="249">
        <f>+T57+Z57</f>
        <v>0</v>
      </c>
      <c r="AB57" s="304">
        <f>+X57</f>
        <v>56319</v>
      </c>
      <c r="AC57" s="10"/>
      <c r="AD57" s="305">
        <v>0</v>
      </c>
    </row>
    <row r="58" spans="2:30" ht="92.25" customHeight="1" thickBot="1">
      <c r="B58" s="317" t="s">
        <v>121</v>
      </c>
      <c r="C58" s="318"/>
      <c r="D58" s="318"/>
      <c r="E58" s="319">
        <v>1789821.63</v>
      </c>
      <c r="F58" s="320">
        <v>236682.16</v>
      </c>
      <c r="G58" s="231">
        <f>+'[5]EJECUCION FINANCIERA SSF_MINSAL'!$V$48</f>
        <v>236682.16000000003</v>
      </c>
      <c r="H58" s="232" t="s">
        <v>91</v>
      </c>
      <c r="I58" s="321"/>
      <c r="J58" s="318"/>
      <c r="K58" s="322"/>
      <c r="L58" s="235"/>
      <c r="M58" s="235"/>
      <c r="N58" s="276">
        <v>86989.95</v>
      </c>
      <c r="O58" s="235"/>
      <c r="P58" s="323">
        <f>+F58</f>
        <v>236682.16</v>
      </c>
      <c r="Q58" s="324" t="s">
        <v>61</v>
      </c>
      <c r="R58" s="325" t="s">
        <v>92</v>
      </c>
      <c r="S58" s="5" t="s">
        <v>62</v>
      </c>
      <c r="T58" s="248"/>
      <c r="U58" s="43">
        <v>0</v>
      </c>
      <c r="V58" s="104" t="s">
        <v>63</v>
      </c>
      <c r="W58" s="105">
        <f>-P58</f>
        <v>-236682.16</v>
      </c>
      <c r="X58" s="43">
        <f t="shared" si="1"/>
        <v>0</v>
      </c>
      <c r="Y58" s="106" t="s">
        <v>64</v>
      </c>
      <c r="Z58" s="326"/>
      <c r="AA58" s="43">
        <v>0</v>
      </c>
      <c r="AB58" s="108">
        <v>0</v>
      </c>
      <c r="AC58" s="327"/>
      <c r="AD58" s="110">
        <f>-W58</f>
        <v>236682.16</v>
      </c>
    </row>
    <row r="59" spans="2:30" ht="84" customHeight="1" thickBot="1">
      <c r="B59" s="328"/>
      <c r="C59" s="274"/>
      <c r="D59" s="274"/>
      <c r="E59" s="329"/>
      <c r="F59" s="330"/>
      <c r="G59" s="263"/>
      <c r="H59" s="264"/>
      <c r="I59" s="273"/>
      <c r="J59" s="274"/>
      <c r="K59" s="275"/>
      <c r="L59" s="235"/>
      <c r="M59" s="235"/>
      <c r="N59" s="276">
        <v>152596.6</v>
      </c>
      <c r="O59" s="235"/>
      <c r="P59" s="331"/>
      <c r="Q59" s="332"/>
      <c r="R59" s="333"/>
      <c r="S59" s="5" t="s">
        <v>62</v>
      </c>
      <c r="T59" s="248"/>
      <c r="U59" s="62"/>
      <c r="V59" s="124"/>
      <c r="W59" s="334"/>
      <c r="X59" s="62"/>
      <c r="Y59" s="126"/>
      <c r="Z59" s="335"/>
      <c r="AA59" s="62"/>
      <c r="AB59" s="65"/>
      <c r="AC59" s="336"/>
      <c r="AD59" s="66"/>
    </row>
    <row r="60" spans="2:30" ht="165" customHeight="1" thickBot="1">
      <c r="B60" s="337" t="s">
        <v>122</v>
      </c>
      <c r="C60" s="338"/>
      <c r="D60" s="339"/>
      <c r="E60" s="340">
        <v>0</v>
      </c>
      <c r="F60" s="341">
        <v>43934.5</v>
      </c>
      <c r="G60" s="231">
        <f>+'[5]EJEC. FINANC. INT,RCC,R7_MINSAL'!$L$33</f>
        <v>43934.5</v>
      </c>
      <c r="H60" s="232" t="s">
        <v>91</v>
      </c>
      <c r="I60" s="242"/>
      <c r="J60" s="244"/>
      <c r="K60" s="244"/>
      <c r="L60" s="235"/>
      <c r="M60" s="235"/>
      <c r="N60" s="276">
        <v>26840.5</v>
      </c>
      <c r="O60" s="235"/>
      <c r="P60" s="276">
        <v>27934.5</v>
      </c>
      <c r="Q60" s="342" t="s">
        <v>123</v>
      </c>
      <c r="R60" s="343" t="s">
        <v>92</v>
      </c>
      <c r="S60" s="5" t="s">
        <v>62</v>
      </c>
      <c r="T60" s="248"/>
      <c r="U60" s="79">
        <v>0</v>
      </c>
      <c r="V60" s="192" t="s">
        <v>63</v>
      </c>
      <c r="W60" s="193">
        <f>-P60</f>
        <v>-27934.5</v>
      </c>
      <c r="X60" s="79">
        <f>+P60+W60</f>
        <v>0</v>
      </c>
      <c r="Y60" s="194" t="s">
        <v>64</v>
      </c>
      <c r="Z60" s="251"/>
      <c r="AA60" s="79">
        <v>0</v>
      </c>
      <c r="AB60" s="82">
        <v>0</v>
      </c>
      <c r="AC60" s="289"/>
      <c r="AD60" s="83">
        <f>-W60</f>
        <v>27934.5</v>
      </c>
    </row>
    <row r="61" spans="2:30" ht="234.75" thickBot="1">
      <c r="B61" s="344"/>
      <c r="C61" s="345"/>
      <c r="D61" s="346"/>
      <c r="E61" s="347"/>
      <c r="F61" s="348"/>
      <c r="G61" s="263"/>
      <c r="H61" s="264"/>
      <c r="I61" s="242" t="s">
        <v>97</v>
      </c>
      <c r="J61" s="244" t="s">
        <v>124</v>
      </c>
      <c r="K61" s="244" t="s">
        <v>125</v>
      </c>
      <c r="L61" s="235"/>
      <c r="M61" s="235"/>
      <c r="N61" s="276">
        <v>16000</v>
      </c>
      <c r="O61" s="307"/>
      <c r="P61" s="258">
        <v>16000</v>
      </c>
      <c r="Q61" s="349" t="s">
        <v>144</v>
      </c>
      <c r="R61" s="350" t="s">
        <v>92</v>
      </c>
      <c r="S61" s="5" t="s">
        <v>126</v>
      </c>
      <c r="T61" s="248"/>
      <c r="U61" s="79">
        <v>0</v>
      </c>
      <c r="V61" s="34" t="s">
        <v>127</v>
      </c>
      <c r="W61" s="193">
        <v>0</v>
      </c>
      <c r="X61" s="79">
        <f>+P61+W61</f>
        <v>16000</v>
      </c>
      <c r="Y61" s="302" t="s">
        <v>128</v>
      </c>
      <c r="Z61" s="10"/>
      <c r="AA61" s="249">
        <f>+T61+Z61</f>
        <v>0</v>
      </c>
      <c r="AB61" s="304">
        <f>+X61</f>
        <v>16000</v>
      </c>
      <c r="AC61" s="10"/>
      <c r="AD61" s="305">
        <v>0</v>
      </c>
    </row>
    <row r="62" spans="2:30" ht="168.75" customHeight="1">
      <c r="B62" s="254" t="s">
        <v>93</v>
      </c>
      <c r="C62" s="254" t="s">
        <v>43</v>
      </c>
      <c r="D62" s="254" t="s">
        <v>94</v>
      </c>
      <c r="E62" s="258">
        <f>546392.29-0.92</f>
        <v>546391.37</v>
      </c>
      <c r="F62" s="308">
        <v>41617.94</v>
      </c>
      <c r="G62" s="287">
        <f>+'[6]RESUMEN'!$C$67</f>
        <v>41617.94176635527</v>
      </c>
      <c r="H62" s="34" t="s">
        <v>91</v>
      </c>
      <c r="I62" s="351" t="s">
        <v>93</v>
      </c>
      <c r="J62" s="352" t="s">
        <v>43</v>
      </c>
      <c r="K62" s="352" t="s">
        <v>94</v>
      </c>
      <c r="L62" s="281"/>
      <c r="M62" s="281"/>
      <c r="N62" s="281"/>
      <c r="O62" s="281"/>
      <c r="P62" s="281">
        <v>41617.94</v>
      </c>
      <c r="Q62" s="353" t="s">
        <v>129</v>
      </c>
      <c r="R62" s="354" t="s">
        <v>92</v>
      </c>
      <c r="S62" s="355" t="s">
        <v>130</v>
      </c>
      <c r="T62" s="356"/>
      <c r="U62" s="79">
        <v>0</v>
      </c>
      <c r="V62" s="34" t="s">
        <v>131</v>
      </c>
      <c r="W62" s="193">
        <f>SUM(W45:W61)*7%</f>
        <v>-29338.923600000002</v>
      </c>
      <c r="X62" s="79">
        <f>+P62+W62</f>
        <v>12279.0164</v>
      </c>
      <c r="Y62" s="194" t="s">
        <v>132</v>
      </c>
      <c r="Z62" s="251"/>
      <c r="AA62" s="79">
        <v>0</v>
      </c>
      <c r="AB62" s="252">
        <f>+X62</f>
        <v>12279.0164</v>
      </c>
      <c r="AC62" s="251"/>
      <c r="AD62" s="262">
        <f>-W62</f>
        <v>29338.923600000002</v>
      </c>
    </row>
    <row r="63" spans="2:30" ht="19.5" thickBot="1">
      <c r="B63" s="357" t="s">
        <v>133</v>
      </c>
      <c r="C63" s="358"/>
      <c r="D63" s="358"/>
      <c r="E63" s="2">
        <f>+SUM(E45:E61)</f>
        <v>4592305.52</v>
      </c>
      <c r="F63" s="3">
        <f>+SUM(F45:F62)</f>
        <v>636159.99</v>
      </c>
      <c r="G63" s="4">
        <f>+SUM(G45:G62)</f>
        <v>636159.99</v>
      </c>
      <c r="H63" s="34"/>
      <c r="I63" s="359" t="s">
        <v>133</v>
      </c>
      <c r="J63" s="360"/>
      <c r="K63" s="361"/>
      <c r="L63" s="362"/>
      <c r="M63" s="362"/>
      <c r="N63" s="362"/>
      <c r="O63" s="362"/>
      <c r="P63" s="363">
        <f>+SUM(P45:P62)</f>
        <v>636159.99</v>
      </c>
      <c r="Q63" s="364"/>
      <c r="R63" s="364"/>
      <c r="S63" s="365"/>
      <c r="T63" s="248"/>
      <c r="U63" s="366">
        <f>SUM(U45:U62)</f>
        <v>0</v>
      </c>
      <c r="V63" s="34"/>
      <c r="W63" s="366">
        <f>SUM(W45:W62)</f>
        <v>-448466.40359999996</v>
      </c>
      <c r="X63" s="366">
        <f>SUM(X45:X62)</f>
        <v>187693.5864</v>
      </c>
      <c r="Y63" s="192"/>
      <c r="Z63" s="251"/>
      <c r="AA63" s="366">
        <f>SUM(AA45:AA62)</f>
        <v>0</v>
      </c>
      <c r="AB63" s="367">
        <f>SUM(AB45:AB62)</f>
        <v>187693.5864</v>
      </c>
      <c r="AC63" s="251"/>
      <c r="AD63" s="83">
        <f>SUM(AD45:AD62)</f>
        <v>439464.47359999997</v>
      </c>
    </row>
    <row r="64" spans="2:30" ht="19.5" thickBot="1">
      <c r="B64" s="368"/>
      <c r="C64" s="368"/>
      <c r="D64" s="368"/>
      <c r="E64" s="368"/>
      <c r="F64" s="368"/>
      <c r="G64" s="368"/>
      <c r="H64" s="369"/>
      <c r="I64" s="368"/>
      <c r="J64" s="368"/>
      <c r="K64" s="368"/>
      <c r="L64" s="368"/>
      <c r="M64" s="368"/>
      <c r="N64" s="368"/>
      <c r="O64" s="368"/>
      <c r="P64" s="368"/>
      <c r="Q64" s="368"/>
      <c r="R64" s="368"/>
      <c r="S64" s="368"/>
      <c r="T64" s="10"/>
      <c r="U64" s="10"/>
      <c r="V64" s="10"/>
      <c r="W64" s="10"/>
      <c r="X64" s="10"/>
      <c r="Y64" s="11"/>
      <c r="Z64" s="10"/>
      <c r="AA64" s="10"/>
      <c r="AB64" s="10"/>
      <c r="AC64" s="10"/>
      <c r="AD64" s="10"/>
    </row>
    <row r="65" spans="2:30" s="216" customFormat="1" ht="28.5" customHeight="1" thickBot="1">
      <c r="B65" s="370" t="s">
        <v>134</v>
      </c>
      <c r="C65" s="370"/>
      <c r="D65" s="370"/>
      <c r="E65" s="2">
        <f>+E44+E63</f>
        <v>4724464.27</v>
      </c>
      <c r="F65" s="2">
        <f>+F44+F63</f>
        <v>769597.19</v>
      </c>
      <c r="G65" s="371">
        <f>+G63+G44</f>
        <v>744330.89</v>
      </c>
      <c r="H65" s="372"/>
      <c r="I65" s="373"/>
      <c r="J65" s="373"/>
      <c r="K65" s="373" t="s">
        <v>135</v>
      </c>
      <c r="L65" s="374">
        <f>SUM(L46:L63)</f>
        <v>0</v>
      </c>
      <c r="M65" s="375">
        <f>SUM(M46:M63)</f>
        <v>0</v>
      </c>
      <c r="N65" s="375">
        <f>SUM(N9:N63)</f>
        <v>875503.35</v>
      </c>
      <c r="O65" s="375">
        <f>SUM(O46:O63)</f>
        <v>0</v>
      </c>
      <c r="P65" s="375">
        <f>+P44+P63</f>
        <v>769597.19</v>
      </c>
      <c r="Q65" s="376" t="s">
        <v>136</v>
      </c>
      <c r="R65" s="376"/>
      <c r="W65" s="377">
        <f>+W44+W63</f>
        <v>-577612.9036</v>
      </c>
      <c r="X65" s="377">
        <f>+X44+X63</f>
        <v>191984.2864</v>
      </c>
      <c r="Y65" s="378"/>
      <c r="AA65" s="377">
        <f>+AA44+AA63</f>
        <v>4290.7</v>
      </c>
      <c r="AB65" s="379">
        <f>+AB44+AB63</f>
        <v>187693.5864</v>
      </c>
      <c r="AD65" s="380">
        <f>+AD44+AD63</f>
        <v>568610.9735999999</v>
      </c>
    </row>
    <row r="66" spans="2:30" ht="18.75">
      <c r="B66" s="10"/>
      <c r="C66" s="10"/>
      <c r="D66" s="10"/>
      <c r="E66" s="10"/>
      <c r="F66" s="10"/>
      <c r="G66" s="10"/>
      <c r="H66" s="20"/>
      <c r="I66" s="10"/>
      <c r="J66" s="10"/>
      <c r="K66" s="10"/>
      <c r="L66" s="10"/>
      <c r="M66" s="10"/>
      <c r="N66" s="10"/>
      <c r="O66" s="10"/>
      <c r="P66" s="381">
        <f>+P65-F65</f>
        <v>0</v>
      </c>
      <c r="Q66" s="10" t="s">
        <v>137</v>
      </c>
      <c r="R66" s="10"/>
      <c r="S66" s="10"/>
      <c r="T66" s="10"/>
      <c r="U66" s="10"/>
      <c r="V66" s="10"/>
      <c r="W66" s="10"/>
      <c r="X66" s="10"/>
      <c r="Y66" s="11"/>
      <c r="Z66" s="10"/>
      <c r="AA66" s="10"/>
      <c r="AB66" s="10"/>
      <c r="AC66" s="10"/>
      <c r="AD66" s="10"/>
    </row>
    <row r="67" spans="28:30" ht="18.75">
      <c r="AB67" s="12" t="s">
        <v>146</v>
      </c>
      <c r="AD67" s="382" t="s">
        <v>145</v>
      </c>
    </row>
    <row r="68" spans="2:30" ht="18.75" hidden="1">
      <c r="B68" s="10"/>
      <c r="C68" s="10"/>
      <c r="D68" s="10"/>
      <c r="E68" s="10"/>
      <c r="F68" s="383"/>
      <c r="G68" s="383"/>
      <c r="H68" s="369"/>
      <c r="I68" s="10"/>
      <c r="J68" s="10"/>
      <c r="K68" s="10"/>
      <c r="L68" s="10"/>
      <c r="M68" s="10"/>
      <c r="N68" s="10"/>
      <c r="O68" s="10"/>
      <c r="P68" s="384" t="s">
        <v>138</v>
      </c>
      <c r="Q68" s="381"/>
      <c r="R68" s="10"/>
      <c r="S68" s="10"/>
      <c r="T68" s="10"/>
      <c r="U68" s="10"/>
      <c r="V68" s="10"/>
      <c r="W68" s="383"/>
      <c r="X68" s="385" t="s">
        <v>138</v>
      </c>
      <c r="Y68" s="384"/>
      <c r="Z68" s="10"/>
      <c r="AA68" s="385" t="s">
        <v>138</v>
      </c>
      <c r="AB68" s="385" t="s">
        <v>138</v>
      </c>
      <c r="AC68" s="10"/>
      <c r="AD68" s="385" t="s">
        <v>138</v>
      </c>
    </row>
    <row r="69" spans="2:30" ht="18.75" hidden="1">
      <c r="B69" s="10"/>
      <c r="C69" s="10"/>
      <c r="D69" s="10"/>
      <c r="E69" s="10"/>
      <c r="F69" s="386"/>
      <c r="G69" s="386"/>
      <c r="H69" s="369"/>
      <c r="I69" s="384" t="s">
        <v>35</v>
      </c>
      <c r="J69" s="10"/>
      <c r="K69" s="10"/>
      <c r="L69" s="10"/>
      <c r="M69" s="10"/>
      <c r="N69" s="10"/>
      <c r="O69" s="10"/>
      <c r="P69" s="387">
        <f>+P9</f>
        <v>50872.67999999999</v>
      </c>
      <c r="Q69" s="10"/>
      <c r="R69" s="10"/>
      <c r="S69" s="10"/>
      <c r="T69" s="10"/>
      <c r="U69" s="10"/>
      <c r="V69" s="10"/>
      <c r="W69" s="386"/>
      <c r="X69" s="388">
        <v>0</v>
      </c>
      <c r="Y69" s="384" t="s">
        <v>35</v>
      </c>
      <c r="Z69" s="10"/>
      <c r="AA69" s="388">
        <v>0</v>
      </c>
      <c r="AB69" s="388">
        <v>0</v>
      </c>
      <c r="AC69" s="389"/>
      <c r="AD69" s="388">
        <f>+AD9</f>
        <v>50872.67999999999</v>
      </c>
    </row>
    <row r="70" spans="2:30" ht="18.75" hidden="1">
      <c r="B70" s="10"/>
      <c r="C70" s="10"/>
      <c r="D70" s="10"/>
      <c r="E70" s="10"/>
      <c r="F70" s="386"/>
      <c r="G70" s="386"/>
      <c r="H70" s="369"/>
      <c r="I70" s="384" t="s">
        <v>92</v>
      </c>
      <c r="J70" s="10"/>
      <c r="K70" s="10"/>
      <c r="L70" s="10"/>
      <c r="M70" s="10"/>
      <c r="N70" s="10"/>
      <c r="O70" s="10"/>
      <c r="P70" s="239">
        <f>+P56</f>
        <v>3600</v>
      </c>
      <c r="Q70" s="10"/>
      <c r="R70" s="10"/>
      <c r="S70" s="10"/>
      <c r="T70" s="10"/>
      <c r="U70" s="10"/>
      <c r="V70" s="10"/>
      <c r="W70" s="386"/>
      <c r="X70" s="388">
        <f>+X56</f>
        <v>3150</v>
      </c>
      <c r="Y70" s="384" t="s">
        <v>92</v>
      </c>
      <c r="Z70" s="10"/>
      <c r="AA70" s="388">
        <v>0</v>
      </c>
      <c r="AB70" s="388">
        <f>+AB56</f>
        <v>3150</v>
      </c>
      <c r="AC70" s="389"/>
      <c r="AD70" s="388">
        <f>+AD56</f>
        <v>0</v>
      </c>
    </row>
    <row r="71" spans="2:30" ht="18.75" hidden="1">
      <c r="B71" s="10"/>
      <c r="C71" s="10"/>
      <c r="D71" s="10"/>
      <c r="E71" s="10"/>
      <c r="F71" s="383"/>
      <c r="G71" s="383"/>
      <c r="H71" s="369"/>
      <c r="I71" s="11"/>
      <c r="J71" s="10"/>
      <c r="K71" s="10"/>
      <c r="L71" s="10"/>
      <c r="M71" s="10"/>
      <c r="N71" s="10"/>
      <c r="O71" s="10"/>
      <c r="P71" s="384" t="s">
        <v>139</v>
      </c>
      <c r="Q71" s="10"/>
      <c r="R71" s="10"/>
      <c r="S71" s="10"/>
      <c r="T71" s="10"/>
      <c r="U71" s="10"/>
      <c r="V71" s="10"/>
      <c r="W71" s="383"/>
      <c r="X71" s="390" t="s">
        <v>140</v>
      </c>
      <c r="Y71" s="11"/>
      <c r="Z71" s="10"/>
      <c r="AA71" s="390" t="s">
        <v>140</v>
      </c>
      <c r="AB71" s="390" t="s">
        <v>140</v>
      </c>
      <c r="AC71" s="391"/>
      <c r="AD71" s="390" t="s">
        <v>140</v>
      </c>
    </row>
    <row r="72" spans="2:30" ht="18.75" hidden="1">
      <c r="B72" s="10"/>
      <c r="C72" s="10"/>
      <c r="D72" s="10"/>
      <c r="E72" s="10"/>
      <c r="F72" s="392"/>
      <c r="G72" s="392"/>
      <c r="H72" s="369"/>
      <c r="I72" s="384" t="s">
        <v>35</v>
      </c>
      <c r="J72" s="10"/>
      <c r="K72" s="10"/>
      <c r="L72" s="10"/>
      <c r="M72" s="10"/>
      <c r="N72" s="10"/>
      <c r="O72" s="10"/>
      <c r="P72" s="393">
        <f>+P14+P15+P16+P25+P35+P39+P43</f>
        <v>82564.52</v>
      </c>
      <c r="Q72" s="10"/>
      <c r="R72" s="10"/>
      <c r="S72" s="10"/>
      <c r="T72" s="10"/>
      <c r="U72" s="10"/>
      <c r="V72" s="10"/>
      <c r="W72" s="386"/>
      <c r="X72" s="388">
        <f>+X14+X15</f>
        <v>4290.7</v>
      </c>
      <c r="Y72" s="384" t="s">
        <v>35</v>
      </c>
      <c r="Z72" s="10"/>
      <c r="AA72" s="388">
        <f>+AA14+AA15</f>
        <v>4290.7</v>
      </c>
      <c r="AB72" s="388">
        <v>0</v>
      </c>
      <c r="AC72" s="389"/>
      <c r="AD72" s="388">
        <f>+AD14+AD15+AD16+AD25+AD35+AD39+AD43</f>
        <v>78273.82</v>
      </c>
    </row>
    <row r="73" spans="2:30" ht="18.75" hidden="1">
      <c r="B73" s="10"/>
      <c r="C73" s="10"/>
      <c r="D73" s="10"/>
      <c r="E73" s="10"/>
      <c r="F73" s="392"/>
      <c r="G73" s="392"/>
      <c r="H73" s="369"/>
      <c r="I73" s="384" t="s">
        <v>92</v>
      </c>
      <c r="J73" s="10"/>
      <c r="K73" s="10"/>
      <c r="L73" s="10"/>
      <c r="M73" s="10"/>
      <c r="N73" s="10"/>
      <c r="O73" s="10"/>
      <c r="P73" s="239">
        <f>+P45+P46+P47+P48+P49+P50+P51+P52+P53+P54+P55+P57+P58+P60+P61+P62</f>
        <v>632559.99</v>
      </c>
      <c r="Q73" s="10"/>
      <c r="R73" s="10"/>
      <c r="S73" s="10"/>
      <c r="T73" s="10"/>
      <c r="U73" s="10"/>
      <c r="V73" s="10"/>
      <c r="W73" s="386"/>
      <c r="X73" s="388">
        <f>+X45+X46+X47+X48+X49+X50+X51+X52+X53+X54+X55+X57+X58+X60+X61+X62</f>
        <v>184543.5864</v>
      </c>
      <c r="Y73" s="384" t="s">
        <v>92</v>
      </c>
      <c r="Z73" s="10"/>
      <c r="AA73" s="388">
        <v>0</v>
      </c>
      <c r="AB73" s="388">
        <f>+AB45+AB46+AB47+AB48+AB49+AB50+AB51+AB52+AB53+AB54+AB55+AB57+AB60+AB61+AB62</f>
        <v>184543.5864</v>
      </c>
      <c r="AC73" s="389"/>
      <c r="AD73" s="388">
        <f>+AD45+AD46+AD47+AD48+AD49+AD50+AD51+AD52+AD53+AD54+AD55+AD56+AD57+AD58+AD60+AD61+AD62+0</f>
        <v>439464.47359999997</v>
      </c>
    </row>
    <row r="74" spans="2:30" ht="18.75" hidden="1">
      <c r="B74" s="10"/>
      <c r="C74" s="10"/>
      <c r="D74" s="10"/>
      <c r="E74" s="10"/>
      <c r="F74" s="368"/>
      <c r="G74" s="368"/>
      <c r="H74" s="369"/>
      <c r="I74" s="11"/>
      <c r="J74" s="10"/>
      <c r="K74" s="10"/>
      <c r="L74" s="10"/>
      <c r="M74" s="10"/>
      <c r="N74" s="10"/>
      <c r="O74" s="10"/>
      <c r="P74" s="10"/>
      <c r="Q74" s="10"/>
      <c r="R74" s="10"/>
      <c r="S74" s="10"/>
      <c r="T74" s="10"/>
      <c r="U74" s="10"/>
      <c r="V74" s="10"/>
      <c r="W74" s="368"/>
      <c r="X74" s="391"/>
      <c r="Y74" s="11"/>
      <c r="Z74" s="10"/>
      <c r="AA74" s="391"/>
      <c r="AB74" s="391"/>
      <c r="AC74" s="391"/>
      <c r="AD74" s="394"/>
    </row>
    <row r="75" spans="2:30" ht="18.75" hidden="1">
      <c r="B75" s="10"/>
      <c r="C75" s="10"/>
      <c r="D75" s="10"/>
      <c r="E75" s="10"/>
      <c r="F75" s="383"/>
      <c r="G75" s="383"/>
      <c r="H75" s="369"/>
      <c r="I75" s="384"/>
      <c r="J75" s="10"/>
      <c r="K75" s="10"/>
      <c r="L75" s="10"/>
      <c r="M75" s="10"/>
      <c r="N75" s="10"/>
      <c r="O75" s="10"/>
      <c r="P75" s="384" t="s">
        <v>135</v>
      </c>
      <c r="Q75" s="10"/>
      <c r="R75" s="10"/>
      <c r="S75" s="10"/>
      <c r="T75" s="10"/>
      <c r="U75" s="10"/>
      <c r="V75" s="10"/>
      <c r="W75" s="368"/>
      <c r="X75" s="391"/>
      <c r="Y75" s="384"/>
      <c r="Z75" s="10"/>
      <c r="AA75" s="391"/>
      <c r="AB75" s="391"/>
      <c r="AC75" s="391"/>
      <c r="AD75" s="394"/>
    </row>
    <row r="76" spans="2:30" ht="18.75" hidden="1">
      <c r="B76" s="10"/>
      <c r="C76" s="10"/>
      <c r="D76" s="10"/>
      <c r="E76" s="10"/>
      <c r="F76" s="386"/>
      <c r="G76" s="386"/>
      <c r="H76" s="369"/>
      <c r="I76" s="384" t="s">
        <v>35</v>
      </c>
      <c r="J76" s="10"/>
      <c r="K76" s="10"/>
      <c r="L76" s="10"/>
      <c r="M76" s="10"/>
      <c r="N76" s="10"/>
      <c r="O76" s="10"/>
      <c r="P76" s="393">
        <f>+P69+P72</f>
        <v>133437.2</v>
      </c>
      <c r="Q76" s="10"/>
      <c r="R76" s="10"/>
      <c r="S76" s="10"/>
      <c r="T76" s="10"/>
      <c r="U76" s="10"/>
      <c r="V76" s="10"/>
      <c r="W76" s="395"/>
      <c r="X76" s="394">
        <f>+X69+X72</f>
        <v>4290.7</v>
      </c>
      <c r="Y76" s="384" t="s">
        <v>35</v>
      </c>
      <c r="Z76" s="10"/>
      <c r="AA76" s="394">
        <f>+AA69+AA72</f>
        <v>4290.7</v>
      </c>
      <c r="AB76" s="394">
        <f>+AB69+AB72</f>
        <v>0</v>
      </c>
      <c r="AC76" s="391"/>
      <c r="AD76" s="394">
        <f>+AD69+AD72</f>
        <v>129146.5</v>
      </c>
    </row>
    <row r="77" spans="2:30" ht="18.75" hidden="1">
      <c r="B77" s="10"/>
      <c r="C77" s="10"/>
      <c r="D77" s="10"/>
      <c r="E77" s="10"/>
      <c r="F77" s="386"/>
      <c r="G77" s="386"/>
      <c r="H77" s="369"/>
      <c r="I77" s="384" t="s">
        <v>92</v>
      </c>
      <c r="J77" s="10"/>
      <c r="K77" s="10"/>
      <c r="L77" s="10"/>
      <c r="M77" s="10"/>
      <c r="N77" s="10"/>
      <c r="O77" s="10"/>
      <c r="P77" s="393">
        <f>+P70+P73</f>
        <v>636159.99</v>
      </c>
      <c r="Q77" s="10"/>
      <c r="R77" s="10"/>
      <c r="S77" s="10"/>
      <c r="T77" s="10"/>
      <c r="U77" s="10"/>
      <c r="V77" s="10"/>
      <c r="W77" s="395"/>
      <c r="X77" s="394">
        <f>+X70+X73</f>
        <v>187693.5864</v>
      </c>
      <c r="Y77" s="384" t="s">
        <v>92</v>
      </c>
      <c r="Z77" s="10"/>
      <c r="AA77" s="394">
        <f>+AA70+AA73</f>
        <v>0</v>
      </c>
      <c r="AB77" s="394">
        <f>+AB70+AB73</f>
        <v>187693.5864</v>
      </c>
      <c r="AC77" s="391"/>
      <c r="AD77" s="394">
        <f>+AD70+AD73</f>
        <v>439464.47359999997</v>
      </c>
    </row>
    <row r="78" spans="2:30" ht="24" customHeight="1">
      <c r="B78" s="10"/>
      <c r="C78" s="10"/>
      <c r="D78" s="10"/>
      <c r="E78" s="10"/>
      <c r="F78" s="396"/>
      <c r="G78" s="396"/>
      <c r="H78" s="369"/>
      <c r="I78" s="384" t="s">
        <v>135</v>
      </c>
      <c r="J78" s="10"/>
      <c r="K78" s="10"/>
      <c r="L78" s="10"/>
      <c r="M78" s="10"/>
      <c r="N78" s="10"/>
      <c r="O78" s="10"/>
      <c r="P78" s="397">
        <f>SUM(P76:P77)</f>
        <v>769597.19</v>
      </c>
      <c r="Q78" s="10"/>
      <c r="R78" s="10"/>
      <c r="S78" s="10"/>
      <c r="T78" s="10"/>
      <c r="U78" s="10"/>
      <c r="V78" s="10"/>
      <c r="W78" s="395"/>
      <c r="X78" s="398">
        <f>SUM(X76:X77)</f>
        <v>191984.2864</v>
      </c>
      <c r="Y78" s="384" t="s">
        <v>135</v>
      </c>
      <c r="Z78" s="10"/>
      <c r="AA78" s="398">
        <f>SUM(AA76:AA77)</f>
        <v>4290.7</v>
      </c>
      <c r="AB78" s="399">
        <f>SUM(AB76:AB77)</f>
        <v>187693.5864</v>
      </c>
      <c r="AC78" s="391"/>
      <c r="AD78" s="400">
        <f>SUM(AD76:AD77)</f>
        <v>568610.9735999999</v>
      </c>
    </row>
    <row r="79" spans="2:30" ht="18.75">
      <c r="B79" s="10"/>
      <c r="C79" s="10"/>
      <c r="D79" s="10"/>
      <c r="E79" s="10"/>
      <c r="F79" s="368"/>
      <c r="G79" s="368"/>
      <c r="H79" s="369"/>
      <c r="I79" s="10"/>
      <c r="J79" s="10"/>
      <c r="K79" s="10"/>
      <c r="L79" s="10"/>
      <c r="M79" s="10"/>
      <c r="N79" s="10"/>
      <c r="O79" s="10"/>
      <c r="P79" s="10"/>
      <c r="Q79" s="10"/>
      <c r="R79" s="10"/>
      <c r="S79" s="10"/>
      <c r="T79" s="10"/>
      <c r="U79" s="10"/>
      <c r="V79" s="10"/>
      <c r="W79" s="368"/>
      <c r="X79" s="10"/>
      <c r="Y79" s="11"/>
      <c r="Z79" s="10"/>
      <c r="AA79" s="10"/>
      <c r="AB79" s="10"/>
      <c r="AC79" s="10"/>
      <c r="AD79" s="248"/>
    </row>
    <row r="80" spans="2:30" ht="18.75">
      <c r="B80" s="10"/>
      <c r="C80" s="10"/>
      <c r="D80" s="10"/>
      <c r="E80" s="10"/>
      <c r="F80" s="10"/>
      <c r="G80" s="10"/>
      <c r="H80" s="20"/>
      <c r="I80" s="10"/>
      <c r="J80" s="10"/>
      <c r="K80" s="10"/>
      <c r="L80" s="10"/>
      <c r="M80" s="10"/>
      <c r="N80" s="10"/>
      <c r="O80" s="10"/>
      <c r="P80" s="10"/>
      <c r="Q80" s="10"/>
      <c r="R80" s="10"/>
      <c r="S80" s="10"/>
      <c r="T80" s="10"/>
      <c r="U80" s="10"/>
      <c r="V80" s="10"/>
      <c r="W80" s="10"/>
      <c r="X80" s="10"/>
      <c r="Y80" s="11"/>
      <c r="Z80" s="10"/>
      <c r="AA80" s="10"/>
      <c r="AB80" s="10"/>
      <c r="AC80" s="10"/>
      <c r="AD80" s="10"/>
    </row>
  </sheetData>
  <sheetProtection selectLockedCells="1" selectUnlockedCells="1"/>
  <mergeCells count="159">
    <mergeCell ref="Y58:Y59"/>
    <mergeCell ref="H58:H59"/>
    <mergeCell ref="I58:I59"/>
    <mergeCell ref="J58:J59"/>
    <mergeCell ref="K58:K59"/>
    <mergeCell ref="P58:P59"/>
    <mergeCell ref="Q58:Q59"/>
    <mergeCell ref="B60:D61"/>
    <mergeCell ref="E60:E61"/>
    <mergeCell ref="F60:F61"/>
    <mergeCell ref="G60:G61"/>
    <mergeCell ref="H60:H61"/>
    <mergeCell ref="R58:R59"/>
    <mergeCell ref="B58:B59"/>
    <mergeCell ref="I63:J63"/>
    <mergeCell ref="Z58:Z59"/>
    <mergeCell ref="AA58:AA59"/>
    <mergeCell ref="AB58:AB59"/>
    <mergeCell ref="AC58:AC59"/>
    <mergeCell ref="AD58:AD59"/>
    <mergeCell ref="U58:U59"/>
    <mergeCell ref="V58:V59"/>
    <mergeCell ref="W58:W59"/>
    <mergeCell ref="X58:X59"/>
    <mergeCell ref="B50:B51"/>
    <mergeCell ref="C50:C51"/>
    <mergeCell ref="D50:D51"/>
    <mergeCell ref="E50:E51"/>
    <mergeCell ref="F50:F51"/>
    <mergeCell ref="G50:G51"/>
    <mergeCell ref="B55:B56"/>
    <mergeCell ref="C55:C56"/>
    <mergeCell ref="D55:D56"/>
    <mergeCell ref="E55:E56"/>
    <mergeCell ref="F55:F56"/>
    <mergeCell ref="G55:G56"/>
    <mergeCell ref="C58:C59"/>
    <mergeCell ref="D58:D59"/>
    <mergeCell ref="E58:E59"/>
    <mergeCell ref="F58:F59"/>
    <mergeCell ref="G58:G59"/>
    <mergeCell ref="H50:H51"/>
    <mergeCell ref="H55:H56"/>
    <mergeCell ref="AD39:AD42"/>
    <mergeCell ref="X39:X42"/>
    <mergeCell ref="Y39:Y42"/>
    <mergeCell ref="Z39:Z42"/>
    <mergeCell ref="AA39:AA42"/>
    <mergeCell ref="AB39:AB42"/>
    <mergeCell ref="AC39:AC42"/>
    <mergeCell ref="G46:G49"/>
    <mergeCell ref="H46:H49"/>
    <mergeCell ref="Q47:Q48"/>
    <mergeCell ref="S47:S48"/>
    <mergeCell ref="V47:V48"/>
    <mergeCell ref="I49:I50"/>
    <mergeCell ref="J49:J50"/>
    <mergeCell ref="K49:K50"/>
    <mergeCell ref="Q49:Q50"/>
    <mergeCell ref="V49:V50"/>
    <mergeCell ref="AA35:AA38"/>
    <mergeCell ref="AB35:AB38"/>
    <mergeCell ref="AC35:AC38"/>
    <mergeCell ref="B44:D44"/>
    <mergeCell ref="I44:K44"/>
    <mergeCell ref="B46:B49"/>
    <mergeCell ref="C46:C49"/>
    <mergeCell ref="D46:D49"/>
    <mergeCell ref="E46:E49"/>
    <mergeCell ref="F46:F49"/>
    <mergeCell ref="U39:U42"/>
    <mergeCell ref="V39:V42"/>
    <mergeCell ref="W39:W42"/>
    <mergeCell ref="X35:X38"/>
    <mergeCell ref="Y35:Y38"/>
    <mergeCell ref="Z35:Z38"/>
    <mergeCell ref="W25:W34"/>
    <mergeCell ref="I25:I34"/>
    <mergeCell ref="J25:J34"/>
    <mergeCell ref="AD35:AD38"/>
    <mergeCell ref="I39:I42"/>
    <mergeCell ref="J39:J42"/>
    <mergeCell ref="K39:K42"/>
    <mergeCell ref="N39:N42"/>
    <mergeCell ref="P39:P42"/>
    <mergeCell ref="T39:T42"/>
    <mergeCell ref="Y25:Y34"/>
    <mergeCell ref="Z25:Z34"/>
    <mergeCell ref="AA25:AA34"/>
    <mergeCell ref="AB25:AB34"/>
    <mergeCell ref="AC25:AC34"/>
    <mergeCell ref="R25:R42"/>
    <mergeCell ref="S25:S42"/>
    <mergeCell ref="T25:T34"/>
    <mergeCell ref="U25:U34"/>
    <mergeCell ref="V25:V34"/>
    <mergeCell ref="Y16:Y24"/>
    <mergeCell ref="AA16:AA24"/>
    <mergeCell ref="AB16:AB24"/>
    <mergeCell ref="AD25:AD34"/>
    <mergeCell ref="I35:I38"/>
    <mergeCell ref="J35:J38"/>
    <mergeCell ref="K35:K38"/>
    <mergeCell ref="N35:N38"/>
    <mergeCell ref="P35:P38"/>
    <mergeCell ref="T35:T38"/>
    <mergeCell ref="K25:K34"/>
    <mergeCell ref="N25:N34"/>
    <mergeCell ref="P25:P34"/>
    <mergeCell ref="Q25:Q42"/>
    <mergeCell ref="W16:W24"/>
    <mergeCell ref="X16:X24"/>
    <mergeCell ref="U35:U38"/>
    <mergeCell ref="V35:V38"/>
    <mergeCell ref="W35:W38"/>
    <mergeCell ref="X25:X34"/>
    <mergeCell ref="Y9:Y13"/>
    <mergeCell ref="AA9:AA13"/>
    <mergeCell ref="AB9:AB13"/>
    <mergeCell ref="AD9:AD13"/>
    <mergeCell ref="V9:V13"/>
    <mergeCell ref="W9:W13"/>
    <mergeCell ref="X9:X13"/>
    <mergeCell ref="S9:S12"/>
    <mergeCell ref="T9:T13"/>
    <mergeCell ref="U9:U13"/>
    <mergeCell ref="AD16:AD24"/>
    <mergeCell ref="Q16:Q24"/>
    <mergeCell ref="R16:R24"/>
    <mergeCell ref="S16:S24"/>
    <mergeCell ref="T16:T24"/>
    <mergeCell ref="U16:U24"/>
    <mergeCell ref="V16:V24"/>
    <mergeCell ref="I16:I24"/>
    <mergeCell ref="J16:J24"/>
    <mergeCell ref="K16:K24"/>
    <mergeCell ref="N16:N24"/>
    <mergeCell ref="O16:O24"/>
    <mergeCell ref="P16:P24"/>
    <mergeCell ref="T7:T8"/>
    <mergeCell ref="U7:Y7"/>
    <mergeCell ref="AA7:AD7"/>
    <mergeCell ref="I9:I13"/>
    <mergeCell ref="J9:J13"/>
    <mergeCell ref="K9:K13"/>
    <mergeCell ref="N9:N13"/>
    <mergeCell ref="P9:P13"/>
    <mergeCell ref="Q9:Q13"/>
    <mergeCell ref="R9:R13"/>
    <mergeCell ref="B3:S3"/>
    <mergeCell ref="B7:F7"/>
    <mergeCell ref="G7:G8"/>
    <mergeCell ref="H7:H8"/>
    <mergeCell ref="I7:K7"/>
    <mergeCell ref="L7:O7"/>
    <mergeCell ref="P7:P8"/>
    <mergeCell ref="Q7:Q8"/>
    <mergeCell ref="R7:R8"/>
    <mergeCell ref="S7:S8"/>
  </mergeCells>
  <printOptions/>
  <pageMargins left="0.7480314960629921" right="0.7480314960629921" top="0.984251968503937" bottom="0.984251968503937" header="0.5118110236220472" footer="0.5118110236220472"/>
  <pageSetup horizontalDpi="600" verticalDpi="600" orientation="landscape" paperSize="9" scale="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Giulia Perrone</dc:creator>
  <cp:keywords/>
  <dc:description/>
  <cp:lastModifiedBy>gflores</cp:lastModifiedBy>
  <cp:lastPrinted>2015-05-28T13:35:57Z</cp:lastPrinted>
  <dcterms:created xsi:type="dcterms:W3CDTF">2015-05-13T16:14:14Z</dcterms:created>
  <dcterms:modified xsi:type="dcterms:W3CDTF">2015-05-28T13:36:51Z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0x01010060AF44C4CE004F90858730CECCCDDE180040DA2AFF4CDDE14580A94CB3D3F75AD4</vt:lpwstr>
  </property>
</Properties>
</file>