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G:\2019\1 Supervisión\1.2 Monitoreo Estratégico\Plenaria ME06-2019\Anexos ME06-2019\"/>
    </mc:Choice>
  </mc:AlternateContent>
  <xr:revisionPtr revIDLastSave="0" documentId="13_ncr:1_{3BCEB86B-64AB-48B9-821B-A4ABDEE11B02}" xr6:coauthVersionLast="45" xr6:coauthVersionMax="45" xr10:uidLastSave="{00000000-0000-0000-0000-000000000000}"/>
  <bookViews>
    <workbookView xWindow="-120" yWindow="-120" windowWidth="24240" windowHeight="13140" xr2:uid="{7287645E-8940-45DA-AC4C-C076F1897D42}"/>
  </bookViews>
  <sheets>
    <sheet name="Expenditure Cash Balance 2019" sheetId="1" r:id="rId1"/>
    <sheet name="Expenditure Cash Balance 20 (2)" sheetId="5" r:id="rId2"/>
    <sheet name="Compromisos al 31 dic 2019" sheetId="2" r:id="rId3"/>
    <sheet name="Libro de Bancos SISCA 2019" sheetId="4" r:id="rId4"/>
    <sheet name="Conciliación Bancaria 2019" sheetId="3"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3" l="1"/>
  <c r="E21" i="3"/>
  <c r="E23" i="3" s="1"/>
  <c r="B25" i="3"/>
  <c r="D47" i="5" l="1"/>
  <c r="D46" i="5"/>
  <c r="D45" i="5"/>
  <c r="D48" i="5" s="1"/>
  <c r="F38" i="5"/>
  <c r="U29" i="5"/>
  <c r="T29" i="5"/>
  <c r="P29" i="5"/>
  <c r="L29" i="5"/>
  <c r="F36" i="5" s="1"/>
  <c r="F39" i="5" s="1"/>
  <c r="E50" i="5" s="1"/>
  <c r="J29" i="5"/>
  <c r="P28" i="5"/>
  <c r="N28" i="5"/>
  <c r="P27" i="5"/>
  <c r="N27" i="5"/>
  <c r="P26" i="5"/>
  <c r="N26" i="5"/>
  <c r="P25" i="5"/>
  <c r="N25" i="5"/>
  <c r="P24" i="5"/>
  <c r="N24" i="5"/>
  <c r="P23" i="5"/>
  <c r="N23" i="5"/>
  <c r="P22" i="5"/>
  <c r="N22" i="5"/>
  <c r="P21" i="5"/>
  <c r="N21" i="5"/>
  <c r="P20" i="5"/>
  <c r="N20" i="5"/>
  <c r="P19" i="5"/>
  <c r="N19" i="5"/>
  <c r="P18" i="5"/>
  <c r="N18" i="5"/>
  <c r="P17" i="5"/>
  <c r="N17" i="5"/>
  <c r="P16" i="5"/>
  <c r="N16" i="5"/>
  <c r="P15" i="5"/>
  <c r="N15" i="5"/>
  <c r="T10" i="5"/>
  <c r="S10" i="5"/>
  <c r="K10" i="5"/>
  <c r="F37" i="5" s="1"/>
  <c r="I10" i="5"/>
  <c r="O9" i="5"/>
  <c r="M9" i="5"/>
  <c r="O8" i="5"/>
  <c r="M8" i="5"/>
  <c r="O7" i="5"/>
  <c r="M7" i="5"/>
  <c r="O6" i="5"/>
  <c r="M6" i="5"/>
  <c r="O5" i="5"/>
  <c r="M5" i="5"/>
  <c r="U29" i="1"/>
  <c r="T29" i="1"/>
  <c r="M10" i="5" l="1"/>
  <c r="O10" i="5"/>
  <c r="N29" i="5"/>
  <c r="S10" i="1"/>
  <c r="T10" i="1"/>
  <c r="D25" i="2" l="1"/>
  <c r="D24" i="2"/>
  <c r="D28" i="2" s="1"/>
  <c r="E11" i="3" l="1"/>
  <c r="D46" i="2"/>
  <c r="D35" i="2"/>
  <c r="D36" i="2" s="1"/>
  <c r="D33" i="2"/>
  <c r="D7" i="2"/>
  <c r="D46" i="1" l="1"/>
  <c r="D45" i="1"/>
  <c r="O10" i="1"/>
  <c r="H16" i="3" l="1"/>
  <c r="I7" i="3"/>
  <c r="D17" i="4" l="1"/>
  <c r="D32" i="4" s="1"/>
  <c r="H15" i="4"/>
  <c r="H32" i="4" s="1"/>
  <c r="J32" i="4" l="1"/>
  <c r="E7" i="3"/>
  <c r="E25" i="3" s="1"/>
  <c r="B7" i="3"/>
  <c r="B11" i="3" s="1"/>
  <c r="D66" i="2"/>
  <c r="D65" i="2"/>
  <c r="D51" i="2"/>
  <c r="D55" i="2" s="1"/>
  <c r="D56" i="2" s="1"/>
  <c r="D11" i="2"/>
  <c r="D12" i="2" s="1"/>
  <c r="B20" i="3" l="1"/>
  <c r="D68" i="2"/>
  <c r="B18" i="3"/>
  <c r="B19" i="3"/>
  <c r="L29" i="1"/>
  <c r="J29" i="1"/>
  <c r="K10" i="1"/>
  <c r="B21" i="3" l="1"/>
  <c r="B23" i="3" s="1"/>
  <c r="D58" i="2"/>
  <c r="P29" i="1"/>
  <c r="F36" i="1"/>
  <c r="N29" i="1"/>
  <c r="P24" i="1"/>
  <c r="P28" i="1"/>
  <c r="N28" i="1"/>
  <c r="P26" i="1"/>
  <c r="N26" i="1"/>
  <c r="I10" i="1"/>
  <c r="D47" i="1" l="1"/>
  <c r="D48" i="1" s="1"/>
  <c r="F38" i="1"/>
  <c r="F39" i="1" s="1"/>
  <c r="N24" i="1"/>
  <c r="E50" i="1" l="1"/>
  <c r="P27" i="1"/>
  <c r="N27" i="1"/>
  <c r="P25" i="1"/>
  <c r="N25" i="1"/>
  <c r="P23" i="1"/>
  <c r="N23" i="1"/>
  <c r="P22" i="1"/>
  <c r="N22" i="1"/>
  <c r="P21" i="1"/>
  <c r="N21" i="1"/>
  <c r="P20" i="1"/>
  <c r="P19" i="1"/>
  <c r="N19" i="1"/>
  <c r="P18" i="1"/>
  <c r="N18" i="1"/>
  <c r="P17" i="1"/>
  <c r="N17" i="1"/>
  <c r="P16" i="1"/>
  <c r="N16" i="1"/>
  <c r="P15" i="1"/>
  <c r="N15" i="1"/>
  <c r="F37" i="1"/>
  <c r="O9" i="1"/>
  <c r="M9" i="1"/>
  <c r="O8" i="1"/>
  <c r="M8" i="1"/>
  <c r="O7" i="1"/>
  <c r="M7" i="1"/>
  <c r="O6" i="1"/>
  <c r="M6" i="1"/>
  <c r="O5" i="1"/>
  <c r="M5" i="1"/>
  <c r="N20" i="1" l="1"/>
  <c r="M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Veronica Pedroni</author>
  </authors>
  <commentList>
    <comment ref="D34" authorId="0" shapeId="0" xr:uid="{298D639D-D843-4D43-BA27-F55EEA9A49A4}">
      <text>
        <r>
          <rPr>
            <b/>
            <sz val="9"/>
            <color indexed="81"/>
            <rFont val="Tahoma"/>
            <family val="2"/>
          </rPr>
          <t>Veronica Pedroni:</t>
        </r>
        <r>
          <rPr>
            <sz val="9"/>
            <color indexed="81"/>
            <rFont val="Tahoma"/>
            <family val="2"/>
          </rPr>
          <t xml:space="preserve">
Cash balance including commitments. Please specify the amount of commitments in the "Comments"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Veronica Pedroni</author>
  </authors>
  <commentList>
    <comment ref="D34" authorId="0" shapeId="0" xr:uid="{026FE98D-3294-4A50-A3D8-25EFA2A0873E}">
      <text>
        <r>
          <rPr>
            <b/>
            <sz val="9"/>
            <color indexed="81"/>
            <rFont val="Tahoma"/>
            <family val="2"/>
          </rPr>
          <t>Veronica Pedroni:</t>
        </r>
        <r>
          <rPr>
            <sz val="9"/>
            <color indexed="81"/>
            <rFont val="Tahoma"/>
            <family val="2"/>
          </rPr>
          <t xml:space="preserve">
Cash balance including commitments. Please specify the amount of commitments in the "Comments" section</t>
        </r>
      </text>
    </comment>
  </commentList>
</comments>
</file>

<file path=xl/sharedStrings.xml><?xml version="1.0" encoding="utf-8"?>
<sst xmlns="http://schemas.openxmlformats.org/spreadsheetml/2006/main" count="428" uniqueCount="196">
  <si>
    <t>Cost Grouping</t>
  </si>
  <si>
    <t>Performance Area</t>
  </si>
  <si>
    <t>Description</t>
  </si>
  <si>
    <t>Budget approved</t>
  </si>
  <si>
    <t>Expenditure</t>
  </si>
  <si>
    <t>Expenditure rate</t>
  </si>
  <si>
    <t>Variance</t>
  </si>
  <si>
    <t>Reasons for Variance</t>
  </si>
  <si>
    <t>Human Resources</t>
  </si>
  <si>
    <t>Alignment</t>
  </si>
  <si>
    <t>Human Resources (Secretariat staffs)</t>
  </si>
  <si>
    <t>Indirect and Overhead Costs</t>
  </si>
  <si>
    <t>Office rental and supplies</t>
  </si>
  <si>
    <t>Indirecto and Overhead Costs</t>
  </si>
  <si>
    <t>Overhead cost (itemized fees to manage CCM funding)</t>
  </si>
  <si>
    <t>Total</t>
  </si>
  <si>
    <t>Activities</t>
  </si>
  <si>
    <t>Total Activities approved</t>
  </si>
  <si>
    <t>Total Activities executed</t>
  </si>
  <si>
    <t xml:space="preserve">Budget approved </t>
  </si>
  <si>
    <t>Travel-related Costs</t>
  </si>
  <si>
    <t>CCM Plenary / General Assembly meeting</t>
  </si>
  <si>
    <t>Oversight</t>
  </si>
  <si>
    <t>Oversight Committee meetings</t>
  </si>
  <si>
    <t>Technical Working groups meetings</t>
  </si>
  <si>
    <t xml:space="preserve">Technical Support </t>
  </si>
  <si>
    <t>Constituency Engagement</t>
  </si>
  <si>
    <t>Constituency consultations for non-governmental constituencies only and processes to promote and improve the quality of stakeholder participation.</t>
  </si>
  <si>
    <t>Site Visits / Monitoring Visits</t>
  </si>
  <si>
    <t>Constituency engagement meetings (specify in comments)</t>
  </si>
  <si>
    <t>Workshops, Meetings for Funding Request development</t>
  </si>
  <si>
    <t>Annual CCM retreat</t>
  </si>
  <si>
    <t>Others (Please specify in comments)</t>
  </si>
  <si>
    <t>Section . CCM Activities</t>
  </si>
  <si>
    <t>Section.  Fixed costs and HR positions covered by CCM Funding Agreement</t>
  </si>
  <si>
    <t>Cash Outflow</t>
  </si>
  <si>
    <t>Reported</t>
  </si>
  <si>
    <t>Comments</t>
  </si>
  <si>
    <t>Income</t>
  </si>
  <si>
    <t>Cash Balance at the beginning of the period</t>
  </si>
  <si>
    <t>Disbursement from the Global Fund</t>
  </si>
  <si>
    <t>Cash  Outflow</t>
  </si>
  <si>
    <t>Fixed costs</t>
  </si>
  <si>
    <t>Commitments</t>
  </si>
  <si>
    <t>Unpaid invoices, legal obligations, other obligations.</t>
  </si>
  <si>
    <t>TOTAL</t>
  </si>
  <si>
    <t>Section . Cash Reconciliation</t>
  </si>
  <si>
    <t xml:space="preserve"> </t>
  </si>
  <si>
    <t>Remanente del año 2018 autorizado por el FM en actividades</t>
  </si>
  <si>
    <t>Desembolso FM año 3</t>
  </si>
  <si>
    <t>Bank information</t>
  </si>
  <si>
    <t>Cash Balance as per bank statements</t>
  </si>
  <si>
    <t>Cash in transit for the reporting period</t>
  </si>
  <si>
    <t>Cash in transit after the current reporting period</t>
  </si>
  <si>
    <t>COMPROMISOS  2019</t>
  </si>
  <si>
    <t>OCTUBRE</t>
  </si>
  <si>
    <t>Linea</t>
  </si>
  <si>
    <t xml:space="preserve">Descripción </t>
  </si>
  <si>
    <t>Proveedor</t>
  </si>
  <si>
    <t xml:space="preserve">Monto </t>
  </si>
  <si>
    <t>Boletin que corresponde al Q3</t>
  </si>
  <si>
    <t xml:space="preserve">Rebeca Ayala </t>
  </si>
  <si>
    <t>Mantto Web del mes</t>
  </si>
  <si>
    <t xml:space="preserve">Christian Barrientos </t>
  </si>
  <si>
    <t xml:space="preserve">Pago por línea movil 7602 6370 </t>
  </si>
  <si>
    <t>CLARO</t>
  </si>
  <si>
    <t>Pago por línea movil 78476001</t>
  </si>
  <si>
    <t>NOVIEMBRE</t>
  </si>
  <si>
    <t>Movilización por actividades del mes</t>
  </si>
  <si>
    <t xml:space="preserve">planilla de miembros </t>
  </si>
  <si>
    <t>Pago por confección de chalecos monitoreo</t>
  </si>
  <si>
    <t>multipromociones</t>
  </si>
  <si>
    <t>cajamarca</t>
  </si>
  <si>
    <t>Varios</t>
  </si>
  <si>
    <t>Pago de salario del mes Dirección Ejecutiva</t>
  </si>
  <si>
    <t>Marta Magaña</t>
  </si>
  <si>
    <t>Pago de salario del mes Administración</t>
  </si>
  <si>
    <t>Karla Rivera</t>
  </si>
  <si>
    <t>Pago por alquiler del mes</t>
  </si>
  <si>
    <t>SISCA</t>
  </si>
  <si>
    <t>Pago por overhead del mes</t>
  </si>
  <si>
    <t>DICIEMBRE</t>
  </si>
  <si>
    <t>Local y alimentación plenaria 07</t>
  </si>
  <si>
    <t xml:space="preserve">Reunión de monitoreo con Programa de TB MINSAL </t>
  </si>
  <si>
    <t>Pago de transporte por plenaria 07</t>
  </si>
  <si>
    <t>pablitos tours</t>
  </si>
  <si>
    <t xml:space="preserve">variedades del centro </t>
  </si>
  <si>
    <t>Diseño e impresión de diplomas  para foro</t>
  </si>
  <si>
    <t>Boletin Q4</t>
  </si>
  <si>
    <t xml:space="preserve">AUDITORIA </t>
  </si>
  <si>
    <t>pte</t>
  </si>
  <si>
    <t>TOTAL diciembre</t>
  </si>
  <si>
    <t xml:space="preserve">Total pendiente de pago al cierre del año </t>
  </si>
  <si>
    <t>Compra de laptop y licencia para actividades de campo (justificacipon comité de propuestas )</t>
  </si>
  <si>
    <t>Compra de cañon para acitivades de campo (justificacipon comité de propuestas )</t>
  </si>
  <si>
    <t>Lente para cámara cannon para mejorar la calidad de fotografias de las actividades</t>
  </si>
  <si>
    <t>Pago de alojamiento para la página web (servidor Blue Host)3 años</t>
  </si>
  <si>
    <t>Pago de dominio de pagina web (SV NET) 5 años</t>
  </si>
  <si>
    <t xml:space="preserve">TOTAL </t>
  </si>
  <si>
    <t>compromisos oct</t>
  </si>
  <si>
    <t>compromisos nov</t>
  </si>
  <si>
    <t>compromisos dic</t>
  </si>
  <si>
    <t>Total de compromisos</t>
  </si>
  <si>
    <t>Cheques emitidos no cobrados al 31 de octubre 2019</t>
  </si>
  <si>
    <t>Compromisos pendientes por actividades de noviembre y diciembre 2019</t>
  </si>
  <si>
    <t>EXPENDITURE CASH BALANCE 2019 (CCM El Salvador)</t>
  </si>
  <si>
    <t xml:space="preserve">CONCILIACIÓN BANCARIA MCP 2019 </t>
  </si>
  <si>
    <t>CONCILIACIÓN BANCARIA SISCA 2019</t>
  </si>
  <si>
    <t>Cash Balance 2018</t>
  </si>
  <si>
    <t>Depositado FM 2019</t>
  </si>
  <si>
    <t>SISTEMA DE INTEGRACIÓN CENTROAMERICANA (SICA)</t>
  </si>
  <si>
    <t>SECRETARIA DE LA INTEGRACIÓN SOCIAL CENTROAMERICANA (SISCA)</t>
  </si>
  <si>
    <t>DIRECCIÓN DE ADMINISTRACIÓN Y FINANZAS</t>
  </si>
  <si>
    <t>Conciliación Bancaria del 01 al 31 de octubre de 2019</t>
  </si>
  <si>
    <r>
      <t xml:space="preserve">Nombre del Proyecto: </t>
    </r>
    <r>
      <rPr>
        <sz val="10"/>
        <rFont val="Arial"/>
        <family val="2"/>
      </rPr>
      <t>SISCA/MCP</t>
    </r>
  </si>
  <si>
    <r>
      <t>Nombre de la Cuenta:</t>
    </r>
    <r>
      <rPr>
        <sz val="10"/>
        <rFont val="Arial"/>
        <family val="2"/>
      </rPr>
      <t xml:space="preserve"> La Secretaria de la Integración Social Centroamericana</t>
    </r>
    <r>
      <rPr>
        <b/>
        <sz val="10"/>
        <rFont val="Arial"/>
        <family val="2"/>
      </rPr>
      <t>/</t>
    </r>
    <r>
      <rPr>
        <sz val="10"/>
        <rFont val="Arial"/>
        <family val="2"/>
      </rPr>
      <t>MCP-ES</t>
    </r>
  </si>
  <si>
    <r>
      <t>Nombre del Banco:</t>
    </r>
    <r>
      <rPr>
        <sz val="10"/>
        <rFont val="Arial"/>
        <family val="2"/>
      </rPr>
      <t xml:space="preserve"> Banco Davivienda, S.A.</t>
    </r>
  </si>
  <si>
    <t>Tipo de Cuenta:</t>
  </si>
  <si>
    <t>Corriente</t>
  </si>
  <si>
    <r>
      <t xml:space="preserve">Sucursal: </t>
    </r>
    <r>
      <rPr>
        <sz val="10"/>
        <rFont val="Arial"/>
        <family val="2"/>
      </rPr>
      <t>Santa Elena</t>
    </r>
  </si>
  <si>
    <t>Numero de la Cuenta:</t>
  </si>
  <si>
    <t>Saldo según Estado de Cuenta Bancario:</t>
  </si>
  <si>
    <t>Saldo Según Registros:</t>
  </si>
  <si>
    <t>(-)Cheques Pendientes de Pago</t>
  </si>
  <si>
    <t>Ch.N°362166</t>
  </si>
  <si>
    <t>Karla Eugenia Rivera Arévalo</t>
  </si>
  <si>
    <t>Ch.N°362167</t>
  </si>
  <si>
    <t>Ch.N°362168</t>
  </si>
  <si>
    <t>Ch.N°362169</t>
  </si>
  <si>
    <t>Ch.N°362170</t>
  </si>
  <si>
    <t>Ch.N°362171</t>
  </si>
  <si>
    <t>Ch.N°362172</t>
  </si>
  <si>
    <t>Saldos Conciliados</t>
  </si>
  <si>
    <t>Disponible estimado al cierre 2019</t>
  </si>
  <si>
    <t>Total disponible año 2019</t>
  </si>
  <si>
    <t>Gasto al 31 oct de 2019</t>
  </si>
  <si>
    <t>Saldo al 31 oct de 2019</t>
  </si>
  <si>
    <t>Ultimo estado de cuenta emitido por el banco al 31 de octubre 2019</t>
  </si>
  <si>
    <t>Gasto en actividades 2019</t>
  </si>
  <si>
    <t>Gasto en costos directos 2019</t>
  </si>
  <si>
    <t>Compromisos pendiente octubre, noviembre y diciembre 2019</t>
  </si>
  <si>
    <t>Gasto estimado al cierre 2019</t>
  </si>
  <si>
    <t>Saldo contable al 31 oct de 2019</t>
  </si>
  <si>
    <t xml:space="preserve">COMENTARIOS </t>
  </si>
  <si>
    <t>Cheques oct pte</t>
  </si>
  <si>
    <t>reintegro oct  pte</t>
  </si>
  <si>
    <t xml:space="preserve">Cheques caja chica </t>
  </si>
  <si>
    <t>Cheques emitidos en nov/ gastos de octubre</t>
  </si>
  <si>
    <t xml:space="preserve">dev. </t>
  </si>
  <si>
    <t>Office Depot</t>
  </si>
  <si>
    <r>
      <t xml:space="preserve">El remanente de esta línea por $9,336 corresponde a salarios pendientes de noviembre y diciembre 2019, ya que este informe es al cierre del 31 de octubre.  Se estima que el saldo de esta linea al 31 de diciembre sera de </t>
    </r>
    <r>
      <rPr>
        <b/>
        <sz val="12"/>
        <rFont val="Arial"/>
        <family val="2"/>
      </rPr>
      <t>$0.00</t>
    </r>
  </si>
  <si>
    <t xml:space="preserve">Recursos Humanos </t>
  </si>
  <si>
    <t>Insumos de oficina</t>
  </si>
  <si>
    <t xml:space="preserve">Renta de oficina y administración </t>
  </si>
  <si>
    <t>líneas móviles</t>
  </si>
  <si>
    <t>Overhead</t>
  </si>
  <si>
    <t xml:space="preserve">Subtotal </t>
  </si>
  <si>
    <t>CLARO EL SALVADOR</t>
  </si>
  <si>
    <t>SECCION COSTOS DIRECTOS</t>
  </si>
  <si>
    <t xml:space="preserve">SECCION ACTIVIDADES </t>
  </si>
  <si>
    <t>Subtotal</t>
  </si>
  <si>
    <t>TOTAL OCTUBRE</t>
  </si>
  <si>
    <t>Líneas móviles</t>
  </si>
  <si>
    <t xml:space="preserve">Retiro anual de miembros </t>
  </si>
  <si>
    <t>TOTAL NOVIEMBRE</t>
  </si>
  <si>
    <r>
      <t>El remanente en esta línea por $750.00 se debe a los pagos pendientes del mes de noviembre y diciembre 2019. El Saldo de esa linea al 31 de diciembre será</t>
    </r>
    <r>
      <rPr>
        <b/>
        <sz val="12"/>
        <color theme="1"/>
        <rFont val="Arial"/>
        <family val="2"/>
      </rPr>
      <t xml:space="preserve"> $0.00</t>
    </r>
  </si>
  <si>
    <r>
      <t xml:space="preserve">Esta linea tiene compromisos pendientes por $128.91, la diferencia con el saldo presupuestado obedece a que se programó un gasto mensual de $56.00;   por lo que al 31 de diciembre, se reflejara un saldo de </t>
    </r>
    <r>
      <rPr>
        <b/>
        <sz val="12"/>
        <color theme="1"/>
        <rFont val="Arial"/>
        <family val="2"/>
      </rPr>
      <t>$133.06</t>
    </r>
  </si>
  <si>
    <t>Devoluciones no registradas al 31 de octubre 2019</t>
  </si>
  <si>
    <t>RAF</t>
  </si>
  <si>
    <t>PTE</t>
  </si>
  <si>
    <t>AUTORIZADO POR FONDO MUNDIAL  EN LINEA 2</t>
  </si>
  <si>
    <t>Siman</t>
  </si>
  <si>
    <r>
      <t>En esta linea hay compromisos pendientes por una suma de $11,371,83  (</t>
    </r>
    <r>
      <rPr>
        <b/>
        <sz val="12"/>
        <color theme="1"/>
        <rFont val="Arial"/>
        <family val="2"/>
      </rPr>
      <t>detallados en cuadro hoja de  compromisos)</t>
    </r>
    <r>
      <rPr>
        <sz val="12"/>
        <color theme="1"/>
        <rFont val="Arial"/>
        <family val="2"/>
      </rPr>
      <t>.  se estima un remanente  al 31 de diciembre por</t>
    </r>
    <r>
      <rPr>
        <b/>
        <sz val="12"/>
        <color theme="1"/>
        <rFont val="Arial"/>
        <family val="2"/>
      </rPr>
      <t xml:space="preserve"> $3,759,17  </t>
    </r>
    <r>
      <rPr>
        <sz val="12"/>
        <color theme="1"/>
        <rFont val="Arial"/>
        <family val="2"/>
      </rPr>
      <t xml:space="preserve"> </t>
    </r>
  </si>
  <si>
    <t>Pendientes</t>
  </si>
  <si>
    <t>Remanentes</t>
  </si>
  <si>
    <r>
      <t>De esta linea se ha programado una compra de $396,73.00 la cual aparece como compromisos en el mes de noviembre. El saldo estimado al 31 de diciembre sera de $</t>
    </r>
    <r>
      <rPr>
        <b/>
        <sz val="12"/>
        <color theme="1"/>
        <rFont val="Arial"/>
        <family val="2"/>
      </rPr>
      <t>439.27</t>
    </r>
  </si>
  <si>
    <r>
      <t xml:space="preserve">Se estima que se  tendra un remante de </t>
    </r>
    <r>
      <rPr>
        <b/>
        <sz val="12"/>
        <color theme="1"/>
        <rFont val="Arial"/>
        <family val="2"/>
      </rPr>
      <t>$4331.50</t>
    </r>
    <r>
      <rPr>
        <sz val="12"/>
        <color theme="1"/>
        <rFont val="Arial"/>
        <family val="2"/>
      </rPr>
      <t>, debido a los ahorros del año anterior.</t>
    </r>
  </si>
  <si>
    <t>Pendiente</t>
  </si>
  <si>
    <t>Remanente</t>
  </si>
  <si>
    <r>
      <t xml:space="preserve">Se reportan $407.00 por sobre el monto autorizado, el cual se ha cubierto con los remanenes del 2018.  Aun falta una actividad por un costo estimado de  $605.00 que será utilizado para Plenaria 07-2019.
Al  31 de diciembre esta linea reportará un sobregiro aproximado de </t>
    </r>
    <r>
      <rPr>
        <sz val="12"/>
        <color rgb="FFFF0000"/>
        <rFont val="Arial"/>
        <family val="2"/>
      </rPr>
      <t xml:space="preserve">( </t>
    </r>
    <r>
      <rPr>
        <b/>
        <sz val="12"/>
        <color rgb="FFFF0000"/>
        <rFont val="Arial"/>
        <family val="2"/>
      </rPr>
      <t>$1,012.00)</t>
    </r>
  </si>
  <si>
    <t>Insumos para  VII Foro de VIH</t>
  </si>
  <si>
    <t>Reunión de monitoreo con Unidad Ejecutora FM MINSAL Proyecto VIH</t>
  </si>
  <si>
    <t>Compra de laptop y licencia para actividades de campo (justificacipon comité de propuestas ) y bateria para laptop Dell</t>
  </si>
  <si>
    <r>
      <t xml:space="preserve">las actividades se cumpliran segun lo programado. En esta línea se han utilizado $167.00 sobre el monto presupuestado .los cuales se han cubiernto con  remanentes del 2018.  hay compromisos por $605.00 que seran utilizados para reunión de monitoreo con el Programa de TB MINSAL. Al 31 de diciembre esta linea reportará un sobregiro de </t>
    </r>
    <r>
      <rPr>
        <b/>
        <sz val="12"/>
        <color rgb="FFFF0000"/>
        <rFont val="Arial"/>
        <family val="2"/>
      </rPr>
      <t>($772,00)</t>
    </r>
  </si>
  <si>
    <r>
      <t xml:space="preserve">las actividades se realizaron según lo programado. Pendiente de cargar en esta  línea la compra de insumos para VII Foro de VIH que se esta organizando en el marco del dia mundial del VIH,  por $130.00. el saldo de linea al 31 de diciembre se estima en </t>
    </r>
    <r>
      <rPr>
        <b/>
        <sz val="12"/>
        <rFont val="Arial"/>
        <family val="2"/>
      </rPr>
      <t>$87.00</t>
    </r>
  </si>
  <si>
    <r>
      <t>En esta línea se han utilizado (</t>
    </r>
    <r>
      <rPr>
        <sz val="12"/>
        <color rgb="FFFF0000"/>
        <rFont val="Arial"/>
        <family val="2"/>
      </rPr>
      <t>$424.00</t>
    </r>
    <r>
      <rPr>
        <sz val="12"/>
        <color theme="1"/>
        <rFont val="Arial"/>
        <family val="2"/>
      </rPr>
      <t xml:space="preserve"> )sobre el monto presupuestado, debido a que se realizaron mas actividades de las programadas, para dar cumplimiento a las actividades solicitadas..  </t>
    </r>
  </si>
  <si>
    <r>
      <t xml:space="preserve">En esta línea se han utilizado ( </t>
    </r>
    <r>
      <rPr>
        <b/>
        <sz val="12"/>
        <color rgb="FFFF0000"/>
        <rFont val="Arial"/>
        <family val="2"/>
      </rPr>
      <t>$220.00</t>
    </r>
    <r>
      <rPr>
        <sz val="12"/>
        <color theme="1"/>
        <rFont val="Arial"/>
        <family val="2"/>
      </rPr>
      <t xml:space="preserve"> )sobre el monto presupuestado, debido a que fue necesario realizar una reunion adicional. </t>
    </r>
  </si>
  <si>
    <r>
      <t xml:space="preserve">En esta línea se han utilizado ( </t>
    </r>
    <r>
      <rPr>
        <sz val="12"/>
        <color rgb="FFFF0000"/>
        <rFont val="Arial"/>
        <family val="2"/>
      </rPr>
      <t xml:space="preserve">$18.00) </t>
    </r>
    <r>
      <rPr>
        <sz val="12"/>
        <color theme="1"/>
        <rFont val="Arial"/>
        <family val="2"/>
      </rPr>
      <t xml:space="preserve">sobre el monto presupuestado debido a aumento en el precio de referencia y numero de participantes en las actividades, el numero de actividades se cumplio según lo programado. </t>
    </r>
  </si>
  <si>
    <r>
      <t>En esta línea se han utilizado $528.00 sobre el monto presupuestado. adicionalmente se cargará  el pago de movilización a miembros por asistencia a diversas actividades del mes de  diciembre po</t>
    </r>
    <r>
      <rPr>
        <sz val="12"/>
        <rFont val="Arial"/>
        <family val="2"/>
      </rPr>
      <t xml:space="preserve">r un monto estimado de  $895, ademas este monto incluye </t>
    </r>
    <r>
      <rPr>
        <sz val="12"/>
        <color theme="1"/>
        <rFont val="Arial"/>
        <family val="2"/>
      </rPr>
      <t xml:space="preserve"> servicio de transporte colectivo para la plenaria 07 que se ralizará fuera de San Salvador.  (El detalle esta en la hoja  de compromisos).  Se estima en esta linea un sobregiro al 31 de diciembre por( </t>
    </r>
    <r>
      <rPr>
        <b/>
        <sz val="12"/>
        <color rgb="FFFF0000"/>
        <rFont val="Arial"/>
        <family val="2"/>
      </rPr>
      <t>$1423,00</t>
    </r>
    <r>
      <rPr>
        <sz val="12"/>
        <color theme="1"/>
        <rFont val="Arial"/>
        <family val="2"/>
      </rPr>
      <t>)</t>
    </r>
  </si>
  <si>
    <r>
      <t>Se dio cumplimiento a las actividades segun el plan de trabajo. Se cargaran a esta línea  $1,096,95 que incluyen  pago de movilización del mes de noviembre por $235.00, confección de chalecos de monitoreo para visitas en campo por $534.75 y reunión de monitoreo con Unidad Ejecutora FM  MINSAL para seguimiento a actividades de VIH  por $327.20.  se estima al 31 de diciembre un sobregiro de (</t>
    </r>
    <r>
      <rPr>
        <b/>
        <sz val="12"/>
        <color rgb="FFFF0000"/>
        <rFont val="Arial"/>
        <family val="2"/>
      </rPr>
      <t>$842.95)</t>
    </r>
  </si>
  <si>
    <r>
      <t>En esta línea se han utilizado $439.00 sobre el monto presupuestado. Los cuales se cubriran con el remanente general del presupuesto. Al 31 de diciembre esta linea presentará un sobregiro de (</t>
    </r>
    <r>
      <rPr>
        <sz val="12"/>
        <color rgb="FFFF0000"/>
        <rFont val="Arial"/>
        <family val="2"/>
      </rPr>
      <t xml:space="preserve"> </t>
    </r>
    <r>
      <rPr>
        <b/>
        <sz val="12"/>
        <color rgb="FFFF0000"/>
        <rFont val="Arial"/>
        <family val="2"/>
      </rPr>
      <t>$439.00)</t>
    </r>
    <r>
      <rPr>
        <sz val="12"/>
        <color theme="1"/>
        <rFont val="Arial"/>
        <family val="2"/>
      </rPr>
      <t xml:space="preserve">
Las actividades se cumplieron según lo programado.</t>
    </r>
  </si>
  <si>
    <r>
      <t xml:space="preserve">esta actividad se realizará el 20 y 21 de noviembre, se estima un gasto de </t>
    </r>
    <r>
      <rPr>
        <b/>
        <sz val="12"/>
        <color theme="1"/>
        <rFont val="Arial"/>
        <family val="2"/>
      </rPr>
      <t xml:space="preserve">$3738.13,  </t>
    </r>
    <r>
      <rPr>
        <sz val="12"/>
        <rFont val="Arial"/>
        <family val="2"/>
      </rPr>
      <t>se calcula que esta linea presentará un saldo al 31 de diciembre de</t>
    </r>
    <r>
      <rPr>
        <b/>
        <sz val="12"/>
        <color rgb="FFFF0000"/>
        <rFont val="Arial"/>
        <family val="2"/>
      </rPr>
      <t xml:space="preserve"> ($252.13</t>
    </r>
    <r>
      <rPr>
        <sz val="12"/>
        <color theme="1"/>
        <rFont val="Arial"/>
        <family val="2"/>
      </rPr>
      <t>)</t>
    </r>
  </si>
  <si>
    <r>
      <t>Las actividades programas para esta linea se cumplieron segun el plan de trabajo.  se tienen gastos pendientes de ocubre, noviembre  y diciembre por $1,000.00. Al 31 de diciembre esta linea presentará un remante por</t>
    </r>
    <r>
      <rPr>
        <b/>
        <sz val="12"/>
        <color theme="1"/>
        <rFont val="Arial"/>
        <family val="2"/>
      </rPr>
      <t xml:space="preserve"> $184.00</t>
    </r>
  </si>
  <si>
    <r>
      <t xml:space="preserve">En esta línea se han utilizado $500.00 sobre el monto presupuestado, los que seran  cubiertos con  remanentes del 2018. La línea al 31 de diciembre resentará  un sobregiro de </t>
    </r>
    <r>
      <rPr>
        <b/>
        <sz val="12"/>
        <color rgb="FFFF0000"/>
        <rFont val="Arial"/>
        <family val="2"/>
      </rPr>
      <t xml:space="preserve">($500.00)  </t>
    </r>
    <r>
      <rPr>
        <sz val="12"/>
        <color theme="1"/>
        <rFont val="Arial"/>
        <family val="2"/>
      </rPr>
      <t>se realizaron mas actividades que las que se habian programado.</t>
    </r>
  </si>
  <si>
    <r>
      <t xml:space="preserve">En esta línea se han utilizado $484.00 sobre el monto presupuestado, los que seran cubiertos con remantenes del 2018. al 31 de diciembre esta linea presentará un sobregiro de </t>
    </r>
    <r>
      <rPr>
        <b/>
        <sz val="12"/>
        <color rgb="FFFF0000"/>
        <rFont val="Arial"/>
        <family val="2"/>
      </rPr>
      <t>$484.00</t>
    </r>
  </si>
  <si>
    <t>en correo del 27 de febrero, se recibio autorizacion para incorporar esta linea. La cual se utilizo 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</si>
</sst>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164" formatCode="_-* #,##0.00\ &quot;€&quot;_-;\-* #,##0.00\ &quot;€&quot;_-;_-* &quot;-&quot;??\ &quot;€&quot;_-;_-@_-"/>
    <numFmt numFmtId="165" formatCode="_-* #,##0.00\ _€_-;\-* #,##0.00\ _€_-;_-* &quot;-&quot;??\ _€_-;_-@_-"/>
    <numFmt numFmtId="166" formatCode="_-* #,##0_-;\-* #,##0_-;_-* &quot;-&quot;??_-;_-@_-"/>
    <numFmt numFmtId="167" formatCode="_(&quot;$&quot;* #,##0.00_);_(&quot;$&quot;* \(#,##0.00\);_(&quot;$&quot;* &quot;-&quot;??_);_(@_)"/>
    <numFmt numFmtId="168" formatCode="_-[$$-440A]* #,##0.00_-;\-[$$-440A]* #,##0.00_-;_-[$$-440A]* &quot;-&quot;??_-;_-@_-"/>
    <numFmt numFmtId="169" formatCode="_([$$-440A]* #,##0.00_);_([$$-440A]* \(#,##0.00\);_([$$-440A]* &quot;-&quot;??_);_(@_)"/>
    <numFmt numFmtId="170" formatCode="_(* #,##0.00_);_(* \(#,##0.00\);_(* &quot;-&quot;??_);_(@_)"/>
    <numFmt numFmtId="171" formatCode="[$-C0A]d\-mmm\-yy;@"/>
    <numFmt numFmtId="172" formatCode="_([$$-240A]\ * #,##0.00_);_([$$-240A]\ * \(#,##0.00\);_([$$-240A]\ * &quot;-&quot;??_);_(@_)"/>
    <numFmt numFmtId="173" formatCode="_-[$$-440A]* #,##0_-;\-[$$-440A]* #,##0_-;_-[$$-440A]* &quot;-&quot;??_-;_-@_-"/>
    <numFmt numFmtId="174" formatCode="_-[$$-45C]* #,##0.00_-;\-[$$-45C]* #,##0.00_-;_-[$$-45C]* &quot;-&quot;??_-;_-@_-"/>
  </numFmts>
  <fonts count="27" x14ac:knownFonts="1">
    <font>
      <sz val="11"/>
      <color theme="1"/>
      <name val="Calibri"/>
      <family val="2"/>
      <scheme val="minor"/>
    </font>
    <font>
      <sz val="11"/>
      <color theme="1"/>
      <name val="Calibri"/>
      <family val="2"/>
      <scheme val="minor"/>
    </font>
    <font>
      <sz val="12"/>
      <color indexed="8"/>
      <name val="Verdana"/>
      <family val="2"/>
    </font>
    <font>
      <b/>
      <sz val="9"/>
      <color indexed="81"/>
      <name val="Tahoma"/>
      <family val="2"/>
    </font>
    <font>
      <sz val="9"/>
      <color indexed="81"/>
      <name val="Tahoma"/>
      <family val="2"/>
    </font>
    <font>
      <b/>
      <sz val="11"/>
      <color theme="1"/>
      <name val="Calibri"/>
      <family val="2"/>
      <scheme val="minor"/>
    </font>
    <font>
      <b/>
      <sz val="11"/>
      <color theme="0"/>
      <name val="Calibri"/>
      <family val="2"/>
      <scheme val="minor"/>
    </font>
    <font>
      <sz val="11"/>
      <color rgb="FFFF0000"/>
      <name val="Calibri"/>
      <family val="2"/>
      <scheme val="minor"/>
    </font>
    <font>
      <b/>
      <sz val="14"/>
      <color theme="0"/>
      <name val="Calibri"/>
      <family val="2"/>
      <scheme val="minor"/>
    </font>
    <font>
      <sz val="11"/>
      <color indexed="8"/>
      <name val="Calibri"/>
      <family val="2"/>
    </font>
    <font>
      <b/>
      <sz val="11"/>
      <name val="Calibri"/>
      <family val="2"/>
      <scheme val="minor"/>
    </font>
    <font>
      <b/>
      <sz val="10"/>
      <name val="Arial"/>
      <family val="2"/>
    </font>
    <font>
      <sz val="10"/>
      <name val="Arial"/>
      <family val="2"/>
    </font>
    <font>
      <b/>
      <sz val="11"/>
      <name val="Arial"/>
      <family val="2"/>
    </font>
    <font>
      <b/>
      <u/>
      <sz val="10"/>
      <name val="Arial"/>
      <family val="2"/>
    </font>
    <font>
      <sz val="11"/>
      <name val="Calibri"/>
      <family val="2"/>
    </font>
    <font>
      <b/>
      <sz val="12"/>
      <color theme="0"/>
      <name val="Arial"/>
      <family val="2"/>
    </font>
    <font>
      <sz val="12"/>
      <color theme="1"/>
      <name val="Arial"/>
      <family val="2"/>
    </font>
    <font>
      <b/>
      <sz val="12"/>
      <color theme="1"/>
      <name val="Arial"/>
      <family val="2"/>
    </font>
    <font>
      <sz val="12"/>
      <name val="Arial"/>
      <family val="2"/>
    </font>
    <font>
      <b/>
      <sz val="12"/>
      <color indexed="8"/>
      <name val="Arial"/>
      <family val="2"/>
    </font>
    <font>
      <b/>
      <sz val="8"/>
      <color theme="1"/>
      <name val="Arial Narrow"/>
      <family val="2"/>
    </font>
    <font>
      <b/>
      <sz val="12"/>
      <name val="Arial"/>
      <family val="2"/>
    </font>
    <font>
      <sz val="11"/>
      <name val="Calibri"/>
      <family val="2"/>
      <scheme val="minor"/>
    </font>
    <font>
      <sz val="12"/>
      <color rgb="FFFF0000"/>
      <name val="Arial"/>
      <family val="2"/>
    </font>
    <font>
      <b/>
      <sz val="12"/>
      <color rgb="FFFF0000"/>
      <name val="Arial"/>
      <family val="2"/>
    </font>
    <font>
      <b/>
      <sz val="16"/>
      <color theme="0"/>
      <name val="Calibri"/>
      <family val="2"/>
      <scheme val="minor"/>
    </font>
  </fonts>
  <fills count="19">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C000"/>
        <bgColor indexed="64"/>
      </patternFill>
    </fill>
    <fill>
      <patternFill patternType="solid">
        <fgColor theme="4" tint="0.39997558519241921"/>
        <bgColor indexed="64"/>
      </patternFill>
    </fill>
    <fill>
      <patternFill patternType="solid">
        <fgColor rgb="FF002060"/>
        <bgColor indexed="64"/>
      </patternFill>
    </fill>
    <fill>
      <patternFill patternType="solid">
        <fgColor theme="3"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theme="4"/>
        <bgColor indexed="64"/>
      </patternFill>
    </fill>
    <fill>
      <patternFill patternType="solid">
        <fgColor theme="0" tint="-0.499984740745262"/>
        <bgColor indexed="64"/>
      </patternFill>
    </fill>
  </fills>
  <borders count="6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auto="1"/>
      </top>
      <bottom style="thin">
        <color auto="1"/>
      </bottom>
      <diagonal/>
    </border>
    <border>
      <left/>
      <right/>
      <top style="thin">
        <color auto="1"/>
      </top>
      <bottom style="medium">
        <color indexed="64"/>
      </bottom>
      <diagonal/>
    </border>
    <border>
      <left/>
      <right/>
      <top style="thin">
        <color auto="1"/>
      </top>
      <bottom/>
      <diagonal/>
    </border>
    <border>
      <left/>
      <right style="medium">
        <color indexed="64"/>
      </right>
      <top style="thin">
        <color indexed="64"/>
      </top>
      <bottom style="medium">
        <color indexed="64"/>
      </bottom>
      <diagonal/>
    </border>
    <border>
      <left/>
      <right style="medium">
        <color indexed="64"/>
      </right>
      <top style="thin">
        <color auto="1"/>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Protection="0">
      <alignment vertical="top" wrapText="1"/>
    </xf>
    <xf numFmtId="167" fontId="9" fillId="0" borderId="0" applyFont="0" applyFill="0" applyBorder="0" applyAlignment="0" applyProtection="0"/>
  </cellStyleXfs>
  <cellXfs count="349">
    <xf numFmtId="0" fontId="0" fillId="0" borderId="0" xfId="0"/>
    <xf numFmtId="0" fontId="0" fillId="0" borderId="16" xfId="0" applyBorder="1"/>
    <xf numFmtId="167" fontId="1" fillId="10" borderId="16" xfId="5" applyFont="1" applyFill="1" applyBorder="1"/>
    <xf numFmtId="167" fontId="1" fillId="11" borderId="16" xfId="5" applyFont="1" applyFill="1" applyBorder="1"/>
    <xf numFmtId="44" fontId="8" fillId="12" borderId="0" xfId="0" applyNumberFormat="1" applyFont="1" applyFill="1"/>
    <xf numFmtId="167" fontId="1" fillId="0" borderId="0" xfId="5" applyFont="1"/>
    <xf numFmtId="168" fontId="0" fillId="0" borderId="0" xfId="0" applyNumberFormat="1"/>
    <xf numFmtId="168" fontId="0" fillId="15" borderId="0" xfId="0" applyNumberFormat="1" applyFill="1"/>
    <xf numFmtId="168" fontId="0" fillId="15" borderId="0" xfId="2" applyNumberFormat="1" applyFont="1" applyFill="1"/>
    <xf numFmtId="168" fontId="0" fillId="0" borderId="0" xfId="2" applyNumberFormat="1" applyFont="1"/>
    <xf numFmtId="168" fontId="7" fillId="0" borderId="0" xfId="0" applyNumberFormat="1" applyFont="1"/>
    <xf numFmtId="168" fontId="0" fillId="11" borderId="0" xfId="0" applyNumberFormat="1" applyFill="1"/>
    <xf numFmtId="0" fontId="11" fillId="0" borderId="0" xfId="0" applyFont="1"/>
    <xf numFmtId="169" fontId="11" fillId="0" borderId="0" xfId="0" applyNumberFormat="1" applyFont="1" applyAlignment="1">
      <alignment horizontal="center"/>
    </xf>
    <xf numFmtId="169" fontId="11" fillId="0" borderId="0" xfId="0" applyNumberFormat="1" applyFont="1"/>
    <xf numFmtId="0" fontId="12" fillId="0" borderId="0" xfId="0" applyFont="1"/>
    <xf numFmtId="164" fontId="0" fillId="0" borderId="0" xfId="2" applyFont="1"/>
    <xf numFmtId="165" fontId="0" fillId="0" borderId="0" xfId="1" applyFont="1"/>
    <xf numFmtId="0" fontId="0" fillId="0" borderId="0" xfId="0" applyAlignment="1">
      <alignment horizontal="center"/>
    </xf>
    <xf numFmtId="169" fontId="0" fillId="0" borderId="0" xfId="0" applyNumberFormat="1" applyAlignment="1">
      <alignment horizontal="center"/>
    </xf>
    <xf numFmtId="169" fontId="0" fillId="0" borderId="0" xfId="0" applyNumberFormat="1"/>
    <xf numFmtId="0" fontId="13" fillId="0" borderId="0" xfId="0" applyFont="1" applyAlignment="1">
      <alignment horizontal="center"/>
    </xf>
    <xf numFmtId="171" fontId="0" fillId="0" borderId="0" xfId="0" applyNumberFormat="1" applyAlignment="1">
      <alignment horizontal="center" vertical="center"/>
    </xf>
    <xf numFmtId="172" fontId="0" fillId="0" borderId="0" xfId="0" applyNumberFormat="1" applyAlignment="1">
      <alignment horizontal="center"/>
    </xf>
    <xf numFmtId="0" fontId="12" fillId="0" borderId="0" xfId="0" applyFont="1" applyAlignment="1">
      <alignment horizontal="center"/>
    </xf>
    <xf numFmtId="0" fontId="2" fillId="0" borderId="4" xfId="4" applyBorder="1" applyAlignment="1"/>
    <xf numFmtId="0" fontId="2" fillId="0" borderId="50" xfId="4" applyBorder="1" applyAlignment="1"/>
    <xf numFmtId="0" fontId="2" fillId="0" borderId="50" xfId="4" applyBorder="1" applyAlignment="1">
      <alignment horizontal="center"/>
    </xf>
    <xf numFmtId="169" fontId="2" fillId="0" borderId="51" xfId="4" applyNumberFormat="1" applyBorder="1" applyAlignment="1">
      <alignment horizontal="center"/>
    </xf>
    <xf numFmtId="169" fontId="2" fillId="0" borderId="50" xfId="4" applyNumberFormat="1" applyBorder="1" applyAlignment="1">
      <alignment horizontal="center"/>
    </xf>
    <xf numFmtId="169" fontId="2" fillId="0" borderId="51" xfId="4" applyNumberFormat="1" applyBorder="1" applyAlignment="1"/>
    <xf numFmtId="0" fontId="11" fillId="0" borderId="52" xfId="4" applyFont="1" applyBorder="1" applyAlignment="1"/>
    <xf numFmtId="0" fontId="11" fillId="0" borderId="0" xfId="4" applyFont="1" applyAlignment="1"/>
    <xf numFmtId="0" fontId="11" fillId="0" borderId="0" xfId="4" applyFont="1" applyAlignment="1">
      <alignment horizontal="center"/>
    </xf>
    <xf numFmtId="169" fontId="11" fillId="0" borderId="53" xfId="4" applyNumberFormat="1" applyFont="1" applyBorder="1" applyAlignment="1"/>
    <xf numFmtId="169" fontId="12" fillId="0" borderId="54" xfId="0" applyNumberFormat="1" applyFont="1" applyBorder="1"/>
    <xf numFmtId="0" fontId="2" fillId="0" borderId="0" xfId="4" applyAlignment="1"/>
    <xf numFmtId="169" fontId="11" fillId="0" borderId="51" xfId="4" applyNumberFormat="1" applyFont="1" applyBorder="1" applyAlignment="1"/>
    <xf numFmtId="0" fontId="14" fillId="0" borderId="52" xfId="0" applyFont="1" applyBorder="1"/>
    <xf numFmtId="0" fontId="14" fillId="0" borderId="0" xfId="0" applyFont="1"/>
    <xf numFmtId="169" fontId="11" fillId="0" borderId="55" xfId="0" applyNumberFormat="1" applyFont="1" applyBorder="1"/>
    <xf numFmtId="14" fontId="2" fillId="0" borderId="0" xfId="4" applyNumberFormat="1" applyAlignment="1"/>
    <xf numFmtId="0" fontId="12" fillId="0" borderId="52" xfId="0" applyFont="1" applyBorder="1"/>
    <xf numFmtId="14" fontId="0" fillId="0" borderId="0" xfId="0" applyNumberFormat="1" applyAlignment="1">
      <alignment horizontal="center"/>
    </xf>
    <xf numFmtId="169" fontId="2" fillId="0" borderId="54" xfId="4" applyNumberFormat="1" applyBorder="1" applyAlignment="1"/>
    <xf numFmtId="0" fontId="14" fillId="0" borderId="0" xfId="4" applyFont="1" applyAlignment="1"/>
    <xf numFmtId="169" fontId="2" fillId="0" borderId="0" xfId="4" applyNumberFormat="1" applyAlignment="1"/>
    <xf numFmtId="14" fontId="0" fillId="0" borderId="0" xfId="0" applyNumberFormat="1"/>
    <xf numFmtId="0" fontId="2" fillId="0" borderId="52" xfId="4" applyBorder="1" applyAlignment="1"/>
    <xf numFmtId="14" fontId="2" fillId="0" borderId="0" xfId="4" applyNumberFormat="1" applyAlignment="1">
      <alignment horizontal="center"/>
    </xf>
    <xf numFmtId="14" fontId="2" fillId="0" borderId="0" xfId="4" applyNumberFormat="1" applyAlignment="1">
      <alignment horizontal="right"/>
    </xf>
    <xf numFmtId="0" fontId="0" fillId="0" borderId="4" xfId="0" applyBorder="1"/>
    <xf numFmtId="0" fontId="0" fillId="0" borderId="50" xfId="0" applyBorder="1"/>
    <xf numFmtId="0" fontId="0" fillId="0" borderId="50" xfId="0" applyBorder="1" applyAlignment="1">
      <alignment horizontal="center"/>
    </xf>
    <xf numFmtId="169" fontId="0" fillId="0" borderId="51" xfId="0" applyNumberFormat="1" applyBorder="1"/>
    <xf numFmtId="169" fontId="0" fillId="0" borderId="50" xfId="0" applyNumberFormat="1" applyBorder="1"/>
    <xf numFmtId="0" fontId="11" fillId="0" borderId="52" xfId="0" applyFont="1" applyBorder="1"/>
    <xf numFmtId="165" fontId="11" fillId="0" borderId="56" xfId="1" applyFont="1" applyBorder="1"/>
    <xf numFmtId="165" fontId="11" fillId="0" borderId="0" xfId="1" applyFont="1"/>
    <xf numFmtId="170" fontId="0" fillId="0" borderId="0" xfId="0" applyNumberFormat="1"/>
    <xf numFmtId="0" fontId="0" fillId="0" borderId="57" xfId="0" applyBorder="1"/>
    <xf numFmtId="0" fontId="0" fillId="0" borderId="58" xfId="0" applyBorder="1"/>
    <xf numFmtId="0" fontId="0" fillId="0" borderId="58" xfId="0" applyBorder="1" applyAlignment="1">
      <alignment horizontal="center"/>
    </xf>
    <xf numFmtId="169" fontId="0" fillId="0" borderId="53" xfId="0" applyNumberFormat="1" applyBorder="1" applyAlignment="1">
      <alignment horizontal="center"/>
    </xf>
    <xf numFmtId="169" fontId="0" fillId="0" borderId="58" xfId="0" applyNumberFormat="1" applyBorder="1" applyAlignment="1">
      <alignment horizontal="center"/>
    </xf>
    <xf numFmtId="169" fontId="0" fillId="0" borderId="53" xfId="0" applyNumberFormat="1" applyBorder="1"/>
    <xf numFmtId="0" fontId="15" fillId="0" borderId="0" xfId="0" applyFont="1"/>
    <xf numFmtId="0" fontId="13" fillId="0" borderId="0" xfId="0" applyFont="1"/>
    <xf numFmtId="0" fontId="0" fillId="0" borderId="0" xfId="0" applyAlignment="1">
      <alignment horizontal="left"/>
    </xf>
    <xf numFmtId="0" fontId="0" fillId="6" borderId="0" xfId="0" applyFill="1"/>
    <xf numFmtId="168" fontId="5" fillId="15" borderId="0" xfId="0" applyNumberFormat="1" applyFont="1" applyFill="1"/>
    <xf numFmtId="0" fontId="16" fillId="16" borderId="0" xfId="0" applyFont="1" applyFill="1"/>
    <xf numFmtId="0" fontId="17" fillId="0" borderId="0" xfId="0" applyFont="1"/>
    <xf numFmtId="0" fontId="17" fillId="2" borderId="11"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4" xfId="0" applyFont="1" applyFill="1" applyBorder="1" applyAlignment="1">
      <alignment vertical="center" wrapText="1"/>
    </xf>
    <xf numFmtId="0" fontId="17" fillId="3" borderId="16" xfId="0" applyFont="1" applyFill="1" applyBorder="1" applyAlignment="1">
      <alignment horizontal="center" vertical="center" wrapText="1"/>
    </xf>
    <xf numFmtId="0" fontId="17" fillId="3" borderId="16" xfId="0" applyFont="1" applyFill="1" applyBorder="1" applyAlignment="1">
      <alignment vertical="center" wrapText="1"/>
    </xf>
    <xf numFmtId="0" fontId="18" fillId="0" borderId="9" xfId="0" applyFont="1" applyBorder="1" applyAlignment="1">
      <alignment vertical="center"/>
    </xf>
    <xf numFmtId="0" fontId="18" fillId="0" borderId="11" xfId="0" applyFont="1" applyBorder="1" applyAlignment="1">
      <alignment vertical="center"/>
    </xf>
    <xf numFmtId="0" fontId="18" fillId="0" borderId="0" xfId="0" applyFont="1"/>
    <xf numFmtId="2" fontId="17" fillId="3" borderId="16" xfId="0" applyNumberFormat="1" applyFont="1" applyFill="1" applyBorder="1" applyAlignment="1">
      <alignment horizontal="center" vertical="center" wrapText="1"/>
    </xf>
    <xf numFmtId="0" fontId="17" fillId="0" borderId="0" xfId="0" applyFont="1" applyAlignment="1">
      <alignment vertical="center"/>
    </xf>
    <xf numFmtId="0" fontId="17" fillId="0" borderId="0" xfId="0" applyFont="1" applyFill="1" applyBorder="1" applyAlignment="1">
      <alignment vertical="center"/>
    </xf>
    <xf numFmtId="0" fontId="17" fillId="2" borderId="12"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21" xfId="0" applyFont="1" applyFill="1" applyBorder="1" applyAlignment="1">
      <alignment horizontal="center" vertical="center"/>
    </xf>
    <xf numFmtId="166" fontId="17" fillId="0" borderId="0" xfId="1" applyNumberFormat="1" applyFont="1" applyAlignment="1">
      <alignment vertical="center"/>
    </xf>
    <xf numFmtId="0" fontId="17" fillId="0" borderId="38" xfId="0" applyFont="1" applyBorder="1" applyAlignment="1">
      <alignment vertical="center"/>
    </xf>
    <xf numFmtId="0" fontId="17" fillId="0" borderId="24" xfId="0" applyFont="1" applyBorder="1" applyAlignment="1">
      <alignment vertical="center"/>
    </xf>
    <xf numFmtId="0" fontId="17" fillId="0" borderId="23" xfId="0" applyFont="1" applyBorder="1" applyAlignment="1">
      <alignment vertical="center"/>
    </xf>
    <xf numFmtId="0" fontId="17" fillId="0" borderId="40" xfId="0" applyFont="1" applyBorder="1" applyAlignment="1">
      <alignment vertical="center"/>
    </xf>
    <xf numFmtId="0" fontId="17" fillId="0" borderId="17" xfId="0" applyFont="1" applyBorder="1" applyAlignment="1">
      <alignment vertical="center"/>
    </xf>
    <xf numFmtId="0" fontId="17" fillId="0" borderId="18" xfId="0" applyFont="1" applyBorder="1" applyAlignment="1">
      <alignment vertical="center"/>
    </xf>
    <xf numFmtId="0" fontId="17" fillId="0" borderId="42" xfId="0" applyFont="1" applyBorder="1" applyAlignment="1">
      <alignment vertical="center"/>
    </xf>
    <xf numFmtId="0" fontId="17" fillId="0" borderId="20" xfId="0" applyFont="1" applyBorder="1" applyAlignment="1">
      <alignment vertical="center"/>
    </xf>
    <xf numFmtId="0" fontId="17" fillId="0" borderId="22" xfId="0" applyFont="1" applyBorder="1" applyAlignment="1">
      <alignment vertical="center"/>
    </xf>
    <xf numFmtId="3" fontId="17" fillId="0" borderId="0" xfId="0" applyNumberFormat="1" applyFont="1" applyAlignment="1">
      <alignment vertical="center"/>
    </xf>
    <xf numFmtId="3" fontId="17" fillId="0" borderId="0" xfId="0" applyNumberFormat="1" applyFont="1"/>
    <xf numFmtId="168" fontId="0" fillId="0" borderId="0" xfId="0" applyNumberFormat="1" applyAlignment="1">
      <alignment horizontal="center" vertical="center"/>
    </xf>
    <xf numFmtId="4" fontId="21" fillId="0" borderId="0" xfId="0" applyNumberFormat="1" applyFont="1" applyBorder="1"/>
    <xf numFmtId="168" fontId="0" fillId="0" borderId="0" xfId="2" applyNumberFormat="1" applyFont="1" applyFill="1"/>
    <xf numFmtId="168" fontId="0" fillId="0" borderId="28" xfId="0" applyNumberFormat="1" applyBorder="1"/>
    <xf numFmtId="0" fontId="10" fillId="0" borderId="16" xfId="0" applyFont="1" applyFill="1" applyBorder="1"/>
    <xf numFmtId="0" fontId="23" fillId="0" borderId="16" xfId="0" applyFont="1" applyFill="1" applyBorder="1"/>
    <xf numFmtId="0" fontId="6" fillId="9" borderId="16" xfId="0" applyFont="1" applyFill="1" applyBorder="1" applyAlignment="1">
      <alignment horizontal="center" vertical="center"/>
    </xf>
    <xf numFmtId="0" fontId="10" fillId="10" borderId="16" xfId="0" applyFont="1" applyFill="1" applyBorder="1"/>
    <xf numFmtId="167" fontId="5" fillId="10" borderId="16" xfId="5" applyFont="1" applyFill="1" applyBorder="1"/>
    <xf numFmtId="167" fontId="5" fillId="11" borderId="16" xfId="5" applyFont="1" applyFill="1" applyBorder="1"/>
    <xf numFmtId="0" fontId="23" fillId="0" borderId="16" xfId="0" applyFont="1" applyFill="1" applyBorder="1" applyAlignment="1"/>
    <xf numFmtId="2" fontId="0" fillId="0" borderId="16" xfId="0" applyNumberFormat="1" applyBorder="1" applyAlignment="1">
      <alignment horizontal="right"/>
    </xf>
    <xf numFmtId="0" fontId="0" fillId="0" borderId="16" xfId="0" applyBorder="1" applyAlignment="1">
      <alignment horizontal="right"/>
    </xf>
    <xf numFmtId="0" fontId="0" fillId="0" borderId="16" xfId="0" applyBorder="1" applyAlignment="1">
      <alignment horizontal="right" vertical="center"/>
    </xf>
    <xf numFmtId="0" fontId="5" fillId="0" borderId="16" xfId="0" applyFont="1" applyBorder="1" applyAlignment="1">
      <alignment horizontal="right" vertical="center"/>
    </xf>
    <xf numFmtId="44" fontId="0" fillId="0" borderId="0" xfId="0" applyNumberFormat="1"/>
    <xf numFmtId="0" fontId="18" fillId="0" borderId="0" xfId="0" applyFont="1" applyAlignment="1">
      <alignment horizontal="center"/>
    </xf>
    <xf numFmtId="174" fontId="17" fillId="0" borderId="0" xfId="0" applyNumberFormat="1" applyFont="1"/>
    <xf numFmtId="0" fontId="23" fillId="17" borderId="16" xfId="0" applyFont="1" applyFill="1" applyBorder="1"/>
    <xf numFmtId="0" fontId="0" fillId="17" borderId="16" xfId="0" applyFill="1" applyBorder="1"/>
    <xf numFmtId="167" fontId="1" fillId="17" borderId="16" xfId="5" applyFont="1" applyFill="1" applyBorder="1"/>
    <xf numFmtId="167" fontId="23" fillId="17" borderId="16" xfId="5" applyFont="1" applyFill="1" applyBorder="1"/>
    <xf numFmtId="174" fontId="24" fillId="0" borderId="0" xfId="0" applyNumberFormat="1" applyFont="1"/>
    <xf numFmtId="0" fontId="0" fillId="0" borderId="16" xfId="0" applyBorder="1" applyAlignment="1">
      <alignment wrapText="1"/>
    </xf>
    <xf numFmtId="174" fontId="25" fillId="0" borderId="0" xfId="0" applyNumberFormat="1" applyFont="1"/>
    <xf numFmtId="174" fontId="18" fillId="0" borderId="0" xfId="0" applyNumberFormat="1" applyFont="1"/>
    <xf numFmtId="0" fontId="20" fillId="3" borderId="44" xfId="4" applyFont="1" applyFill="1" applyBorder="1" applyAlignment="1">
      <alignment horizontal="center" vertical="center" wrapText="1"/>
    </xf>
    <xf numFmtId="0" fontId="20" fillId="3" borderId="45" xfId="4" applyFont="1" applyFill="1" applyBorder="1" applyAlignment="1">
      <alignment horizontal="center" vertical="center" wrapText="1"/>
    </xf>
    <xf numFmtId="0" fontId="20" fillId="3" borderId="46" xfId="4" applyFont="1" applyFill="1" applyBorder="1" applyAlignment="1">
      <alignment horizontal="center" vertical="center" wrapText="1"/>
    </xf>
    <xf numFmtId="3" fontId="20" fillId="3" borderId="44" xfId="4" applyNumberFormat="1" applyFont="1" applyFill="1" applyBorder="1" applyAlignment="1">
      <alignment horizontal="center" vertical="center"/>
    </xf>
    <xf numFmtId="3" fontId="20" fillId="3" borderId="47" xfId="4" applyNumberFormat="1" applyFont="1" applyFill="1" applyBorder="1" applyAlignment="1">
      <alignment horizontal="center" vertical="center"/>
    </xf>
    <xf numFmtId="0" fontId="19" fillId="2" borderId="1" xfId="0" applyFont="1" applyFill="1" applyBorder="1" applyAlignment="1">
      <alignment horizontal="center" vertical="center"/>
    </xf>
    <xf numFmtId="0" fontId="19" fillId="2" borderId="3"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7" xfId="0" applyFont="1" applyFill="1" applyBorder="1" applyAlignment="1">
      <alignment horizontal="center" vertical="center"/>
    </xf>
    <xf numFmtId="3" fontId="17" fillId="4" borderId="38" xfId="0" applyNumberFormat="1" applyFont="1" applyFill="1" applyBorder="1" applyAlignment="1">
      <alignment horizontal="center" vertical="center"/>
    </xf>
    <xf numFmtId="3" fontId="17" fillId="4" borderId="39" xfId="0" applyNumberFormat="1" applyFont="1" applyFill="1" applyBorder="1" applyAlignment="1">
      <alignment horizontal="center" vertical="center"/>
    </xf>
    <xf numFmtId="0" fontId="17" fillId="4" borderId="38" xfId="0" applyFont="1" applyFill="1" applyBorder="1" applyAlignment="1">
      <alignment horizontal="left" vertical="center" wrapText="1"/>
    </xf>
    <xf numFmtId="0" fontId="17" fillId="4" borderId="12" xfId="0" applyFont="1" applyFill="1" applyBorder="1" applyAlignment="1">
      <alignment horizontal="left" vertical="center" wrapText="1"/>
    </xf>
    <xf numFmtId="0" fontId="17" fillId="4" borderId="39" xfId="0" applyFont="1" applyFill="1" applyBorder="1" applyAlignment="1">
      <alignment horizontal="left" vertical="center" wrapText="1"/>
    </xf>
    <xf numFmtId="3" fontId="17" fillId="4" borderId="40" xfId="0" applyNumberFormat="1" applyFont="1" applyFill="1" applyBorder="1" applyAlignment="1">
      <alignment horizontal="center" vertical="center"/>
    </xf>
    <xf numFmtId="3" fontId="17" fillId="4" borderId="41" xfId="0" applyNumberFormat="1" applyFont="1" applyFill="1" applyBorder="1" applyAlignment="1">
      <alignment horizontal="center" vertical="center"/>
    </xf>
    <xf numFmtId="3" fontId="17" fillId="4" borderId="40" xfId="0" applyNumberFormat="1" applyFont="1" applyFill="1" applyBorder="1" applyAlignment="1">
      <alignment horizontal="left" vertical="center" wrapText="1"/>
    </xf>
    <xf numFmtId="3" fontId="17" fillId="4" borderId="16" xfId="0" applyNumberFormat="1" applyFont="1" applyFill="1" applyBorder="1" applyAlignment="1">
      <alignment horizontal="left" vertical="center" wrapText="1"/>
    </xf>
    <xf numFmtId="3" fontId="17" fillId="4" borderId="41" xfId="0" applyNumberFormat="1" applyFont="1" applyFill="1" applyBorder="1" applyAlignment="1">
      <alignment horizontal="left" vertical="center" wrapText="1"/>
    </xf>
    <xf numFmtId="3" fontId="17" fillId="4" borderId="42" xfId="0" applyNumberFormat="1" applyFont="1" applyFill="1" applyBorder="1" applyAlignment="1">
      <alignment horizontal="center" vertical="center"/>
    </xf>
    <xf numFmtId="3" fontId="17" fillId="4" borderId="43" xfId="0" applyNumberFormat="1" applyFont="1" applyFill="1" applyBorder="1" applyAlignment="1">
      <alignment horizontal="center" vertical="center"/>
    </xf>
    <xf numFmtId="3" fontId="17" fillId="4" borderId="42" xfId="0" applyNumberFormat="1" applyFont="1" applyFill="1" applyBorder="1" applyAlignment="1">
      <alignment horizontal="left" vertical="center" wrapText="1"/>
    </xf>
    <xf numFmtId="3" fontId="17" fillId="4" borderId="21" xfId="0" applyNumberFormat="1" applyFont="1" applyFill="1" applyBorder="1" applyAlignment="1">
      <alignment horizontal="left" vertical="center" wrapText="1"/>
    </xf>
    <xf numFmtId="3" fontId="17" fillId="4" borderId="43" xfId="0" applyNumberFormat="1" applyFont="1" applyFill="1" applyBorder="1" applyAlignment="1">
      <alignment horizontal="left" vertical="center" wrapText="1"/>
    </xf>
    <xf numFmtId="3" fontId="17" fillId="4" borderId="33" xfId="0" applyNumberFormat="1" applyFont="1" applyFill="1" applyBorder="1" applyAlignment="1">
      <alignment horizontal="center" vertical="center"/>
    </xf>
    <xf numFmtId="3" fontId="17" fillId="4" borderId="17" xfId="0" applyNumberFormat="1" applyFont="1" applyFill="1" applyBorder="1" applyAlignment="1">
      <alignment horizontal="center" vertical="center"/>
    </xf>
    <xf numFmtId="3" fontId="17" fillId="4" borderId="18" xfId="0" applyNumberFormat="1" applyFont="1" applyFill="1" applyBorder="1" applyAlignment="1">
      <alignment horizontal="left" vertical="center"/>
    </xf>
    <xf numFmtId="3" fontId="17" fillId="4" borderId="26" xfId="0" applyNumberFormat="1" applyFont="1" applyFill="1" applyBorder="1" applyAlignment="1">
      <alignment horizontal="left" vertical="center"/>
    </xf>
    <xf numFmtId="3" fontId="17" fillId="4" borderId="30" xfId="0" applyNumberFormat="1" applyFont="1" applyFill="1" applyBorder="1" applyAlignment="1">
      <alignment horizontal="left" vertical="center"/>
    </xf>
    <xf numFmtId="0" fontId="17" fillId="0" borderId="33" xfId="0" applyFont="1" applyBorder="1" applyAlignment="1">
      <alignment horizontal="left" vertical="center"/>
    </xf>
    <xf numFmtId="0" fontId="17" fillId="0" borderId="26" xfId="0" applyFont="1" applyBorder="1" applyAlignment="1">
      <alignment horizontal="left" vertical="center"/>
    </xf>
    <xf numFmtId="0" fontId="17" fillId="0" borderId="30" xfId="0" applyFont="1" applyBorder="1" applyAlignment="1">
      <alignment horizontal="left" vertical="center"/>
    </xf>
    <xf numFmtId="0" fontId="19" fillId="2" borderId="2"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3" fontId="17" fillId="5" borderId="18" xfId="0" applyNumberFormat="1" applyFont="1" applyFill="1" applyBorder="1" applyAlignment="1">
      <alignment horizontal="center" vertical="center"/>
    </xf>
    <xf numFmtId="3" fontId="17" fillId="5" borderId="17" xfId="0" applyNumberFormat="1" applyFont="1" applyFill="1" applyBorder="1" applyAlignment="1">
      <alignment horizontal="center" vertical="center"/>
    </xf>
    <xf numFmtId="0" fontId="20" fillId="3" borderId="1" xfId="4" applyFont="1" applyFill="1" applyBorder="1" applyAlignment="1">
      <alignment horizontal="center" vertical="center" wrapText="1"/>
    </xf>
    <xf numFmtId="0" fontId="20" fillId="3" borderId="2" xfId="4" applyFont="1" applyFill="1" applyBorder="1" applyAlignment="1">
      <alignment horizontal="center" vertical="center" wrapText="1"/>
    </xf>
    <xf numFmtId="3" fontId="20" fillId="3" borderId="1" xfId="4" applyNumberFormat="1" applyFont="1" applyFill="1" applyBorder="1" applyAlignment="1">
      <alignment horizontal="center" vertical="center"/>
    </xf>
    <xf numFmtId="3" fontId="20" fillId="3" borderId="2" xfId="4" applyNumberFormat="1" applyFont="1" applyFill="1" applyBorder="1" applyAlignment="1">
      <alignment horizontal="center" vertical="center"/>
    </xf>
    <xf numFmtId="3" fontId="17" fillId="4" borderId="30" xfId="0" applyNumberFormat="1" applyFont="1" applyFill="1" applyBorder="1" applyAlignment="1">
      <alignment horizontal="center" vertical="center"/>
    </xf>
    <xf numFmtId="3" fontId="17" fillId="4" borderId="33" xfId="0" applyNumberFormat="1" applyFont="1" applyFill="1" applyBorder="1" applyAlignment="1">
      <alignment horizontal="left" vertical="center" wrapText="1"/>
    </xf>
    <xf numFmtId="3" fontId="17" fillId="4" borderId="26" xfId="0" applyNumberFormat="1" applyFont="1" applyFill="1" applyBorder="1" applyAlignment="1">
      <alignment horizontal="left" vertical="center" wrapText="1"/>
    </xf>
    <xf numFmtId="3" fontId="17" fillId="4" borderId="30" xfId="0" applyNumberFormat="1" applyFont="1" applyFill="1" applyBorder="1" applyAlignment="1">
      <alignment horizontal="left" vertical="center" wrapText="1"/>
    </xf>
    <xf numFmtId="0" fontId="17" fillId="2" borderId="10"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7" fillId="4" borderId="33" xfId="0" applyFont="1" applyFill="1" applyBorder="1" applyAlignment="1">
      <alignment horizontal="left" vertical="center" wrapText="1"/>
    </xf>
    <xf numFmtId="0" fontId="17" fillId="4" borderId="26" xfId="0" applyFont="1" applyFill="1" applyBorder="1" applyAlignment="1">
      <alignment horizontal="left" vertical="center" wrapText="1"/>
    </xf>
    <xf numFmtId="0" fontId="17" fillId="4" borderId="30" xfId="0" applyFont="1" applyFill="1" applyBorder="1" applyAlignment="1">
      <alignment horizontal="left" vertical="center" wrapText="1"/>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23" xfId="0" applyFont="1" applyFill="1" applyBorder="1" applyAlignment="1">
      <alignment horizontal="center" vertical="center" wrapText="1"/>
    </xf>
    <xf numFmtId="0" fontId="17" fillId="2" borderId="32" xfId="0" applyFont="1" applyFill="1" applyBorder="1" applyAlignment="1">
      <alignment horizontal="center" vertical="center" wrapText="1"/>
    </xf>
    <xf numFmtId="3" fontId="17" fillId="4" borderId="31" xfId="0" applyNumberFormat="1" applyFont="1" applyFill="1" applyBorder="1" applyAlignment="1">
      <alignment horizontal="center" vertical="center"/>
    </xf>
    <xf numFmtId="3" fontId="17" fillId="4" borderId="32" xfId="0" applyNumberFormat="1" applyFont="1" applyFill="1" applyBorder="1" applyAlignment="1">
      <alignment horizontal="center" vertical="center"/>
    </xf>
    <xf numFmtId="0" fontId="17" fillId="4" borderId="31" xfId="0" applyFont="1" applyFill="1" applyBorder="1" applyAlignment="1">
      <alignment horizontal="left" vertical="center" wrapText="1"/>
    </xf>
    <xf numFmtId="0" fontId="17" fillId="4" borderId="25" xfId="0" applyFont="1" applyFill="1" applyBorder="1" applyAlignment="1">
      <alignment horizontal="left" vertical="center" wrapText="1"/>
    </xf>
    <xf numFmtId="0" fontId="17" fillId="4" borderId="32" xfId="0" applyFont="1" applyFill="1" applyBorder="1" applyAlignment="1">
      <alignment horizontal="left" vertical="center" wrapText="1"/>
    </xf>
    <xf numFmtId="0" fontId="17" fillId="2" borderId="18"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6" xfId="0" applyFont="1" applyFill="1" applyBorder="1" applyAlignment="1">
      <alignment horizontal="center" vertical="center"/>
    </xf>
    <xf numFmtId="0" fontId="17" fillId="2" borderId="20" xfId="0" applyFont="1" applyFill="1" applyBorder="1" applyAlignment="1">
      <alignment horizontal="center" vertical="center"/>
    </xf>
    <xf numFmtId="0" fontId="19" fillId="2" borderId="22" xfId="0" applyFont="1" applyFill="1" applyBorder="1" applyAlignment="1">
      <alignment horizontal="center" vertical="center" wrapText="1"/>
    </xf>
    <xf numFmtId="0" fontId="19" fillId="2" borderId="29" xfId="0" applyFont="1" applyFill="1" applyBorder="1" applyAlignment="1">
      <alignment horizontal="center" vertical="center" wrapText="1"/>
    </xf>
    <xf numFmtId="3" fontId="17" fillId="4" borderId="6" xfId="0" applyNumberFormat="1" applyFont="1" applyFill="1" applyBorder="1" applyAlignment="1">
      <alignment horizontal="center" vertical="center"/>
    </xf>
    <xf numFmtId="3" fontId="17" fillId="4" borderId="29" xfId="0" applyNumberFormat="1" applyFont="1" applyFill="1" applyBorder="1" applyAlignment="1">
      <alignment horizontal="center" vertical="center"/>
    </xf>
    <xf numFmtId="3" fontId="17" fillId="4" borderId="6" xfId="0" applyNumberFormat="1" applyFont="1" applyFill="1" applyBorder="1" applyAlignment="1">
      <alignment horizontal="left" vertical="center" wrapText="1"/>
    </xf>
    <xf numFmtId="3" fontId="17" fillId="4" borderId="27" xfId="0" applyNumberFormat="1" applyFont="1" applyFill="1" applyBorder="1" applyAlignment="1">
      <alignment horizontal="left" vertical="center" wrapText="1"/>
    </xf>
    <xf numFmtId="3" fontId="17" fillId="4" borderId="29" xfId="0" applyNumberFormat="1" applyFont="1" applyFill="1" applyBorder="1" applyAlignment="1">
      <alignment horizontal="left" vertical="center" wrapText="1"/>
    </xf>
    <xf numFmtId="0" fontId="17" fillId="4" borderId="18" xfId="0" applyFont="1" applyFill="1" applyBorder="1" applyAlignment="1">
      <alignment horizontal="left" vertical="center" wrapText="1"/>
    </xf>
    <xf numFmtId="0" fontId="17" fillId="4" borderId="17" xfId="0" applyFont="1" applyFill="1" applyBorder="1" applyAlignment="1">
      <alignment horizontal="left" vertical="center" wrapText="1"/>
    </xf>
    <xf numFmtId="1" fontId="17" fillId="3" borderId="18" xfId="0" applyNumberFormat="1" applyFont="1" applyFill="1" applyBorder="1" applyAlignment="1">
      <alignment horizontal="center" vertical="center"/>
    </xf>
    <xf numFmtId="1" fontId="17" fillId="3" borderId="17" xfId="0" applyNumberFormat="1" applyFont="1" applyFill="1" applyBorder="1" applyAlignment="1">
      <alignment horizontal="center" vertical="center"/>
    </xf>
    <xf numFmtId="3" fontId="17" fillId="4" borderId="18" xfId="0" applyNumberFormat="1" applyFont="1" applyFill="1" applyBorder="1" applyAlignment="1" applyProtection="1">
      <alignment horizontal="center" vertical="center"/>
    </xf>
    <xf numFmtId="3" fontId="17" fillId="4" borderId="17" xfId="0" applyNumberFormat="1" applyFont="1" applyFill="1" applyBorder="1" applyAlignment="1" applyProtection="1">
      <alignment horizontal="center" vertical="center"/>
    </xf>
    <xf numFmtId="3" fontId="17" fillId="3" borderId="18" xfId="0" applyNumberFormat="1" applyFont="1" applyFill="1" applyBorder="1" applyAlignment="1">
      <alignment horizontal="center" vertical="center"/>
    </xf>
    <xf numFmtId="3" fontId="17" fillId="3" borderId="17" xfId="0" applyNumberFormat="1" applyFont="1" applyFill="1" applyBorder="1" applyAlignment="1">
      <alignment horizontal="center" vertical="center"/>
    </xf>
    <xf numFmtId="1" fontId="17" fillId="4" borderId="18" xfId="2" applyNumberFormat="1" applyFont="1" applyFill="1" applyBorder="1" applyAlignment="1">
      <alignment horizontal="center" vertical="center"/>
    </xf>
    <xf numFmtId="1" fontId="17" fillId="4" borderId="17" xfId="2" applyNumberFormat="1" applyFont="1" applyFill="1" applyBorder="1" applyAlignment="1">
      <alignment horizontal="center" vertical="center"/>
    </xf>
    <xf numFmtId="9" fontId="17" fillId="5" borderId="18" xfId="3" applyFont="1" applyFill="1" applyBorder="1" applyAlignment="1">
      <alignment horizontal="center" vertical="center"/>
    </xf>
    <xf numFmtId="9" fontId="17" fillId="5" borderId="17" xfId="3" applyFont="1" applyFill="1" applyBorder="1" applyAlignment="1">
      <alignment horizontal="center" vertical="center"/>
    </xf>
    <xf numFmtId="4" fontId="17" fillId="0" borderId="3" xfId="0" applyNumberFormat="1" applyFont="1" applyBorder="1" applyAlignment="1">
      <alignment horizontal="center"/>
    </xf>
    <xf numFmtId="0" fontId="18" fillId="7" borderId="1" xfId="0" applyFont="1" applyFill="1" applyBorder="1" applyAlignment="1">
      <alignment horizontal="left" vertical="center"/>
    </xf>
    <xf numFmtId="0" fontId="18" fillId="7" borderId="3" xfId="0" applyFont="1" applyFill="1" applyBorder="1" applyAlignment="1">
      <alignment horizontal="left" vertical="center"/>
    </xf>
    <xf numFmtId="0" fontId="18" fillId="7" borderId="2" xfId="0" applyFont="1" applyFill="1" applyBorder="1" applyAlignment="1">
      <alignment horizontal="left" vertical="center"/>
    </xf>
    <xf numFmtId="0" fontId="17" fillId="3" borderId="18" xfId="0" applyFont="1" applyFill="1" applyBorder="1" applyAlignment="1">
      <alignment horizontal="center" vertical="center" wrapText="1"/>
    </xf>
    <xf numFmtId="0" fontId="17" fillId="3" borderId="17" xfId="0" applyFont="1" applyFill="1" applyBorder="1" applyAlignment="1">
      <alignment horizontal="center" vertical="center" wrapText="1"/>
    </xf>
    <xf numFmtId="3" fontId="17" fillId="4" borderId="22" xfId="0" applyNumberFormat="1" applyFont="1" applyFill="1" applyBorder="1" applyAlignment="1" applyProtection="1">
      <alignment horizontal="center" vertical="center"/>
    </xf>
    <xf numFmtId="3" fontId="17" fillId="4" borderId="20" xfId="0" applyNumberFormat="1" applyFont="1" applyFill="1" applyBorder="1" applyAlignment="1" applyProtection="1">
      <alignment horizontal="center" vertical="center"/>
    </xf>
    <xf numFmtId="3" fontId="17" fillId="3" borderId="22" xfId="0" applyNumberFormat="1" applyFont="1" applyFill="1" applyBorder="1" applyAlignment="1">
      <alignment horizontal="center" vertical="center"/>
    </xf>
    <xf numFmtId="3" fontId="17" fillId="3" borderId="20" xfId="0" applyNumberFormat="1" applyFont="1" applyFill="1" applyBorder="1" applyAlignment="1">
      <alignment horizontal="center" vertical="center"/>
    </xf>
    <xf numFmtId="1" fontId="17" fillId="4" borderId="22" xfId="2" applyNumberFormat="1" applyFont="1" applyFill="1" applyBorder="1" applyAlignment="1">
      <alignment horizontal="center" vertical="center"/>
    </xf>
    <xf numFmtId="1" fontId="17" fillId="4" borderId="20" xfId="2" applyNumberFormat="1" applyFont="1" applyFill="1" applyBorder="1" applyAlignment="1">
      <alignment horizontal="center" vertical="center"/>
    </xf>
    <xf numFmtId="9" fontId="17" fillId="5" borderId="22" xfId="3" applyFont="1" applyFill="1" applyBorder="1" applyAlignment="1">
      <alignment horizontal="center" vertical="center"/>
    </xf>
    <xf numFmtId="9" fontId="17" fillId="5" borderId="20" xfId="3" applyFont="1" applyFill="1" applyBorder="1" applyAlignment="1">
      <alignment horizontal="center" vertical="center"/>
    </xf>
    <xf numFmtId="3" fontId="17" fillId="5" borderId="22" xfId="0" applyNumberFormat="1" applyFont="1" applyFill="1" applyBorder="1" applyAlignment="1">
      <alignment horizontal="center" vertical="center"/>
    </xf>
    <xf numFmtId="3" fontId="17" fillId="5" borderId="20" xfId="0" applyNumberFormat="1" applyFont="1" applyFill="1" applyBorder="1" applyAlignment="1">
      <alignment horizontal="center" vertical="center"/>
    </xf>
    <xf numFmtId="0" fontId="17" fillId="0" borderId="10"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3" fontId="17" fillId="0" borderId="8" xfId="2" applyNumberFormat="1" applyFont="1" applyFill="1" applyBorder="1" applyAlignment="1">
      <alignment horizontal="center" vertical="center"/>
    </xf>
    <xf numFmtId="3" fontId="17" fillId="0" borderId="7" xfId="2" applyNumberFormat="1" applyFont="1" applyFill="1" applyBorder="1" applyAlignment="1">
      <alignment horizontal="center" vertical="center"/>
    </xf>
    <xf numFmtId="3" fontId="17" fillId="6" borderId="8" xfId="2" applyNumberFormat="1" applyFont="1" applyFill="1" applyBorder="1" applyAlignment="1">
      <alignment horizontal="center" vertical="center"/>
    </xf>
    <xf numFmtId="3" fontId="17" fillId="6" borderId="2" xfId="2" applyNumberFormat="1" applyFont="1" applyFill="1" applyBorder="1" applyAlignment="1">
      <alignment horizontal="center" vertical="center"/>
    </xf>
    <xf numFmtId="9" fontId="17" fillId="0" borderId="1" xfId="3" applyNumberFormat="1" applyFont="1" applyFill="1" applyBorder="1" applyAlignment="1">
      <alignment horizontal="center" vertical="center"/>
    </xf>
    <xf numFmtId="9" fontId="17" fillId="0" borderId="2" xfId="3" applyNumberFormat="1" applyFont="1" applyFill="1" applyBorder="1" applyAlignment="1">
      <alignment horizontal="center" vertical="center"/>
    </xf>
    <xf numFmtId="3" fontId="17" fillId="0" borderId="1" xfId="2" applyNumberFormat="1" applyFont="1" applyFill="1" applyBorder="1" applyAlignment="1">
      <alignment horizontal="center" vertical="center"/>
    </xf>
    <xf numFmtId="3" fontId="17" fillId="0" borderId="2" xfId="2" applyNumberFormat="1" applyFont="1" applyFill="1" applyBorder="1" applyAlignment="1">
      <alignment horizontal="center" vertical="center"/>
    </xf>
    <xf numFmtId="0" fontId="19" fillId="4" borderId="18" xfId="0" applyFont="1" applyFill="1" applyBorder="1" applyAlignment="1">
      <alignment horizontal="left" vertical="center" wrapText="1"/>
    </xf>
    <xf numFmtId="0" fontId="19" fillId="4" borderId="17" xfId="0" applyFont="1" applyFill="1" applyBorder="1" applyAlignment="1">
      <alignment horizontal="left" vertical="center" wrapText="1"/>
    </xf>
    <xf numFmtId="3" fontId="17" fillId="5" borderId="23" xfId="0" applyNumberFormat="1" applyFont="1" applyFill="1" applyBorder="1" applyAlignment="1">
      <alignment horizontal="center" vertical="center"/>
    </xf>
    <xf numFmtId="3" fontId="17" fillId="5" borderId="24" xfId="0" applyNumberFormat="1" applyFont="1" applyFill="1" applyBorder="1" applyAlignment="1">
      <alignment horizontal="center" vertical="center"/>
    </xf>
    <xf numFmtId="0" fontId="17" fillId="4" borderId="23" xfId="0" applyFont="1" applyFill="1" applyBorder="1" applyAlignment="1">
      <alignment horizontal="left" vertical="center" wrapText="1"/>
    </xf>
    <xf numFmtId="0" fontId="17" fillId="4" borderId="24" xfId="0" applyFont="1" applyFill="1" applyBorder="1" applyAlignment="1">
      <alignment horizontal="left" vertical="center" wrapText="1"/>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1" fontId="17" fillId="3" borderId="23" xfId="0" applyNumberFormat="1" applyFont="1" applyFill="1" applyBorder="1" applyAlignment="1">
      <alignment horizontal="center" vertical="center"/>
    </xf>
    <xf numFmtId="1" fontId="17" fillId="3" borderId="24" xfId="0" applyNumberFormat="1" applyFont="1" applyFill="1" applyBorder="1" applyAlignment="1">
      <alignment horizontal="center" vertical="center"/>
    </xf>
    <xf numFmtId="3" fontId="17" fillId="4" borderId="23" xfId="0" applyNumberFormat="1" applyFont="1" applyFill="1" applyBorder="1" applyAlignment="1" applyProtection="1">
      <alignment horizontal="center" vertical="center"/>
    </xf>
    <xf numFmtId="3" fontId="17" fillId="4" borderId="24" xfId="0" applyNumberFormat="1" applyFont="1" applyFill="1" applyBorder="1" applyAlignment="1" applyProtection="1">
      <alignment horizontal="center" vertical="center"/>
    </xf>
    <xf numFmtId="3" fontId="17" fillId="3" borderId="23" xfId="0" applyNumberFormat="1" applyFont="1" applyFill="1" applyBorder="1" applyAlignment="1">
      <alignment horizontal="center" vertical="center"/>
    </xf>
    <xf numFmtId="3" fontId="17" fillId="3" borderId="24" xfId="0" applyNumberFormat="1" applyFont="1" applyFill="1" applyBorder="1" applyAlignment="1">
      <alignment horizontal="center" vertical="center"/>
    </xf>
    <xf numFmtId="1" fontId="17" fillId="4" borderId="23" xfId="2" applyNumberFormat="1" applyFont="1" applyFill="1" applyBorder="1" applyAlignment="1">
      <alignment horizontal="center" vertical="center"/>
    </xf>
    <xf numFmtId="1" fontId="17" fillId="4" borderId="24" xfId="2" applyNumberFormat="1" applyFont="1" applyFill="1" applyBorder="1" applyAlignment="1">
      <alignment horizontal="center" vertical="center"/>
    </xf>
    <xf numFmtId="9" fontId="17" fillId="5" borderId="23" xfId="3" applyFont="1" applyFill="1" applyBorder="1" applyAlignment="1">
      <alignment horizontal="center" vertical="center"/>
    </xf>
    <xf numFmtId="9" fontId="17" fillId="5" borderId="24" xfId="3" applyFont="1" applyFill="1" applyBorder="1" applyAlignment="1">
      <alignment horizontal="center" vertical="center"/>
    </xf>
    <xf numFmtId="0" fontId="18" fillId="0" borderId="8" xfId="0" applyFont="1" applyFill="1" applyBorder="1" applyAlignment="1">
      <alignment horizontal="right" vertical="center"/>
    </xf>
    <xf numFmtId="0" fontId="18" fillId="0" borderId="3" xfId="0" applyFont="1" applyFill="1" applyBorder="1" applyAlignment="1">
      <alignment horizontal="right" vertical="center"/>
    </xf>
    <xf numFmtId="0" fontId="18" fillId="0" borderId="7" xfId="0" applyFont="1" applyFill="1" applyBorder="1" applyAlignment="1">
      <alignment horizontal="right" vertical="center"/>
    </xf>
    <xf numFmtId="3" fontId="18" fillId="0" borderId="8" xfId="2" applyNumberFormat="1" applyFont="1" applyFill="1" applyBorder="1" applyAlignment="1">
      <alignment horizontal="center" vertical="center"/>
    </xf>
    <xf numFmtId="3" fontId="18" fillId="0" borderId="7" xfId="2" applyNumberFormat="1" applyFont="1" applyFill="1" applyBorder="1" applyAlignment="1">
      <alignment horizontal="center" vertical="center"/>
    </xf>
    <xf numFmtId="3" fontId="18" fillId="6" borderId="8" xfId="2" applyNumberFormat="1" applyFont="1" applyFill="1" applyBorder="1" applyAlignment="1">
      <alignment horizontal="center" vertical="center"/>
    </xf>
    <xf numFmtId="3" fontId="18" fillId="6" borderId="7" xfId="2" applyNumberFormat="1" applyFont="1" applyFill="1" applyBorder="1" applyAlignment="1">
      <alignment horizontal="center" vertical="center"/>
    </xf>
    <xf numFmtId="9" fontId="18" fillId="0" borderId="8" xfId="3" applyFont="1" applyFill="1" applyBorder="1" applyAlignment="1">
      <alignment horizontal="center" vertical="center"/>
    </xf>
    <xf numFmtId="9" fontId="18" fillId="0" borderId="7" xfId="3" applyFont="1" applyFill="1" applyBorder="1" applyAlignment="1">
      <alignment horizontal="center" vertical="center"/>
    </xf>
    <xf numFmtId="3" fontId="18" fillId="0" borderId="8" xfId="0" applyNumberFormat="1" applyFont="1" applyFill="1" applyBorder="1" applyAlignment="1">
      <alignment horizontal="center" vertical="center"/>
    </xf>
    <xf numFmtId="3" fontId="18" fillId="0" borderId="7" xfId="0" applyNumberFormat="1" applyFont="1" applyFill="1" applyBorder="1" applyAlignment="1">
      <alignment horizontal="center" vertical="center"/>
    </xf>
    <xf numFmtId="0" fontId="17" fillId="0" borderId="8" xfId="0" applyFont="1" applyBorder="1" applyAlignment="1">
      <alignment horizontal="center" vertical="center" wrapText="1"/>
    </xf>
    <xf numFmtId="0" fontId="17" fillId="0" borderId="2" xfId="0" applyFont="1" applyBorder="1" applyAlignment="1">
      <alignment horizontal="center" vertical="center" wrapText="1"/>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3" borderId="26" xfId="0" applyFont="1" applyFill="1" applyBorder="1" applyAlignment="1">
      <alignment horizontal="center" vertical="center" wrapText="1"/>
    </xf>
    <xf numFmtId="3" fontId="17" fillId="4" borderId="18" xfId="0" applyNumberFormat="1" applyFont="1" applyFill="1" applyBorder="1" applyAlignment="1">
      <alignment horizontal="center" vertical="center"/>
    </xf>
    <xf numFmtId="0" fontId="17" fillId="3" borderId="22"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0" xfId="0" applyFont="1" applyFill="1" applyBorder="1" applyAlignment="1">
      <alignment horizontal="center" vertical="center" wrapText="1"/>
    </xf>
    <xf numFmtId="3" fontId="17" fillId="4" borderId="22" xfId="0" applyNumberFormat="1" applyFont="1" applyFill="1" applyBorder="1" applyAlignment="1">
      <alignment horizontal="center" vertical="center"/>
    </xf>
    <xf numFmtId="3" fontId="17" fillId="4" borderId="20" xfId="0" applyNumberFormat="1" applyFont="1" applyFill="1" applyBorder="1" applyAlignment="1">
      <alignment horizontal="center" vertical="center"/>
    </xf>
    <xf numFmtId="0" fontId="17" fillId="4" borderId="22" xfId="0" applyFont="1" applyFill="1" applyBorder="1" applyAlignment="1">
      <alignment horizontal="left" vertical="center" wrapText="1"/>
    </xf>
    <xf numFmtId="0" fontId="17" fillId="4" borderId="20" xfId="0" applyFont="1" applyFill="1" applyBorder="1" applyAlignment="1">
      <alignment horizontal="left" vertical="center" wrapText="1"/>
    </xf>
    <xf numFmtId="0" fontId="17" fillId="3" borderId="18" xfId="0" applyFont="1" applyFill="1" applyBorder="1" applyAlignment="1">
      <alignment horizontal="center" vertical="center"/>
    </xf>
    <xf numFmtId="0" fontId="17" fillId="3" borderId="26" xfId="0" applyFont="1" applyFill="1" applyBorder="1" applyAlignment="1">
      <alignment horizontal="center" vertical="center"/>
    </xf>
    <xf numFmtId="0" fontId="17" fillId="3" borderId="17" xfId="0" applyFont="1" applyFill="1" applyBorder="1" applyAlignment="1">
      <alignment horizontal="center" vertical="center"/>
    </xf>
    <xf numFmtId="0" fontId="19" fillId="2" borderId="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7"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25" xfId="0" applyFont="1" applyFill="1" applyBorder="1" applyAlignment="1">
      <alignment horizontal="center" vertical="center"/>
    </xf>
    <xf numFmtId="0" fontId="17" fillId="3" borderId="24" xfId="0" applyFont="1" applyFill="1" applyBorder="1" applyAlignment="1">
      <alignment horizontal="center" vertical="center"/>
    </xf>
    <xf numFmtId="3" fontId="17" fillId="4" borderId="23" xfId="0" applyNumberFormat="1" applyFont="1" applyFill="1" applyBorder="1" applyAlignment="1">
      <alignment horizontal="center" vertical="center"/>
    </xf>
    <xf numFmtId="3" fontId="17" fillId="4" borderId="24" xfId="0" applyNumberFormat="1" applyFont="1" applyFill="1" applyBorder="1" applyAlignment="1">
      <alignment horizontal="center" vertical="center"/>
    </xf>
    <xf numFmtId="0" fontId="19" fillId="4" borderId="23" xfId="0" applyFont="1" applyFill="1" applyBorder="1" applyAlignment="1">
      <alignment horizontal="left" vertical="center" wrapText="1"/>
    </xf>
    <xf numFmtId="0" fontId="19" fillId="4" borderId="24" xfId="0" applyFont="1" applyFill="1" applyBorder="1" applyAlignment="1">
      <alignment horizontal="left" vertical="center" wrapText="1"/>
    </xf>
    <xf numFmtId="0" fontId="0" fillId="0" borderId="48" xfId="0" applyBorder="1" applyAlignment="1">
      <alignment horizontal="right" vertical="center"/>
    </xf>
    <xf numFmtId="0" fontId="0" fillId="0" borderId="49" xfId="0" applyBorder="1" applyAlignment="1">
      <alignment horizontal="right" vertical="center"/>
    </xf>
    <xf numFmtId="0" fontId="0" fillId="0" borderId="14" xfId="0" applyBorder="1" applyAlignment="1">
      <alignment horizontal="right" vertical="center"/>
    </xf>
    <xf numFmtId="0" fontId="10" fillId="10" borderId="16" xfId="0" applyFont="1" applyFill="1" applyBorder="1" applyAlignment="1">
      <alignment horizontal="right"/>
    </xf>
    <xf numFmtId="0" fontId="0" fillId="11" borderId="18" xfId="0" applyFill="1" applyBorder="1" applyAlignment="1">
      <alignment horizontal="right" vertical="center"/>
    </xf>
    <xf numFmtId="0" fontId="0" fillId="11" borderId="26" xfId="0" applyFill="1" applyBorder="1" applyAlignment="1">
      <alignment horizontal="right" vertical="center"/>
    </xf>
    <xf numFmtId="0" fontId="0" fillId="11" borderId="17" xfId="0" applyFill="1" applyBorder="1" applyAlignment="1">
      <alignment horizontal="right" vertical="center"/>
    </xf>
    <xf numFmtId="0" fontId="8" fillId="12" borderId="0" xfId="0" applyFont="1" applyFill="1" applyAlignment="1">
      <alignment horizontal="right"/>
    </xf>
    <xf numFmtId="0" fontId="0" fillId="0" borderId="16" xfId="0" applyBorder="1" applyAlignment="1">
      <alignment horizontal="right" vertical="center"/>
    </xf>
    <xf numFmtId="0" fontId="0" fillId="0" borderId="0" xfId="0" applyAlignment="1">
      <alignment horizontal="right"/>
    </xf>
    <xf numFmtId="0" fontId="8" fillId="9" borderId="16" xfId="0" applyFont="1" applyFill="1" applyBorder="1" applyAlignment="1">
      <alignment horizontal="center" vertical="center"/>
    </xf>
    <xf numFmtId="0" fontId="5" fillId="0" borderId="16" xfId="0" applyFont="1" applyBorder="1" applyAlignment="1">
      <alignment horizontal="right" vertical="center"/>
    </xf>
    <xf numFmtId="0" fontId="0" fillId="0" borderId="16" xfId="0" applyBorder="1" applyAlignment="1">
      <alignment vertical="center"/>
    </xf>
    <xf numFmtId="0" fontId="23" fillId="0" borderId="16" xfId="0" applyFont="1" applyFill="1" applyBorder="1" applyAlignment="1">
      <alignment vertical="center"/>
    </xf>
    <xf numFmtId="0" fontId="6" fillId="9" borderId="16" xfId="0" applyFont="1" applyFill="1" applyBorder="1" applyAlignment="1">
      <alignment horizontal="left"/>
    </xf>
    <xf numFmtId="0" fontId="5" fillId="10" borderId="16" xfId="0" applyFont="1" applyFill="1" applyBorder="1" applyAlignment="1">
      <alignment horizontal="right" vertical="center"/>
    </xf>
    <xf numFmtId="0" fontId="5" fillId="0" borderId="48" xfId="0" applyFont="1" applyBorder="1" applyAlignment="1">
      <alignment horizontal="right" vertical="center"/>
    </xf>
    <xf numFmtId="0" fontId="5" fillId="0" borderId="14" xfId="0" applyFont="1" applyBorder="1" applyAlignment="1">
      <alignment horizontal="right" vertical="center"/>
    </xf>
    <xf numFmtId="0" fontId="23" fillId="0" borderId="48" xfId="0" applyFont="1" applyBorder="1" applyAlignment="1">
      <alignment horizontal="left" vertical="center" wrapText="1"/>
    </xf>
    <xf numFmtId="0" fontId="23" fillId="0" borderId="14" xfId="0" applyFont="1" applyBorder="1" applyAlignment="1">
      <alignment horizontal="left" vertical="center" wrapText="1"/>
    </xf>
    <xf numFmtId="0" fontId="8" fillId="8" borderId="16" xfId="0" applyFont="1" applyFill="1" applyBorder="1" applyAlignment="1">
      <alignment horizontal="center" vertical="center"/>
    </xf>
    <xf numFmtId="0" fontId="10" fillId="0" borderId="16" xfId="0" applyFont="1" applyBorder="1" applyAlignment="1">
      <alignment horizontal="right" vertical="center"/>
    </xf>
    <xf numFmtId="0" fontId="5" fillId="11" borderId="16" xfId="0" applyFont="1" applyFill="1" applyBorder="1" applyAlignment="1">
      <alignment horizontal="right" vertical="center"/>
    </xf>
    <xf numFmtId="0" fontId="11" fillId="0" borderId="0" xfId="0" applyFont="1" applyAlignment="1">
      <alignment horizontal="justify" vertical="center" wrapText="1"/>
    </xf>
    <xf numFmtId="0" fontId="11" fillId="0" borderId="0" xfId="0" applyFont="1" applyAlignment="1">
      <alignment horizontal="left" vertical="center" wrapText="1"/>
    </xf>
    <xf numFmtId="0" fontId="11" fillId="0" borderId="0" xfId="0" applyFont="1" applyAlignment="1">
      <alignment horizontal="center"/>
    </xf>
    <xf numFmtId="0" fontId="13" fillId="0" borderId="0" xfId="0" applyFont="1" applyAlignment="1">
      <alignment horizontal="center"/>
    </xf>
    <xf numFmtId="0" fontId="13" fillId="0" borderId="0" xfId="0" applyFont="1" applyAlignment="1">
      <alignment horizontal="left"/>
    </xf>
    <xf numFmtId="0" fontId="11" fillId="0" borderId="0" xfId="0" applyFont="1" applyAlignment="1">
      <alignment horizontal="left"/>
    </xf>
    <xf numFmtId="168" fontId="0" fillId="0" borderId="0" xfId="0" applyNumberFormat="1" applyAlignment="1">
      <alignment horizontal="center" vertical="center" wrapText="1"/>
    </xf>
    <xf numFmtId="168" fontId="26" fillId="13" borderId="0" xfId="0" applyNumberFormat="1" applyFont="1" applyFill="1" applyAlignment="1">
      <alignment horizontal="center" vertical="center"/>
    </xf>
    <xf numFmtId="168" fontId="26" fillId="13" borderId="0" xfId="0" applyNumberFormat="1" applyFont="1" applyFill="1" applyBorder="1" applyAlignment="1">
      <alignment horizontal="center" vertical="center"/>
    </xf>
    <xf numFmtId="168" fontId="26" fillId="13" borderId="59" xfId="0" applyNumberFormat="1" applyFont="1" applyFill="1" applyBorder="1" applyAlignment="1">
      <alignment horizontal="center" vertical="center"/>
    </xf>
    <xf numFmtId="168" fontId="0" fillId="14" borderId="0" xfId="0" applyNumberFormat="1" applyFill="1" applyBorder="1" applyAlignment="1">
      <alignment horizontal="center"/>
    </xf>
    <xf numFmtId="168" fontId="0" fillId="14" borderId="59" xfId="0" applyNumberFormat="1" applyFill="1" applyBorder="1" applyAlignment="1">
      <alignment horizontal="center"/>
    </xf>
    <xf numFmtId="168" fontId="0" fillId="14" borderId="0" xfId="0" applyNumberFormat="1" applyFill="1" applyBorder="1"/>
    <xf numFmtId="168" fontId="0" fillId="14" borderId="59" xfId="2" applyNumberFormat="1" applyFont="1" applyFill="1" applyBorder="1"/>
    <xf numFmtId="168" fontId="5" fillId="14" borderId="0" xfId="0" applyNumberFormat="1" applyFont="1" applyFill="1" applyBorder="1"/>
    <xf numFmtId="168" fontId="5" fillId="14" borderId="59" xfId="2" applyNumberFormat="1" applyFont="1" applyFill="1" applyBorder="1"/>
    <xf numFmtId="168" fontId="0" fillId="11" borderId="0" xfId="0" applyNumberFormat="1" applyFill="1" applyBorder="1"/>
    <xf numFmtId="173" fontId="0" fillId="11" borderId="59" xfId="0" applyNumberFormat="1" applyFill="1" applyBorder="1"/>
    <xf numFmtId="168" fontId="26" fillId="18" borderId="0" xfId="0" applyNumberFormat="1" applyFont="1" applyFill="1" applyBorder="1" applyAlignment="1">
      <alignment horizontal="center" vertical="center"/>
    </xf>
    <xf numFmtId="168" fontId="0" fillId="18" borderId="0" xfId="0" applyNumberFormat="1" applyFill="1" applyBorder="1" applyAlignment="1">
      <alignment horizontal="center"/>
    </xf>
    <xf numFmtId="168" fontId="0" fillId="18" borderId="0" xfId="2" applyNumberFormat="1" applyFont="1" applyFill="1" applyBorder="1"/>
    <xf numFmtId="168" fontId="5" fillId="18" borderId="0" xfId="2" applyNumberFormat="1" applyFont="1" applyFill="1" applyBorder="1"/>
    <xf numFmtId="173" fontId="0" fillId="18" borderId="0" xfId="0" applyNumberFormat="1" applyFill="1" applyBorder="1"/>
  </cellXfs>
  <cellStyles count="6">
    <cellStyle name="Millares" xfId="1" builtinId="3"/>
    <cellStyle name="Moneda" xfId="2" builtinId="4"/>
    <cellStyle name="Moneda 2" xfId="5" xr:uid="{00EEB43B-D4A4-42F4-BE2A-C70C3591FA22}"/>
    <cellStyle name="Normal" xfId="0" builtinId="0"/>
    <cellStyle name="Normal 2" xfId="4" xr:uid="{E11C1827-44B1-48A6-BBB0-E390C7D64E8F}"/>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1666875" cy="638174"/>
    <xdr:pic>
      <xdr:nvPicPr>
        <xdr:cNvPr id="2" name="Imagen 1">
          <a:extLst>
            <a:ext uri="{FF2B5EF4-FFF2-40B4-BE49-F238E27FC236}">
              <a16:creationId xmlns:a16="http://schemas.microsoft.com/office/drawing/2014/main" id="{17D2AB3B-72A9-4201-9201-130B0E87D86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20" t="11019" b="9642"/>
        <a:stretch/>
      </xdr:blipFill>
      <xdr:spPr bwMode="auto">
        <a:xfrm>
          <a:off x="38100" y="0"/>
          <a:ext cx="1666875" cy="638174"/>
        </a:xfrm>
        <a:prstGeom prst="rect">
          <a:avLst/>
        </a:prstGeom>
        <a:noFill/>
        <a:ln>
          <a:noFill/>
        </a:ln>
      </xdr:spPr>
    </xdr:pic>
    <xdr:clientData/>
  </xdr:oneCellAnchor>
  <xdr:twoCellAnchor>
    <xdr:from>
      <xdr:col>6</xdr:col>
      <xdr:colOff>0</xdr:colOff>
      <xdr:row>0</xdr:row>
      <xdr:rowOff>0</xdr:rowOff>
    </xdr:from>
    <xdr:to>
      <xdr:col>8</xdr:col>
      <xdr:colOff>28575</xdr:colOff>
      <xdr:row>3</xdr:row>
      <xdr:rowOff>123825</xdr:rowOff>
    </xdr:to>
    <xdr:pic>
      <xdr:nvPicPr>
        <xdr:cNvPr id="3" name="Imagen 2">
          <a:extLst>
            <a:ext uri="{FF2B5EF4-FFF2-40B4-BE49-F238E27FC236}">
              <a16:creationId xmlns:a16="http://schemas.microsoft.com/office/drawing/2014/main" id="{62741A89-74AA-4A3A-AE26-D28CF989DDB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638800" y="0"/>
          <a:ext cx="1543050" cy="609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lvarado\AppData\Local\Microsoft\Windows\INetCache\Content.Outlook\LF7CBA3L\SLV-CFUND-1707_ExpenditureReport_Year2%20modific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edWorkplanYear1"/>
      <sheetName val="CostedWorkplanYear2"/>
      <sheetName val="CostedWorkplanYear3"/>
      <sheetName val="Instruction_Report"/>
      <sheetName val="Instructions_Rapport"/>
      <sheetName val="Instrucciones_Informe"/>
      <sheetName val="Expenditure_CashBce_Year1"/>
      <sheetName val="Expenditure_CashBce_Year2"/>
      <sheetName val="conciliacion bancaria"/>
      <sheetName val="libro de Banco SISCA"/>
      <sheetName val="compromisos"/>
      <sheetName val="Expenditure_CashBce_Year3"/>
      <sheetName val="Summary budget"/>
      <sheetName val="Definitions"/>
      <sheetName val="LISTS"/>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BF603-A9C9-4650-BA3B-8ECA4BA91472}">
  <dimension ref="A1:U50"/>
  <sheetViews>
    <sheetView tabSelected="1" zoomScaleNormal="100" workbookViewId="0">
      <selection activeCell="F49" sqref="F49"/>
    </sheetView>
  </sheetViews>
  <sheetFormatPr baseColWidth="10" defaultRowHeight="15" x14ac:dyDescent="0.2"/>
  <cols>
    <col min="1" max="1" width="5.7109375" style="72" customWidth="1"/>
    <col min="2" max="2" width="20.28515625" style="72" customWidth="1"/>
    <col min="3" max="3" width="20.140625" style="72" customWidth="1"/>
    <col min="4" max="4" width="11.42578125" style="72" customWidth="1"/>
    <col min="5" max="5" width="20.5703125" style="72" customWidth="1"/>
    <col min="6" max="6" width="13" style="72" customWidth="1"/>
    <col min="7" max="7" width="4.42578125" style="72" customWidth="1"/>
    <col min="8" max="8" width="13" style="72" hidden="1" customWidth="1"/>
    <col min="9" max="11" width="13" style="72" customWidth="1"/>
    <col min="12" max="16" width="11.42578125" style="72"/>
    <col min="17" max="17" width="18.28515625" style="72" customWidth="1"/>
    <col min="18" max="18" width="50.85546875" style="72" customWidth="1"/>
    <col min="19" max="19" width="27.28515625" style="72" customWidth="1"/>
    <col min="20" max="20" width="15" style="72" bestFit="1" customWidth="1"/>
    <col min="21" max="21" width="14" style="72" customWidth="1"/>
    <col min="22" max="16384" width="11.42578125" style="72"/>
  </cols>
  <sheetData>
    <row r="1" spans="1:21" ht="15.75" x14ac:dyDescent="0.25">
      <c r="A1" s="71" t="s">
        <v>105</v>
      </c>
      <c r="B1" s="71"/>
      <c r="C1" s="71"/>
      <c r="D1" s="71"/>
      <c r="E1" s="71"/>
      <c r="F1" s="71"/>
      <c r="G1" s="71"/>
      <c r="H1" s="71"/>
      <c r="I1" s="71"/>
      <c r="J1" s="71"/>
      <c r="K1" s="71"/>
      <c r="L1" s="71"/>
      <c r="M1" s="71"/>
      <c r="N1" s="71"/>
      <c r="O1" s="71"/>
      <c r="P1" s="71"/>
      <c r="Q1" s="71"/>
      <c r="R1" s="71"/>
    </row>
    <row r="2" spans="1:21" ht="15.75" thickBot="1" x14ac:dyDescent="0.25"/>
    <row r="3" spans="1:21" ht="16.5" thickBot="1" x14ac:dyDescent="0.25">
      <c r="A3" s="218" t="s">
        <v>34</v>
      </c>
      <c r="B3" s="219"/>
      <c r="C3" s="219"/>
      <c r="D3" s="219"/>
      <c r="E3" s="219"/>
      <c r="F3" s="219"/>
      <c r="G3" s="219"/>
      <c r="H3" s="219"/>
      <c r="I3" s="219"/>
      <c r="J3" s="219"/>
      <c r="K3" s="219"/>
      <c r="L3" s="219"/>
      <c r="M3" s="219"/>
      <c r="N3" s="219"/>
      <c r="O3" s="219"/>
      <c r="P3" s="219"/>
      <c r="Q3" s="219"/>
      <c r="R3" s="220"/>
    </row>
    <row r="4" spans="1:21" ht="16.5" thickBot="1" x14ac:dyDescent="0.3">
      <c r="A4" s="161" t="s">
        <v>0</v>
      </c>
      <c r="B4" s="276"/>
      <c r="C4" s="73" t="s">
        <v>1</v>
      </c>
      <c r="D4" s="294" t="s">
        <v>2</v>
      </c>
      <c r="E4" s="131"/>
      <c r="F4" s="131"/>
      <c r="G4" s="131"/>
      <c r="H4" s="295"/>
      <c r="I4" s="292" t="s">
        <v>3</v>
      </c>
      <c r="J4" s="293"/>
      <c r="K4" s="294" t="s">
        <v>4</v>
      </c>
      <c r="L4" s="295"/>
      <c r="M4" s="278" t="s">
        <v>5</v>
      </c>
      <c r="N4" s="279"/>
      <c r="O4" s="277" t="s">
        <v>6</v>
      </c>
      <c r="P4" s="276"/>
      <c r="Q4" s="277" t="s">
        <v>7</v>
      </c>
      <c r="R4" s="162"/>
      <c r="S4" s="115" t="s">
        <v>173</v>
      </c>
      <c r="T4" s="115" t="s">
        <v>174</v>
      </c>
    </row>
    <row r="5" spans="1:21" ht="72" customHeight="1" x14ac:dyDescent="0.2">
      <c r="A5" s="74">
        <v>1</v>
      </c>
      <c r="B5" s="75" t="s">
        <v>8</v>
      </c>
      <c r="C5" s="75" t="s">
        <v>9</v>
      </c>
      <c r="D5" s="296" t="s">
        <v>10</v>
      </c>
      <c r="E5" s="297"/>
      <c r="F5" s="297"/>
      <c r="G5" s="297"/>
      <c r="H5" s="298"/>
      <c r="I5" s="257">
        <v>56014</v>
      </c>
      <c r="J5" s="258"/>
      <c r="K5" s="299">
        <v>46678.5</v>
      </c>
      <c r="L5" s="300"/>
      <c r="M5" s="261">
        <f t="shared" ref="M5:M10" si="0">IFERROR(K5/I5,"-")</f>
        <v>0.83333630877994791</v>
      </c>
      <c r="N5" s="262"/>
      <c r="O5" s="247">
        <f t="shared" ref="O5:O9" si="1">IFERROR(K5-I5,"-")</f>
        <v>-9335.5</v>
      </c>
      <c r="P5" s="248"/>
      <c r="Q5" s="301" t="s">
        <v>150</v>
      </c>
      <c r="R5" s="302"/>
      <c r="S5" s="116">
        <v>9336</v>
      </c>
      <c r="T5" s="116">
        <v>0</v>
      </c>
    </row>
    <row r="6" spans="1:21" ht="72" customHeight="1" x14ac:dyDescent="0.2">
      <c r="A6" s="76">
        <v>2</v>
      </c>
      <c r="B6" s="77" t="s">
        <v>11</v>
      </c>
      <c r="C6" s="77" t="s">
        <v>9</v>
      </c>
      <c r="D6" s="221" t="s">
        <v>12</v>
      </c>
      <c r="E6" s="280"/>
      <c r="F6" s="280"/>
      <c r="G6" s="280"/>
      <c r="H6" s="222"/>
      <c r="I6" s="211">
        <v>1000</v>
      </c>
      <c r="J6" s="212"/>
      <c r="K6" s="281">
        <v>164.2</v>
      </c>
      <c r="L6" s="153"/>
      <c r="M6" s="215">
        <f t="shared" si="0"/>
        <v>0.16419999999999998</v>
      </c>
      <c r="N6" s="216"/>
      <c r="O6" s="164">
        <f t="shared" si="1"/>
        <v>-835.8</v>
      </c>
      <c r="P6" s="165"/>
      <c r="Q6" s="205" t="s">
        <v>175</v>
      </c>
      <c r="R6" s="206"/>
      <c r="S6" s="116">
        <v>396.73</v>
      </c>
      <c r="T6" s="116">
        <v>439.27</v>
      </c>
    </row>
    <row r="7" spans="1:21" ht="100.5" customHeight="1" x14ac:dyDescent="0.2">
      <c r="A7" s="76">
        <v>3</v>
      </c>
      <c r="B7" s="77" t="s">
        <v>11</v>
      </c>
      <c r="C7" s="77" t="s">
        <v>9</v>
      </c>
      <c r="D7" s="289" t="s">
        <v>12</v>
      </c>
      <c r="E7" s="290"/>
      <c r="F7" s="290"/>
      <c r="G7" s="290"/>
      <c r="H7" s="291"/>
      <c r="I7" s="211">
        <v>26793</v>
      </c>
      <c r="J7" s="212"/>
      <c r="K7" s="281">
        <v>11662.25</v>
      </c>
      <c r="L7" s="153"/>
      <c r="M7" s="215">
        <f t="shared" si="0"/>
        <v>0.43527227260851714</v>
      </c>
      <c r="N7" s="216"/>
      <c r="O7" s="164">
        <f t="shared" si="1"/>
        <v>-15130.75</v>
      </c>
      <c r="P7" s="165"/>
      <c r="Q7" s="205" t="s">
        <v>172</v>
      </c>
      <c r="R7" s="206"/>
      <c r="S7" s="116">
        <v>11371.83</v>
      </c>
      <c r="T7" s="116">
        <v>3759.17</v>
      </c>
    </row>
    <row r="8" spans="1:21" ht="72" customHeight="1" x14ac:dyDescent="0.2">
      <c r="A8" s="76">
        <v>4</v>
      </c>
      <c r="B8" s="77" t="s">
        <v>13</v>
      </c>
      <c r="C8" s="77" t="s">
        <v>9</v>
      </c>
      <c r="D8" s="289" t="s">
        <v>12</v>
      </c>
      <c r="E8" s="290"/>
      <c r="F8" s="290"/>
      <c r="G8" s="290"/>
      <c r="H8" s="291"/>
      <c r="I8" s="211">
        <v>672</v>
      </c>
      <c r="J8" s="212"/>
      <c r="K8" s="281">
        <v>410.27</v>
      </c>
      <c r="L8" s="153"/>
      <c r="M8" s="215">
        <f t="shared" si="0"/>
        <v>0.61052083333333329</v>
      </c>
      <c r="N8" s="216"/>
      <c r="O8" s="164">
        <f t="shared" si="1"/>
        <v>-261.73</v>
      </c>
      <c r="P8" s="165"/>
      <c r="Q8" s="205" t="s">
        <v>166</v>
      </c>
      <c r="R8" s="206"/>
      <c r="S8" s="116">
        <v>128.91</v>
      </c>
      <c r="T8" s="116">
        <v>133.06</v>
      </c>
    </row>
    <row r="9" spans="1:21" ht="72" customHeight="1" thickBot="1" x14ac:dyDescent="0.25">
      <c r="A9" s="76">
        <v>5</v>
      </c>
      <c r="B9" s="77" t="s">
        <v>11</v>
      </c>
      <c r="C9" s="77" t="s">
        <v>9</v>
      </c>
      <c r="D9" s="282" t="s">
        <v>14</v>
      </c>
      <c r="E9" s="283"/>
      <c r="F9" s="283"/>
      <c r="G9" s="283"/>
      <c r="H9" s="284"/>
      <c r="I9" s="225">
        <v>4500</v>
      </c>
      <c r="J9" s="226"/>
      <c r="K9" s="285">
        <v>3750</v>
      </c>
      <c r="L9" s="286"/>
      <c r="M9" s="229">
        <f t="shared" si="0"/>
        <v>0.83333333333333337</v>
      </c>
      <c r="N9" s="230"/>
      <c r="O9" s="231">
        <f t="shared" si="1"/>
        <v>-750</v>
      </c>
      <c r="P9" s="232"/>
      <c r="Q9" s="287" t="s">
        <v>165</v>
      </c>
      <c r="R9" s="288"/>
      <c r="S9" s="116">
        <v>750</v>
      </c>
      <c r="T9" s="116">
        <v>0</v>
      </c>
    </row>
    <row r="10" spans="1:21" s="80" customFormat="1" ht="39" customHeight="1" thickBot="1" x14ac:dyDescent="0.3">
      <c r="A10" s="78"/>
      <c r="B10" s="79"/>
      <c r="C10" s="79"/>
      <c r="D10" s="263" t="s">
        <v>15</v>
      </c>
      <c r="E10" s="264"/>
      <c r="F10" s="264"/>
      <c r="G10" s="264"/>
      <c r="H10" s="265"/>
      <c r="I10" s="266">
        <f>SUM(I5:I9)</f>
        <v>88979</v>
      </c>
      <c r="J10" s="267"/>
      <c r="K10" s="268">
        <f>SUM(K5:L9)</f>
        <v>62665.219999999994</v>
      </c>
      <c r="L10" s="269"/>
      <c r="M10" s="270">
        <f t="shared" si="0"/>
        <v>0.7042697715191224</v>
      </c>
      <c r="N10" s="271"/>
      <c r="O10" s="272">
        <f>I10-K10</f>
        <v>26313.780000000006</v>
      </c>
      <c r="P10" s="273"/>
      <c r="Q10" s="274" t="s">
        <v>176</v>
      </c>
      <c r="R10" s="275"/>
      <c r="S10" s="80">
        <f>SUM(S5:S9)</f>
        <v>21983.469999999998</v>
      </c>
      <c r="T10" s="80">
        <f>SUM(T5:T9)</f>
        <v>4331.5000000000009</v>
      </c>
    </row>
    <row r="12" spans="1:21" ht="15.75" thickBot="1" x14ac:dyDescent="0.25"/>
    <row r="13" spans="1:21" ht="16.5" thickBot="1" x14ac:dyDescent="0.25">
      <c r="A13" s="218" t="s">
        <v>33</v>
      </c>
      <c r="B13" s="219"/>
      <c r="C13" s="219"/>
      <c r="D13" s="219"/>
      <c r="E13" s="219"/>
      <c r="F13" s="219"/>
      <c r="G13" s="219"/>
      <c r="H13" s="219"/>
      <c r="I13" s="219"/>
      <c r="J13" s="219"/>
      <c r="K13" s="219"/>
      <c r="L13" s="219"/>
      <c r="M13" s="219"/>
      <c r="N13" s="219"/>
      <c r="O13" s="219"/>
      <c r="P13" s="219"/>
      <c r="Q13" s="219"/>
      <c r="R13" s="219"/>
      <c r="S13" s="220"/>
    </row>
    <row r="14" spans="1:21" ht="29.25" customHeight="1" thickBot="1" x14ac:dyDescent="0.3">
      <c r="A14" s="161" t="s">
        <v>0</v>
      </c>
      <c r="B14" s="276"/>
      <c r="C14" s="73" t="s">
        <v>1</v>
      </c>
      <c r="D14" s="277" t="s">
        <v>16</v>
      </c>
      <c r="E14" s="276"/>
      <c r="F14" s="278" t="s">
        <v>17</v>
      </c>
      <c r="G14" s="279"/>
      <c r="H14" s="278" t="s">
        <v>18</v>
      </c>
      <c r="I14" s="279"/>
      <c r="J14" s="278" t="s">
        <v>19</v>
      </c>
      <c r="K14" s="279"/>
      <c r="L14" s="277" t="s">
        <v>4</v>
      </c>
      <c r="M14" s="276"/>
      <c r="N14" s="278" t="s">
        <v>5</v>
      </c>
      <c r="O14" s="279"/>
      <c r="P14" s="277" t="s">
        <v>6</v>
      </c>
      <c r="Q14" s="276"/>
      <c r="R14" s="277" t="s">
        <v>7</v>
      </c>
      <c r="S14" s="162"/>
      <c r="T14" s="115" t="s">
        <v>177</v>
      </c>
      <c r="U14" s="115" t="s">
        <v>178</v>
      </c>
    </row>
    <row r="15" spans="1:21" ht="75" customHeight="1" x14ac:dyDescent="0.2">
      <c r="A15" s="74">
        <v>1.1000000000000001</v>
      </c>
      <c r="B15" s="75" t="s">
        <v>20</v>
      </c>
      <c r="C15" s="75" t="s">
        <v>9</v>
      </c>
      <c r="D15" s="251" t="s">
        <v>21</v>
      </c>
      <c r="E15" s="252"/>
      <c r="F15" s="253">
        <v>6</v>
      </c>
      <c r="G15" s="254"/>
      <c r="H15" s="255">
        <v>6</v>
      </c>
      <c r="I15" s="256"/>
      <c r="J15" s="257">
        <v>3425</v>
      </c>
      <c r="K15" s="258"/>
      <c r="L15" s="259">
        <v>3831.85</v>
      </c>
      <c r="M15" s="260"/>
      <c r="N15" s="261">
        <f>IFERROR(L15/J15,"-")</f>
        <v>1.1187883211678833</v>
      </c>
      <c r="O15" s="262"/>
      <c r="P15" s="247">
        <f>IFERROR(L15-J15,"-")</f>
        <v>406.84999999999991</v>
      </c>
      <c r="Q15" s="248"/>
      <c r="R15" s="249" t="s">
        <v>179</v>
      </c>
      <c r="S15" s="250"/>
      <c r="T15" s="116">
        <v>605</v>
      </c>
      <c r="U15" s="121">
        <v>-1012</v>
      </c>
    </row>
    <row r="16" spans="1:21" ht="76.5" customHeight="1" x14ac:dyDescent="0.2">
      <c r="A16" s="76">
        <v>1.2</v>
      </c>
      <c r="B16" s="77" t="s">
        <v>20</v>
      </c>
      <c r="C16" s="77" t="s">
        <v>22</v>
      </c>
      <c r="D16" s="221" t="s">
        <v>23</v>
      </c>
      <c r="E16" s="222"/>
      <c r="F16" s="207">
        <v>6</v>
      </c>
      <c r="G16" s="208"/>
      <c r="H16" s="209">
        <v>5</v>
      </c>
      <c r="I16" s="210"/>
      <c r="J16" s="211">
        <v>3425</v>
      </c>
      <c r="K16" s="212"/>
      <c r="L16" s="213">
        <v>3591.51</v>
      </c>
      <c r="M16" s="214"/>
      <c r="N16" s="215">
        <f>IFERROR(L16/J16,"-")</f>
        <v>1.0486160583941606</v>
      </c>
      <c r="O16" s="216"/>
      <c r="P16" s="164">
        <f t="shared" ref="P16:P27" si="2">IFERROR(L16-J16,"-")</f>
        <v>166.51000000000022</v>
      </c>
      <c r="Q16" s="165"/>
      <c r="R16" s="205" t="s">
        <v>183</v>
      </c>
      <c r="S16" s="206"/>
      <c r="T16" s="116">
        <v>605</v>
      </c>
      <c r="U16" s="121">
        <v>-772</v>
      </c>
    </row>
    <row r="17" spans="1:21" ht="62.25" customHeight="1" x14ac:dyDescent="0.2">
      <c r="A17" s="76">
        <v>1.3</v>
      </c>
      <c r="B17" s="77" t="s">
        <v>20</v>
      </c>
      <c r="C17" s="77" t="s">
        <v>9</v>
      </c>
      <c r="D17" s="221" t="s">
        <v>24</v>
      </c>
      <c r="E17" s="222"/>
      <c r="F17" s="207">
        <v>11</v>
      </c>
      <c r="G17" s="208"/>
      <c r="H17" s="209">
        <v>18</v>
      </c>
      <c r="I17" s="210"/>
      <c r="J17" s="211">
        <v>2512</v>
      </c>
      <c r="K17" s="212"/>
      <c r="L17" s="213">
        <v>2936.16</v>
      </c>
      <c r="M17" s="214"/>
      <c r="N17" s="215">
        <f>IFERROR(L17/J17,"-")</f>
        <v>1.1688535031847134</v>
      </c>
      <c r="O17" s="216"/>
      <c r="P17" s="164">
        <f t="shared" si="2"/>
        <v>424.15999999999985</v>
      </c>
      <c r="Q17" s="165"/>
      <c r="R17" s="205" t="s">
        <v>185</v>
      </c>
      <c r="S17" s="206"/>
      <c r="T17" s="116">
        <v>0</v>
      </c>
      <c r="U17" s="121">
        <v>-424</v>
      </c>
    </row>
    <row r="18" spans="1:21" ht="58.5" customHeight="1" x14ac:dyDescent="0.2">
      <c r="A18" s="76">
        <v>1.4</v>
      </c>
      <c r="B18" s="77" t="s">
        <v>20</v>
      </c>
      <c r="C18" s="77" t="s">
        <v>9</v>
      </c>
      <c r="D18" s="221" t="s">
        <v>24</v>
      </c>
      <c r="E18" s="222"/>
      <c r="F18" s="207">
        <v>4</v>
      </c>
      <c r="G18" s="208"/>
      <c r="H18" s="209">
        <v>5</v>
      </c>
      <c r="I18" s="210"/>
      <c r="J18" s="211">
        <v>457</v>
      </c>
      <c r="K18" s="212"/>
      <c r="L18" s="213">
        <v>676.51</v>
      </c>
      <c r="M18" s="214"/>
      <c r="N18" s="215">
        <f>IFERROR(L18/J18,"-")</f>
        <v>1.480328227571116</v>
      </c>
      <c r="O18" s="216"/>
      <c r="P18" s="164">
        <f t="shared" si="2"/>
        <v>219.51</v>
      </c>
      <c r="Q18" s="165"/>
      <c r="R18" s="205" t="s">
        <v>186</v>
      </c>
      <c r="S18" s="206"/>
      <c r="T18" s="116">
        <v>0</v>
      </c>
      <c r="U18" s="121">
        <v>-220</v>
      </c>
    </row>
    <row r="19" spans="1:21" ht="63.75" customHeight="1" x14ac:dyDescent="0.2">
      <c r="A19" s="76">
        <v>1.5</v>
      </c>
      <c r="B19" s="77" t="s">
        <v>20</v>
      </c>
      <c r="C19" s="77" t="s">
        <v>9</v>
      </c>
      <c r="D19" s="221" t="s">
        <v>25</v>
      </c>
      <c r="E19" s="222"/>
      <c r="F19" s="207">
        <v>4</v>
      </c>
      <c r="G19" s="208"/>
      <c r="H19" s="209">
        <v>4</v>
      </c>
      <c r="I19" s="210"/>
      <c r="J19" s="211">
        <v>457</v>
      </c>
      <c r="K19" s="212"/>
      <c r="L19" s="213">
        <v>474.56</v>
      </c>
      <c r="M19" s="214"/>
      <c r="N19" s="215">
        <f t="shared" ref="N19:N27" si="3">IFERROR(L19/J19,"-")</f>
        <v>1.0384245076586434</v>
      </c>
      <c r="O19" s="216"/>
      <c r="P19" s="164">
        <f t="shared" si="2"/>
        <v>17.560000000000002</v>
      </c>
      <c r="Q19" s="165"/>
      <c r="R19" s="205" t="s">
        <v>187</v>
      </c>
      <c r="S19" s="206"/>
      <c r="T19" s="116">
        <v>0</v>
      </c>
      <c r="U19" s="121">
        <v>-18</v>
      </c>
    </row>
    <row r="20" spans="1:21" ht="114.75" customHeight="1" x14ac:dyDescent="0.25">
      <c r="A20" s="76">
        <v>1.6</v>
      </c>
      <c r="B20" s="77" t="s">
        <v>20</v>
      </c>
      <c r="C20" s="77" t="s">
        <v>26</v>
      </c>
      <c r="D20" s="221" t="s">
        <v>27</v>
      </c>
      <c r="E20" s="222"/>
      <c r="F20" s="207">
        <v>12</v>
      </c>
      <c r="G20" s="208"/>
      <c r="H20" s="209">
        <v>10</v>
      </c>
      <c r="I20" s="210"/>
      <c r="J20" s="211">
        <v>3600</v>
      </c>
      <c r="K20" s="212"/>
      <c r="L20" s="213">
        <v>4128.16</v>
      </c>
      <c r="M20" s="214"/>
      <c r="N20" s="215">
        <f t="shared" si="3"/>
        <v>1.146711111111111</v>
      </c>
      <c r="O20" s="216"/>
      <c r="P20" s="164">
        <f t="shared" si="2"/>
        <v>528.15999999999985</v>
      </c>
      <c r="Q20" s="165"/>
      <c r="R20" s="205" t="s">
        <v>188</v>
      </c>
      <c r="S20" s="206"/>
      <c r="T20" s="116">
        <v>895</v>
      </c>
      <c r="U20" s="123">
        <v>-1423</v>
      </c>
    </row>
    <row r="21" spans="1:21" ht="106.5" customHeight="1" x14ac:dyDescent="0.25">
      <c r="A21" s="76">
        <v>1.7</v>
      </c>
      <c r="B21" s="77" t="s">
        <v>20</v>
      </c>
      <c r="C21" s="77" t="s">
        <v>22</v>
      </c>
      <c r="D21" s="221" t="s">
        <v>28</v>
      </c>
      <c r="E21" s="222"/>
      <c r="F21" s="207">
        <v>8</v>
      </c>
      <c r="G21" s="208"/>
      <c r="H21" s="209">
        <v>8</v>
      </c>
      <c r="I21" s="210"/>
      <c r="J21" s="211">
        <v>2800</v>
      </c>
      <c r="K21" s="212"/>
      <c r="L21" s="213">
        <v>2546.42</v>
      </c>
      <c r="M21" s="214"/>
      <c r="N21" s="215">
        <f t="shared" si="3"/>
        <v>0.90943571428571435</v>
      </c>
      <c r="O21" s="216"/>
      <c r="P21" s="164">
        <f t="shared" si="2"/>
        <v>-253.57999999999993</v>
      </c>
      <c r="Q21" s="165"/>
      <c r="R21" s="205" t="s">
        <v>189</v>
      </c>
      <c r="S21" s="206"/>
      <c r="T21" s="116">
        <v>1096.95</v>
      </c>
      <c r="U21" s="123">
        <v>-842.95</v>
      </c>
    </row>
    <row r="22" spans="1:21" ht="106.5" customHeight="1" x14ac:dyDescent="0.25">
      <c r="A22" s="76">
        <v>1.8</v>
      </c>
      <c r="B22" s="77" t="s">
        <v>20</v>
      </c>
      <c r="C22" s="77" t="s">
        <v>26</v>
      </c>
      <c r="D22" s="221" t="s">
        <v>29</v>
      </c>
      <c r="E22" s="222"/>
      <c r="F22" s="207">
        <v>2</v>
      </c>
      <c r="G22" s="208"/>
      <c r="H22" s="209">
        <v>2</v>
      </c>
      <c r="I22" s="210"/>
      <c r="J22" s="211">
        <v>2284</v>
      </c>
      <c r="K22" s="212"/>
      <c r="L22" s="213">
        <v>2066.5700000000002</v>
      </c>
      <c r="M22" s="214"/>
      <c r="N22" s="215">
        <f t="shared" si="3"/>
        <v>0.9048029772329248</v>
      </c>
      <c r="O22" s="216"/>
      <c r="P22" s="164">
        <f t="shared" si="2"/>
        <v>-217.42999999999984</v>
      </c>
      <c r="Q22" s="165"/>
      <c r="R22" s="245" t="s">
        <v>184</v>
      </c>
      <c r="S22" s="246"/>
      <c r="T22" s="116">
        <v>130</v>
      </c>
      <c r="U22" s="124">
        <v>87</v>
      </c>
    </row>
    <row r="23" spans="1:21" ht="62.25" customHeight="1" x14ac:dyDescent="0.25">
      <c r="A23" s="76">
        <v>1.9</v>
      </c>
      <c r="B23" s="77" t="s">
        <v>20</v>
      </c>
      <c r="C23" s="77" t="s">
        <v>9</v>
      </c>
      <c r="D23" s="221" t="s">
        <v>30</v>
      </c>
      <c r="E23" s="222"/>
      <c r="F23" s="207">
        <v>2</v>
      </c>
      <c r="G23" s="208"/>
      <c r="H23" s="209">
        <v>2</v>
      </c>
      <c r="I23" s="210"/>
      <c r="J23" s="211">
        <v>3500</v>
      </c>
      <c r="K23" s="212"/>
      <c r="L23" s="213">
        <v>3939.04</v>
      </c>
      <c r="M23" s="214"/>
      <c r="N23" s="215">
        <f t="shared" si="3"/>
        <v>1.12544</v>
      </c>
      <c r="O23" s="216"/>
      <c r="P23" s="164">
        <f t="shared" si="2"/>
        <v>439.03999999999996</v>
      </c>
      <c r="Q23" s="165"/>
      <c r="R23" s="205" t="s">
        <v>190</v>
      </c>
      <c r="S23" s="206"/>
      <c r="T23" s="116">
        <v>0</v>
      </c>
      <c r="U23" s="123">
        <v>-439</v>
      </c>
    </row>
    <row r="24" spans="1:21" ht="63.75" customHeight="1" x14ac:dyDescent="0.25">
      <c r="A24" s="81">
        <v>1.1000000000000001</v>
      </c>
      <c r="B24" s="77" t="s">
        <v>20</v>
      </c>
      <c r="C24" s="77" t="s">
        <v>9</v>
      </c>
      <c r="D24" s="221" t="s">
        <v>31</v>
      </c>
      <c r="E24" s="222"/>
      <c r="F24" s="207">
        <v>1</v>
      </c>
      <c r="G24" s="208"/>
      <c r="H24" s="209">
        <v>0</v>
      </c>
      <c r="I24" s="210"/>
      <c r="J24" s="211">
        <v>3500</v>
      </c>
      <c r="K24" s="212"/>
      <c r="L24" s="213">
        <v>13.75</v>
      </c>
      <c r="M24" s="214"/>
      <c r="N24" s="215">
        <f t="shared" ref="N24" si="4">IFERROR(L24/J24,"-")</f>
        <v>3.9285714285714288E-3</v>
      </c>
      <c r="O24" s="216"/>
      <c r="P24" s="164">
        <f t="shared" ref="P24" si="5">IFERROR(L24-J24,"-")</f>
        <v>-3486.25</v>
      </c>
      <c r="Q24" s="165"/>
      <c r="R24" s="205" t="s">
        <v>191</v>
      </c>
      <c r="S24" s="206"/>
      <c r="T24" s="116">
        <v>3738.13</v>
      </c>
      <c r="U24" s="123">
        <v>-252.13</v>
      </c>
    </row>
    <row r="25" spans="1:21" ht="129" customHeight="1" x14ac:dyDescent="0.25">
      <c r="A25" s="81">
        <v>1.1100000000000001</v>
      </c>
      <c r="B25" s="77" t="s">
        <v>20</v>
      </c>
      <c r="C25" s="77" t="s">
        <v>9</v>
      </c>
      <c r="D25" s="221" t="s">
        <v>25</v>
      </c>
      <c r="E25" s="222"/>
      <c r="F25" s="207">
        <v>12</v>
      </c>
      <c r="G25" s="208"/>
      <c r="H25" s="209">
        <v>10</v>
      </c>
      <c r="I25" s="210"/>
      <c r="J25" s="211">
        <v>3200</v>
      </c>
      <c r="K25" s="212"/>
      <c r="L25" s="213">
        <v>2016.46</v>
      </c>
      <c r="M25" s="214"/>
      <c r="N25" s="215">
        <f t="shared" si="3"/>
        <v>0.63014375</v>
      </c>
      <c r="O25" s="216"/>
      <c r="P25" s="164">
        <f t="shared" si="2"/>
        <v>-1183.54</v>
      </c>
      <c r="Q25" s="165"/>
      <c r="R25" s="205" t="s">
        <v>192</v>
      </c>
      <c r="S25" s="206"/>
      <c r="T25" s="116">
        <v>1000</v>
      </c>
      <c r="U25" s="124">
        <v>184</v>
      </c>
    </row>
    <row r="26" spans="1:21" ht="57.75" customHeight="1" x14ac:dyDescent="0.25">
      <c r="A26" s="81">
        <v>1.1200000000000001</v>
      </c>
      <c r="B26" s="77" t="s">
        <v>20</v>
      </c>
      <c r="C26" s="77" t="s">
        <v>9</v>
      </c>
      <c r="D26" s="221" t="s">
        <v>30</v>
      </c>
      <c r="E26" s="222"/>
      <c r="F26" s="207">
        <v>3</v>
      </c>
      <c r="G26" s="208"/>
      <c r="H26" s="209">
        <v>10</v>
      </c>
      <c r="I26" s="210"/>
      <c r="J26" s="211">
        <v>3500</v>
      </c>
      <c r="K26" s="212"/>
      <c r="L26" s="213">
        <v>4000</v>
      </c>
      <c r="M26" s="214"/>
      <c r="N26" s="215">
        <f t="shared" ref="N26" si="6">IFERROR(L26/J26,"-")</f>
        <v>1.1428571428571428</v>
      </c>
      <c r="O26" s="216"/>
      <c r="P26" s="164">
        <f t="shared" ref="P26" si="7">IFERROR(L26-J26,"-")</f>
        <v>500</v>
      </c>
      <c r="Q26" s="165"/>
      <c r="R26" s="205" t="s">
        <v>193</v>
      </c>
      <c r="S26" s="206"/>
      <c r="T26" s="116">
        <v>0</v>
      </c>
      <c r="U26" s="123">
        <v>-500</v>
      </c>
    </row>
    <row r="27" spans="1:21" ht="60.75" customHeight="1" x14ac:dyDescent="0.25">
      <c r="A27" s="81">
        <v>1.1299999999999999</v>
      </c>
      <c r="B27" s="77" t="s">
        <v>20</v>
      </c>
      <c r="C27" s="77" t="s">
        <v>9</v>
      </c>
      <c r="D27" s="221" t="s">
        <v>32</v>
      </c>
      <c r="E27" s="222"/>
      <c r="F27" s="207">
        <v>1</v>
      </c>
      <c r="G27" s="208"/>
      <c r="H27" s="209">
        <v>1</v>
      </c>
      <c r="I27" s="210"/>
      <c r="J27" s="211">
        <v>3500</v>
      </c>
      <c r="K27" s="212"/>
      <c r="L27" s="213">
        <v>3983.99</v>
      </c>
      <c r="M27" s="214"/>
      <c r="N27" s="215">
        <f t="shared" si="3"/>
        <v>1.1382828571428572</v>
      </c>
      <c r="O27" s="216"/>
      <c r="P27" s="164">
        <f t="shared" si="2"/>
        <v>483.98999999999978</v>
      </c>
      <c r="Q27" s="165"/>
      <c r="R27" s="205" t="s">
        <v>194</v>
      </c>
      <c r="S27" s="206"/>
      <c r="T27" s="116">
        <v>0</v>
      </c>
      <c r="U27" s="123">
        <v>-484</v>
      </c>
    </row>
    <row r="28" spans="1:21" ht="72.75" customHeight="1" thickBot="1" x14ac:dyDescent="0.25">
      <c r="A28" s="81">
        <v>1.1399999999999999</v>
      </c>
      <c r="B28" s="77" t="s">
        <v>20</v>
      </c>
      <c r="C28" s="77" t="s">
        <v>9</v>
      </c>
      <c r="D28" s="221" t="s">
        <v>32</v>
      </c>
      <c r="E28" s="222"/>
      <c r="F28" s="207">
        <v>1</v>
      </c>
      <c r="G28" s="208"/>
      <c r="H28" s="223">
        <v>1</v>
      </c>
      <c r="I28" s="224"/>
      <c r="J28" s="225">
        <v>2000</v>
      </c>
      <c r="K28" s="226"/>
      <c r="L28" s="227">
        <v>2000</v>
      </c>
      <c r="M28" s="228"/>
      <c r="N28" s="229">
        <f t="shared" ref="N28" si="8">IFERROR(L28/J28,"-")</f>
        <v>1</v>
      </c>
      <c r="O28" s="230"/>
      <c r="P28" s="231">
        <f t="shared" ref="P28" si="9">IFERROR(L28-J28,"-")</f>
        <v>0</v>
      </c>
      <c r="Q28" s="232"/>
      <c r="R28" s="205" t="s">
        <v>195</v>
      </c>
      <c r="S28" s="206"/>
      <c r="T28" s="116">
        <v>0</v>
      </c>
      <c r="U28" s="116">
        <v>0</v>
      </c>
    </row>
    <row r="29" spans="1:21" ht="15.75" thickBot="1" x14ac:dyDescent="0.25">
      <c r="A29" s="82"/>
      <c r="B29" s="82"/>
      <c r="C29" s="82"/>
      <c r="D29" s="82"/>
      <c r="E29" s="82"/>
      <c r="F29" s="83"/>
      <c r="H29" s="235" t="s">
        <v>47</v>
      </c>
      <c r="I29" s="236"/>
      <c r="J29" s="237">
        <f>SUM(J15:K28)</f>
        <v>38160</v>
      </c>
      <c r="K29" s="238"/>
      <c r="L29" s="239">
        <f>SUM(L15:L28)</f>
        <v>36204.979999999996</v>
      </c>
      <c r="M29" s="240"/>
      <c r="N29" s="241">
        <f>IFERROR(L29/J29,"-")</f>
        <v>0.94876781970649882</v>
      </c>
      <c r="O29" s="242"/>
      <c r="P29" s="243">
        <f>J29-L29</f>
        <v>1955.0200000000041</v>
      </c>
      <c r="Q29" s="244"/>
      <c r="R29" s="233"/>
      <c r="S29" s="234"/>
      <c r="T29" s="116">
        <f>SUM(T15:T28)</f>
        <v>8070.08</v>
      </c>
      <c r="U29" s="116">
        <f>SUM(U15:U28)</f>
        <v>-6116.08</v>
      </c>
    </row>
    <row r="30" spans="1:21" ht="15.75" thickBot="1" x14ac:dyDescent="0.25">
      <c r="J30" s="217"/>
      <c r="K30" s="217"/>
    </row>
    <row r="31" spans="1:21" ht="16.5" thickBot="1" x14ac:dyDescent="0.25">
      <c r="A31" s="218" t="s">
        <v>46</v>
      </c>
      <c r="B31" s="219"/>
      <c r="C31" s="219"/>
      <c r="D31" s="219"/>
      <c r="E31" s="219"/>
      <c r="F31" s="219"/>
      <c r="G31" s="219"/>
      <c r="H31" s="219"/>
      <c r="I31" s="219"/>
      <c r="J31" s="219"/>
      <c r="K31" s="219"/>
      <c r="L31" s="219"/>
      <c r="M31" s="219"/>
      <c r="N31" s="219"/>
      <c r="O31" s="219"/>
      <c r="P31" s="219"/>
      <c r="Q31" s="219"/>
      <c r="R31" s="219"/>
      <c r="S31" s="220"/>
    </row>
    <row r="32" spans="1:21" ht="15.75" thickBot="1" x14ac:dyDescent="0.25">
      <c r="A32" s="82"/>
      <c r="B32" s="82"/>
      <c r="C32" s="82"/>
      <c r="D32" s="82"/>
      <c r="E32" s="82"/>
      <c r="F32" s="82"/>
      <c r="G32" s="82"/>
      <c r="H32" s="82"/>
      <c r="I32" s="82"/>
      <c r="J32" s="82"/>
      <c r="K32" s="82"/>
      <c r="L32" s="82"/>
      <c r="M32" s="82"/>
      <c r="N32" s="82"/>
      <c r="O32" s="82"/>
      <c r="P32" s="82"/>
      <c r="Q32" s="82"/>
      <c r="R32" s="82"/>
      <c r="S32" s="82"/>
    </row>
    <row r="33" spans="1:19" ht="15.75" thickBot="1" x14ac:dyDescent="0.25">
      <c r="A33" s="130" t="s">
        <v>35</v>
      </c>
      <c r="B33" s="131"/>
      <c r="C33" s="131"/>
      <c r="D33" s="131"/>
      <c r="E33" s="160"/>
      <c r="F33" s="161" t="s">
        <v>36</v>
      </c>
      <c r="G33" s="162"/>
      <c r="H33" s="161" t="s">
        <v>37</v>
      </c>
      <c r="I33" s="163"/>
      <c r="J33" s="163"/>
      <c r="K33" s="163"/>
      <c r="L33" s="163"/>
      <c r="M33" s="162"/>
      <c r="N33" s="82"/>
      <c r="O33" s="82"/>
      <c r="P33" s="82"/>
      <c r="Q33" s="82"/>
      <c r="R33" s="82"/>
      <c r="S33" s="82"/>
    </row>
    <row r="34" spans="1:19" ht="15" customHeight="1" x14ac:dyDescent="0.2">
      <c r="A34" s="183" t="s">
        <v>38</v>
      </c>
      <c r="B34" s="184"/>
      <c r="C34" s="84">
        <v>1.1000000000000001</v>
      </c>
      <c r="D34" s="187" t="s">
        <v>39</v>
      </c>
      <c r="E34" s="188"/>
      <c r="F34" s="189">
        <v>18833.849999999999</v>
      </c>
      <c r="G34" s="190"/>
      <c r="H34" s="191" t="s">
        <v>48</v>
      </c>
      <c r="I34" s="192"/>
      <c r="J34" s="192"/>
      <c r="K34" s="192"/>
      <c r="L34" s="192"/>
      <c r="M34" s="193"/>
      <c r="N34" s="82"/>
      <c r="O34" s="82"/>
      <c r="P34" s="82"/>
      <c r="Q34" s="82"/>
      <c r="R34" s="82"/>
      <c r="S34" s="82"/>
    </row>
    <row r="35" spans="1:19" ht="15" customHeight="1" x14ac:dyDescent="0.2">
      <c r="A35" s="185"/>
      <c r="B35" s="186"/>
      <c r="C35" s="85">
        <v>1.2</v>
      </c>
      <c r="D35" s="194" t="s">
        <v>40</v>
      </c>
      <c r="E35" s="195"/>
      <c r="F35" s="152">
        <v>120000</v>
      </c>
      <c r="G35" s="170"/>
      <c r="H35" s="171" t="s">
        <v>49</v>
      </c>
      <c r="I35" s="172"/>
      <c r="J35" s="172"/>
      <c r="K35" s="172"/>
      <c r="L35" s="172"/>
      <c r="M35" s="173"/>
      <c r="N35" s="82"/>
      <c r="O35" s="82"/>
      <c r="P35" s="82"/>
      <c r="Q35" s="82"/>
      <c r="R35" s="82"/>
      <c r="S35" s="82"/>
    </row>
    <row r="36" spans="1:19" ht="15" customHeight="1" x14ac:dyDescent="0.2">
      <c r="A36" s="174" t="s">
        <v>41</v>
      </c>
      <c r="B36" s="175"/>
      <c r="C36" s="85">
        <v>2.1</v>
      </c>
      <c r="D36" s="178" t="s">
        <v>16</v>
      </c>
      <c r="E36" s="179"/>
      <c r="F36" s="152">
        <f>L29</f>
        <v>36204.979999999996</v>
      </c>
      <c r="G36" s="170"/>
      <c r="H36" s="171" t="s">
        <v>138</v>
      </c>
      <c r="I36" s="172"/>
      <c r="J36" s="172"/>
      <c r="K36" s="172"/>
      <c r="L36" s="172"/>
      <c r="M36" s="173"/>
      <c r="N36" s="82"/>
      <c r="O36" s="82"/>
      <c r="P36" s="82"/>
      <c r="Q36" s="82"/>
      <c r="R36" s="82"/>
      <c r="S36" s="82"/>
    </row>
    <row r="37" spans="1:19" ht="15" customHeight="1" x14ac:dyDescent="0.2">
      <c r="A37" s="176"/>
      <c r="B37" s="177"/>
      <c r="C37" s="85">
        <v>2.2000000000000002</v>
      </c>
      <c r="D37" s="178" t="s">
        <v>42</v>
      </c>
      <c r="E37" s="179"/>
      <c r="F37" s="152">
        <f>K10</f>
        <v>62665.219999999994</v>
      </c>
      <c r="G37" s="170"/>
      <c r="H37" s="180" t="s">
        <v>139</v>
      </c>
      <c r="I37" s="181"/>
      <c r="J37" s="181"/>
      <c r="K37" s="181"/>
      <c r="L37" s="181"/>
      <c r="M37" s="182"/>
      <c r="N37" s="82"/>
      <c r="O37" s="82"/>
      <c r="P37" s="82"/>
      <c r="Q37" s="82"/>
      <c r="R37" s="82"/>
      <c r="S37" s="82"/>
    </row>
    <row r="38" spans="1:19" ht="15.75" thickBot="1" x14ac:dyDescent="0.25">
      <c r="A38" s="196" t="s">
        <v>43</v>
      </c>
      <c r="B38" s="197"/>
      <c r="C38" s="86">
        <v>3.1</v>
      </c>
      <c r="D38" s="198" t="s">
        <v>44</v>
      </c>
      <c r="E38" s="199"/>
      <c r="F38" s="200">
        <f>'Compromisos al 31 dic 2019'!D58</f>
        <v>30010.18</v>
      </c>
      <c r="G38" s="201"/>
      <c r="H38" s="202" t="s">
        <v>140</v>
      </c>
      <c r="I38" s="203"/>
      <c r="J38" s="203"/>
      <c r="K38" s="203"/>
      <c r="L38" s="203"/>
      <c r="M38" s="204"/>
      <c r="N38" s="82"/>
      <c r="O38" s="82"/>
      <c r="P38" s="82"/>
      <c r="Q38" s="82"/>
      <c r="R38" s="82"/>
      <c r="S38" s="82"/>
    </row>
    <row r="39" spans="1:19" ht="16.5" thickBot="1" x14ac:dyDescent="0.25">
      <c r="A39" s="82"/>
      <c r="B39" s="82"/>
      <c r="C39" s="82"/>
      <c r="D39" s="166" t="s">
        <v>45</v>
      </c>
      <c r="E39" s="167"/>
      <c r="F39" s="168">
        <f>F34+F35-F36-F37-F38</f>
        <v>9953.4700000000157</v>
      </c>
      <c r="G39" s="169"/>
      <c r="H39" s="82"/>
      <c r="I39" s="82"/>
      <c r="J39" s="87"/>
      <c r="K39" s="82"/>
      <c r="L39" s="82"/>
      <c r="M39" s="82"/>
      <c r="N39" s="82"/>
      <c r="O39" s="82"/>
      <c r="P39" s="82"/>
      <c r="Q39" s="82"/>
      <c r="R39" s="82"/>
      <c r="S39" s="82"/>
    </row>
    <row r="42" spans="1:19" ht="15.75" thickBot="1" x14ac:dyDescent="0.25"/>
    <row r="43" spans="1:19" ht="15.75" thickBot="1" x14ac:dyDescent="0.25">
      <c r="A43" s="130" t="s">
        <v>50</v>
      </c>
      <c r="B43" s="131"/>
      <c r="C43" s="131"/>
      <c r="D43" s="132" t="s">
        <v>36</v>
      </c>
      <c r="E43" s="133"/>
      <c r="F43" s="134" t="s">
        <v>37</v>
      </c>
      <c r="G43" s="135"/>
      <c r="H43" s="135"/>
      <c r="I43" s="135"/>
      <c r="J43" s="135"/>
      <c r="K43" s="136"/>
    </row>
    <row r="44" spans="1:19" x14ac:dyDescent="0.2">
      <c r="A44" s="88" t="s">
        <v>51</v>
      </c>
      <c r="B44" s="89"/>
      <c r="C44" s="90"/>
      <c r="D44" s="137">
        <v>39296.68</v>
      </c>
      <c r="E44" s="138"/>
      <c r="F44" s="139" t="s">
        <v>137</v>
      </c>
      <c r="G44" s="140"/>
      <c r="H44" s="140"/>
      <c r="I44" s="140"/>
      <c r="J44" s="140"/>
      <c r="K44" s="141"/>
    </row>
    <row r="45" spans="1:19" x14ac:dyDescent="0.2">
      <c r="A45" s="91" t="s">
        <v>52</v>
      </c>
      <c r="B45" s="92"/>
      <c r="C45" s="93"/>
      <c r="D45" s="142">
        <f>-366.76-600+169</f>
        <v>-797.76</v>
      </c>
      <c r="E45" s="143"/>
      <c r="F45" s="144" t="s">
        <v>103</v>
      </c>
      <c r="G45" s="145"/>
      <c r="H45" s="145"/>
      <c r="I45" s="145"/>
      <c r="J45" s="145"/>
      <c r="K45" s="146"/>
    </row>
    <row r="46" spans="1:19" ht="15.75" customHeight="1" x14ac:dyDescent="0.2">
      <c r="A46" s="157" t="s">
        <v>148</v>
      </c>
      <c r="B46" s="158"/>
      <c r="C46" s="159"/>
      <c r="D46" s="152">
        <f>1274.67+190</f>
        <v>1464.67</v>
      </c>
      <c r="E46" s="153"/>
      <c r="F46" s="154" t="s">
        <v>167</v>
      </c>
      <c r="G46" s="155"/>
      <c r="H46" s="155"/>
      <c r="I46" s="155"/>
      <c r="J46" s="155"/>
      <c r="K46" s="156"/>
    </row>
    <row r="47" spans="1:19" ht="15.75" thickBot="1" x14ac:dyDescent="0.25">
      <c r="A47" s="94" t="s">
        <v>53</v>
      </c>
      <c r="B47" s="95"/>
      <c r="C47" s="96"/>
      <c r="D47" s="147">
        <f>-'Compromisos al 31 dic 2019'!D58</f>
        <v>-30010.18</v>
      </c>
      <c r="E47" s="148"/>
      <c r="F47" s="149" t="s">
        <v>104</v>
      </c>
      <c r="G47" s="150"/>
      <c r="H47" s="150"/>
      <c r="I47" s="150"/>
      <c r="J47" s="150"/>
      <c r="K47" s="151"/>
    </row>
    <row r="48" spans="1:19" ht="16.5" thickBot="1" x14ac:dyDescent="0.25">
      <c r="A48" s="125" t="s">
        <v>45</v>
      </c>
      <c r="B48" s="126"/>
      <c r="C48" s="127"/>
      <c r="D48" s="128">
        <f>SUM(D44:E47)</f>
        <v>9953.4099999999962</v>
      </c>
      <c r="E48" s="129"/>
      <c r="F48" s="97"/>
      <c r="G48" s="82"/>
      <c r="H48" s="82"/>
      <c r="I48" s="82"/>
      <c r="J48" s="82"/>
      <c r="K48" s="82"/>
    </row>
    <row r="49" spans="5:6" x14ac:dyDescent="0.2">
      <c r="F49" s="98"/>
    </row>
    <row r="50" spans="5:6" x14ac:dyDescent="0.2">
      <c r="E50" s="98">
        <f>F39-D48</f>
        <v>6.0000000019499566E-2</v>
      </c>
    </row>
  </sheetData>
  <mergeCells count="211">
    <mergeCell ref="A3:R3"/>
    <mergeCell ref="D27:E27"/>
    <mergeCell ref="J24:K24"/>
    <mergeCell ref="L24:M24"/>
    <mergeCell ref="N24:O24"/>
    <mergeCell ref="P24:Q24"/>
    <mergeCell ref="R24:S24"/>
    <mergeCell ref="D26:E26"/>
    <mergeCell ref="F26:G26"/>
    <mergeCell ref="H26:I26"/>
    <mergeCell ref="J26:K26"/>
    <mergeCell ref="L26:M26"/>
    <mergeCell ref="N26:O26"/>
    <mergeCell ref="P26:Q26"/>
    <mergeCell ref="R26:S26"/>
    <mergeCell ref="Q4:R4"/>
    <mergeCell ref="D5:H5"/>
    <mergeCell ref="I5:J5"/>
    <mergeCell ref="K5:L5"/>
    <mergeCell ref="M5:N5"/>
    <mergeCell ref="O5:P5"/>
    <mergeCell ref="Q5:R5"/>
    <mergeCell ref="A4:B4"/>
    <mergeCell ref="D4:H4"/>
    <mergeCell ref="I4:J4"/>
    <mergeCell ref="K4:L4"/>
    <mergeCell ref="M4:N4"/>
    <mergeCell ref="O4:P4"/>
    <mergeCell ref="D7:H7"/>
    <mergeCell ref="I7:J7"/>
    <mergeCell ref="K7:L7"/>
    <mergeCell ref="M7:N7"/>
    <mergeCell ref="O7:P7"/>
    <mergeCell ref="Q7:R7"/>
    <mergeCell ref="D6:H6"/>
    <mergeCell ref="I6:J6"/>
    <mergeCell ref="K6:L6"/>
    <mergeCell ref="M6:N6"/>
    <mergeCell ref="O6:P6"/>
    <mergeCell ref="Q6:R6"/>
    <mergeCell ref="D9:H9"/>
    <mergeCell ref="I9:J9"/>
    <mergeCell ref="K9:L9"/>
    <mergeCell ref="M9:N9"/>
    <mergeCell ref="O9:P9"/>
    <mergeCell ref="Q9:R9"/>
    <mergeCell ref="D8:H8"/>
    <mergeCell ref="I8:J8"/>
    <mergeCell ref="K8:L8"/>
    <mergeCell ref="M8:N8"/>
    <mergeCell ref="O8:P8"/>
    <mergeCell ref="Q8:R8"/>
    <mergeCell ref="D10:H10"/>
    <mergeCell ref="I10:J10"/>
    <mergeCell ref="K10:L10"/>
    <mergeCell ref="M10:N10"/>
    <mergeCell ref="O10:P10"/>
    <mergeCell ref="Q10:R10"/>
    <mergeCell ref="A13:S13"/>
    <mergeCell ref="A14:B14"/>
    <mergeCell ref="D14:E14"/>
    <mergeCell ref="F14:G14"/>
    <mergeCell ref="H14:I14"/>
    <mergeCell ref="J14:K14"/>
    <mergeCell ref="L14:M14"/>
    <mergeCell ref="N14:O14"/>
    <mergeCell ref="P14:Q14"/>
    <mergeCell ref="R14:S14"/>
    <mergeCell ref="P15:Q15"/>
    <mergeCell ref="R15:S15"/>
    <mergeCell ref="D16:E16"/>
    <mergeCell ref="F16:G16"/>
    <mergeCell ref="H16:I16"/>
    <mergeCell ref="J16:K16"/>
    <mergeCell ref="L16:M16"/>
    <mergeCell ref="N16:O16"/>
    <mergeCell ref="P16:Q16"/>
    <mergeCell ref="R16:S16"/>
    <mergeCell ref="D15:E15"/>
    <mergeCell ref="F15:G15"/>
    <mergeCell ref="H15:I15"/>
    <mergeCell ref="J15:K15"/>
    <mergeCell ref="L15:M15"/>
    <mergeCell ref="N15:O15"/>
    <mergeCell ref="P17:Q17"/>
    <mergeCell ref="R17:S17"/>
    <mergeCell ref="D18:E18"/>
    <mergeCell ref="F18:G18"/>
    <mergeCell ref="H18:I18"/>
    <mergeCell ref="J18:K18"/>
    <mergeCell ref="L18:M18"/>
    <mergeCell ref="N18:O18"/>
    <mergeCell ref="P18:Q18"/>
    <mergeCell ref="R18:S18"/>
    <mergeCell ref="D17:E17"/>
    <mergeCell ref="F17:G17"/>
    <mergeCell ref="H17:I17"/>
    <mergeCell ref="J17:K17"/>
    <mergeCell ref="L17:M17"/>
    <mergeCell ref="N17:O17"/>
    <mergeCell ref="P19:Q19"/>
    <mergeCell ref="R19:S19"/>
    <mergeCell ref="D20:E20"/>
    <mergeCell ref="F20:G20"/>
    <mergeCell ref="H20:I20"/>
    <mergeCell ref="J20:K20"/>
    <mergeCell ref="L20:M20"/>
    <mergeCell ref="N20:O20"/>
    <mergeCell ref="P20:Q20"/>
    <mergeCell ref="R20:S20"/>
    <mergeCell ref="D19:E19"/>
    <mergeCell ref="F19:G19"/>
    <mergeCell ref="H19:I19"/>
    <mergeCell ref="J19:K19"/>
    <mergeCell ref="L19:M19"/>
    <mergeCell ref="N19:O19"/>
    <mergeCell ref="P21:Q21"/>
    <mergeCell ref="R21:S21"/>
    <mergeCell ref="D22:E22"/>
    <mergeCell ref="F22:G22"/>
    <mergeCell ref="H22:I22"/>
    <mergeCell ref="J22:K22"/>
    <mergeCell ref="L22:M22"/>
    <mergeCell ref="N22:O22"/>
    <mergeCell ref="P22:Q22"/>
    <mergeCell ref="R22:S22"/>
    <mergeCell ref="D21:E21"/>
    <mergeCell ref="F21:G21"/>
    <mergeCell ref="H21:I21"/>
    <mergeCell ref="J21:K21"/>
    <mergeCell ref="L21:M21"/>
    <mergeCell ref="N21:O21"/>
    <mergeCell ref="P23:Q23"/>
    <mergeCell ref="R23:S23"/>
    <mergeCell ref="D25:E25"/>
    <mergeCell ref="F25:G25"/>
    <mergeCell ref="H25:I25"/>
    <mergeCell ref="J25:K25"/>
    <mergeCell ref="L25:M25"/>
    <mergeCell ref="N25:O25"/>
    <mergeCell ref="P25:Q25"/>
    <mergeCell ref="R25:S25"/>
    <mergeCell ref="D23:E23"/>
    <mergeCell ref="F23:G23"/>
    <mergeCell ref="H23:I23"/>
    <mergeCell ref="J23:K23"/>
    <mergeCell ref="L23:M23"/>
    <mergeCell ref="N23:O23"/>
    <mergeCell ref="D24:E24"/>
    <mergeCell ref="F24:G24"/>
    <mergeCell ref="H24:I24"/>
    <mergeCell ref="R27:S27"/>
    <mergeCell ref="F27:G27"/>
    <mergeCell ref="H27:I27"/>
    <mergeCell ref="J27:K27"/>
    <mergeCell ref="L27:M27"/>
    <mergeCell ref="N27:O27"/>
    <mergeCell ref="J30:K30"/>
    <mergeCell ref="A31:S31"/>
    <mergeCell ref="D28:E28"/>
    <mergeCell ref="F28:G28"/>
    <mergeCell ref="H28:I28"/>
    <mergeCell ref="J28:K28"/>
    <mergeCell ref="L28:M28"/>
    <mergeCell ref="N28:O28"/>
    <mergeCell ref="P28:Q28"/>
    <mergeCell ref="R28:S28"/>
    <mergeCell ref="R29:S29"/>
    <mergeCell ref="H29:I29"/>
    <mergeCell ref="J29:K29"/>
    <mergeCell ref="L29:M29"/>
    <mergeCell ref="N29:O29"/>
    <mergeCell ref="P29:Q29"/>
    <mergeCell ref="A33:E33"/>
    <mergeCell ref="F33:G33"/>
    <mergeCell ref="H33:M33"/>
    <mergeCell ref="P27:Q27"/>
    <mergeCell ref="D39:E39"/>
    <mergeCell ref="F39:G39"/>
    <mergeCell ref="F35:G35"/>
    <mergeCell ref="H35:M35"/>
    <mergeCell ref="A36:B37"/>
    <mergeCell ref="D36:E36"/>
    <mergeCell ref="F36:G36"/>
    <mergeCell ref="H36:M36"/>
    <mergeCell ref="D37:E37"/>
    <mergeCell ref="F37:G37"/>
    <mergeCell ref="H37:M37"/>
    <mergeCell ref="A34:B35"/>
    <mergeCell ref="D34:E34"/>
    <mergeCell ref="F34:G34"/>
    <mergeCell ref="H34:M34"/>
    <mergeCell ref="D35:E35"/>
    <mergeCell ref="A38:B38"/>
    <mergeCell ref="D38:E38"/>
    <mergeCell ref="F38:G38"/>
    <mergeCell ref="H38:M38"/>
    <mergeCell ref="A48:C48"/>
    <mergeCell ref="D48:E48"/>
    <mergeCell ref="A43:C43"/>
    <mergeCell ref="D43:E43"/>
    <mergeCell ref="F43:K43"/>
    <mergeCell ref="D44:E44"/>
    <mergeCell ref="F44:K44"/>
    <mergeCell ref="D45:E45"/>
    <mergeCell ref="F45:K45"/>
    <mergeCell ref="D47:E47"/>
    <mergeCell ref="F47:K47"/>
    <mergeCell ref="D46:E46"/>
    <mergeCell ref="F46:K46"/>
    <mergeCell ref="A46:C46"/>
  </mergeCells>
  <dataValidations count="8">
    <dataValidation type="whole" allowBlank="1" showInputMessage="1" showErrorMessage="1" sqref="I10:L10 J29:Q29 F15:I28 D48:E48" xr:uid="{E261E5B6-0BBC-4554-9853-59C5DDF7C0E5}">
      <formula1>0</formula1>
      <formula2>50000</formula2>
    </dataValidation>
    <dataValidation type="decimal" allowBlank="1" showInputMessage="1" showErrorMessage="1" sqref="F39:G39 N15:O28 M5:N10" xr:uid="{B07B5AA1-067B-409B-B4D4-5666A846DFDE}">
      <formula1>0</formula1>
      <formula2>50000</formula2>
    </dataValidation>
    <dataValidation type="decimal" allowBlank="1" showInputMessage="1" showErrorMessage="1" sqref="J9 L5:L7 K5:K9 I5:I9 J5:J7 L9 J15:M28" xr:uid="{CC72EE23-91EF-4F3E-9819-51F660F279CC}">
      <formula1>0</formula1>
      <formula2>5000000</formula2>
    </dataValidation>
    <dataValidation type="decimal" allowBlank="1" showInputMessage="1" showErrorMessage="1" sqref="P15:Q28 O5:P10" xr:uid="{14CB0D44-4A3A-4BC5-90B8-A214A3F44F66}">
      <formula1>-500000</formula1>
      <formula2>5000000</formula2>
    </dataValidation>
    <dataValidation type="decimal" allowBlank="1" showInputMessage="1" showErrorMessage="1" sqref="F34:G37" xr:uid="{9856F6AA-B379-48E9-ACD5-A5E8225B6951}">
      <formula1>0</formula1>
      <formula2>9999999999</formula2>
    </dataValidation>
    <dataValidation type="decimal" allowBlank="1" showInputMessage="1" showErrorMessage="1" sqref="F38:G38" xr:uid="{C1FF2FD4-7304-406E-BCA9-4B164A6AA1B4}">
      <formula1>-99999999</formula1>
      <formula2>9999999999</formula2>
    </dataValidation>
    <dataValidation type="decimal" allowBlank="1" showInputMessage="1" showErrorMessage="1" sqref="D44:E44" xr:uid="{06AF6D91-6CA7-4069-AE5B-AA5191F3E057}">
      <formula1>0</formula1>
      <formula2>99999</formula2>
    </dataValidation>
    <dataValidation type="decimal" allowBlank="1" showInputMessage="1" showErrorMessage="1" sqref="D46 D45:E45 D47:E47" xr:uid="{0779D12A-955A-4368-AC2C-23963A3C6A04}">
      <formula1>-9999999</formula1>
      <formula2>99999999</formula2>
    </dataValidation>
  </dataValidations>
  <pageMargins left="0.7" right="0.7" top="0.75" bottom="0.75" header="0.3" footer="0.3"/>
  <pageSetup orientation="portrait" horizontalDpi="360" verticalDpi="36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B1F4E07-24A2-4DB0-8B67-3B20E902EBD9}">
          <x14:formula1>
            <xm:f>'C:\Users\malvarado\AppData\Local\Microsoft\Windows\INetCache\Content.Outlook\LF7CBA3L\[SLV-CFUND-1707_ExpenditureReport_Year2 modificacion.xlsx]LISTS'!#REF!</xm:f>
          </x14:formula1>
          <xm:sqref>B5:D9 B15:D28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86E05-93DD-40EB-B936-18631CE8DC66}">
  <dimension ref="A1:U50"/>
  <sheetViews>
    <sheetView zoomScaleNormal="100" workbookViewId="0">
      <selection activeCell="N45" sqref="N45"/>
    </sheetView>
  </sheetViews>
  <sheetFormatPr baseColWidth="10" defaultRowHeight="15" x14ac:dyDescent="0.2"/>
  <cols>
    <col min="1" max="1" width="5.7109375" style="72" customWidth="1"/>
    <col min="2" max="2" width="20.28515625" style="72" customWidth="1"/>
    <col min="3" max="3" width="20.140625" style="72" customWidth="1"/>
    <col min="4" max="4" width="11.42578125" style="72" customWidth="1"/>
    <col min="5" max="5" width="20.5703125" style="72" customWidth="1"/>
    <col min="6" max="6" width="13" style="72" customWidth="1"/>
    <col min="7" max="7" width="4.42578125" style="72" customWidth="1"/>
    <col min="8" max="8" width="13" style="72" hidden="1" customWidth="1"/>
    <col min="9" max="11" width="13" style="72" customWidth="1"/>
    <col min="12" max="16" width="11.42578125" style="72"/>
    <col min="17" max="17" width="18.28515625" style="72" customWidth="1"/>
    <col min="18" max="18" width="50.85546875" style="72" customWidth="1"/>
    <col min="19" max="19" width="27.28515625" style="72" customWidth="1"/>
    <col min="20" max="20" width="15" style="72" bestFit="1" customWidth="1"/>
    <col min="21" max="21" width="14" style="72" customWidth="1"/>
    <col min="22" max="16384" width="11.42578125" style="72"/>
  </cols>
  <sheetData>
    <row r="1" spans="1:21" ht="15.75" x14ac:dyDescent="0.25">
      <c r="A1" s="71" t="s">
        <v>105</v>
      </c>
      <c r="B1" s="71"/>
      <c r="C1" s="71"/>
      <c r="D1" s="71"/>
      <c r="E1" s="71"/>
      <c r="F1" s="71"/>
      <c r="G1" s="71"/>
      <c r="H1" s="71"/>
      <c r="I1" s="71"/>
      <c r="J1" s="71"/>
      <c r="K1" s="71"/>
      <c r="L1" s="71"/>
      <c r="M1" s="71"/>
      <c r="N1" s="71"/>
      <c r="O1" s="71"/>
      <c r="P1" s="71"/>
      <c r="Q1" s="71"/>
      <c r="R1" s="71"/>
    </row>
    <row r="2" spans="1:21" ht="15.75" thickBot="1" x14ac:dyDescent="0.25"/>
    <row r="3" spans="1:21" ht="16.5" thickBot="1" x14ac:dyDescent="0.25">
      <c r="A3" s="218" t="s">
        <v>34</v>
      </c>
      <c r="B3" s="219"/>
      <c r="C3" s="219"/>
      <c r="D3" s="219"/>
      <c r="E3" s="219"/>
      <c r="F3" s="219"/>
      <c r="G3" s="219"/>
      <c r="H3" s="219"/>
      <c r="I3" s="219"/>
      <c r="J3" s="219"/>
      <c r="K3" s="219"/>
      <c r="L3" s="219"/>
      <c r="M3" s="219"/>
      <c r="N3" s="219"/>
      <c r="O3" s="219"/>
      <c r="P3" s="219"/>
      <c r="Q3" s="219"/>
      <c r="R3" s="220"/>
    </row>
    <row r="4" spans="1:21" ht="16.5" thickBot="1" x14ac:dyDescent="0.3">
      <c r="A4" s="161" t="s">
        <v>0</v>
      </c>
      <c r="B4" s="276"/>
      <c r="C4" s="73" t="s">
        <v>1</v>
      </c>
      <c r="D4" s="294" t="s">
        <v>2</v>
      </c>
      <c r="E4" s="131"/>
      <c r="F4" s="131"/>
      <c r="G4" s="131"/>
      <c r="H4" s="295"/>
      <c r="I4" s="292" t="s">
        <v>3</v>
      </c>
      <c r="J4" s="293"/>
      <c r="K4" s="294" t="s">
        <v>4</v>
      </c>
      <c r="L4" s="295"/>
      <c r="M4" s="278" t="s">
        <v>5</v>
      </c>
      <c r="N4" s="279"/>
      <c r="O4" s="277" t="s">
        <v>6</v>
      </c>
      <c r="P4" s="276"/>
      <c r="Q4" s="277" t="s">
        <v>7</v>
      </c>
      <c r="R4" s="162"/>
      <c r="S4" s="115" t="s">
        <v>173</v>
      </c>
      <c r="T4" s="115" t="s">
        <v>174</v>
      </c>
    </row>
    <row r="5" spans="1:21" ht="72" customHeight="1" x14ac:dyDescent="0.2">
      <c r="A5" s="74">
        <v>1</v>
      </c>
      <c r="B5" s="75" t="s">
        <v>8</v>
      </c>
      <c r="C5" s="75" t="s">
        <v>9</v>
      </c>
      <c r="D5" s="296" t="s">
        <v>10</v>
      </c>
      <c r="E5" s="297"/>
      <c r="F5" s="297"/>
      <c r="G5" s="297"/>
      <c r="H5" s="298"/>
      <c r="I5" s="257">
        <v>56014</v>
      </c>
      <c r="J5" s="258"/>
      <c r="K5" s="299">
        <v>46678.5</v>
      </c>
      <c r="L5" s="300"/>
      <c r="M5" s="261">
        <f t="shared" ref="M5:M10" si="0">IFERROR(K5/I5,"-")</f>
        <v>0.83333630877994791</v>
      </c>
      <c r="N5" s="262"/>
      <c r="O5" s="247">
        <f t="shared" ref="O5:O9" si="1">IFERROR(K5-I5,"-")</f>
        <v>-9335.5</v>
      </c>
      <c r="P5" s="248"/>
      <c r="Q5" s="301" t="s">
        <v>150</v>
      </c>
      <c r="R5" s="302"/>
      <c r="S5" s="116">
        <v>9336</v>
      </c>
      <c r="T5" s="116">
        <v>0</v>
      </c>
    </row>
    <row r="6" spans="1:21" ht="72" customHeight="1" x14ac:dyDescent="0.2">
      <c r="A6" s="76">
        <v>2</v>
      </c>
      <c r="B6" s="77" t="s">
        <v>11</v>
      </c>
      <c r="C6" s="77" t="s">
        <v>9</v>
      </c>
      <c r="D6" s="221" t="s">
        <v>12</v>
      </c>
      <c r="E6" s="280"/>
      <c r="F6" s="280"/>
      <c r="G6" s="280"/>
      <c r="H6" s="222"/>
      <c r="I6" s="211">
        <v>1000</v>
      </c>
      <c r="J6" s="212"/>
      <c r="K6" s="281">
        <v>164.2</v>
      </c>
      <c r="L6" s="153"/>
      <c r="M6" s="215">
        <f t="shared" si="0"/>
        <v>0.16419999999999998</v>
      </c>
      <c r="N6" s="216"/>
      <c r="O6" s="164">
        <f t="shared" si="1"/>
        <v>-835.8</v>
      </c>
      <c r="P6" s="165"/>
      <c r="Q6" s="205" t="s">
        <v>175</v>
      </c>
      <c r="R6" s="206"/>
      <c r="S6" s="116">
        <v>396.73</v>
      </c>
      <c r="T6" s="116">
        <v>439.27</v>
      </c>
    </row>
    <row r="7" spans="1:21" ht="100.5" customHeight="1" x14ac:dyDescent="0.2">
      <c r="A7" s="76">
        <v>3</v>
      </c>
      <c r="B7" s="77" t="s">
        <v>11</v>
      </c>
      <c r="C7" s="77" t="s">
        <v>9</v>
      </c>
      <c r="D7" s="289" t="s">
        <v>12</v>
      </c>
      <c r="E7" s="290"/>
      <c r="F7" s="290"/>
      <c r="G7" s="290"/>
      <c r="H7" s="291"/>
      <c r="I7" s="211">
        <v>26793</v>
      </c>
      <c r="J7" s="212"/>
      <c r="K7" s="281">
        <v>11662.25</v>
      </c>
      <c r="L7" s="153"/>
      <c r="M7" s="215">
        <f t="shared" si="0"/>
        <v>0.43527227260851714</v>
      </c>
      <c r="N7" s="216"/>
      <c r="O7" s="164">
        <f t="shared" si="1"/>
        <v>-15130.75</v>
      </c>
      <c r="P7" s="165"/>
      <c r="Q7" s="205" t="s">
        <v>172</v>
      </c>
      <c r="R7" s="206"/>
      <c r="S7" s="116">
        <v>11371.83</v>
      </c>
      <c r="T7" s="116">
        <v>3759.17</v>
      </c>
    </row>
    <row r="8" spans="1:21" ht="72" customHeight="1" x14ac:dyDescent="0.2">
      <c r="A8" s="76">
        <v>4</v>
      </c>
      <c r="B8" s="77" t="s">
        <v>13</v>
      </c>
      <c r="C8" s="77" t="s">
        <v>9</v>
      </c>
      <c r="D8" s="289" t="s">
        <v>12</v>
      </c>
      <c r="E8" s="290"/>
      <c r="F8" s="290"/>
      <c r="G8" s="290"/>
      <c r="H8" s="291"/>
      <c r="I8" s="211">
        <v>672</v>
      </c>
      <c r="J8" s="212"/>
      <c r="K8" s="281">
        <v>410.27</v>
      </c>
      <c r="L8" s="153"/>
      <c r="M8" s="215">
        <f t="shared" si="0"/>
        <v>0.61052083333333329</v>
      </c>
      <c r="N8" s="216"/>
      <c r="O8" s="164">
        <f t="shared" si="1"/>
        <v>-261.73</v>
      </c>
      <c r="P8" s="165"/>
      <c r="Q8" s="205" t="s">
        <v>166</v>
      </c>
      <c r="R8" s="206"/>
      <c r="S8" s="116">
        <v>128.91</v>
      </c>
      <c r="T8" s="116">
        <v>133.06</v>
      </c>
    </row>
    <row r="9" spans="1:21" ht="72" customHeight="1" thickBot="1" x14ac:dyDescent="0.25">
      <c r="A9" s="76">
        <v>5</v>
      </c>
      <c r="B9" s="77" t="s">
        <v>11</v>
      </c>
      <c r="C9" s="77" t="s">
        <v>9</v>
      </c>
      <c r="D9" s="282" t="s">
        <v>14</v>
      </c>
      <c r="E9" s="283"/>
      <c r="F9" s="283"/>
      <c r="G9" s="283"/>
      <c r="H9" s="284"/>
      <c r="I9" s="225">
        <v>4500</v>
      </c>
      <c r="J9" s="226"/>
      <c r="K9" s="285">
        <v>3750</v>
      </c>
      <c r="L9" s="286"/>
      <c r="M9" s="229">
        <f t="shared" si="0"/>
        <v>0.83333333333333337</v>
      </c>
      <c r="N9" s="230"/>
      <c r="O9" s="231">
        <f t="shared" si="1"/>
        <v>-750</v>
      </c>
      <c r="P9" s="232"/>
      <c r="Q9" s="287" t="s">
        <v>165</v>
      </c>
      <c r="R9" s="288"/>
      <c r="S9" s="116">
        <v>750</v>
      </c>
      <c r="T9" s="116">
        <v>0</v>
      </c>
    </row>
    <row r="10" spans="1:21" s="80" customFormat="1" ht="39" customHeight="1" thickBot="1" x14ac:dyDescent="0.3">
      <c r="A10" s="78"/>
      <c r="B10" s="79"/>
      <c r="C10" s="79"/>
      <c r="D10" s="263" t="s">
        <v>15</v>
      </c>
      <c r="E10" s="264"/>
      <c r="F10" s="264"/>
      <c r="G10" s="264"/>
      <c r="H10" s="265"/>
      <c r="I10" s="266">
        <f>SUM(I5:I9)</f>
        <v>88979</v>
      </c>
      <c r="J10" s="267"/>
      <c r="K10" s="268">
        <f>SUM(K5:L9)</f>
        <v>62665.219999999994</v>
      </c>
      <c r="L10" s="269"/>
      <c r="M10" s="270">
        <f t="shared" si="0"/>
        <v>0.7042697715191224</v>
      </c>
      <c r="N10" s="271"/>
      <c r="O10" s="272">
        <f>I10-K10</f>
        <v>26313.780000000006</v>
      </c>
      <c r="P10" s="273"/>
      <c r="Q10" s="274" t="s">
        <v>176</v>
      </c>
      <c r="R10" s="275"/>
      <c r="S10" s="80">
        <f>SUM(S5:S9)</f>
        <v>21983.469999999998</v>
      </c>
      <c r="T10" s="80">
        <f>SUM(T5:T9)</f>
        <v>4331.5000000000009</v>
      </c>
    </row>
    <row r="12" spans="1:21" ht="15.75" thickBot="1" x14ac:dyDescent="0.25"/>
    <row r="13" spans="1:21" ht="16.5" thickBot="1" x14ac:dyDescent="0.25">
      <c r="A13" s="218" t="s">
        <v>33</v>
      </c>
      <c r="B13" s="219"/>
      <c r="C13" s="219"/>
      <c r="D13" s="219"/>
      <c r="E13" s="219"/>
      <c r="F13" s="219"/>
      <c r="G13" s="219"/>
      <c r="H13" s="219"/>
      <c r="I13" s="219"/>
      <c r="J13" s="219"/>
      <c r="K13" s="219"/>
      <c r="L13" s="219"/>
      <c r="M13" s="219"/>
      <c r="N13" s="219"/>
      <c r="O13" s="219"/>
      <c r="P13" s="219"/>
      <c r="Q13" s="219"/>
      <c r="R13" s="219"/>
      <c r="S13" s="220"/>
    </row>
    <row r="14" spans="1:21" ht="29.25" customHeight="1" thickBot="1" x14ac:dyDescent="0.3">
      <c r="A14" s="161" t="s">
        <v>0</v>
      </c>
      <c r="B14" s="276"/>
      <c r="C14" s="73" t="s">
        <v>1</v>
      </c>
      <c r="D14" s="277" t="s">
        <v>16</v>
      </c>
      <c r="E14" s="276"/>
      <c r="F14" s="278" t="s">
        <v>17</v>
      </c>
      <c r="G14" s="279"/>
      <c r="H14" s="278" t="s">
        <v>18</v>
      </c>
      <c r="I14" s="279"/>
      <c r="J14" s="278" t="s">
        <v>19</v>
      </c>
      <c r="K14" s="279"/>
      <c r="L14" s="277" t="s">
        <v>4</v>
      </c>
      <c r="M14" s="276"/>
      <c r="N14" s="278" t="s">
        <v>5</v>
      </c>
      <c r="O14" s="279"/>
      <c r="P14" s="277" t="s">
        <v>6</v>
      </c>
      <c r="Q14" s="276"/>
      <c r="R14" s="277" t="s">
        <v>7</v>
      </c>
      <c r="S14" s="162"/>
      <c r="T14" s="115" t="s">
        <v>177</v>
      </c>
      <c r="U14" s="115" t="s">
        <v>178</v>
      </c>
    </row>
    <row r="15" spans="1:21" ht="75" customHeight="1" x14ac:dyDescent="0.2">
      <c r="A15" s="74">
        <v>1.1000000000000001</v>
      </c>
      <c r="B15" s="75" t="s">
        <v>20</v>
      </c>
      <c r="C15" s="75" t="s">
        <v>9</v>
      </c>
      <c r="D15" s="251" t="s">
        <v>21</v>
      </c>
      <c r="E15" s="252"/>
      <c r="F15" s="253">
        <v>6</v>
      </c>
      <c r="G15" s="254"/>
      <c r="H15" s="255">
        <v>6</v>
      </c>
      <c r="I15" s="256"/>
      <c r="J15" s="257">
        <v>3425</v>
      </c>
      <c r="K15" s="258"/>
      <c r="L15" s="259">
        <v>3831.85</v>
      </c>
      <c r="M15" s="260"/>
      <c r="N15" s="261">
        <f>IFERROR(L15/J15,"-")</f>
        <v>1.1187883211678833</v>
      </c>
      <c r="O15" s="262"/>
      <c r="P15" s="247">
        <f>IFERROR(L15-J15,"-")</f>
        <v>406.84999999999991</v>
      </c>
      <c r="Q15" s="248"/>
      <c r="R15" s="249" t="s">
        <v>179</v>
      </c>
      <c r="S15" s="250"/>
      <c r="T15" s="116">
        <v>605</v>
      </c>
      <c r="U15" s="121">
        <v>-1012</v>
      </c>
    </row>
    <row r="16" spans="1:21" ht="76.5" customHeight="1" x14ac:dyDescent="0.2">
      <c r="A16" s="76">
        <v>1.2</v>
      </c>
      <c r="B16" s="77" t="s">
        <v>20</v>
      </c>
      <c r="C16" s="77" t="s">
        <v>22</v>
      </c>
      <c r="D16" s="221" t="s">
        <v>23</v>
      </c>
      <c r="E16" s="222"/>
      <c r="F16" s="207">
        <v>6</v>
      </c>
      <c r="G16" s="208"/>
      <c r="H16" s="209">
        <v>5</v>
      </c>
      <c r="I16" s="210"/>
      <c r="J16" s="211">
        <v>3425</v>
      </c>
      <c r="K16" s="212"/>
      <c r="L16" s="213">
        <v>3591.51</v>
      </c>
      <c r="M16" s="214"/>
      <c r="N16" s="215">
        <f>IFERROR(L16/J16,"-")</f>
        <v>1.0486160583941606</v>
      </c>
      <c r="O16" s="216"/>
      <c r="P16" s="164">
        <f t="shared" ref="P16:P28" si="2">IFERROR(L16-J16,"-")</f>
        <v>166.51000000000022</v>
      </c>
      <c r="Q16" s="165"/>
      <c r="R16" s="205" t="s">
        <v>183</v>
      </c>
      <c r="S16" s="206"/>
      <c r="T16" s="116">
        <v>605</v>
      </c>
      <c r="U16" s="121">
        <v>-772</v>
      </c>
    </row>
    <row r="17" spans="1:21" ht="62.25" customHeight="1" x14ac:dyDescent="0.2">
      <c r="A17" s="76">
        <v>1.3</v>
      </c>
      <c r="B17" s="77" t="s">
        <v>20</v>
      </c>
      <c r="C17" s="77" t="s">
        <v>9</v>
      </c>
      <c r="D17" s="221" t="s">
        <v>24</v>
      </c>
      <c r="E17" s="222"/>
      <c r="F17" s="207">
        <v>11</v>
      </c>
      <c r="G17" s="208"/>
      <c r="H17" s="209">
        <v>18</v>
      </c>
      <c r="I17" s="210"/>
      <c r="J17" s="211">
        <v>2512</v>
      </c>
      <c r="K17" s="212"/>
      <c r="L17" s="213">
        <v>2936.16</v>
      </c>
      <c r="M17" s="214"/>
      <c r="N17" s="215">
        <f>IFERROR(L17/J17,"-")</f>
        <v>1.1688535031847134</v>
      </c>
      <c r="O17" s="216"/>
      <c r="P17" s="164">
        <f t="shared" si="2"/>
        <v>424.15999999999985</v>
      </c>
      <c r="Q17" s="165"/>
      <c r="R17" s="205" t="s">
        <v>185</v>
      </c>
      <c r="S17" s="206"/>
      <c r="T17" s="116">
        <v>0</v>
      </c>
      <c r="U17" s="121">
        <v>-424</v>
      </c>
    </row>
    <row r="18" spans="1:21" ht="58.5" customHeight="1" x14ac:dyDescent="0.2">
      <c r="A18" s="76">
        <v>1.4</v>
      </c>
      <c r="B18" s="77" t="s">
        <v>20</v>
      </c>
      <c r="C18" s="77" t="s">
        <v>9</v>
      </c>
      <c r="D18" s="221" t="s">
        <v>24</v>
      </c>
      <c r="E18" s="222"/>
      <c r="F18" s="207">
        <v>4</v>
      </c>
      <c r="G18" s="208"/>
      <c r="H18" s="209">
        <v>5</v>
      </c>
      <c r="I18" s="210"/>
      <c r="J18" s="211">
        <v>457</v>
      </c>
      <c r="K18" s="212"/>
      <c r="L18" s="213">
        <v>676.51</v>
      </c>
      <c r="M18" s="214"/>
      <c r="N18" s="215">
        <f>IFERROR(L18/J18,"-")</f>
        <v>1.480328227571116</v>
      </c>
      <c r="O18" s="216"/>
      <c r="P18" s="164">
        <f t="shared" si="2"/>
        <v>219.51</v>
      </c>
      <c r="Q18" s="165"/>
      <c r="R18" s="205" t="s">
        <v>186</v>
      </c>
      <c r="S18" s="206"/>
      <c r="T18" s="116">
        <v>0</v>
      </c>
      <c r="U18" s="121">
        <v>-220</v>
      </c>
    </row>
    <row r="19" spans="1:21" ht="63.75" customHeight="1" x14ac:dyDescent="0.2">
      <c r="A19" s="76">
        <v>1.5</v>
      </c>
      <c r="B19" s="77" t="s">
        <v>20</v>
      </c>
      <c r="C19" s="77" t="s">
        <v>9</v>
      </c>
      <c r="D19" s="221" t="s">
        <v>25</v>
      </c>
      <c r="E19" s="222"/>
      <c r="F19" s="207">
        <v>4</v>
      </c>
      <c r="G19" s="208"/>
      <c r="H19" s="209">
        <v>4</v>
      </c>
      <c r="I19" s="210"/>
      <c r="J19" s="211">
        <v>457</v>
      </c>
      <c r="K19" s="212"/>
      <c r="L19" s="213">
        <v>474.56</v>
      </c>
      <c r="M19" s="214"/>
      <c r="N19" s="215">
        <f t="shared" ref="N19:N28" si="3">IFERROR(L19/J19,"-")</f>
        <v>1.0384245076586434</v>
      </c>
      <c r="O19" s="216"/>
      <c r="P19" s="164">
        <f t="shared" si="2"/>
        <v>17.560000000000002</v>
      </c>
      <c r="Q19" s="165"/>
      <c r="R19" s="205" t="s">
        <v>187</v>
      </c>
      <c r="S19" s="206"/>
      <c r="T19" s="116">
        <v>0</v>
      </c>
      <c r="U19" s="121">
        <v>-18</v>
      </c>
    </row>
    <row r="20" spans="1:21" ht="114.75" customHeight="1" x14ac:dyDescent="0.25">
      <c r="A20" s="76">
        <v>1.6</v>
      </c>
      <c r="B20" s="77" t="s">
        <v>20</v>
      </c>
      <c r="C20" s="77" t="s">
        <v>26</v>
      </c>
      <c r="D20" s="221" t="s">
        <v>27</v>
      </c>
      <c r="E20" s="222"/>
      <c r="F20" s="207">
        <v>12</v>
      </c>
      <c r="G20" s="208"/>
      <c r="H20" s="209">
        <v>10</v>
      </c>
      <c r="I20" s="210"/>
      <c r="J20" s="211">
        <v>3600</v>
      </c>
      <c r="K20" s="212"/>
      <c r="L20" s="213">
        <v>4128.16</v>
      </c>
      <c r="M20" s="214"/>
      <c r="N20" s="215">
        <f t="shared" si="3"/>
        <v>1.146711111111111</v>
      </c>
      <c r="O20" s="216"/>
      <c r="P20" s="164">
        <f t="shared" si="2"/>
        <v>528.15999999999985</v>
      </c>
      <c r="Q20" s="165"/>
      <c r="R20" s="205" t="s">
        <v>188</v>
      </c>
      <c r="S20" s="206"/>
      <c r="T20" s="116">
        <v>895</v>
      </c>
      <c r="U20" s="123">
        <v>-1423</v>
      </c>
    </row>
    <row r="21" spans="1:21" ht="106.5" customHeight="1" x14ac:dyDescent="0.25">
      <c r="A21" s="76">
        <v>1.7</v>
      </c>
      <c r="B21" s="77" t="s">
        <v>20</v>
      </c>
      <c r="C21" s="77" t="s">
        <v>22</v>
      </c>
      <c r="D21" s="221" t="s">
        <v>28</v>
      </c>
      <c r="E21" s="222"/>
      <c r="F21" s="207">
        <v>8</v>
      </c>
      <c r="G21" s="208"/>
      <c r="H21" s="209">
        <v>8</v>
      </c>
      <c r="I21" s="210"/>
      <c r="J21" s="211">
        <v>2800</v>
      </c>
      <c r="K21" s="212"/>
      <c r="L21" s="213">
        <v>2546.42</v>
      </c>
      <c r="M21" s="214"/>
      <c r="N21" s="215">
        <f t="shared" si="3"/>
        <v>0.90943571428571435</v>
      </c>
      <c r="O21" s="216"/>
      <c r="P21" s="164">
        <f t="shared" si="2"/>
        <v>-253.57999999999993</v>
      </c>
      <c r="Q21" s="165"/>
      <c r="R21" s="205" t="s">
        <v>189</v>
      </c>
      <c r="S21" s="206"/>
      <c r="T21" s="116">
        <v>1096.95</v>
      </c>
      <c r="U21" s="123">
        <v>-842.95</v>
      </c>
    </row>
    <row r="22" spans="1:21" ht="106.5" customHeight="1" x14ac:dyDescent="0.25">
      <c r="A22" s="76">
        <v>1.8</v>
      </c>
      <c r="B22" s="77" t="s">
        <v>20</v>
      </c>
      <c r="C22" s="77" t="s">
        <v>26</v>
      </c>
      <c r="D22" s="221" t="s">
        <v>29</v>
      </c>
      <c r="E22" s="222"/>
      <c r="F22" s="207">
        <v>2</v>
      </c>
      <c r="G22" s="208"/>
      <c r="H22" s="209">
        <v>2</v>
      </c>
      <c r="I22" s="210"/>
      <c r="J22" s="211">
        <v>2284</v>
      </c>
      <c r="K22" s="212"/>
      <c r="L22" s="213">
        <v>2066.5700000000002</v>
      </c>
      <c r="M22" s="214"/>
      <c r="N22" s="215">
        <f t="shared" si="3"/>
        <v>0.9048029772329248</v>
      </c>
      <c r="O22" s="216"/>
      <c r="P22" s="164">
        <f t="shared" si="2"/>
        <v>-217.42999999999984</v>
      </c>
      <c r="Q22" s="165"/>
      <c r="R22" s="245" t="s">
        <v>184</v>
      </c>
      <c r="S22" s="246"/>
      <c r="T22" s="116">
        <v>130</v>
      </c>
      <c r="U22" s="124">
        <v>87</v>
      </c>
    </row>
    <row r="23" spans="1:21" ht="62.25" customHeight="1" x14ac:dyDescent="0.25">
      <c r="A23" s="76">
        <v>1.9</v>
      </c>
      <c r="B23" s="77" t="s">
        <v>20</v>
      </c>
      <c r="C23" s="77" t="s">
        <v>9</v>
      </c>
      <c r="D23" s="221" t="s">
        <v>30</v>
      </c>
      <c r="E23" s="222"/>
      <c r="F23" s="207">
        <v>2</v>
      </c>
      <c r="G23" s="208"/>
      <c r="H23" s="209">
        <v>2</v>
      </c>
      <c r="I23" s="210"/>
      <c r="J23" s="211">
        <v>3500</v>
      </c>
      <c r="K23" s="212"/>
      <c r="L23" s="213">
        <v>3939.04</v>
      </c>
      <c r="M23" s="214"/>
      <c r="N23" s="215">
        <f t="shared" si="3"/>
        <v>1.12544</v>
      </c>
      <c r="O23" s="216"/>
      <c r="P23" s="164">
        <f t="shared" si="2"/>
        <v>439.03999999999996</v>
      </c>
      <c r="Q23" s="165"/>
      <c r="R23" s="205" t="s">
        <v>190</v>
      </c>
      <c r="S23" s="206"/>
      <c r="T23" s="116">
        <v>0</v>
      </c>
      <c r="U23" s="123">
        <v>-439</v>
      </c>
    </row>
    <row r="24" spans="1:21" ht="63.75" customHeight="1" x14ac:dyDescent="0.25">
      <c r="A24" s="81">
        <v>1.1000000000000001</v>
      </c>
      <c r="B24" s="77" t="s">
        <v>20</v>
      </c>
      <c r="C24" s="77" t="s">
        <v>9</v>
      </c>
      <c r="D24" s="221" t="s">
        <v>31</v>
      </c>
      <c r="E24" s="222"/>
      <c r="F24" s="207">
        <v>1</v>
      </c>
      <c r="G24" s="208"/>
      <c r="H24" s="209">
        <v>0</v>
      </c>
      <c r="I24" s="210"/>
      <c r="J24" s="211">
        <v>3500</v>
      </c>
      <c r="K24" s="212"/>
      <c r="L24" s="213">
        <v>13.75</v>
      </c>
      <c r="M24" s="214"/>
      <c r="N24" s="215">
        <f t="shared" si="3"/>
        <v>3.9285714285714288E-3</v>
      </c>
      <c r="O24" s="216"/>
      <c r="P24" s="164">
        <f t="shared" si="2"/>
        <v>-3486.25</v>
      </c>
      <c r="Q24" s="165"/>
      <c r="R24" s="205" t="s">
        <v>191</v>
      </c>
      <c r="S24" s="206"/>
      <c r="T24" s="116">
        <v>3738.13</v>
      </c>
      <c r="U24" s="123">
        <v>-252.13</v>
      </c>
    </row>
    <row r="25" spans="1:21" ht="129" customHeight="1" x14ac:dyDescent="0.25">
      <c r="A25" s="81">
        <v>1.1100000000000001</v>
      </c>
      <c r="B25" s="77" t="s">
        <v>20</v>
      </c>
      <c r="C25" s="77" t="s">
        <v>9</v>
      </c>
      <c r="D25" s="221" t="s">
        <v>25</v>
      </c>
      <c r="E25" s="222"/>
      <c r="F25" s="207">
        <v>12</v>
      </c>
      <c r="G25" s="208"/>
      <c r="H25" s="209">
        <v>10</v>
      </c>
      <c r="I25" s="210"/>
      <c r="J25" s="211">
        <v>3200</v>
      </c>
      <c r="K25" s="212"/>
      <c r="L25" s="213">
        <v>2016.46</v>
      </c>
      <c r="M25" s="214"/>
      <c r="N25" s="215">
        <f t="shared" si="3"/>
        <v>0.63014375</v>
      </c>
      <c r="O25" s="216"/>
      <c r="P25" s="164">
        <f t="shared" si="2"/>
        <v>-1183.54</v>
      </c>
      <c r="Q25" s="165"/>
      <c r="R25" s="205" t="s">
        <v>192</v>
      </c>
      <c r="S25" s="206"/>
      <c r="T25" s="116">
        <v>1000</v>
      </c>
      <c r="U25" s="124">
        <v>184</v>
      </c>
    </row>
    <row r="26" spans="1:21" ht="57.75" customHeight="1" x14ac:dyDescent="0.25">
      <c r="A26" s="81">
        <v>1.1200000000000001</v>
      </c>
      <c r="B26" s="77" t="s">
        <v>20</v>
      </c>
      <c r="C26" s="77" t="s">
        <v>9</v>
      </c>
      <c r="D26" s="221" t="s">
        <v>30</v>
      </c>
      <c r="E26" s="222"/>
      <c r="F26" s="207">
        <v>3</v>
      </c>
      <c r="G26" s="208"/>
      <c r="H26" s="209">
        <v>10</v>
      </c>
      <c r="I26" s="210"/>
      <c r="J26" s="211">
        <v>3500</v>
      </c>
      <c r="K26" s="212"/>
      <c r="L26" s="213">
        <v>4000</v>
      </c>
      <c r="M26" s="214"/>
      <c r="N26" s="215">
        <f t="shared" si="3"/>
        <v>1.1428571428571428</v>
      </c>
      <c r="O26" s="216"/>
      <c r="P26" s="164">
        <f t="shared" si="2"/>
        <v>500</v>
      </c>
      <c r="Q26" s="165"/>
      <c r="R26" s="205" t="s">
        <v>193</v>
      </c>
      <c r="S26" s="206"/>
      <c r="T26" s="116">
        <v>0</v>
      </c>
      <c r="U26" s="123">
        <v>-500</v>
      </c>
    </row>
    <row r="27" spans="1:21" ht="60.75" customHeight="1" x14ac:dyDescent="0.25">
      <c r="A27" s="81">
        <v>1.1299999999999999</v>
      </c>
      <c r="B27" s="77" t="s">
        <v>20</v>
      </c>
      <c r="C27" s="77" t="s">
        <v>9</v>
      </c>
      <c r="D27" s="221" t="s">
        <v>32</v>
      </c>
      <c r="E27" s="222"/>
      <c r="F27" s="207">
        <v>1</v>
      </c>
      <c r="G27" s="208"/>
      <c r="H27" s="209">
        <v>1</v>
      </c>
      <c r="I27" s="210"/>
      <c r="J27" s="211">
        <v>3500</v>
      </c>
      <c r="K27" s="212"/>
      <c r="L27" s="213">
        <v>3983.99</v>
      </c>
      <c r="M27" s="214"/>
      <c r="N27" s="215">
        <f t="shared" si="3"/>
        <v>1.1382828571428572</v>
      </c>
      <c r="O27" s="216"/>
      <c r="P27" s="164">
        <f t="shared" si="2"/>
        <v>483.98999999999978</v>
      </c>
      <c r="Q27" s="165"/>
      <c r="R27" s="205" t="s">
        <v>194</v>
      </c>
      <c r="S27" s="206"/>
      <c r="T27" s="116">
        <v>0</v>
      </c>
      <c r="U27" s="123">
        <v>-484</v>
      </c>
    </row>
    <row r="28" spans="1:21" ht="72.75" customHeight="1" thickBot="1" x14ac:dyDescent="0.25">
      <c r="A28" s="81">
        <v>1.1399999999999999</v>
      </c>
      <c r="B28" s="77" t="s">
        <v>20</v>
      </c>
      <c r="C28" s="77" t="s">
        <v>9</v>
      </c>
      <c r="D28" s="221" t="s">
        <v>32</v>
      </c>
      <c r="E28" s="222"/>
      <c r="F28" s="207">
        <v>1</v>
      </c>
      <c r="G28" s="208"/>
      <c r="H28" s="223">
        <v>1</v>
      </c>
      <c r="I28" s="224"/>
      <c r="J28" s="225">
        <v>2000</v>
      </c>
      <c r="K28" s="226"/>
      <c r="L28" s="227">
        <v>2000</v>
      </c>
      <c r="M28" s="228"/>
      <c r="N28" s="229">
        <f t="shared" si="3"/>
        <v>1</v>
      </c>
      <c r="O28" s="230"/>
      <c r="P28" s="231">
        <f t="shared" si="2"/>
        <v>0</v>
      </c>
      <c r="Q28" s="232"/>
      <c r="R28" s="205" t="s">
        <v>195</v>
      </c>
      <c r="S28" s="206"/>
      <c r="T28" s="116">
        <v>0</v>
      </c>
      <c r="U28" s="116">
        <v>0</v>
      </c>
    </row>
    <row r="29" spans="1:21" ht="15.75" thickBot="1" x14ac:dyDescent="0.25">
      <c r="A29" s="82"/>
      <c r="B29" s="82"/>
      <c r="C29" s="82"/>
      <c r="D29" s="82"/>
      <c r="E29" s="82"/>
      <c r="F29" s="83"/>
      <c r="H29" s="235" t="s">
        <v>47</v>
      </c>
      <c r="I29" s="236"/>
      <c r="J29" s="237">
        <f>SUM(J15:K28)</f>
        <v>38160</v>
      </c>
      <c r="K29" s="238"/>
      <c r="L29" s="239">
        <f>SUM(L15:L28)</f>
        <v>36204.979999999996</v>
      </c>
      <c r="M29" s="240"/>
      <c r="N29" s="241">
        <f>IFERROR(L29/J29,"-")</f>
        <v>0.94876781970649882</v>
      </c>
      <c r="O29" s="242"/>
      <c r="P29" s="243">
        <f>J29-L29</f>
        <v>1955.0200000000041</v>
      </c>
      <c r="Q29" s="244"/>
      <c r="R29" s="233"/>
      <c r="S29" s="234"/>
      <c r="T29" s="116">
        <f>SUM(T15:T28)</f>
        <v>8070.08</v>
      </c>
      <c r="U29" s="116">
        <f>SUM(U15:U28)</f>
        <v>-6116.08</v>
      </c>
    </row>
    <row r="30" spans="1:21" ht="15.75" thickBot="1" x14ac:dyDescent="0.25">
      <c r="J30" s="217"/>
      <c r="K30" s="217"/>
    </row>
    <row r="31" spans="1:21" ht="16.5" thickBot="1" x14ac:dyDescent="0.25">
      <c r="A31" s="218" t="s">
        <v>46</v>
      </c>
      <c r="B31" s="219"/>
      <c r="C31" s="219"/>
      <c r="D31" s="219"/>
      <c r="E31" s="219"/>
      <c r="F31" s="219"/>
      <c r="G31" s="219"/>
      <c r="H31" s="219"/>
      <c r="I31" s="219"/>
      <c r="J31" s="219"/>
      <c r="K31" s="219"/>
      <c r="L31" s="219"/>
      <c r="M31" s="219"/>
      <c r="N31" s="219"/>
      <c r="O31" s="219"/>
      <c r="P31" s="219"/>
      <c r="Q31" s="219"/>
      <c r="R31" s="219"/>
      <c r="S31" s="220"/>
    </row>
    <row r="32" spans="1:21" ht="15.75" thickBot="1" x14ac:dyDescent="0.25">
      <c r="A32" s="82"/>
      <c r="B32" s="82"/>
      <c r="C32" s="82"/>
      <c r="D32" s="82"/>
      <c r="E32" s="82"/>
      <c r="F32" s="82"/>
      <c r="G32" s="82"/>
      <c r="H32" s="82"/>
      <c r="I32" s="82"/>
      <c r="J32" s="82"/>
      <c r="K32" s="82"/>
      <c r="L32" s="82"/>
      <c r="M32" s="82"/>
      <c r="N32" s="82"/>
      <c r="O32" s="82"/>
      <c r="P32" s="82"/>
      <c r="Q32" s="82"/>
      <c r="R32" s="82"/>
      <c r="S32" s="82"/>
    </row>
    <row r="33" spans="1:19" ht="15.75" thickBot="1" x14ac:dyDescent="0.25">
      <c r="A33" s="130" t="s">
        <v>35</v>
      </c>
      <c r="B33" s="131"/>
      <c r="C33" s="131"/>
      <c r="D33" s="131"/>
      <c r="E33" s="160"/>
      <c r="F33" s="161" t="s">
        <v>36</v>
      </c>
      <c r="G33" s="162"/>
      <c r="H33" s="161" t="s">
        <v>37</v>
      </c>
      <c r="I33" s="163"/>
      <c r="J33" s="163"/>
      <c r="K33" s="163"/>
      <c r="L33" s="163"/>
      <c r="M33" s="162"/>
      <c r="N33" s="82"/>
      <c r="O33" s="82"/>
      <c r="P33" s="82"/>
      <c r="Q33" s="82"/>
      <c r="R33" s="82"/>
      <c r="S33" s="82"/>
    </row>
    <row r="34" spans="1:19" ht="15" customHeight="1" x14ac:dyDescent="0.2">
      <c r="A34" s="183" t="s">
        <v>38</v>
      </c>
      <c r="B34" s="184"/>
      <c r="C34" s="84">
        <v>1.1000000000000001</v>
      </c>
      <c r="D34" s="187" t="s">
        <v>39</v>
      </c>
      <c r="E34" s="188"/>
      <c r="F34" s="189">
        <v>18833.849999999999</v>
      </c>
      <c r="G34" s="190"/>
      <c r="H34" s="191" t="s">
        <v>48</v>
      </c>
      <c r="I34" s="192"/>
      <c r="J34" s="192"/>
      <c r="K34" s="192"/>
      <c r="L34" s="192"/>
      <c r="M34" s="193"/>
      <c r="N34" s="82"/>
      <c r="O34" s="82"/>
      <c r="P34" s="82"/>
      <c r="Q34" s="82"/>
      <c r="R34" s="82"/>
      <c r="S34" s="82"/>
    </row>
    <row r="35" spans="1:19" ht="15" customHeight="1" x14ac:dyDescent="0.2">
      <c r="A35" s="185"/>
      <c r="B35" s="186"/>
      <c r="C35" s="85">
        <v>1.2</v>
      </c>
      <c r="D35" s="194" t="s">
        <v>40</v>
      </c>
      <c r="E35" s="195"/>
      <c r="F35" s="152">
        <v>120000</v>
      </c>
      <c r="G35" s="170"/>
      <c r="H35" s="171" t="s">
        <v>49</v>
      </c>
      <c r="I35" s="172"/>
      <c r="J35" s="172"/>
      <c r="K35" s="172"/>
      <c r="L35" s="172"/>
      <c r="M35" s="173"/>
      <c r="N35" s="82"/>
      <c r="O35" s="82"/>
      <c r="P35" s="82"/>
      <c r="Q35" s="82"/>
      <c r="R35" s="82"/>
      <c r="S35" s="82"/>
    </row>
    <row r="36" spans="1:19" ht="15" customHeight="1" x14ac:dyDescent="0.2">
      <c r="A36" s="174" t="s">
        <v>41</v>
      </c>
      <c r="B36" s="175"/>
      <c r="C36" s="85">
        <v>2.1</v>
      </c>
      <c r="D36" s="178" t="s">
        <v>16</v>
      </c>
      <c r="E36" s="179"/>
      <c r="F36" s="152">
        <f>L29</f>
        <v>36204.979999999996</v>
      </c>
      <c r="G36" s="170"/>
      <c r="H36" s="171" t="s">
        <v>138</v>
      </c>
      <c r="I36" s="172"/>
      <c r="J36" s="172"/>
      <c r="K36" s="172"/>
      <c r="L36" s="172"/>
      <c r="M36" s="173"/>
      <c r="N36" s="82"/>
      <c r="O36" s="82"/>
      <c r="P36" s="82"/>
      <c r="Q36" s="82"/>
      <c r="R36" s="82"/>
      <c r="S36" s="82"/>
    </row>
    <row r="37" spans="1:19" ht="15" customHeight="1" x14ac:dyDescent="0.2">
      <c r="A37" s="176"/>
      <c r="B37" s="177"/>
      <c r="C37" s="85">
        <v>2.2000000000000002</v>
      </c>
      <c r="D37" s="178" t="s">
        <v>42</v>
      </c>
      <c r="E37" s="179"/>
      <c r="F37" s="152">
        <f>K10</f>
        <v>62665.219999999994</v>
      </c>
      <c r="G37" s="170"/>
      <c r="H37" s="180" t="s">
        <v>139</v>
      </c>
      <c r="I37" s="181"/>
      <c r="J37" s="181"/>
      <c r="K37" s="181"/>
      <c r="L37" s="181"/>
      <c r="M37" s="182"/>
      <c r="N37" s="82"/>
      <c r="O37" s="82"/>
      <c r="P37" s="82"/>
      <c r="Q37" s="82"/>
      <c r="R37" s="82"/>
      <c r="S37" s="82"/>
    </row>
    <row r="38" spans="1:19" ht="15.75" thickBot="1" x14ac:dyDescent="0.25">
      <c r="A38" s="196" t="s">
        <v>43</v>
      </c>
      <c r="B38" s="197"/>
      <c r="C38" s="86">
        <v>3.1</v>
      </c>
      <c r="D38" s="198" t="s">
        <v>44</v>
      </c>
      <c r="E38" s="199"/>
      <c r="F38" s="200">
        <f>'Compromisos al 31 dic 2019'!D58</f>
        <v>30010.18</v>
      </c>
      <c r="G38" s="201"/>
      <c r="H38" s="202" t="s">
        <v>140</v>
      </c>
      <c r="I38" s="203"/>
      <c r="J38" s="203"/>
      <c r="K38" s="203"/>
      <c r="L38" s="203"/>
      <c r="M38" s="204"/>
      <c r="N38" s="82"/>
      <c r="O38" s="82"/>
      <c r="P38" s="82"/>
      <c r="Q38" s="82"/>
      <c r="R38" s="82"/>
      <c r="S38" s="82"/>
    </row>
    <row r="39" spans="1:19" ht="16.5" thickBot="1" x14ac:dyDescent="0.25">
      <c r="A39" s="82"/>
      <c r="B39" s="82"/>
      <c r="C39" s="82"/>
      <c r="D39" s="166" t="s">
        <v>45</v>
      </c>
      <c r="E39" s="167"/>
      <c r="F39" s="168">
        <f>F34+F35-F36-F37-F38</f>
        <v>9953.4700000000157</v>
      </c>
      <c r="G39" s="169"/>
      <c r="H39" s="82"/>
      <c r="I39" s="82"/>
      <c r="J39" s="87"/>
      <c r="K39" s="82"/>
      <c r="L39" s="82"/>
      <c r="M39" s="82"/>
      <c r="N39" s="82"/>
      <c r="O39" s="82"/>
      <c r="P39" s="82"/>
      <c r="Q39" s="82"/>
      <c r="R39" s="82"/>
      <c r="S39" s="82"/>
    </row>
    <row r="42" spans="1:19" ht="15.75" thickBot="1" x14ac:dyDescent="0.25"/>
    <row r="43" spans="1:19" ht="15.75" thickBot="1" x14ac:dyDescent="0.25">
      <c r="A43" s="130" t="s">
        <v>50</v>
      </c>
      <c r="B43" s="131"/>
      <c r="C43" s="131"/>
      <c r="D43" s="132" t="s">
        <v>36</v>
      </c>
      <c r="E43" s="133"/>
      <c r="F43" s="134" t="s">
        <v>37</v>
      </c>
      <c r="G43" s="135"/>
      <c r="H43" s="135"/>
      <c r="I43" s="135"/>
      <c r="J43" s="135"/>
      <c r="K43" s="136"/>
    </row>
    <row r="44" spans="1:19" x14ac:dyDescent="0.2">
      <c r="A44" s="88" t="s">
        <v>51</v>
      </c>
      <c r="B44" s="89"/>
      <c r="C44" s="90"/>
      <c r="D44" s="137">
        <v>39296.68</v>
      </c>
      <c r="E44" s="138"/>
      <c r="F44" s="139" t="s">
        <v>137</v>
      </c>
      <c r="G44" s="140"/>
      <c r="H44" s="140"/>
      <c r="I44" s="140"/>
      <c r="J44" s="140"/>
      <c r="K44" s="141"/>
    </row>
    <row r="45" spans="1:19" x14ac:dyDescent="0.2">
      <c r="A45" s="91" t="s">
        <v>52</v>
      </c>
      <c r="B45" s="92"/>
      <c r="C45" s="93"/>
      <c r="D45" s="142">
        <f>-366.76-600+169</f>
        <v>-797.76</v>
      </c>
      <c r="E45" s="143"/>
      <c r="F45" s="144" t="s">
        <v>103</v>
      </c>
      <c r="G45" s="145"/>
      <c r="H45" s="145"/>
      <c r="I45" s="145"/>
      <c r="J45" s="145"/>
      <c r="K45" s="146"/>
    </row>
    <row r="46" spans="1:19" ht="15.75" customHeight="1" x14ac:dyDescent="0.2">
      <c r="A46" s="157" t="s">
        <v>148</v>
      </c>
      <c r="B46" s="158"/>
      <c r="C46" s="159"/>
      <c r="D46" s="152">
        <f>1274.67+190</f>
        <v>1464.67</v>
      </c>
      <c r="E46" s="153"/>
      <c r="F46" s="154" t="s">
        <v>167</v>
      </c>
      <c r="G46" s="155"/>
      <c r="H46" s="155"/>
      <c r="I46" s="155"/>
      <c r="J46" s="155"/>
      <c r="K46" s="156"/>
    </row>
    <row r="47" spans="1:19" ht="15.75" thickBot="1" x14ac:dyDescent="0.25">
      <c r="A47" s="94" t="s">
        <v>53</v>
      </c>
      <c r="B47" s="95"/>
      <c r="C47" s="96"/>
      <c r="D47" s="147">
        <f>-'Compromisos al 31 dic 2019'!D58</f>
        <v>-30010.18</v>
      </c>
      <c r="E47" s="148"/>
      <c r="F47" s="149" t="s">
        <v>104</v>
      </c>
      <c r="G47" s="150"/>
      <c r="H47" s="150"/>
      <c r="I47" s="150"/>
      <c r="J47" s="150"/>
      <c r="K47" s="151"/>
    </row>
    <row r="48" spans="1:19" ht="16.5" thickBot="1" x14ac:dyDescent="0.25">
      <c r="A48" s="125" t="s">
        <v>45</v>
      </c>
      <c r="B48" s="126"/>
      <c r="C48" s="127"/>
      <c r="D48" s="128">
        <f>SUM(D44:E47)</f>
        <v>9953.4099999999962</v>
      </c>
      <c r="E48" s="129"/>
      <c r="F48" s="97"/>
      <c r="G48" s="82"/>
      <c r="H48" s="82"/>
      <c r="I48" s="82"/>
      <c r="J48" s="82"/>
      <c r="K48" s="82"/>
    </row>
    <row r="49" spans="5:6" x14ac:dyDescent="0.2">
      <c r="F49" s="98"/>
    </row>
    <row r="50" spans="5:6" x14ac:dyDescent="0.2">
      <c r="E50" s="98">
        <f>F39-D48</f>
        <v>6.0000000019499566E-2</v>
      </c>
    </row>
  </sheetData>
  <mergeCells count="211">
    <mergeCell ref="A46:C46"/>
    <mergeCell ref="D46:E46"/>
    <mergeCell ref="F46:K46"/>
    <mergeCell ref="D47:E47"/>
    <mergeCell ref="F47:K47"/>
    <mergeCell ref="A48:C48"/>
    <mergeCell ref="D48:E48"/>
    <mergeCell ref="A43:C43"/>
    <mergeCell ref="D43:E43"/>
    <mergeCell ref="F43:K43"/>
    <mergeCell ref="D44:E44"/>
    <mergeCell ref="F44:K44"/>
    <mergeCell ref="D45:E45"/>
    <mergeCell ref="F45:K45"/>
    <mergeCell ref="A38:B38"/>
    <mergeCell ref="D38:E38"/>
    <mergeCell ref="F38:G38"/>
    <mergeCell ref="H38:M38"/>
    <mergeCell ref="D39:E39"/>
    <mergeCell ref="F39:G39"/>
    <mergeCell ref="F35:G35"/>
    <mergeCell ref="H35:M35"/>
    <mergeCell ref="A36:B37"/>
    <mergeCell ref="D36:E36"/>
    <mergeCell ref="F36:G36"/>
    <mergeCell ref="H36:M36"/>
    <mergeCell ref="D37:E37"/>
    <mergeCell ref="F37:G37"/>
    <mergeCell ref="H37:M37"/>
    <mergeCell ref="J30:K30"/>
    <mergeCell ref="A31:S31"/>
    <mergeCell ref="A33:E33"/>
    <mergeCell ref="F33:G33"/>
    <mergeCell ref="H33:M33"/>
    <mergeCell ref="A34:B35"/>
    <mergeCell ref="D34:E34"/>
    <mergeCell ref="F34:G34"/>
    <mergeCell ref="H34:M34"/>
    <mergeCell ref="D35:E35"/>
    <mergeCell ref="H29:I29"/>
    <mergeCell ref="J29:K29"/>
    <mergeCell ref="L29:M29"/>
    <mergeCell ref="N29:O29"/>
    <mergeCell ref="P29:Q29"/>
    <mergeCell ref="R29:S29"/>
    <mergeCell ref="P27:Q27"/>
    <mergeCell ref="R27:S27"/>
    <mergeCell ref="D28:E28"/>
    <mergeCell ref="F28:G28"/>
    <mergeCell ref="H28:I28"/>
    <mergeCell ref="J28:K28"/>
    <mergeCell ref="L28:M28"/>
    <mergeCell ref="N28:O28"/>
    <mergeCell ref="P28:Q28"/>
    <mergeCell ref="R28:S28"/>
    <mergeCell ref="D27:E27"/>
    <mergeCell ref="F27:G27"/>
    <mergeCell ref="H27:I27"/>
    <mergeCell ref="J27:K27"/>
    <mergeCell ref="L27:M27"/>
    <mergeCell ref="N27:O27"/>
    <mergeCell ref="P25:Q25"/>
    <mergeCell ref="R25:S25"/>
    <mergeCell ref="D26:E26"/>
    <mergeCell ref="F26:G26"/>
    <mergeCell ref="H26:I26"/>
    <mergeCell ref="J26:K26"/>
    <mergeCell ref="L26:M26"/>
    <mergeCell ref="N26:O26"/>
    <mergeCell ref="P26:Q26"/>
    <mergeCell ref="R26:S26"/>
    <mergeCell ref="D25:E25"/>
    <mergeCell ref="F25:G25"/>
    <mergeCell ref="H25:I25"/>
    <mergeCell ref="J25:K25"/>
    <mergeCell ref="L25:M25"/>
    <mergeCell ref="N25:O25"/>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3:O23"/>
    <mergeCell ref="P21:Q21"/>
    <mergeCell ref="R21:S21"/>
    <mergeCell ref="D22:E22"/>
    <mergeCell ref="F22:G22"/>
    <mergeCell ref="H22:I22"/>
    <mergeCell ref="J22:K22"/>
    <mergeCell ref="L22:M22"/>
    <mergeCell ref="N22:O22"/>
    <mergeCell ref="P22:Q22"/>
    <mergeCell ref="R22:S22"/>
    <mergeCell ref="D21:E21"/>
    <mergeCell ref="F21:G21"/>
    <mergeCell ref="H21:I21"/>
    <mergeCell ref="J21:K21"/>
    <mergeCell ref="L21:M21"/>
    <mergeCell ref="N21:O21"/>
    <mergeCell ref="P19:Q19"/>
    <mergeCell ref="R19:S19"/>
    <mergeCell ref="D20:E20"/>
    <mergeCell ref="F20:G20"/>
    <mergeCell ref="H20:I20"/>
    <mergeCell ref="J20:K20"/>
    <mergeCell ref="L20:M20"/>
    <mergeCell ref="N20:O20"/>
    <mergeCell ref="P20:Q20"/>
    <mergeCell ref="R20:S20"/>
    <mergeCell ref="D19:E19"/>
    <mergeCell ref="F19:G19"/>
    <mergeCell ref="H19:I19"/>
    <mergeCell ref="J19:K19"/>
    <mergeCell ref="L19:M19"/>
    <mergeCell ref="N19:O19"/>
    <mergeCell ref="P17:Q17"/>
    <mergeCell ref="R17:S17"/>
    <mergeCell ref="D18:E18"/>
    <mergeCell ref="F18:G18"/>
    <mergeCell ref="H18:I18"/>
    <mergeCell ref="J18:K18"/>
    <mergeCell ref="L18:M18"/>
    <mergeCell ref="N18:O18"/>
    <mergeCell ref="P18:Q18"/>
    <mergeCell ref="R18:S18"/>
    <mergeCell ref="D17:E17"/>
    <mergeCell ref="F17:G17"/>
    <mergeCell ref="H17:I17"/>
    <mergeCell ref="J17:K17"/>
    <mergeCell ref="L17:M17"/>
    <mergeCell ref="N17:O17"/>
    <mergeCell ref="P15:Q15"/>
    <mergeCell ref="R15:S15"/>
    <mergeCell ref="D16:E16"/>
    <mergeCell ref="F16:G16"/>
    <mergeCell ref="H16:I16"/>
    <mergeCell ref="J16:K16"/>
    <mergeCell ref="L16:M16"/>
    <mergeCell ref="N16:O16"/>
    <mergeCell ref="P16:Q16"/>
    <mergeCell ref="R16:S16"/>
    <mergeCell ref="D15:E15"/>
    <mergeCell ref="F15:G15"/>
    <mergeCell ref="H15:I15"/>
    <mergeCell ref="J15:K15"/>
    <mergeCell ref="L15:M15"/>
    <mergeCell ref="N15:O15"/>
    <mergeCell ref="A13:S13"/>
    <mergeCell ref="A14:B14"/>
    <mergeCell ref="D14:E14"/>
    <mergeCell ref="F14:G14"/>
    <mergeCell ref="H14:I14"/>
    <mergeCell ref="J14:K14"/>
    <mergeCell ref="L14:M14"/>
    <mergeCell ref="N14:O14"/>
    <mergeCell ref="P14:Q14"/>
    <mergeCell ref="R14:S14"/>
    <mergeCell ref="D10:H10"/>
    <mergeCell ref="I10:J10"/>
    <mergeCell ref="K10:L10"/>
    <mergeCell ref="M10:N10"/>
    <mergeCell ref="O10:P10"/>
    <mergeCell ref="Q10:R10"/>
    <mergeCell ref="D9:H9"/>
    <mergeCell ref="I9:J9"/>
    <mergeCell ref="K9:L9"/>
    <mergeCell ref="M9:N9"/>
    <mergeCell ref="O9:P9"/>
    <mergeCell ref="Q9:R9"/>
    <mergeCell ref="D8:H8"/>
    <mergeCell ref="I8:J8"/>
    <mergeCell ref="K8:L8"/>
    <mergeCell ref="M8:N8"/>
    <mergeCell ref="O8:P8"/>
    <mergeCell ref="Q8:R8"/>
    <mergeCell ref="D7:H7"/>
    <mergeCell ref="I7:J7"/>
    <mergeCell ref="K7:L7"/>
    <mergeCell ref="M7:N7"/>
    <mergeCell ref="O7:P7"/>
    <mergeCell ref="Q7:R7"/>
    <mergeCell ref="A3:R3"/>
    <mergeCell ref="A4:B4"/>
    <mergeCell ref="D4:H4"/>
    <mergeCell ref="I4:J4"/>
    <mergeCell ref="K4:L4"/>
    <mergeCell ref="M4:N4"/>
    <mergeCell ref="O4:P4"/>
    <mergeCell ref="Q4:R4"/>
    <mergeCell ref="D6:H6"/>
    <mergeCell ref="I6:J6"/>
    <mergeCell ref="K6:L6"/>
    <mergeCell ref="M6:N6"/>
    <mergeCell ref="O6:P6"/>
    <mergeCell ref="Q6:R6"/>
    <mergeCell ref="D5:H5"/>
    <mergeCell ref="I5:J5"/>
    <mergeCell ref="K5:L5"/>
    <mergeCell ref="M5:N5"/>
    <mergeCell ref="O5:P5"/>
    <mergeCell ref="Q5:R5"/>
  </mergeCells>
  <dataValidations count="8">
    <dataValidation type="decimal" allowBlank="1" showInputMessage="1" showErrorMessage="1" sqref="D46 D45:E45 D47:E47" xr:uid="{4EC64087-1824-4649-916E-E7E307DC1F4A}">
      <formula1>-9999999</formula1>
      <formula2>99999999</formula2>
    </dataValidation>
    <dataValidation type="decimal" allowBlank="1" showInputMessage="1" showErrorMessage="1" sqref="D44:E44" xr:uid="{A3DB51F8-C177-4A70-8DAC-4E8A92F2DC2B}">
      <formula1>0</formula1>
      <formula2>99999</formula2>
    </dataValidation>
    <dataValidation type="decimal" allowBlank="1" showInputMessage="1" showErrorMessage="1" sqref="F38:G38" xr:uid="{08FBB3FE-823D-4628-AB64-41DC1C9376EC}">
      <formula1>-99999999</formula1>
      <formula2>9999999999</formula2>
    </dataValidation>
    <dataValidation type="decimal" allowBlank="1" showInputMessage="1" showErrorMessage="1" sqref="F34:G37" xr:uid="{731C7A40-9892-4FD9-A1B6-55E52E221B5B}">
      <formula1>0</formula1>
      <formula2>9999999999</formula2>
    </dataValidation>
    <dataValidation type="decimal" allowBlank="1" showInputMessage="1" showErrorMessage="1" sqref="P15:Q28 O5:P10" xr:uid="{DD3846AB-F17C-4C87-A7FC-3239B667D33D}">
      <formula1>-500000</formula1>
      <formula2>5000000</formula2>
    </dataValidation>
    <dataValidation type="decimal" allowBlank="1" showInputMessage="1" showErrorMessage="1" sqref="J9 L5:L7 K5:K9 I5:I9 J5:J7 L9 J15:M28" xr:uid="{B4A80978-4E75-40AC-A037-D1C41B495FC8}">
      <formula1>0</formula1>
      <formula2>5000000</formula2>
    </dataValidation>
    <dataValidation type="decimal" allowBlank="1" showInputMessage="1" showErrorMessage="1" sqref="F39:G39 N15:O28 M5:N10" xr:uid="{B9CD357A-2BF0-4D51-9087-5BD4D828426F}">
      <formula1>0</formula1>
      <formula2>50000</formula2>
    </dataValidation>
    <dataValidation type="whole" allowBlank="1" showInputMessage="1" showErrorMessage="1" sqref="I10:L10 J29:Q29 F15:I28 D48:E48" xr:uid="{EA06C2FB-0722-48DA-9493-7D7230A7D179}">
      <formula1>0</formula1>
      <formula2>50000</formula2>
    </dataValidation>
  </dataValidations>
  <pageMargins left="0.7" right="0.7" top="0.75" bottom="0.75" header="0.3" footer="0.3"/>
  <pageSetup orientation="portrait" horizontalDpi="360" verticalDpi="36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E33BD6D-C9C0-45FA-A077-28F86E008F6E}">
          <x14:formula1>
            <xm:f>'C:\Users\malvarado\AppData\Local\Microsoft\Windows\INetCache\Content.Outlook\LF7CBA3L\[SLV-CFUND-1707_ExpenditureReport_Year2 modificacion.xlsx]LISTS'!#REF!</xm:f>
          </x14:formula1>
          <xm:sqref>B5:D9 B15:D28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235E7-FB9C-421E-A32D-2E83D83AD38E}">
  <dimension ref="A1:E68"/>
  <sheetViews>
    <sheetView workbookViewId="0">
      <pane ySplit="3" topLeftCell="A4" activePane="bottomLeft" state="frozen"/>
      <selection pane="bottomLeft" activeCell="H50" sqref="H50"/>
    </sheetView>
  </sheetViews>
  <sheetFormatPr baseColWidth="10" defaultRowHeight="15" x14ac:dyDescent="0.25"/>
  <cols>
    <col min="1" max="1" width="5.7109375" bestFit="1" customWidth="1"/>
    <col min="2" max="2" width="54.140625" customWidth="1"/>
    <col min="3" max="3" width="29.140625" customWidth="1"/>
    <col min="4" max="4" width="15.85546875" bestFit="1" customWidth="1"/>
    <col min="257" max="257" width="5.7109375" bestFit="1" customWidth="1"/>
    <col min="258" max="258" width="68.28515625" customWidth="1"/>
    <col min="259" max="259" width="29.140625" customWidth="1"/>
    <col min="260" max="260" width="15.85546875" bestFit="1" customWidth="1"/>
    <col min="513" max="513" width="5.7109375" bestFit="1" customWidth="1"/>
    <col min="514" max="514" width="68.28515625" customWidth="1"/>
    <col min="515" max="515" width="29.140625" customWidth="1"/>
    <col min="516" max="516" width="15.85546875" bestFit="1" customWidth="1"/>
    <col min="769" max="769" width="5.7109375" bestFit="1" customWidth="1"/>
    <col min="770" max="770" width="68.28515625" customWidth="1"/>
    <col min="771" max="771" width="29.140625" customWidth="1"/>
    <col min="772" max="772" width="15.85546875" bestFit="1" customWidth="1"/>
    <col min="1025" max="1025" width="5.7109375" bestFit="1" customWidth="1"/>
    <col min="1026" max="1026" width="68.28515625" customWidth="1"/>
    <col min="1027" max="1027" width="29.140625" customWidth="1"/>
    <col min="1028" max="1028" width="15.85546875" bestFit="1" customWidth="1"/>
    <col min="1281" max="1281" width="5.7109375" bestFit="1" customWidth="1"/>
    <col min="1282" max="1282" width="68.28515625" customWidth="1"/>
    <col min="1283" max="1283" width="29.140625" customWidth="1"/>
    <col min="1284" max="1284" width="15.85546875" bestFit="1" customWidth="1"/>
    <col min="1537" max="1537" width="5.7109375" bestFit="1" customWidth="1"/>
    <col min="1538" max="1538" width="68.28515625" customWidth="1"/>
    <col min="1539" max="1539" width="29.140625" customWidth="1"/>
    <col min="1540" max="1540" width="15.85546875" bestFit="1" customWidth="1"/>
    <col min="1793" max="1793" width="5.7109375" bestFit="1" customWidth="1"/>
    <col min="1794" max="1794" width="68.28515625" customWidth="1"/>
    <col min="1795" max="1795" width="29.140625" customWidth="1"/>
    <col min="1796" max="1796" width="15.85546875" bestFit="1" customWidth="1"/>
    <col min="2049" max="2049" width="5.7109375" bestFit="1" customWidth="1"/>
    <col min="2050" max="2050" width="68.28515625" customWidth="1"/>
    <col min="2051" max="2051" width="29.140625" customWidth="1"/>
    <col min="2052" max="2052" width="15.85546875" bestFit="1" customWidth="1"/>
    <col min="2305" max="2305" width="5.7109375" bestFit="1" customWidth="1"/>
    <col min="2306" max="2306" width="68.28515625" customWidth="1"/>
    <col min="2307" max="2307" width="29.140625" customWidth="1"/>
    <col min="2308" max="2308" width="15.85546875" bestFit="1" customWidth="1"/>
    <col min="2561" max="2561" width="5.7109375" bestFit="1" customWidth="1"/>
    <col min="2562" max="2562" width="68.28515625" customWidth="1"/>
    <col min="2563" max="2563" width="29.140625" customWidth="1"/>
    <col min="2564" max="2564" width="15.85546875" bestFit="1" customWidth="1"/>
    <col min="2817" max="2817" width="5.7109375" bestFit="1" customWidth="1"/>
    <col min="2818" max="2818" width="68.28515625" customWidth="1"/>
    <col min="2819" max="2819" width="29.140625" customWidth="1"/>
    <col min="2820" max="2820" width="15.85546875" bestFit="1" customWidth="1"/>
    <col min="3073" max="3073" width="5.7109375" bestFit="1" customWidth="1"/>
    <col min="3074" max="3074" width="68.28515625" customWidth="1"/>
    <col min="3075" max="3075" width="29.140625" customWidth="1"/>
    <col min="3076" max="3076" width="15.85546875" bestFit="1" customWidth="1"/>
    <col min="3329" max="3329" width="5.7109375" bestFit="1" customWidth="1"/>
    <col min="3330" max="3330" width="68.28515625" customWidth="1"/>
    <col min="3331" max="3331" width="29.140625" customWidth="1"/>
    <col min="3332" max="3332" width="15.85546875" bestFit="1" customWidth="1"/>
    <col min="3585" max="3585" width="5.7109375" bestFit="1" customWidth="1"/>
    <col min="3586" max="3586" width="68.28515625" customWidth="1"/>
    <col min="3587" max="3587" width="29.140625" customWidth="1"/>
    <col min="3588" max="3588" width="15.85546875" bestFit="1" customWidth="1"/>
    <col min="3841" max="3841" width="5.7109375" bestFit="1" customWidth="1"/>
    <col min="3842" max="3842" width="68.28515625" customWidth="1"/>
    <col min="3843" max="3843" width="29.140625" customWidth="1"/>
    <col min="3844" max="3844" width="15.85546875" bestFit="1" customWidth="1"/>
    <col min="4097" max="4097" width="5.7109375" bestFit="1" customWidth="1"/>
    <col min="4098" max="4098" width="68.28515625" customWidth="1"/>
    <col min="4099" max="4099" width="29.140625" customWidth="1"/>
    <col min="4100" max="4100" width="15.85546875" bestFit="1" customWidth="1"/>
    <col min="4353" max="4353" width="5.7109375" bestFit="1" customWidth="1"/>
    <col min="4354" max="4354" width="68.28515625" customWidth="1"/>
    <col min="4355" max="4355" width="29.140625" customWidth="1"/>
    <col min="4356" max="4356" width="15.85546875" bestFit="1" customWidth="1"/>
    <col min="4609" max="4609" width="5.7109375" bestFit="1" customWidth="1"/>
    <col min="4610" max="4610" width="68.28515625" customWidth="1"/>
    <col min="4611" max="4611" width="29.140625" customWidth="1"/>
    <col min="4612" max="4612" width="15.85546875" bestFit="1" customWidth="1"/>
    <col min="4865" max="4865" width="5.7109375" bestFit="1" customWidth="1"/>
    <col min="4866" max="4866" width="68.28515625" customWidth="1"/>
    <col min="4867" max="4867" width="29.140625" customWidth="1"/>
    <col min="4868" max="4868" width="15.85546875" bestFit="1" customWidth="1"/>
    <col min="5121" max="5121" width="5.7109375" bestFit="1" customWidth="1"/>
    <col min="5122" max="5122" width="68.28515625" customWidth="1"/>
    <col min="5123" max="5123" width="29.140625" customWidth="1"/>
    <col min="5124" max="5124" width="15.85546875" bestFit="1" customWidth="1"/>
    <col min="5377" max="5377" width="5.7109375" bestFit="1" customWidth="1"/>
    <col min="5378" max="5378" width="68.28515625" customWidth="1"/>
    <col min="5379" max="5379" width="29.140625" customWidth="1"/>
    <col min="5380" max="5380" width="15.85546875" bestFit="1" customWidth="1"/>
    <col min="5633" max="5633" width="5.7109375" bestFit="1" customWidth="1"/>
    <col min="5634" max="5634" width="68.28515625" customWidth="1"/>
    <col min="5635" max="5635" width="29.140625" customWidth="1"/>
    <col min="5636" max="5636" width="15.85546875" bestFit="1" customWidth="1"/>
    <col min="5889" max="5889" width="5.7109375" bestFit="1" customWidth="1"/>
    <col min="5890" max="5890" width="68.28515625" customWidth="1"/>
    <col min="5891" max="5891" width="29.140625" customWidth="1"/>
    <col min="5892" max="5892" width="15.85546875" bestFit="1" customWidth="1"/>
    <col min="6145" max="6145" width="5.7109375" bestFit="1" customWidth="1"/>
    <col min="6146" max="6146" width="68.28515625" customWidth="1"/>
    <col min="6147" max="6147" width="29.140625" customWidth="1"/>
    <col min="6148" max="6148" width="15.85546875" bestFit="1" customWidth="1"/>
    <col min="6401" max="6401" width="5.7109375" bestFit="1" customWidth="1"/>
    <col min="6402" max="6402" width="68.28515625" customWidth="1"/>
    <col min="6403" max="6403" width="29.140625" customWidth="1"/>
    <col min="6404" max="6404" width="15.85546875" bestFit="1" customWidth="1"/>
    <col min="6657" max="6657" width="5.7109375" bestFit="1" customWidth="1"/>
    <col min="6658" max="6658" width="68.28515625" customWidth="1"/>
    <col min="6659" max="6659" width="29.140625" customWidth="1"/>
    <col min="6660" max="6660" width="15.85546875" bestFit="1" customWidth="1"/>
    <col min="6913" max="6913" width="5.7109375" bestFit="1" customWidth="1"/>
    <col min="6914" max="6914" width="68.28515625" customWidth="1"/>
    <col min="6915" max="6915" width="29.140625" customWidth="1"/>
    <col min="6916" max="6916" width="15.85546875" bestFit="1" customWidth="1"/>
    <col min="7169" max="7169" width="5.7109375" bestFit="1" customWidth="1"/>
    <col min="7170" max="7170" width="68.28515625" customWidth="1"/>
    <col min="7171" max="7171" width="29.140625" customWidth="1"/>
    <col min="7172" max="7172" width="15.85546875" bestFit="1" customWidth="1"/>
    <col min="7425" max="7425" width="5.7109375" bestFit="1" customWidth="1"/>
    <col min="7426" max="7426" width="68.28515625" customWidth="1"/>
    <col min="7427" max="7427" width="29.140625" customWidth="1"/>
    <col min="7428" max="7428" width="15.85546875" bestFit="1" customWidth="1"/>
    <col min="7681" max="7681" width="5.7109375" bestFit="1" customWidth="1"/>
    <col min="7682" max="7682" width="68.28515625" customWidth="1"/>
    <col min="7683" max="7683" width="29.140625" customWidth="1"/>
    <col min="7684" max="7684" width="15.85546875" bestFit="1" customWidth="1"/>
    <col min="7937" max="7937" width="5.7109375" bestFit="1" customWidth="1"/>
    <col min="7938" max="7938" width="68.28515625" customWidth="1"/>
    <col min="7939" max="7939" width="29.140625" customWidth="1"/>
    <col min="7940" max="7940" width="15.85546875" bestFit="1" customWidth="1"/>
    <col min="8193" max="8193" width="5.7109375" bestFit="1" customWidth="1"/>
    <col min="8194" max="8194" width="68.28515625" customWidth="1"/>
    <col min="8195" max="8195" width="29.140625" customWidth="1"/>
    <col min="8196" max="8196" width="15.85546875" bestFit="1" customWidth="1"/>
    <col min="8449" max="8449" width="5.7109375" bestFit="1" customWidth="1"/>
    <col min="8450" max="8450" width="68.28515625" customWidth="1"/>
    <col min="8451" max="8451" width="29.140625" customWidth="1"/>
    <col min="8452" max="8452" width="15.85546875" bestFit="1" customWidth="1"/>
    <col min="8705" max="8705" width="5.7109375" bestFit="1" customWidth="1"/>
    <col min="8706" max="8706" width="68.28515625" customWidth="1"/>
    <col min="8707" max="8707" width="29.140625" customWidth="1"/>
    <col min="8708" max="8708" width="15.85546875" bestFit="1" customWidth="1"/>
    <col min="8961" max="8961" width="5.7109375" bestFit="1" customWidth="1"/>
    <col min="8962" max="8962" width="68.28515625" customWidth="1"/>
    <col min="8963" max="8963" width="29.140625" customWidth="1"/>
    <col min="8964" max="8964" width="15.85546875" bestFit="1" customWidth="1"/>
    <col min="9217" max="9217" width="5.7109375" bestFit="1" customWidth="1"/>
    <col min="9218" max="9218" width="68.28515625" customWidth="1"/>
    <col min="9219" max="9219" width="29.140625" customWidth="1"/>
    <col min="9220" max="9220" width="15.85546875" bestFit="1" customWidth="1"/>
    <col min="9473" max="9473" width="5.7109375" bestFit="1" customWidth="1"/>
    <col min="9474" max="9474" width="68.28515625" customWidth="1"/>
    <col min="9475" max="9475" width="29.140625" customWidth="1"/>
    <col min="9476" max="9476" width="15.85546875" bestFit="1" customWidth="1"/>
    <col min="9729" max="9729" width="5.7109375" bestFit="1" customWidth="1"/>
    <col min="9730" max="9730" width="68.28515625" customWidth="1"/>
    <col min="9731" max="9731" width="29.140625" customWidth="1"/>
    <col min="9732" max="9732" width="15.85546875" bestFit="1" customWidth="1"/>
    <col min="9985" max="9985" width="5.7109375" bestFit="1" customWidth="1"/>
    <col min="9986" max="9986" width="68.28515625" customWidth="1"/>
    <col min="9987" max="9987" width="29.140625" customWidth="1"/>
    <col min="9988" max="9988" width="15.85546875" bestFit="1" customWidth="1"/>
    <col min="10241" max="10241" width="5.7109375" bestFit="1" customWidth="1"/>
    <col min="10242" max="10242" width="68.28515625" customWidth="1"/>
    <col min="10243" max="10243" width="29.140625" customWidth="1"/>
    <col min="10244" max="10244" width="15.85546875" bestFit="1" customWidth="1"/>
    <col min="10497" max="10497" width="5.7109375" bestFit="1" customWidth="1"/>
    <col min="10498" max="10498" width="68.28515625" customWidth="1"/>
    <col min="10499" max="10499" width="29.140625" customWidth="1"/>
    <col min="10500" max="10500" width="15.85546875" bestFit="1" customWidth="1"/>
    <col min="10753" max="10753" width="5.7109375" bestFit="1" customWidth="1"/>
    <col min="10754" max="10754" width="68.28515625" customWidth="1"/>
    <col min="10755" max="10755" width="29.140625" customWidth="1"/>
    <col min="10756" max="10756" width="15.85546875" bestFit="1" customWidth="1"/>
    <col min="11009" max="11009" width="5.7109375" bestFit="1" customWidth="1"/>
    <col min="11010" max="11010" width="68.28515625" customWidth="1"/>
    <col min="11011" max="11011" width="29.140625" customWidth="1"/>
    <col min="11012" max="11012" width="15.85546875" bestFit="1" customWidth="1"/>
    <col min="11265" max="11265" width="5.7109375" bestFit="1" customWidth="1"/>
    <col min="11266" max="11266" width="68.28515625" customWidth="1"/>
    <col min="11267" max="11267" width="29.140625" customWidth="1"/>
    <col min="11268" max="11268" width="15.85546875" bestFit="1" customWidth="1"/>
    <col min="11521" max="11521" width="5.7109375" bestFit="1" customWidth="1"/>
    <col min="11522" max="11522" width="68.28515625" customWidth="1"/>
    <col min="11523" max="11523" width="29.140625" customWidth="1"/>
    <col min="11524" max="11524" width="15.85546875" bestFit="1" customWidth="1"/>
    <col min="11777" max="11777" width="5.7109375" bestFit="1" customWidth="1"/>
    <col min="11778" max="11778" width="68.28515625" customWidth="1"/>
    <col min="11779" max="11779" width="29.140625" customWidth="1"/>
    <col min="11780" max="11780" width="15.85546875" bestFit="1" customWidth="1"/>
    <col min="12033" max="12033" width="5.7109375" bestFit="1" customWidth="1"/>
    <col min="12034" max="12034" width="68.28515625" customWidth="1"/>
    <col min="12035" max="12035" width="29.140625" customWidth="1"/>
    <col min="12036" max="12036" width="15.85546875" bestFit="1" customWidth="1"/>
    <col min="12289" max="12289" width="5.7109375" bestFit="1" customWidth="1"/>
    <col min="12290" max="12290" width="68.28515625" customWidth="1"/>
    <col min="12291" max="12291" width="29.140625" customWidth="1"/>
    <col min="12292" max="12292" width="15.85546875" bestFit="1" customWidth="1"/>
    <col min="12545" max="12545" width="5.7109375" bestFit="1" customWidth="1"/>
    <col min="12546" max="12546" width="68.28515625" customWidth="1"/>
    <col min="12547" max="12547" width="29.140625" customWidth="1"/>
    <col min="12548" max="12548" width="15.85546875" bestFit="1" customWidth="1"/>
    <col min="12801" max="12801" width="5.7109375" bestFit="1" customWidth="1"/>
    <col min="12802" max="12802" width="68.28515625" customWidth="1"/>
    <col min="12803" max="12803" width="29.140625" customWidth="1"/>
    <col min="12804" max="12804" width="15.85546875" bestFit="1" customWidth="1"/>
    <col min="13057" max="13057" width="5.7109375" bestFit="1" customWidth="1"/>
    <col min="13058" max="13058" width="68.28515625" customWidth="1"/>
    <col min="13059" max="13059" width="29.140625" customWidth="1"/>
    <col min="13060" max="13060" width="15.85546875" bestFit="1" customWidth="1"/>
    <col min="13313" max="13313" width="5.7109375" bestFit="1" customWidth="1"/>
    <col min="13314" max="13314" width="68.28515625" customWidth="1"/>
    <col min="13315" max="13315" width="29.140625" customWidth="1"/>
    <col min="13316" max="13316" width="15.85546875" bestFit="1" customWidth="1"/>
    <col min="13569" max="13569" width="5.7109375" bestFit="1" customWidth="1"/>
    <col min="13570" max="13570" width="68.28515625" customWidth="1"/>
    <col min="13571" max="13571" width="29.140625" customWidth="1"/>
    <col min="13572" max="13572" width="15.85546875" bestFit="1" customWidth="1"/>
    <col min="13825" max="13825" width="5.7109375" bestFit="1" customWidth="1"/>
    <col min="13826" max="13826" width="68.28515625" customWidth="1"/>
    <col min="13827" max="13827" width="29.140625" customWidth="1"/>
    <col min="13828" max="13828" width="15.85546875" bestFit="1" customWidth="1"/>
    <col min="14081" max="14081" width="5.7109375" bestFit="1" customWidth="1"/>
    <col min="14082" max="14082" width="68.28515625" customWidth="1"/>
    <col min="14083" max="14083" width="29.140625" customWidth="1"/>
    <col min="14084" max="14084" width="15.85546875" bestFit="1" customWidth="1"/>
    <col min="14337" max="14337" width="5.7109375" bestFit="1" customWidth="1"/>
    <col min="14338" max="14338" width="68.28515625" customWidth="1"/>
    <col min="14339" max="14339" width="29.140625" customWidth="1"/>
    <col min="14340" max="14340" width="15.85546875" bestFit="1" customWidth="1"/>
    <col min="14593" max="14593" width="5.7109375" bestFit="1" customWidth="1"/>
    <col min="14594" max="14594" width="68.28515625" customWidth="1"/>
    <col min="14595" max="14595" width="29.140625" customWidth="1"/>
    <col min="14596" max="14596" width="15.85546875" bestFit="1" customWidth="1"/>
    <col min="14849" max="14849" width="5.7109375" bestFit="1" customWidth="1"/>
    <col min="14850" max="14850" width="68.28515625" customWidth="1"/>
    <col min="14851" max="14851" width="29.140625" customWidth="1"/>
    <col min="14852" max="14852" width="15.85546875" bestFit="1" customWidth="1"/>
    <col min="15105" max="15105" width="5.7109375" bestFit="1" customWidth="1"/>
    <col min="15106" max="15106" width="68.28515625" customWidth="1"/>
    <col min="15107" max="15107" width="29.140625" customWidth="1"/>
    <col min="15108" max="15108" width="15.85546875" bestFit="1" customWidth="1"/>
    <col min="15361" max="15361" width="5.7109375" bestFit="1" customWidth="1"/>
    <col min="15362" max="15362" width="68.28515625" customWidth="1"/>
    <col min="15363" max="15363" width="29.140625" customWidth="1"/>
    <col min="15364" max="15364" width="15.85546875" bestFit="1" customWidth="1"/>
    <col min="15617" max="15617" width="5.7109375" bestFit="1" customWidth="1"/>
    <col min="15618" max="15618" width="68.28515625" customWidth="1"/>
    <col min="15619" max="15619" width="29.140625" customWidth="1"/>
    <col min="15620" max="15620" width="15.85546875" bestFit="1" customWidth="1"/>
    <col min="15873" max="15873" width="5.7109375" bestFit="1" customWidth="1"/>
    <col min="15874" max="15874" width="68.28515625" customWidth="1"/>
    <col min="15875" max="15875" width="29.140625" customWidth="1"/>
    <col min="15876" max="15876" width="15.85546875" bestFit="1" customWidth="1"/>
    <col min="16129" max="16129" width="5.7109375" bestFit="1" customWidth="1"/>
    <col min="16130" max="16130" width="68.28515625" customWidth="1"/>
    <col min="16131" max="16131" width="29.140625" customWidth="1"/>
    <col min="16132" max="16132" width="15.85546875" bestFit="1" customWidth="1"/>
  </cols>
  <sheetData>
    <row r="1" spans="1:4" ht="18.75" x14ac:dyDescent="0.25">
      <c r="A1" s="323" t="s">
        <v>54</v>
      </c>
      <c r="B1" s="323"/>
      <c r="C1" s="323"/>
      <c r="D1" s="323"/>
    </row>
    <row r="2" spans="1:4" ht="18.75" x14ac:dyDescent="0.25">
      <c r="A2" s="313" t="s">
        <v>55</v>
      </c>
      <c r="B2" s="313"/>
      <c r="C2" s="313"/>
      <c r="D2" s="313"/>
    </row>
    <row r="3" spans="1:4" x14ac:dyDescent="0.25">
      <c r="A3" s="105" t="s">
        <v>56</v>
      </c>
      <c r="B3" s="105" t="s">
        <v>57</v>
      </c>
      <c r="C3" s="105" t="s">
        <v>58</v>
      </c>
      <c r="D3" s="105" t="s">
        <v>59</v>
      </c>
    </row>
    <row r="4" spans="1:4" x14ac:dyDescent="0.25">
      <c r="A4" s="317" t="s">
        <v>158</v>
      </c>
      <c r="B4" s="317"/>
      <c r="C4" s="317"/>
      <c r="D4" s="317"/>
    </row>
    <row r="5" spans="1:4" x14ac:dyDescent="0.25">
      <c r="A5" s="103">
        <v>3</v>
      </c>
      <c r="B5" s="104" t="s">
        <v>153</v>
      </c>
      <c r="C5" s="117" t="s">
        <v>157</v>
      </c>
      <c r="D5" s="117">
        <v>33.97</v>
      </c>
    </row>
    <row r="6" spans="1:4" x14ac:dyDescent="0.25">
      <c r="A6" s="103">
        <v>4</v>
      </c>
      <c r="B6" s="104" t="s">
        <v>154</v>
      </c>
      <c r="C6" s="117" t="s">
        <v>157</v>
      </c>
      <c r="D6" s="117">
        <v>42.92</v>
      </c>
    </row>
    <row r="7" spans="1:4" x14ac:dyDescent="0.25">
      <c r="A7" s="318" t="s">
        <v>160</v>
      </c>
      <c r="B7" s="318"/>
      <c r="C7" s="318"/>
      <c r="D7" s="106">
        <f>SUM(D5:D6)</f>
        <v>76.89</v>
      </c>
    </row>
    <row r="8" spans="1:4" x14ac:dyDescent="0.25">
      <c r="A8" s="317" t="s">
        <v>159</v>
      </c>
      <c r="B8" s="317"/>
      <c r="C8" s="317"/>
      <c r="D8" s="317"/>
    </row>
    <row r="9" spans="1:4" x14ac:dyDescent="0.25">
      <c r="A9" s="324">
        <v>1.1100000000000001</v>
      </c>
      <c r="B9" s="1" t="s">
        <v>60</v>
      </c>
      <c r="C9" s="1" t="s">
        <v>61</v>
      </c>
      <c r="D9" s="119">
        <v>200</v>
      </c>
    </row>
    <row r="10" spans="1:4" x14ac:dyDescent="0.25">
      <c r="A10" s="324"/>
      <c r="B10" s="1" t="s">
        <v>62</v>
      </c>
      <c r="C10" s="1" t="s">
        <v>63</v>
      </c>
      <c r="D10" s="119">
        <v>200</v>
      </c>
    </row>
    <row r="11" spans="1:4" x14ac:dyDescent="0.25">
      <c r="A11" s="318" t="s">
        <v>160</v>
      </c>
      <c r="B11" s="318"/>
      <c r="C11" s="318"/>
      <c r="D11" s="107">
        <f>SUM(D9:D10)</f>
        <v>400</v>
      </c>
    </row>
    <row r="12" spans="1:4" x14ac:dyDescent="0.25">
      <c r="A12" s="325" t="s">
        <v>161</v>
      </c>
      <c r="B12" s="325"/>
      <c r="C12" s="325"/>
      <c r="D12" s="108">
        <f>D7+D11</f>
        <v>476.89</v>
      </c>
    </row>
    <row r="13" spans="1:4" ht="18.75" x14ac:dyDescent="0.25">
      <c r="A13" s="313" t="s">
        <v>67</v>
      </c>
      <c r="B13" s="313"/>
      <c r="C13" s="313"/>
      <c r="D13" s="313"/>
    </row>
    <row r="14" spans="1:4" x14ac:dyDescent="0.25">
      <c r="A14" s="317" t="s">
        <v>158</v>
      </c>
      <c r="B14" s="317"/>
      <c r="C14" s="317"/>
      <c r="D14" s="317"/>
    </row>
    <row r="15" spans="1:4" x14ac:dyDescent="0.25">
      <c r="A15" s="314">
        <v>1</v>
      </c>
      <c r="B15" s="315" t="s">
        <v>151</v>
      </c>
      <c r="C15" s="118" t="s">
        <v>75</v>
      </c>
      <c r="D15" s="119">
        <v>3076.25</v>
      </c>
    </row>
    <row r="16" spans="1:4" x14ac:dyDescent="0.25">
      <c r="A16" s="314"/>
      <c r="B16" s="315"/>
      <c r="C16" s="118" t="s">
        <v>77</v>
      </c>
      <c r="D16" s="119">
        <v>1591.6</v>
      </c>
    </row>
    <row r="17" spans="1:4" x14ac:dyDescent="0.25">
      <c r="A17" s="319">
        <v>2</v>
      </c>
      <c r="B17" s="321" t="s">
        <v>152</v>
      </c>
      <c r="C17" s="117" t="s">
        <v>149</v>
      </c>
      <c r="D17" s="120">
        <v>296.73</v>
      </c>
    </row>
    <row r="18" spans="1:4" x14ac:dyDescent="0.25">
      <c r="A18" s="320"/>
      <c r="B18" s="322"/>
      <c r="C18" s="117" t="s">
        <v>171</v>
      </c>
      <c r="D18" s="120">
        <v>100</v>
      </c>
    </row>
    <row r="19" spans="1:4" x14ac:dyDescent="0.25">
      <c r="A19" s="314">
        <v>3</v>
      </c>
      <c r="B19" s="316" t="s">
        <v>153</v>
      </c>
      <c r="C19" s="118" t="s">
        <v>79</v>
      </c>
      <c r="D19" s="119">
        <v>1056</v>
      </c>
    </row>
    <row r="20" spans="1:4" x14ac:dyDescent="0.25">
      <c r="A20" s="314"/>
      <c r="B20" s="316"/>
      <c r="C20" s="118" t="s">
        <v>65</v>
      </c>
      <c r="D20" s="119">
        <v>33.97</v>
      </c>
    </row>
    <row r="21" spans="1:4" ht="45" x14ac:dyDescent="0.25">
      <c r="A21" s="314"/>
      <c r="B21" s="122" t="s">
        <v>182</v>
      </c>
      <c r="C21" s="118" t="s">
        <v>169</v>
      </c>
      <c r="D21" s="119">
        <v>1500</v>
      </c>
    </row>
    <row r="22" spans="1:4" x14ac:dyDescent="0.25">
      <c r="A22" s="314"/>
      <c r="B22" s="1" t="s">
        <v>94</v>
      </c>
      <c r="C22" s="118" t="s">
        <v>169</v>
      </c>
      <c r="D22" s="119">
        <v>800</v>
      </c>
    </row>
    <row r="23" spans="1:4" x14ac:dyDescent="0.25">
      <c r="A23" s="314"/>
      <c r="B23" s="1" t="s">
        <v>95</v>
      </c>
      <c r="C23" s="118" t="s">
        <v>168</v>
      </c>
      <c r="D23" s="119">
        <v>300</v>
      </c>
    </row>
    <row r="24" spans="1:4" x14ac:dyDescent="0.25">
      <c r="A24" s="314"/>
      <c r="B24" s="1" t="s">
        <v>96</v>
      </c>
      <c r="C24" s="118" t="s">
        <v>63</v>
      </c>
      <c r="D24" s="119">
        <f>415</f>
        <v>415</v>
      </c>
    </row>
    <row r="25" spans="1:4" x14ac:dyDescent="0.25">
      <c r="A25" s="314"/>
      <c r="B25" s="1" t="s">
        <v>97</v>
      </c>
      <c r="C25" s="118" t="s">
        <v>63</v>
      </c>
      <c r="D25" s="119">
        <f>100</f>
        <v>100</v>
      </c>
    </row>
    <row r="26" spans="1:4" x14ac:dyDescent="0.25">
      <c r="A26" s="113">
        <v>4</v>
      </c>
      <c r="B26" s="109" t="s">
        <v>162</v>
      </c>
      <c r="C26" s="118" t="s">
        <v>65</v>
      </c>
      <c r="D26" s="119">
        <v>42.92</v>
      </c>
    </row>
    <row r="27" spans="1:4" x14ac:dyDescent="0.25">
      <c r="A27" s="113">
        <v>5</v>
      </c>
      <c r="B27" s="109" t="s">
        <v>155</v>
      </c>
      <c r="C27" s="118" t="s">
        <v>79</v>
      </c>
      <c r="D27" s="119">
        <v>375</v>
      </c>
    </row>
    <row r="28" spans="1:4" x14ac:dyDescent="0.25">
      <c r="A28" s="306" t="s">
        <v>156</v>
      </c>
      <c r="B28" s="306"/>
      <c r="C28" s="306"/>
      <c r="D28" s="2">
        <f>SUM(D15:D27)</f>
        <v>9687.4699999999993</v>
      </c>
    </row>
    <row r="29" spans="1:4" x14ac:dyDescent="0.25">
      <c r="A29" s="317" t="s">
        <v>159</v>
      </c>
      <c r="B29" s="317"/>
      <c r="C29" s="317"/>
      <c r="D29" s="317"/>
    </row>
    <row r="30" spans="1:4" x14ac:dyDescent="0.25">
      <c r="A30" s="311">
        <v>1.7</v>
      </c>
      <c r="B30" s="1" t="s">
        <v>68</v>
      </c>
      <c r="C30" s="1" t="s">
        <v>69</v>
      </c>
      <c r="D30" s="119">
        <v>235</v>
      </c>
    </row>
    <row r="31" spans="1:4" x14ac:dyDescent="0.25">
      <c r="A31" s="311"/>
      <c r="B31" s="1" t="s">
        <v>70</v>
      </c>
      <c r="C31" s="1" t="s">
        <v>71</v>
      </c>
      <c r="D31" s="119">
        <v>534.75</v>
      </c>
    </row>
    <row r="32" spans="1:4" ht="30" x14ac:dyDescent="0.25">
      <c r="A32" s="311"/>
      <c r="B32" s="122" t="s">
        <v>181</v>
      </c>
      <c r="C32" s="1" t="s">
        <v>72</v>
      </c>
      <c r="D32" s="119">
        <v>327.2</v>
      </c>
    </row>
    <row r="33" spans="1:4" x14ac:dyDescent="0.25">
      <c r="A33" s="110">
        <v>1.1000000000000001</v>
      </c>
      <c r="B33" s="1" t="s">
        <v>163</v>
      </c>
      <c r="C33" s="1" t="s">
        <v>73</v>
      </c>
      <c r="D33" s="119">
        <f>3625+10.17+56.48+46.48</f>
        <v>3738.13</v>
      </c>
    </row>
    <row r="34" spans="1:4" x14ac:dyDescent="0.25">
      <c r="A34" s="111">
        <v>1.1100000000000001</v>
      </c>
      <c r="B34" s="1" t="s">
        <v>62</v>
      </c>
      <c r="C34" s="1" t="s">
        <v>63</v>
      </c>
      <c r="D34" s="119">
        <v>200</v>
      </c>
    </row>
    <row r="35" spans="1:4" x14ac:dyDescent="0.25">
      <c r="A35" s="306" t="s">
        <v>156</v>
      </c>
      <c r="B35" s="306"/>
      <c r="C35" s="306"/>
      <c r="D35" s="2">
        <f>SUM(D30:D34)</f>
        <v>5035.08</v>
      </c>
    </row>
    <row r="36" spans="1:4" x14ac:dyDescent="0.25">
      <c r="A36" s="307" t="s">
        <v>164</v>
      </c>
      <c r="B36" s="308"/>
      <c r="C36" s="309"/>
      <c r="D36" s="3">
        <f>D35+D28</f>
        <v>14722.55</v>
      </c>
    </row>
    <row r="37" spans="1:4" ht="18.75" x14ac:dyDescent="0.25">
      <c r="A37" s="313" t="s">
        <v>81</v>
      </c>
      <c r="B37" s="313"/>
      <c r="C37" s="313"/>
      <c r="D37" s="313"/>
    </row>
    <row r="38" spans="1:4" x14ac:dyDescent="0.25">
      <c r="A38" s="317" t="s">
        <v>158</v>
      </c>
      <c r="B38" s="317"/>
      <c r="C38" s="317"/>
      <c r="D38" s="317"/>
    </row>
    <row r="39" spans="1:4" x14ac:dyDescent="0.25">
      <c r="A39" s="303">
        <v>1</v>
      </c>
      <c r="B39" s="1" t="s">
        <v>74</v>
      </c>
      <c r="C39" s="1" t="s">
        <v>75</v>
      </c>
      <c r="D39" s="119">
        <v>3076.25</v>
      </c>
    </row>
    <row r="40" spans="1:4" x14ac:dyDescent="0.25">
      <c r="A40" s="305"/>
      <c r="B40" s="1" t="s">
        <v>76</v>
      </c>
      <c r="C40" s="1" t="s">
        <v>77</v>
      </c>
      <c r="D40" s="119">
        <v>1591.6</v>
      </c>
    </row>
    <row r="41" spans="1:4" x14ac:dyDescent="0.25">
      <c r="A41" s="303">
        <v>2</v>
      </c>
      <c r="B41" s="1" t="s">
        <v>78</v>
      </c>
      <c r="C41" s="1" t="s">
        <v>79</v>
      </c>
      <c r="D41" s="119">
        <v>1056</v>
      </c>
    </row>
    <row r="42" spans="1:4" x14ac:dyDescent="0.25">
      <c r="A42" s="304"/>
      <c r="B42" s="1" t="s">
        <v>64</v>
      </c>
      <c r="C42" s="1" t="s">
        <v>65</v>
      </c>
      <c r="D42" s="119">
        <v>33.97</v>
      </c>
    </row>
    <row r="43" spans="1:4" x14ac:dyDescent="0.25">
      <c r="A43" s="305"/>
      <c r="B43" s="1" t="s">
        <v>89</v>
      </c>
      <c r="C43" s="1" t="s">
        <v>90</v>
      </c>
      <c r="D43" s="119">
        <v>6000</v>
      </c>
    </row>
    <row r="44" spans="1:4" x14ac:dyDescent="0.25">
      <c r="A44" s="112">
        <v>3</v>
      </c>
      <c r="B44" s="1" t="s">
        <v>66</v>
      </c>
      <c r="C44" s="1" t="s">
        <v>65</v>
      </c>
      <c r="D44" s="119">
        <v>42.92</v>
      </c>
    </row>
    <row r="45" spans="1:4" x14ac:dyDescent="0.25">
      <c r="A45" s="112">
        <v>4</v>
      </c>
      <c r="B45" s="1" t="s">
        <v>80</v>
      </c>
      <c r="C45" s="1" t="s">
        <v>79</v>
      </c>
      <c r="D45" s="119">
        <v>375</v>
      </c>
    </row>
    <row r="46" spans="1:4" x14ac:dyDescent="0.25">
      <c r="A46" s="306" t="s">
        <v>156</v>
      </c>
      <c r="B46" s="306"/>
      <c r="C46" s="306"/>
      <c r="D46" s="2">
        <f>SUM(D39:D45)</f>
        <v>12175.74</v>
      </c>
    </row>
    <row r="47" spans="1:4" x14ac:dyDescent="0.25">
      <c r="A47" s="112">
        <v>1.1000000000000001</v>
      </c>
      <c r="B47" s="1" t="s">
        <v>82</v>
      </c>
      <c r="C47" s="1" t="s">
        <v>72</v>
      </c>
      <c r="D47" s="119">
        <v>605</v>
      </c>
    </row>
    <row r="48" spans="1:4" x14ac:dyDescent="0.25">
      <c r="A48" s="112">
        <v>1.2</v>
      </c>
      <c r="B48" s="1" t="s">
        <v>83</v>
      </c>
      <c r="C48" s="1" t="s">
        <v>72</v>
      </c>
      <c r="D48" s="119">
        <v>605</v>
      </c>
    </row>
    <row r="49" spans="1:5" x14ac:dyDescent="0.25">
      <c r="A49" s="311">
        <v>1.6</v>
      </c>
      <c r="B49" s="1" t="s">
        <v>68</v>
      </c>
      <c r="C49" s="1" t="s">
        <v>69</v>
      </c>
      <c r="D49" s="119">
        <v>735</v>
      </c>
    </row>
    <row r="50" spans="1:5" x14ac:dyDescent="0.25">
      <c r="A50" s="311"/>
      <c r="B50" s="1" t="s">
        <v>84</v>
      </c>
      <c r="C50" s="1" t="s">
        <v>85</v>
      </c>
      <c r="D50" s="119">
        <v>160</v>
      </c>
    </row>
    <row r="51" spans="1:5" x14ac:dyDescent="0.25">
      <c r="A51" s="303">
        <v>1.8</v>
      </c>
      <c r="B51" s="1" t="s">
        <v>180</v>
      </c>
      <c r="C51" s="1" t="s">
        <v>86</v>
      </c>
      <c r="D51" s="119">
        <f>10*3</f>
        <v>30</v>
      </c>
    </row>
    <row r="52" spans="1:5" x14ac:dyDescent="0.25">
      <c r="A52" s="304"/>
      <c r="B52" s="1" t="s">
        <v>87</v>
      </c>
      <c r="C52" s="1" t="s">
        <v>63</v>
      </c>
      <c r="D52" s="119">
        <v>100</v>
      </c>
    </row>
    <row r="53" spans="1:5" x14ac:dyDescent="0.25">
      <c r="A53" s="311">
        <v>1.1100000000000001</v>
      </c>
      <c r="B53" s="1" t="s">
        <v>62</v>
      </c>
      <c r="C53" s="1" t="s">
        <v>63</v>
      </c>
      <c r="D53" s="119">
        <v>200</v>
      </c>
    </row>
    <row r="54" spans="1:5" x14ac:dyDescent="0.25">
      <c r="A54" s="311"/>
      <c r="B54" s="1" t="s">
        <v>88</v>
      </c>
      <c r="C54" s="1" t="s">
        <v>61</v>
      </c>
      <c r="D54" s="119">
        <v>200</v>
      </c>
    </row>
    <row r="55" spans="1:5" x14ac:dyDescent="0.25">
      <c r="A55" s="306" t="s">
        <v>156</v>
      </c>
      <c r="B55" s="306"/>
      <c r="C55" s="306"/>
      <c r="D55" s="2">
        <f>SUM(D47:D54)</f>
        <v>2635</v>
      </c>
    </row>
    <row r="56" spans="1:5" x14ac:dyDescent="0.25">
      <c r="A56" s="307" t="s">
        <v>91</v>
      </c>
      <c r="B56" s="308"/>
      <c r="C56" s="309"/>
      <c r="D56" s="3">
        <f>D55+D46</f>
        <v>14810.74</v>
      </c>
    </row>
    <row r="58" spans="1:5" ht="18.75" x14ac:dyDescent="0.3">
      <c r="A58" s="310" t="s">
        <v>92</v>
      </c>
      <c r="B58" s="310"/>
      <c r="C58" s="310"/>
      <c r="D58" s="4">
        <f>D12+D36+D56</f>
        <v>30010.18</v>
      </c>
      <c r="E58" s="114"/>
    </row>
    <row r="61" spans="1:5" x14ac:dyDescent="0.25">
      <c r="B61" s="69" t="s">
        <v>170</v>
      </c>
    </row>
    <row r="62" spans="1:5" x14ac:dyDescent="0.25">
      <c r="B62" t="s">
        <v>93</v>
      </c>
      <c r="D62" s="5">
        <v>1500</v>
      </c>
    </row>
    <row r="63" spans="1:5" x14ac:dyDescent="0.25">
      <c r="B63" t="s">
        <v>94</v>
      </c>
      <c r="D63" s="5">
        <v>800</v>
      </c>
    </row>
    <row r="64" spans="1:5" x14ac:dyDescent="0.25">
      <c r="B64" t="s">
        <v>95</v>
      </c>
      <c r="D64" s="5">
        <v>300</v>
      </c>
    </row>
    <row r="65" spans="2:4" x14ac:dyDescent="0.25">
      <c r="B65" t="s">
        <v>96</v>
      </c>
      <c r="D65" s="5">
        <f>415</f>
        <v>415</v>
      </c>
    </row>
    <row r="66" spans="2:4" x14ac:dyDescent="0.25">
      <c r="B66" t="s">
        <v>97</v>
      </c>
      <c r="D66" s="5">
        <f>100</f>
        <v>100</v>
      </c>
    </row>
    <row r="67" spans="2:4" x14ac:dyDescent="0.25">
      <c r="D67" s="5"/>
    </row>
    <row r="68" spans="2:4" x14ac:dyDescent="0.25">
      <c r="B68" s="312" t="s">
        <v>98</v>
      </c>
      <c r="C68" s="312"/>
      <c r="D68" s="5">
        <f>SUM(D62:D67)</f>
        <v>3115</v>
      </c>
    </row>
  </sheetData>
  <mergeCells count="33">
    <mergeCell ref="A7:C7"/>
    <mergeCell ref="A17:A18"/>
    <mergeCell ref="B17:B18"/>
    <mergeCell ref="A1:D1"/>
    <mergeCell ref="A2:D2"/>
    <mergeCell ref="A9:A10"/>
    <mergeCell ref="A11:C11"/>
    <mergeCell ref="A12:C12"/>
    <mergeCell ref="A4:D4"/>
    <mergeCell ref="A8:D8"/>
    <mergeCell ref="B68:C68"/>
    <mergeCell ref="A55:C55"/>
    <mergeCell ref="A13:D13"/>
    <mergeCell ref="A30:A32"/>
    <mergeCell ref="A35:C35"/>
    <mergeCell ref="A15:A16"/>
    <mergeCell ref="A28:C28"/>
    <mergeCell ref="B15:B16"/>
    <mergeCell ref="B19:B20"/>
    <mergeCell ref="A14:D14"/>
    <mergeCell ref="A29:D29"/>
    <mergeCell ref="A38:D38"/>
    <mergeCell ref="A36:C36"/>
    <mergeCell ref="A37:D37"/>
    <mergeCell ref="A39:A40"/>
    <mergeCell ref="A19:A25"/>
    <mergeCell ref="A41:A43"/>
    <mergeCell ref="A46:C46"/>
    <mergeCell ref="A56:C56"/>
    <mergeCell ref="A58:C58"/>
    <mergeCell ref="A53:A54"/>
    <mergeCell ref="A49:A50"/>
    <mergeCell ref="A51:A52"/>
  </mergeCell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7EBF-C837-41A0-91CE-177B9C04DB40}">
  <dimension ref="A1:N53"/>
  <sheetViews>
    <sheetView workbookViewId="0">
      <selection activeCell="H15" sqref="H15"/>
    </sheetView>
  </sheetViews>
  <sheetFormatPr baseColWidth="10" defaultColWidth="11.42578125" defaultRowHeight="15" x14ac:dyDescent="0.25"/>
  <cols>
    <col min="1" max="1" width="12" customWidth="1"/>
    <col min="2" max="2" width="26.42578125" customWidth="1"/>
    <col min="3" max="3" width="10.7109375" style="22" bestFit="1" customWidth="1"/>
    <col min="4" max="4" width="12.7109375" style="23" bestFit="1" customWidth="1"/>
    <col min="5" max="5" width="11.140625" style="23" customWidth="1"/>
    <col min="6" max="6" width="12.5703125" customWidth="1"/>
    <col min="7" max="7" width="10.42578125" customWidth="1"/>
    <col min="8" max="8" width="12.28515625" bestFit="1" customWidth="1"/>
    <col min="10" max="10" width="12.28515625" customWidth="1"/>
    <col min="11" max="11" width="24.140625" customWidth="1"/>
  </cols>
  <sheetData>
    <row r="1" spans="1:11" s="15" customFormat="1" ht="12.75" x14ac:dyDescent="0.2">
      <c r="A1" s="12"/>
      <c r="B1" s="12"/>
      <c r="C1" s="12"/>
      <c r="D1" s="13"/>
      <c r="E1" s="13"/>
      <c r="F1" s="12"/>
      <c r="G1" s="14"/>
    </row>
    <row r="2" spans="1:11" x14ac:dyDescent="0.25">
      <c r="A2" s="328"/>
      <c r="B2" s="328"/>
      <c r="C2" s="328"/>
      <c r="D2" s="328"/>
      <c r="E2" s="328"/>
      <c r="F2" s="328"/>
      <c r="G2" s="328"/>
      <c r="I2" s="16"/>
      <c r="J2" s="17"/>
      <c r="K2" s="17"/>
    </row>
    <row r="3" spans="1:11" x14ac:dyDescent="0.25">
      <c r="A3" s="328" t="s">
        <v>110</v>
      </c>
      <c r="B3" s="328"/>
      <c r="C3" s="328"/>
      <c r="D3" s="328"/>
      <c r="E3" s="328"/>
      <c r="F3" s="328"/>
      <c r="G3" s="328"/>
      <c r="H3" s="328"/>
      <c r="I3" s="16"/>
      <c r="J3" s="17"/>
      <c r="K3" s="17"/>
    </row>
    <row r="4" spans="1:11" x14ac:dyDescent="0.25">
      <c r="A4" s="328" t="s">
        <v>111</v>
      </c>
      <c r="B4" s="328"/>
      <c r="C4" s="328"/>
      <c r="D4" s="328"/>
      <c r="E4" s="328"/>
      <c r="F4" s="328"/>
      <c r="G4" s="328"/>
      <c r="H4" s="328"/>
      <c r="I4" s="16"/>
      <c r="J4" s="17"/>
      <c r="K4" s="17"/>
    </row>
    <row r="5" spans="1:11" x14ac:dyDescent="0.25">
      <c r="A5" s="328" t="s">
        <v>112</v>
      </c>
      <c r="B5" s="328"/>
      <c r="C5" s="328"/>
      <c r="D5" s="328"/>
      <c r="E5" s="328"/>
      <c r="F5" s="328"/>
      <c r="G5" s="328"/>
      <c r="H5" s="328"/>
      <c r="I5" s="16"/>
      <c r="J5" s="17"/>
      <c r="K5" s="17"/>
    </row>
    <row r="6" spans="1:11" x14ac:dyDescent="0.25">
      <c r="C6" s="18"/>
      <c r="D6" s="19"/>
      <c r="E6" s="19"/>
      <c r="G6" s="20"/>
      <c r="I6" s="16"/>
      <c r="J6" s="17"/>
      <c r="K6" s="17"/>
    </row>
    <row r="7" spans="1:11" x14ac:dyDescent="0.25">
      <c r="A7" s="329" t="s">
        <v>113</v>
      </c>
      <c r="B7" s="329"/>
      <c r="C7" s="329"/>
      <c r="D7" s="329"/>
      <c r="E7" s="329"/>
      <c r="F7" s="329"/>
      <c r="G7" s="329"/>
      <c r="H7" s="329"/>
      <c r="I7" s="16"/>
      <c r="J7" s="17"/>
      <c r="K7" s="17"/>
    </row>
    <row r="8" spans="1:11" x14ac:dyDescent="0.25">
      <c r="A8" s="21"/>
      <c r="B8" s="21"/>
      <c r="C8" s="21"/>
      <c r="D8" s="21"/>
      <c r="E8" s="21"/>
      <c r="F8" s="21"/>
      <c r="G8" s="21"/>
      <c r="I8" s="16"/>
      <c r="J8" s="17"/>
      <c r="K8" s="17"/>
    </row>
    <row r="9" spans="1:11" ht="12.75" customHeight="1" x14ac:dyDescent="0.25">
      <c r="A9" s="326" t="s">
        <v>114</v>
      </c>
      <c r="B9" s="326"/>
      <c r="C9" s="326"/>
      <c r="D9" s="326"/>
      <c r="E9" s="327" t="s">
        <v>115</v>
      </c>
      <c r="F9" s="327"/>
      <c r="G9" s="327"/>
      <c r="H9" s="327"/>
    </row>
    <row r="10" spans="1:11" x14ac:dyDescent="0.25">
      <c r="A10" s="326"/>
      <c r="B10" s="326"/>
      <c r="C10" s="326"/>
      <c r="D10" s="326"/>
      <c r="E10" s="327"/>
      <c r="F10" s="327"/>
      <c r="G10" s="327"/>
      <c r="H10" s="327"/>
    </row>
    <row r="11" spans="1:11" x14ac:dyDescent="0.25">
      <c r="A11" s="12" t="s">
        <v>116</v>
      </c>
      <c r="B11" s="12"/>
      <c r="E11" s="331" t="s">
        <v>117</v>
      </c>
      <c r="F11" s="331"/>
      <c r="G11" s="331"/>
      <c r="H11" s="24" t="s">
        <v>118</v>
      </c>
    </row>
    <row r="12" spans="1:11" x14ac:dyDescent="0.25">
      <c r="A12" s="12" t="s">
        <v>119</v>
      </c>
      <c r="B12" s="12"/>
      <c r="E12" s="331" t="s">
        <v>120</v>
      </c>
      <c r="F12" s="331"/>
      <c r="G12" s="331"/>
      <c r="H12" s="24">
        <v>2510109367</v>
      </c>
    </row>
    <row r="13" spans="1:11" ht="15.75" thickBot="1" x14ac:dyDescent="0.3"/>
    <row r="14" spans="1:11" ht="15.75" x14ac:dyDescent="0.25">
      <c r="A14" s="25"/>
      <c r="B14" s="26"/>
      <c r="C14" s="27"/>
      <c r="D14" s="28"/>
      <c r="E14" s="29"/>
      <c r="F14" s="26"/>
      <c r="G14" s="26"/>
      <c r="H14" s="30"/>
    </row>
    <row r="15" spans="1:11" ht="15.75" thickBot="1" x14ac:dyDescent="0.3">
      <c r="A15" s="31" t="s">
        <v>121</v>
      </c>
      <c r="B15" s="32"/>
      <c r="C15" s="33"/>
      <c r="D15" s="34">
        <v>39296.68</v>
      </c>
      <c r="E15" s="32" t="s">
        <v>122</v>
      </c>
      <c r="G15" s="32"/>
      <c r="H15" s="34">
        <f>38417.12-87.2</f>
        <v>38329.920000000006</v>
      </c>
    </row>
    <row r="16" spans="1:11" ht="15.75" x14ac:dyDescent="0.25">
      <c r="A16" s="31"/>
      <c r="B16" s="32"/>
      <c r="C16" s="33"/>
      <c r="D16" s="35"/>
      <c r="E16" s="32"/>
      <c r="G16" s="36"/>
      <c r="H16" s="37"/>
    </row>
    <row r="17" spans="1:14" ht="16.5" thickBot="1" x14ac:dyDescent="0.3">
      <c r="A17" s="38" t="s">
        <v>123</v>
      </c>
      <c r="B17" s="39"/>
      <c r="C17" s="18"/>
      <c r="D17" s="40">
        <f>SUM(D18:D24)</f>
        <v>966.76</v>
      </c>
      <c r="E17" s="38"/>
      <c r="G17" s="39"/>
      <c r="H17" s="35"/>
      <c r="I17" s="41"/>
    </row>
    <row r="18" spans="1:14" ht="16.5" thickTop="1" x14ac:dyDescent="0.25">
      <c r="A18" s="42" t="s">
        <v>124</v>
      </c>
      <c r="B18" s="15" t="s">
        <v>125</v>
      </c>
      <c r="C18" s="43">
        <v>43769</v>
      </c>
      <c r="D18" s="44">
        <v>600</v>
      </c>
      <c r="E18" s="42"/>
      <c r="F18" s="15"/>
      <c r="G18" s="43"/>
      <c r="H18" s="44"/>
      <c r="I18" s="41"/>
      <c r="L18" s="45"/>
    </row>
    <row r="19" spans="1:14" ht="15.75" x14ac:dyDescent="0.25">
      <c r="A19" s="42" t="s">
        <v>126</v>
      </c>
      <c r="B19" s="15" t="s">
        <v>125</v>
      </c>
      <c r="C19" s="43">
        <v>43769</v>
      </c>
      <c r="D19" s="44">
        <v>37.93</v>
      </c>
      <c r="E19" s="42"/>
      <c r="F19" s="15"/>
      <c r="G19" s="43"/>
      <c r="H19" s="44"/>
      <c r="I19" s="41"/>
      <c r="L19" s="45"/>
    </row>
    <row r="20" spans="1:14" ht="15.75" x14ac:dyDescent="0.25">
      <c r="A20" s="42" t="s">
        <v>127</v>
      </c>
      <c r="B20" s="15" t="s">
        <v>125</v>
      </c>
      <c r="C20" s="43">
        <v>43769</v>
      </c>
      <c r="D20" s="44">
        <v>54.36</v>
      </c>
      <c r="E20" s="42"/>
      <c r="F20" s="15"/>
      <c r="G20" s="43"/>
      <c r="H20" s="44"/>
      <c r="I20" s="41"/>
      <c r="L20" s="45"/>
    </row>
    <row r="21" spans="1:14" ht="15.75" x14ac:dyDescent="0.25">
      <c r="A21" s="42" t="s">
        <v>128</v>
      </c>
      <c r="B21" s="15" t="s">
        <v>125</v>
      </c>
      <c r="C21" s="43">
        <v>43769</v>
      </c>
      <c r="D21" s="44">
        <v>130.33000000000001</v>
      </c>
      <c r="E21" s="42"/>
      <c r="F21" s="15"/>
      <c r="G21" s="43"/>
      <c r="H21" s="44"/>
      <c r="I21" s="41"/>
      <c r="L21" s="45"/>
    </row>
    <row r="22" spans="1:14" ht="15.75" x14ac:dyDescent="0.25">
      <c r="A22" s="42" t="s">
        <v>129</v>
      </c>
      <c r="B22" s="15" t="s">
        <v>125</v>
      </c>
      <c r="C22" s="43">
        <v>43769</v>
      </c>
      <c r="D22" s="44">
        <v>17.420000000000002</v>
      </c>
      <c r="E22" s="42"/>
      <c r="F22" s="15"/>
      <c r="G22" s="43"/>
      <c r="H22" s="44"/>
      <c r="I22" s="41"/>
      <c r="L22" s="45"/>
    </row>
    <row r="23" spans="1:14" ht="15.75" x14ac:dyDescent="0.25">
      <c r="A23" s="42" t="s">
        <v>130</v>
      </c>
      <c r="B23" s="15" t="s">
        <v>125</v>
      </c>
      <c r="C23" s="43">
        <v>43769</v>
      </c>
      <c r="D23" s="44">
        <v>39.520000000000003</v>
      </c>
      <c r="E23" s="46"/>
      <c r="G23" s="47"/>
      <c r="H23" s="44"/>
      <c r="I23" s="41"/>
      <c r="L23" s="45"/>
    </row>
    <row r="24" spans="1:14" ht="15.75" x14ac:dyDescent="0.25">
      <c r="A24" s="42" t="s">
        <v>131</v>
      </c>
      <c r="B24" s="15" t="s">
        <v>125</v>
      </c>
      <c r="C24" s="43">
        <v>43769</v>
      </c>
      <c r="D24" s="44">
        <v>87.2</v>
      </c>
      <c r="E24" s="46"/>
      <c r="G24" s="47"/>
      <c r="H24" s="44"/>
      <c r="I24" s="41"/>
      <c r="L24" s="45"/>
    </row>
    <row r="25" spans="1:14" ht="15.75" x14ac:dyDescent="0.25">
      <c r="A25" s="42"/>
      <c r="B25" s="15"/>
      <c r="C25" s="43"/>
      <c r="D25" s="44"/>
      <c r="E25" s="46"/>
      <c r="G25" s="47"/>
      <c r="H25" s="44"/>
      <c r="I25" s="41"/>
      <c r="L25" s="45"/>
    </row>
    <row r="26" spans="1:14" ht="15.75" x14ac:dyDescent="0.25">
      <c r="A26" s="42"/>
      <c r="B26" s="15"/>
      <c r="C26" s="43"/>
      <c r="D26" s="44"/>
      <c r="E26" s="46"/>
      <c r="G26" s="47"/>
      <c r="H26" s="44"/>
      <c r="I26" s="41"/>
      <c r="L26" s="45"/>
    </row>
    <row r="27" spans="1:14" ht="15.75" x14ac:dyDescent="0.25">
      <c r="A27" s="42"/>
      <c r="B27" s="15"/>
      <c r="C27" s="43"/>
      <c r="D27" s="44"/>
      <c r="E27" s="46"/>
      <c r="G27" s="47"/>
      <c r="H27" s="44"/>
      <c r="I27" s="41"/>
      <c r="L27" s="45"/>
    </row>
    <row r="28" spans="1:14" ht="15.75" x14ac:dyDescent="0.25">
      <c r="A28" s="48"/>
      <c r="B28" s="36"/>
      <c r="C28" s="49"/>
      <c r="D28" s="44"/>
      <c r="E28" s="46"/>
      <c r="H28" s="44"/>
      <c r="K28" s="36"/>
      <c r="L28" s="36"/>
      <c r="M28" s="50"/>
      <c r="N28" s="46"/>
    </row>
    <row r="29" spans="1:14" ht="15.75" x14ac:dyDescent="0.25">
      <c r="A29" s="48"/>
      <c r="B29" s="36"/>
      <c r="C29" s="49"/>
      <c r="D29" s="44"/>
      <c r="E29" s="46"/>
      <c r="F29" s="36"/>
      <c r="G29" s="36"/>
      <c r="H29" s="44"/>
      <c r="K29" s="36"/>
      <c r="L29" s="36"/>
      <c r="M29" s="50"/>
      <c r="N29" s="46"/>
    </row>
    <row r="30" spans="1:14" ht="16.5" thickBot="1" x14ac:dyDescent="0.3">
      <c r="A30" s="48"/>
      <c r="B30" s="36"/>
      <c r="C30" s="49"/>
      <c r="D30" s="44"/>
      <c r="E30" s="46"/>
      <c r="F30" s="36"/>
      <c r="G30" s="36"/>
      <c r="H30" s="44"/>
      <c r="K30" s="36"/>
      <c r="L30" s="36"/>
      <c r="M30" s="50"/>
      <c r="N30" s="46"/>
    </row>
    <row r="31" spans="1:14" ht="8.25" customHeight="1" x14ac:dyDescent="0.25">
      <c r="A31" s="51"/>
      <c r="B31" s="52"/>
      <c r="C31" s="53"/>
      <c r="D31" s="54"/>
      <c r="E31" s="55"/>
      <c r="F31" s="53"/>
      <c r="G31" s="53"/>
      <c r="H31" s="54"/>
    </row>
    <row r="32" spans="1:14" ht="15.75" thickBot="1" x14ac:dyDescent="0.3">
      <c r="A32" s="56" t="s">
        <v>132</v>
      </c>
      <c r="B32" s="12"/>
      <c r="C32" s="18"/>
      <c r="D32" s="57">
        <f>SUM(D15-D17)</f>
        <v>38329.919999999998</v>
      </c>
      <c r="E32" s="58"/>
      <c r="F32" s="18"/>
      <c r="G32" s="18"/>
      <c r="H32" s="57">
        <f>SUM(H15+H18)</f>
        <v>38329.920000000006</v>
      </c>
      <c r="J32" s="59">
        <f>+D32-H32</f>
        <v>0</v>
      </c>
    </row>
    <row r="33" spans="1:12" ht="12.75" customHeight="1" thickTop="1" thickBot="1" x14ac:dyDescent="0.3">
      <c r="A33" s="60"/>
      <c r="B33" s="61"/>
      <c r="C33" s="62"/>
      <c r="D33" s="63"/>
      <c r="E33" s="64"/>
      <c r="F33" s="62"/>
      <c r="G33" s="62"/>
      <c r="H33" s="65"/>
      <c r="J33" s="20"/>
      <c r="L33" s="66"/>
    </row>
    <row r="34" spans="1:12" x14ac:dyDescent="0.25">
      <c r="A34" s="15"/>
      <c r="B34" s="15"/>
      <c r="C34" s="43"/>
      <c r="D34" s="19"/>
      <c r="E34" s="19"/>
      <c r="F34" s="18"/>
      <c r="G34" s="18"/>
    </row>
    <row r="35" spans="1:12" x14ac:dyDescent="0.25">
      <c r="A35" s="15"/>
      <c r="B35" s="15"/>
      <c r="C35" s="43"/>
      <c r="D35" s="19"/>
      <c r="E35" s="19"/>
      <c r="F35" s="18"/>
      <c r="G35" s="18"/>
    </row>
    <row r="36" spans="1:12" x14ac:dyDescent="0.25">
      <c r="A36" s="15"/>
      <c r="B36" s="15"/>
      <c r="C36" s="43"/>
      <c r="D36" s="19"/>
      <c r="E36" s="19"/>
      <c r="F36" s="18"/>
      <c r="G36" s="18"/>
    </row>
    <row r="37" spans="1:12" x14ac:dyDescent="0.25">
      <c r="C37" s="43"/>
      <c r="D37" s="19"/>
      <c r="E37" s="19"/>
      <c r="F37" s="18"/>
      <c r="G37" s="18"/>
    </row>
    <row r="38" spans="1:12" x14ac:dyDescent="0.25">
      <c r="C38" s="18"/>
      <c r="D38" s="19"/>
      <c r="E38" s="19"/>
    </row>
    <row r="39" spans="1:12" x14ac:dyDescent="0.25">
      <c r="A39" s="67"/>
      <c r="B39" s="67"/>
      <c r="C39" s="21"/>
      <c r="D39" s="19"/>
      <c r="E39" s="19"/>
      <c r="F39" s="330"/>
      <c r="G39" s="330"/>
      <c r="H39" s="330"/>
    </row>
    <row r="40" spans="1:12" x14ac:dyDescent="0.25">
      <c r="A40" s="67"/>
      <c r="B40" s="67"/>
      <c r="C40" s="21"/>
      <c r="D40" s="19"/>
      <c r="E40" s="19"/>
      <c r="F40" s="330"/>
      <c r="G40" s="330"/>
      <c r="H40" s="330"/>
      <c r="I40" s="67"/>
    </row>
    <row r="41" spans="1:12" x14ac:dyDescent="0.25">
      <c r="A41" s="67"/>
      <c r="B41" s="67"/>
      <c r="C41" s="21"/>
      <c r="D41" s="19"/>
      <c r="E41" s="19"/>
      <c r="F41" s="330"/>
      <c r="G41" s="330"/>
      <c r="H41" s="330"/>
      <c r="I41" s="67"/>
    </row>
    <row r="42" spans="1:12" ht="14.25" customHeight="1" x14ac:dyDescent="0.25">
      <c r="C42" s="18"/>
      <c r="D42" s="19"/>
      <c r="E42" s="19"/>
      <c r="F42" s="68"/>
      <c r="G42" s="68"/>
      <c r="H42" s="68"/>
    </row>
    <row r="43" spans="1:12" ht="14.25" customHeight="1" x14ac:dyDescent="0.25">
      <c r="C43" s="18"/>
      <c r="D43" s="19"/>
      <c r="E43" s="19"/>
      <c r="F43" s="68"/>
      <c r="G43" s="68"/>
      <c r="H43" s="68"/>
    </row>
    <row r="44" spans="1:12" ht="14.25" customHeight="1" x14ac:dyDescent="0.25">
      <c r="C44" s="18"/>
      <c r="D44" s="19"/>
      <c r="E44" s="19"/>
      <c r="F44" s="68"/>
      <c r="G44" s="68"/>
      <c r="H44" s="68"/>
    </row>
    <row r="45" spans="1:12" ht="14.25" customHeight="1" x14ac:dyDescent="0.25">
      <c r="C45" s="18"/>
      <c r="D45" s="19"/>
      <c r="E45" s="19"/>
      <c r="F45" s="68"/>
      <c r="G45" s="68"/>
      <c r="H45" s="68"/>
    </row>
    <row r="46" spans="1:12" ht="14.25" customHeight="1" x14ac:dyDescent="0.25">
      <c r="C46" s="18"/>
      <c r="D46" s="19"/>
      <c r="E46" s="19"/>
      <c r="F46" s="68"/>
      <c r="G46" s="68"/>
      <c r="H46" s="68"/>
    </row>
    <row r="47" spans="1:12" ht="14.25" customHeight="1" x14ac:dyDescent="0.25">
      <c r="C47" s="18"/>
      <c r="D47" s="19"/>
      <c r="E47" s="19"/>
      <c r="F47" s="68"/>
      <c r="G47" s="68"/>
      <c r="H47" s="68"/>
    </row>
    <row r="48" spans="1:12" ht="14.25" customHeight="1" x14ac:dyDescent="0.25">
      <c r="C48" s="18"/>
      <c r="D48" s="19"/>
      <c r="E48" s="19"/>
      <c r="F48" s="68"/>
      <c r="G48" s="68"/>
      <c r="H48" s="68"/>
    </row>
    <row r="49" spans="1:8" x14ac:dyDescent="0.25">
      <c r="A49" s="67"/>
      <c r="B49" s="67"/>
      <c r="C49" s="18"/>
      <c r="D49" s="19"/>
      <c r="E49" s="19"/>
      <c r="F49" s="330"/>
      <c r="G49" s="330"/>
      <c r="H49" s="330"/>
    </row>
    <row r="50" spans="1:8" x14ac:dyDescent="0.25">
      <c r="A50" s="67"/>
      <c r="B50" s="67"/>
      <c r="C50" s="18"/>
      <c r="D50" s="19"/>
      <c r="E50" s="19"/>
      <c r="F50" s="330"/>
      <c r="G50" s="330"/>
      <c r="H50" s="330"/>
    </row>
    <row r="51" spans="1:8" x14ac:dyDescent="0.25">
      <c r="A51" s="67"/>
      <c r="B51" s="67"/>
      <c r="C51" s="18"/>
      <c r="D51" s="19"/>
      <c r="E51" s="19"/>
      <c r="F51" s="330"/>
      <c r="G51" s="330"/>
      <c r="H51" s="330"/>
    </row>
    <row r="52" spans="1:8" x14ac:dyDescent="0.25">
      <c r="C52" s="18"/>
      <c r="D52" s="19"/>
      <c r="E52" s="19"/>
    </row>
    <row r="53" spans="1:8" x14ac:dyDescent="0.25">
      <c r="A53" s="329"/>
      <c r="B53" s="329"/>
      <c r="C53" s="329"/>
      <c r="D53" s="329"/>
      <c r="E53" s="329"/>
      <c r="F53" s="329"/>
      <c r="G53" s="329"/>
      <c r="H53" s="329"/>
    </row>
  </sheetData>
  <mergeCells count="16">
    <mergeCell ref="F50:H50"/>
    <mergeCell ref="F51:H51"/>
    <mergeCell ref="A53:H53"/>
    <mergeCell ref="E11:G11"/>
    <mergeCell ref="E12:G12"/>
    <mergeCell ref="F39:H39"/>
    <mergeCell ref="F40:H40"/>
    <mergeCell ref="F41:H41"/>
    <mergeCell ref="F49:H49"/>
    <mergeCell ref="A9:D10"/>
    <mergeCell ref="E9:H10"/>
    <mergeCell ref="A2:G2"/>
    <mergeCell ref="A3:H3"/>
    <mergeCell ref="A4:H4"/>
    <mergeCell ref="A5:H5"/>
    <mergeCell ref="A7:H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61D15-F34C-4448-B214-457B4306D817}">
  <dimension ref="A1:L26"/>
  <sheetViews>
    <sheetView zoomScaleNormal="100" workbookViewId="0">
      <selection activeCell="F8" sqref="F8"/>
    </sheetView>
  </sheetViews>
  <sheetFormatPr baseColWidth="10" defaultRowHeight="15" x14ac:dyDescent="0.25"/>
  <cols>
    <col min="1" max="1" width="33.28515625" style="6" bestFit="1" customWidth="1"/>
    <col min="2" max="2" width="17.42578125" style="6" customWidth="1"/>
    <col min="3" max="3" width="3.42578125" style="6" customWidth="1"/>
    <col min="4" max="4" width="33.28515625" style="6" bestFit="1" customWidth="1"/>
    <col min="5" max="5" width="16.7109375" style="9" customWidth="1"/>
    <col min="6" max="7" width="18.85546875" style="99" customWidth="1"/>
    <col min="8" max="10" width="18.85546875" style="6" customWidth="1"/>
    <col min="11" max="16384" width="11.42578125" style="6"/>
  </cols>
  <sheetData>
    <row r="1" spans="1:12" ht="21" x14ac:dyDescent="0.25">
      <c r="A1" s="334" t="s">
        <v>106</v>
      </c>
      <c r="B1" s="335"/>
      <c r="C1" s="344"/>
      <c r="D1" s="333" t="s">
        <v>107</v>
      </c>
      <c r="E1" s="333"/>
      <c r="F1" s="332"/>
      <c r="H1" s="6" t="s">
        <v>143</v>
      </c>
    </row>
    <row r="2" spans="1:12" x14ac:dyDescent="0.25">
      <c r="A2" s="336"/>
      <c r="B2" s="337"/>
      <c r="C2" s="345"/>
      <c r="D2" s="7"/>
      <c r="E2" s="8"/>
    </row>
    <row r="3" spans="1:12" x14ac:dyDescent="0.25">
      <c r="A3" s="338" t="s">
        <v>108</v>
      </c>
      <c r="B3" s="339">
        <v>18833.849999999999</v>
      </c>
      <c r="C3" s="346"/>
      <c r="D3" s="7" t="s">
        <v>108</v>
      </c>
      <c r="E3" s="8">
        <v>18833.849999999999</v>
      </c>
      <c r="H3" s="7" t="s">
        <v>144</v>
      </c>
      <c r="I3" s="7" t="s">
        <v>145</v>
      </c>
    </row>
    <row r="4" spans="1:12" x14ac:dyDescent="0.25">
      <c r="A4" s="338"/>
      <c r="B4" s="339"/>
      <c r="C4" s="346"/>
      <c r="D4" s="7"/>
      <c r="E4" s="8"/>
      <c r="H4" s="101">
        <v>3500</v>
      </c>
      <c r="I4" s="6">
        <v>915.94</v>
      </c>
    </row>
    <row r="5" spans="1:12" x14ac:dyDescent="0.25">
      <c r="A5" s="338" t="s">
        <v>109</v>
      </c>
      <c r="B5" s="339">
        <v>120000</v>
      </c>
      <c r="C5" s="346"/>
      <c r="D5" s="7" t="s">
        <v>109</v>
      </c>
      <c r="E5" s="8">
        <v>120000</v>
      </c>
      <c r="H5" s="6">
        <v>350</v>
      </c>
      <c r="I5" s="6">
        <v>112.73</v>
      </c>
    </row>
    <row r="6" spans="1:12" x14ac:dyDescent="0.25">
      <c r="A6" s="338"/>
      <c r="B6" s="339"/>
      <c r="C6" s="346"/>
      <c r="D6" s="7"/>
      <c r="E6" s="8"/>
      <c r="H6" s="6">
        <v>550</v>
      </c>
      <c r="I6" s="6">
        <v>246</v>
      </c>
    </row>
    <row r="7" spans="1:12" x14ac:dyDescent="0.25">
      <c r="A7" s="338" t="s">
        <v>134</v>
      </c>
      <c r="B7" s="339">
        <f>B3+B5-B4</f>
        <v>138833.85</v>
      </c>
      <c r="C7" s="346"/>
      <c r="D7" s="7" t="s">
        <v>134</v>
      </c>
      <c r="E7" s="8">
        <f>E3+E5</f>
        <v>138833.85</v>
      </c>
      <c r="H7" s="102"/>
      <c r="I7" s="102">
        <f>SUM(I4:I6)</f>
        <v>1274.67</v>
      </c>
    </row>
    <row r="8" spans="1:12" x14ac:dyDescent="0.25">
      <c r="A8" s="338"/>
      <c r="B8" s="339"/>
      <c r="C8" s="346"/>
      <c r="D8" s="7"/>
      <c r="E8" s="8"/>
    </row>
    <row r="9" spans="1:12" x14ac:dyDescent="0.25">
      <c r="A9" s="338" t="s">
        <v>135</v>
      </c>
      <c r="B9" s="339">
        <v>98870.184999999998</v>
      </c>
      <c r="C9" s="346"/>
      <c r="D9" s="7" t="s">
        <v>135</v>
      </c>
      <c r="E9" s="8">
        <v>99514.15</v>
      </c>
      <c r="F9" s="99">
        <f>B9-E9</f>
        <v>-643.96499999999651</v>
      </c>
      <c r="H9" s="7" t="s">
        <v>146</v>
      </c>
      <c r="J9" s="100"/>
      <c r="K9" s="10"/>
      <c r="L9" s="10"/>
    </row>
    <row r="10" spans="1:12" x14ac:dyDescent="0.25">
      <c r="A10" s="338"/>
      <c r="B10" s="339"/>
      <c r="C10" s="346"/>
      <c r="D10" s="7"/>
      <c r="E10" s="8" t="s">
        <v>47</v>
      </c>
      <c r="H10" s="6">
        <v>37.93</v>
      </c>
    </row>
    <row r="11" spans="1:12" x14ac:dyDescent="0.25">
      <c r="A11" s="338" t="s">
        <v>136</v>
      </c>
      <c r="B11" s="339">
        <f>B7-B9</f>
        <v>39963.665000000008</v>
      </c>
      <c r="C11" s="346"/>
      <c r="D11" s="7" t="s">
        <v>142</v>
      </c>
      <c r="E11" s="8">
        <f>E3+E5-E9</f>
        <v>39319.700000000012</v>
      </c>
      <c r="H11" s="6">
        <v>54.36</v>
      </c>
    </row>
    <row r="12" spans="1:12" x14ac:dyDescent="0.25">
      <c r="A12" s="338"/>
      <c r="B12" s="339"/>
      <c r="C12" s="346"/>
      <c r="D12" s="7"/>
      <c r="E12" s="8"/>
      <c r="H12" s="6">
        <v>130.33000000000001</v>
      </c>
    </row>
    <row r="13" spans="1:12" x14ac:dyDescent="0.25">
      <c r="A13" s="338"/>
      <c r="B13" s="339"/>
      <c r="C13" s="346"/>
      <c r="D13" s="7"/>
      <c r="E13" s="8"/>
      <c r="H13" s="6">
        <v>17.420000000000002</v>
      </c>
    </row>
    <row r="14" spans="1:12" x14ac:dyDescent="0.25">
      <c r="A14" s="338"/>
      <c r="B14" s="339"/>
      <c r="C14" s="346"/>
      <c r="D14" s="7"/>
      <c r="E14" s="8"/>
      <c r="H14" s="6">
        <v>39.520000000000003</v>
      </c>
    </row>
    <row r="15" spans="1:12" x14ac:dyDescent="0.25">
      <c r="A15" s="338"/>
      <c r="B15" s="339"/>
      <c r="C15" s="346"/>
      <c r="D15" s="7"/>
      <c r="E15" s="8"/>
      <c r="H15" s="6">
        <v>87.2</v>
      </c>
    </row>
    <row r="16" spans="1:12" x14ac:dyDescent="0.25">
      <c r="A16" s="338"/>
      <c r="B16" s="339"/>
      <c r="C16" s="346"/>
      <c r="D16" s="7"/>
      <c r="E16" s="8"/>
      <c r="H16" s="102">
        <f>SUM(H10:H15)</f>
        <v>366.76</v>
      </c>
    </row>
    <row r="17" spans="1:9" x14ac:dyDescent="0.25">
      <c r="A17" s="338"/>
      <c r="B17" s="339"/>
      <c r="C17" s="346"/>
      <c r="D17" s="7"/>
      <c r="E17" s="7"/>
    </row>
    <row r="18" spans="1:9" x14ac:dyDescent="0.25">
      <c r="A18" s="338" t="s">
        <v>99</v>
      </c>
      <c r="B18" s="339">
        <f>'Compromisos al 31 dic 2019'!D12</f>
        <v>476.89</v>
      </c>
      <c r="C18" s="346"/>
      <c r="D18" s="7" t="s">
        <v>99</v>
      </c>
      <c r="E18" s="7">
        <v>476.89</v>
      </c>
      <c r="H18" s="7" t="s">
        <v>147</v>
      </c>
    </row>
    <row r="19" spans="1:9" x14ac:dyDescent="0.25">
      <c r="A19" s="338" t="s">
        <v>100</v>
      </c>
      <c r="B19" s="339">
        <f>'Compromisos al 31 dic 2019'!D36</f>
        <v>14722.55</v>
      </c>
      <c r="C19" s="346"/>
      <c r="D19" s="7" t="s">
        <v>100</v>
      </c>
      <c r="E19" s="7">
        <v>14722.55</v>
      </c>
      <c r="H19" s="101">
        <v>600</v>
      </c>
      <c r="I19" s="6">
        <v>190.75</v>
      </c>
    </row>
    <row r="20" spans="1:9" x14ac:dyDescent="0.25">
      <c r="A20" s="338" t="s">
        <v>101</v>
      </c>
      <c r="B20" s="339">
        <f>'Compromisos al 31 dic 2019'!D56</f>
        <v>14810.74</v>
      </c>
      <c r="C20" s="346"/>
      <c r="D20" s="7" t="s">
        <v>101</v>
      </c>
      <c r="E20" s="7">
        <v>14810.74</v>
      </c>
      <c r="H20" s="6">
        <v>175.23</v>
      </c>
    </row>
    <row r="21" spans="1:9" x14ac:dyDescent="0.25">
      <c r="A21" s="340" t="s">
        <v>102</v>
      </c>
      <c r="B21" s="341">
        <f>SUM(B18:B20)</f>
        <v>30010.18</v>
      </c>
      <c r="C21" s="347"/>
      <c r="D21" s="70" t="s">
        <v>102</v>
      </c>
      <c r="E21" s="70">
        <f>SUM(E17:E20)</f>
        <v>30010.18</v>
      </c>
      <c r="H21" s="6">
        <v>116.01</v>
      </c>
    </row>
    <row r="22" spans="1:9" x14ac:dyDescent="0.25">
      <c r="A22" s="338"/>
      <c r="B22" s="339"/>
      <c r="C22" s="346"/>
      <c r="D22" s="7"/>
      <c r="E22" s="7"/>
    </row>
    <row r="23" spans="1:9" x14ac:dyDescent="0.25">
      <c r="A23" s="338" t="s">
        <v>141</v>
      </c>
      <c r="B23" s="339">
        <f>B9+B21</f>
        <v>128880.36499999999</v>
      </c>
      <c r="C23" s="346"/>
      <c r="D23" s="7" t="s">
        <v>141</v>
      </c>
      <c r="E23" s="8">
        <f>E9+E21</f>
        <v>129524.32999999999</v>
      </c>
    </row>
    <row r="24" spans="1:9" x14ac:dyDescent="0.25">
      <c r="A24" s="338"/>
      <c r="B24" s="339"/>
      <c r="C24" s="346"/>
      <c r="D24" s="7"/>
      <c r="E24" s="8"/>
      <c r="I24" s="9"/>
    </row>
    <row r="25" spans="1:9" x14ac:dyDescent="0.25">
      <c r="A25" s="342" t="s">
        <v>133</v>
      </c>
      <c r="B25" s="343">
        <f>B7-B23</f>
        <v>9953.4850000000151</v>
      </c>
      <c r="C25" s="348"/>
      <c r="D25" s="11" t="s">
        <v>133</v>
      </c>
      <c r="E25" s="11">
        <f>E7-E23</f>
        <v>9309.5200000000186</v>
      </c>
      <c r="I25" s="9"/>
    </row>
    <row r="26" spans="1:9" x14ac:dyDescent="0.25">
      <c r="I26" s="9"/>
    </row>
  </sheetData>
  <mergeCells count="2">
    <mergeCell ref="A1:B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Expenditure Cash Balance 2019</vt:lpstr>
      <vt:lpstr>Expenditure Cash Balance 20 (2)</vt:lpstr>
      <vt:lpstr>Compromisos al 31 dic 2019</vt:lpstr>
      <vt:lpstr>Libro de Bancos SISCA 2019</vt:lpstr>
      <vt:lpstr>Conciliación Bancaria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Alicia Alvarado de Magaña</dc:creator>
  <cp:lastModifiedBy>Karla Eugenia Rivera Arévalo</cp:lastModifiedBy>
  <dcterms:created xsi:type="dcterms:W3CDTF">2018-12-07T20:15:19Z</dcterms:created>
  <dcterms:modified xsi:type="dcterms:W3CDTF">2019-11-19T23:49:11Z</dcterms:modified>
</cp:coreProperties>
</file>