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G:\2019\1 Supervisión\1.2 Monitoreo Estratégico\Plenaria ME06-2019\Anexos ME06-2019\"/>
    </mc:Choice>
  </mc:AlternateContent>
  <xr:revisionPtr revIDLastSave="0" documentId="13_ncr:1_{3BCEB86B-64AB-48B9-821B-A4ABDEE11B02}" xr6:coauthVersionLast="45" xr6:coauthVersionMax="45" xr10:uidLastSave="{00000000-0000-0000-0000-000000000000}"/>
  <bookViews>
    <workbookView xWindow="-120" yWindow="-120" windowWidth="24240" windowHeight="13140" xr2:uid="{7287645E-8940-45DA-AC4C-C076F1897D42}"/>
  </bookViews>
  <sheets>
    <sheet name="Expenditure Cash Balance 2019" sheetId="1" r:id="rId1"/>
    <sheet name="Expenditure Cash Balance 20 (2)" sheetId="5" r:id="rId2"/>
    <sheet name="Compromisos al 31 dic 2019" sheetId="2" r:id="rId3"/>
    <sheet name="Libro de Bancos SISCA 2019" sheetId="4" r:id="rId4"/>
    <sheet name="Conciliación Bancaria 2019" sheetId="3"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3" l="1"/>
  <c r="E21" i="3"/>
  <c r="E23" i="3" s="1"/>
  <c r="B25" i="3"/>
  <c r="D47" i="5" l="1"/>
  <c r="D46" i="5"/>
  <c r="D45" i="5"/>
  <c r="D48" i="5" s="1"/>
  <c r="F38" i="5"/>
  <c r="U29" i="5"/>
  <c r="T29" i="5"/>
  <c r="P29" i="5"/>
  <c r="L29" i="5"/>
  <c r="F36" i="5" s="1"/>
  <c r="F39" i="5" s="1"/>
  <c r="E50" i="5" s="1"/>
  <c r="J29" i="5"/>
  <c r="P28" i="5"/>
  <c r="N28" i="5"/>
  <c r="P27" i="5"/>
  <c r="N27" i="5"/>
  <c r="P26" i="5"/>
  <c r="N26" i="5"/>
  <c r="P25" i="5"/>
  <c r="N25" i="5"/>
  <c r="P24" i="5"/>
  <c r="N24" i="5"/>
  <c r="P23" i="5"/>
  <c r="N23" i="5"/>
  <c r="P22" i="5"/>
  <c r="N22" i="5"/>
  <c r="P21" i="5"/>
  <c r="N21" i="5"/>
  <c r="P20" i="5"/>
  <c r="N20" i="5"/>
  <c r="P19" i="5"/>
  <c r="N19" i="5"/>
  <c r="P18" i="5"/>
  <c r="N18" i="5"/>
  <c r="P17" i="5"/>
  <c r="N17" i="5"/>
  <c r="P16" i="5"/>
  <c r="N16" i="5"/>
  <c r="P15" i="5"/>
  <c r="N15" i="5"/>
  <c r="T10" i="5"/>
  <c r="S10" i="5"/>
  <c r="K10" i="5"/>
  <c r="F37" i="5" s="1"/>
  <c r="I10" i="5"/>
  <c r="O9" i="5"/>
  <c r="M9" i="5"/>
  <c r="O8" i="5"/>
  <c r="M8" i="5"/>
  <c r="O7" i="5"/>
  <c r="M7" i="5"/>
  <c r="O6" i="5"/>
  <c r="M6" i="5"/>
  <c r="O5" i="5"/>
  <c r="M5" i="5"/>
  <c r="U29" i="1"/>
  <c r="T29" i="1"/>
  <c r="M10" i="5" l="1"/>
  <c r="O10" i="5"/>
  <c r="N29" i="5"/>
  <c r="S10" i="1"/>
  <c r="T10" i="1"/>
  <c r="D25" i="2" l="1"/>
  <c r="D24" i="2"/>
  <c r="D28" i="2" s="1"/>
  <c r="E11" i="3" l="1"/>
  <c r="D46" i="2"/>
  <c r="D35" i="2"/>
  <c r="D36" i="2" s="1"/>
  <c r="D33" i="2"/>
  <c r="D7" i="2"/>
  <c r="D46" i="1" l="1"/>
  <c r="D45" i="1"/>
  <c r="O10" i="1"/>
  <c r="H16" i="3" l="1"/>
  <c r="I7" i="3"/>
  <c r="D17" i="4" l="1"/>
  <c r="D32" i="4" s="1"/>
  <c r="H15" i="4"/>
  <c r="H32" i="4" s="1"/>
  <c r="J32" i="4" l="1"/>
  <c r="E7" i="3"/>
  <c r="E25" i="3" s="1"/>
  <c r="B7" i="3"/>
  <c r="B11" i="3" s="1"/>
  <c r="D66" i="2"/>
  <c r="D65" i="2"/>
  <c r="D51" i="2"/>
  <c r="D55" i="2" s="1"/>
  <c r="D56" i="2" s="1"/>
  <c r="D11" i="2"/>
  <c r="D12" i="2" s="1"/>
  <c r="B20" i="3" l="1"/>
  <c r="D68" i="2"/>
  <c r="B18" i="3"/>
  <c r="B19" i="3"/>
  <c r="L29" i="1"/>
  <c r="J29" i="1"/>
  <c r="K10" i="1"/>
  <c r="B21" i="3" l="1"/>
  <c r="B23" i="3" s="1"/>
  <c r="D58" i="2"/>
  <c r="P29" i="1"/>
  <c r="F36" i="1"/>
  <c r="N29" i="1"/>
  <c r="P24" i="1"/>
  <c r="P28" i="1"/>
  <c r="N28" i="1"/>
  <c r="P26" i="1"/>
  <c r="N26" i="1"/>
  <c r="I10" i="1"/>
  <c r="D47" i="1" l="1"/>
  <c r="D48" i="1" s="1"/>
  <c r="F38" i="1"/>
  <c r="F39" i="1" s="1"/>
  <c r="N24" i="1"/>
  <c r="E50" i="1" l="1"/>
  <c r="P27" i="1"/>
  <c r="N27" i="1"/>
  <c r="P25" i="1"/>
  <c r="N25" i="1"/>
  <c r="P23" i="1"/>
  <c r="N23" i="1"/>
  <c r="P22" i="1"/>
  <c r="N22" i="1"/>
  <c r="P21" i="1"/>
  <c r="N21" i="1"/>
  <c r="P20" i="1"/>
  <c r="P19" i="1"/>
  <c r="N19" i="1"/>
  <c r="P18" i="1"/>
  <c r="N18" i="1"/>
  <c r="P17" i="1"/>
  <c r="N17" i="1"/>
  <c r="P16" i="1"/>
  <c r="N16" i="1"/>
  <c r="P15" i="1"/>
  <c r="N15" i="1"/>
  <c r="F37" i="1"/>
  <c r="O9" i="1"/>
  <c r="M9" i="1"/>
  <c r="O8" i="1"/>
  <c r="M8" i="1"/>
  <c r="O7" i="1"/>
  <c r="M7" i="1"/>
  <c r="O6" i="1"/>
  <c r="M6" i="1"/>
  <c r="O5" i="1"/>
  <c r="M5" i="1"/>
  <c r="N20" i="1" l="1"/>
  <c r="M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34" authorId="0" shapeId="0" xr:uid="{298D639D-D843-4D43-BA27-F55EEA9A49A4}">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34" authorId="0" shapeId="0" xr:uid="{026FE98D-3294-4A50-A3D8-25EFA2A0873E}">
      <text>
        <r>
          <rPr>
            <b/>
            <sz val="9"/>
            <color indexed="81"/>
            <rFont val="Tahoma"/>
            <family val="2"/>
          </rPr>
          <t>Veronica Pedroni:</t>
        </r>
        <r>
          <rPr>
            <sz val="9"/>
            <color indexed="81"/>
            <rFont val="Tahoma"/>
            <family val="2"/>
          </rPr>
          <t xml:space="preserve">
Cash balance including commitments. Please specify the amount of commitments in the "Comments" section</t>
        </r>
      </text>
    </comment>
  </commentList>
</comments>
</file>

<file path=xl/sharedStrings.xml><?xml version="1.0" encoding="utf-8"?>
<sst xmlns="http://schemas.openxmlformats.org/spreadsheetml/2006/main" count="428" uniqueCount="196">
  <si>
    <t>Cost Grouping</t>
  </si>
  <si>
    <t>Performance Area</t>
  </si>
  <si>
    <t>Description</t>
  </si>
  <si>
    <t>Budget approved</t>
  </si>
  <si>
    <t>Expenditure</t>
  </si>
  <si>
    <t>Expenditure rate</t>
  </si>
  <si>
    <t>Variance</t>
  </si>
  <si>
    <t>Reasons for Variance</t>
  </si>
  <si>
    <t>Human Resources</t>
  </si>
  <si>
    <t>Alignment</t>
  </si>
  <si>
    <t>Human Resources (Secretariat staffs)</t>
  </si>
  <si>
    <t>Indirect and Overhead Costs</t>
  </si>
  <si>
    <t>Office rental and supplies</t>
  </si>
  <si>
    <t>Indirecto and Overhead Costs</t>
  </si>
  <si>
    <t>Overhead cost (itemized fees to manage CCM funding)</t>
  </si>
  <si>
    <t>Total</t>
  </si>
  <si>
    <t>Activities</t>
  </si>
  <si>
    <t>Total Activities approved</t>
  </si>
  <si>
    <t>Total Activities executed</t>
  </si>
  <si>
    <t xml:space="preserve">Budget approved </t>
  </si>
  <si>
    <t>Travel-related Costs</t>
  </si>
  <si>
    <t>CCM Plenary / General Assembly meeting</t>
  </si>
  <si>
    <t>Oversight</t>
  </si>
  <si>
    <t>Oversight Committee meetings</t>
  </si>
  <si>
    <t>Technical Working groups meetings</t>
  </si>
  <si>
    <t xml:space="preserve">Technical Support </t>
  </si>
  <si>
    <t>Constituency Engagement</t>
  </si>
  <si>
    <t>Constituency consultations for non-governmental constituencies only and processes to promote and improve the quality of stakeholder participation.</t>
  </si>
  <si>
    <t>Site Visits / Monitoring Visits</t>
  </si>
  <si>
    <t>Constituency engagement meetings (specify in comments)</t>
  </si>
  <si>
    <t>Workshops, Meetings for Funding Request development</t>
  </si>
  <si>
    <t>Annual CCM retreat</t>
  </si>
  <si>
    <t>Others (Please specify in comments)</t>
  </si>
  <si>
    <t>Section . CCM Activities</t>
  </si>
  <si>
    <t>Section.  Fixed costs and HR positions covered by CCM Funding Agreement</t>
  </si>
  <si>
    <t>Cash Outflow</t>
  </si>
  <si>
    <t>Reported</t>
  </si>
  <si>
    <t>Comments</t>
  </si>
  <si>
    <t>Income</t>
  </si>
  <si>
    <t>Cash Balance at the beginning of the period</t>
  </si>
  <si>
    <t>Disbursement from the Global Fund</t>
  </si>
  <si>
    <t>Cash  Outflow</t>
  </si>
  <si>
    <t>Fixed costs</t>
  </si>
  <si>
    <t>Commitments</t>
  </si>
  <si>
    <t>Unpaid invoices, legal obligations, other obligations.</t>
  </si>
  <si>
    <t>TOTAL</t>
  </si>
  <si>
    <t>Section . Cash Reconciliation</t>
  </si>
  <si>
    <t xml:space="preserve"> </t>
  </si>
  <si>
    <t>Remanente del año 2018 autorizado por el FM en actividades</t>
  </si>
  <si>
    <t>Desembolso FM año 3</t>
  </si>
  <si>
    <t>Bank information</t>
  </si>
  <si>
    <t>Cash Balance as per bank statements</t>
  </si>
  <si>
    <t>Cash in transit for the reporting period</t>
  </si>
  <si>
    <t>Cash in transit after the current reporting period</t>
  </si>
  <si>
    <t>COMPROMISOS  2019</t>
  </si>
  <si>
    <t>OCTUBRE</t>
  </si>
  <si>
    <t>Linea</t>
  </si>
  <si>
    <t xml:space="preserve">Descripción </t>
  </si>
  <si>
    <t>Proveedor</t>
  </si>
  <si>
    <t xml:space="preserve">Monto </t>
  </si>
  <si>
    <t>Boletin que corresponde al Q3</t>
  </si>
  <si>
    <t xml:space="preserve">Rebeca Ayala </t>
  </si>
  <si>
    <t>Mantto Web del mes</t>
  </si>
  <si>
    <t xml:space="preserve">Christian Barrientos </t>
  </si>
  <si>
    <t xml:space="preserve">Pago por línea movil 7602 6370 </t>
  </si>
  <si>
    <t>CLARO</t>
  </si>
  <si>
    <t>Pago por línea movil 78476001</t>
  </si>
  <si>
    <t>NOVIEMBRE</t>
  </si>
  <si>
    <t>Movilización por actividades del mes</t>
  </si>
  <si>
    <t xml:space="preserve">planilla de miembros </t>
  </si>
  <si>
    <t>Pago por confección de chalecos monitoreo</t>
  </si>
  <si>
    <t>multipromociones</t>
  </si>
  <si>
    <t>cajamarca</t>
  </si>
  <si>
    <t>Varios</t>
  </si>
  <si>
    <t>Pago de salario del mes Dirección Ejecutiva</t>
  </si>
  <si>
    <t>Marta Magaña</t>
  </si>
  <si>
    <t>Pago de salario del mes Administración</t>
  </si>
  <si>
    <t>Karla Rivera</t>
  </si>
  <si>
    <t>Pago por alquiler del mes</t>
  </si>
  <si>
    <t>SISCA</t>
  </si>
  <si>
    <t>Pago por overhead del mes</t>
  </si>
  <si>
    <t>DICIEMBRE</t>
  </si>
  <si>
    <t>Local y alimentación plenaria 07</t>
  </si>
  <si>
    <t xml:space="preserve">Reunión de monitoreo con Programa de TB MINSAL </t>
  </si>
  <si>
    <t>Pago de transporte por plenaria 07</t>
  </si>
  <si>
    <t>pablitos tours</t>
  </si>
  <si>
    <t xml:space="preserve">variedades del centro </t>
  </si>
  <si>
    <t>Diseño e impresión de diplomas  para foro</t>
  </si>
  <si>
    <t>Boletin Q4</t>
  </si>
  <si>
    <t xml:space="preserve">AUDITORIA </t>
  </si>
  <si>
    <t>pte</t>
  </si>
  <si>
    <t>TOTAL diciembre</t>
  </si>
  <si>
    <t xml:space="preserve">Total pendiente de pago al cierre del año </t>
  </si>
  <si>
    <t>Compra de laptop y licencia para actividades de campo (justificacipon comité de propuestas )</t>
  </si>
  <si>
    <t>Compra de cañon para acitivades de campo (justificacipon comité de propuestas )</t>
  </si>
  <si>
    <t>Lente para cámara cannon para mejorar la calidad de fotografias de las actividades</t>
  </si>
  <si>
    <t>Pago de alojamiento para la página web (servidor Blue Host)3 años</t>
  </si>
  <si>
    <t>Pago de dominio de pagina web (SV NET) 5 años</t>
  </si>
  <si>
    <t xml:space="preserve">TOTAL </t>
  </si>
  <si>
    <t>compromisos oct</t>
  </si>
  <si>
    <t>compromisos nov</t>
  </si>
  <si>
    <t>compromisos dic</t>
  </si>
  <si>
    <t>Total de compromisos</t>
  </si>
  <si>
    <t>Cheques emitidos no cobrados al 31 de octubre 2019</t>
  </si>
  <si>
    <t>Compromisos pendientes por actividades de noviembre y diciembre 2019</t>
  </si>
  <si>
    <t>EXPENDITURE CASH BALANCE 2019 (CCM El Salvador)</t>
  </si>
  <si>
    <t xml:space="preserve">CONCILIACIÓN BANCARIA MCP 2019 </t>
  </si>
  <si>
    <t>CONCILIACIÓN BANCARIA SISCA 2019</t>
  </si>
  <si>
    <t>Cash Balance 2018</t>
  </si>
  <si>
    <t>Depositado FM 2019</t>
  </si>
  <si>
    <t>SISTEMA DE INTEGRACIÓN CENTROAMERICANA (SICA)</t>
  </si>
  <si>
    <t>SECRETARIA DE LA INTEGRACIÓN SOCIAL CENTROAMERICANA (SISCA)</t>
  </si>
  <si>
    <t>DIRECCIÓN DE ADMINISTRACIÓN Y FINANZAS</t>
  </si>
  <si>
    <t>Conciliación Bancaria del 01 al 31 de octubre de 2019</t>
  </si>
  <si>
    <r>
      <t xml:space="preserve">Nombre del Proyecto: </t>
    </r>
    <r>
      <rPr>
        <sz val="10"/>
        <rFont val="Arial"/>
        <family val="2"/>
      </rPr>
      <t>SISCA/MCP</t>
    </r>
  </si>
  <si>
    <r>
      <t>Nombre de la Cuenta:</t>
    </r>
    <r>
      <rPr>
        <sz val="10"/>
        <rFont val="Arial"/>
        <family val="2"/>
      </rPr>
      <t xml:space="preserve"> La Secretaria de la Integración Social Centroamericana</t>
    </r>
    <r>
      <rPr>
        <b/>
        <sz val="10"/>
        <rFont val="Arial"/>
        <family val="2"/>
      </rPr>
      <t>/</t>
    </r>
    <r>
      <rPr>
        <sz val="10"/>
        <rFont val="Arial"/>
        <family val="2"/>
      </rPr>
      <t>MCP-ES</t>
    </r>
  </si>
  <si>
    <r>
      <t>Nombre del Banco:</t>
    </r>
    <r>
      <rPr>
        <sz val="10"/>
        <rFont val="Arial"/>
        <family val="2"/>
      </rPr>
      <t xml:space="preserve"> Banco Davivienda, S.A.</t>
    </r>
  </si>
  <si>
    <t>Tipo de Cuenta:</t>
  </si>
  <si>
    <t>Corriente</t>
  </si>
  <si>
    <r>
      <t xml:space="preserve">Sucursal: </t>
    </r>
    <r>
      <rPr>
        <sz val="10"/>
        <rFont val="Arial"/>
        <family val="2"/>
      </rPr>
      <t>Santa Elena</t>
    </r>
  </si>
  <si>
    <t>Numero de la Cuenta:</t>
  </si>
  <si>
    <t>Saldo según Estado de Cuenta Bancario:</t>
  </si>
  <si>
    <t>Saldo Según Registros:</t>
  </si>
  <si>
    <t>(-)Cheques Pendientes de Pago</t>
  </si>
  <si>
    <t>Ch.N°362166</t>
  </si>
  <si>
    <t>Karla Eugenia Rivera Arévalo</t>
  </si>
  <si>
    <t>Ch.N°362167</t>
  </si>
  <si>
    <t>Ch.N°362168</t>
  </si>
  <si>
    <t>Ch.N°362169</t>
  </si>
  <si>
    <t>Ch.N°362170</t>
  </si>
  <si>
    <t>Ch.N°362171</t>
  </si>
  <si>
    <t>Ch.N°362172</t>
  </si>
  <si>
    <t>Saldos Conciliados</t>
  </si>
  <si>
    <t>Disponible estimado al cierre 2019</t>
  </si>
  <si>
    <t>Total disponible año 2019</t>
  </si>
  <si>
    <t>Gasto al 31 oct de 2019</t>
  </si>
  <si>
    <t>Saldo al 31 oct de 2019</t>
  </si>
  <si>
    <t>Ultimo estado de cuenta emitido por el banco al 31 de octubre 2019</t>
  </si>
  <si>
    <t>Gasto en actividades 2019</t>
  </si>
  <si>
    <t>Gasto en costos directos 2019</t>
  </si>
  <si>
    <t>Compromisos pendiente octubre, noviembre y diciembre 2019</t>
  </si>
  <si>
    <t>Gasto estimado al cierre 2019</t>
  </si>
  <si>
    <t>Saldo contable al 31 oct de 2019</t>
  </si>
  <si>
    <t xml:space="preserve">COMENTARIOS </t>
  </si>
  <si>
    <t>Cheques oct pte</t>
  </si>
  <si>
    <t>reintegro oct  pte</t>
  </si>
  <si>
    <t xml:space="preserve">Cheques caja chica </t>
  </si>
  <si>
    <t>Cheques emitidos en nov/ gastos de octubre</t>
  </si>
  <si>
    <t xml:space="preserve">dev. </t>
  </si>
  <si>
    <t>Office Depot</t>
  </si>
  <si>
    <r>
      <t xml:space="preserve">El remanente de esta línea por $9,336 corresponde a salarios pendientes de noviembre y diciembre 2019, ya que este informe es al cierre del 31 de octubre.  Se estima que el saldo de esta linea al 31 de diciembre sera de </t>
    </r>
    <r>
      <rPr>
        <b/>
        <sz val="12"/>
        <rFont val="Arial"/>
        <family val="2"/>
      </rPr>
      <t>$0.00</t>
    </r>
  </si>
  <si>
    <t xml:space="preserve">Recursos Humanos </t>
  </si>
  <si>
    <t>Insumos de oficina</t>
  </si>
  <si>
    <t xml:space="preserve">Renta de oficina y administración </t>
  </si>
  <si>
    <t>líneas móviles</t>
  </si>
  <si>
    <t>Overhead</t>
  </si>
  <si>
    <t xml:space="preserve">Subtotal </t>
  </si>
  <si>
    <t>CLARO EL SALVADOR</t>
  </si>
  <si>
    <t>SECCION COSTOS DIRECTOS</t>
  </si>
  <si>
    <t xml:space="preserve">SECCION ACTIVIDADES </t>
  </si>
  <si>
    <t>Subtotal</t>
  </si>
  <si>
    <t>TOTAL OCTUBRE</t>
  </si>
  <si>
    <t>Líneas móviles</t>
  </si>
  <si>
    <t xml:space="preserve">Retiro anual de miembros </t>
  </si>
  <si>
    <t>TOTAL NOVIEMBRE</t>
  </si>
  <si>
    <r>
      <t>El remanente en esta línea por $750.00 se debe a los pagos pendientes del mes de noviembre y diciembre 2019. El Saldo de esa linea al 31 de diciembre será</t>
    </r>
    <r>
      <rPr>
        <b/>
        <sz val="12"/>
        <color theme="1"/>
        <rFont val="Arial"/>
        <family val="2"/>
      </rPr>
      <t xml:space="preserve"> $0.00</t>
    </r>
  </si>
  <si>
    <r>
      <t xml:space="preserve">Esta linea tiene compromisos pendientes por $128.91, la diferencia con el saldo presupuestado obedece a que se programó un gasto mensual de $56.00;   por lo que al 31 de diciembre, se reflejara un saldo de </t>
    </r>
    <r>
      <rPr>
        <b/>
        <sz val="12"/>
        <color theme="1"/>
        <rFont val="Arial"/>
        <family val="2"/>
      </rPr>
      <t>$133.06</t>
    </r>
  </si>
  <si>
    <t>Devoluciones no registradas al 31 de octubre 2019</t>
  </si>
  <si>
    <t>RAF</t>
  </si>
  <si>
    <t>PTE</t>
  </si>
  <si>
    <t>AUTORIZADO POR FONDO MUNDIAL  EN LINEA 2</t>
  </si>
  <si>
    <t>Siman</t>
  </si>
  <si>
    <r>
      <t>En esta linea hay compromisos pendientes por una suma de $11,371,83  (</t>
    </r>
    <r>
      <rPr>
        <b/>
        <sz val="12"/>
        <color theme="1"/>
        <rFont val="Arial"/>
        <family val="2"/>
      </rPr>
      <t>detallados en cuadro hoja de  compromisos)</t>
    </r>
    <r>
      <rPr>
        <sz val="12"/>
        <color theme="1"/>
        <rFont val="Arial"/>
        <family val="2"/>
      </rPr>
      <t>.  se estima un remanente  al 31 de diciembre por</t>
    </r>
    <r>
      <rPr>
        <b/>
        <sz val="12"/>
        <color theme="1"/>
        <rFont val="Arial"/>
        <family val="2"/>
      </rPr>
      <t xml:space="preserve"> $3,759,17  </t>
    </r>
    <r>
      <rPr>
        <sz val="12"/>
        <color theme="1"/>
        <rFont val="Arial"/>
        <family val="2"/>
      </rPr>
      <t xml:space="preserve"> </t>
    </r>
  </si>
  <si>
    <t>Pendientes</t>
  </si>
  <si>
    <t>Remanentes</t>
  </si>
  <si>
    <r>
      <t>De esta linea se ha programado una compra de $396,73.00 la cual aparece como compromisos en el mes de noviembre. El saldo estimado al 31 de diciembre sera de $</t>
    </r>
    <r>
      <rPr>
        <b/>
        <sz val="12"/>
        <color theme="1"/>
        <rFont val="Arial"/>
        <family val="2"/>
      </rPr>
      <t>439.27</t>
    </r>
  </si>
  <si>
    <r>
      <t xml:space="preserve">Se estima que se  tendra un remante de </t>
    </r>
    <r>
      <rPr>
        <b/>
        <sz val="12"/>
        <color theme="1"/>
        <rFont val="Arial"/>
        <family val="2"/>
      </rPr>
      <t>$4331.50</t>
    </r>
    <r>
      <rPr>
        <sz val="12"/>
        <color theme="1"/>
        <rFont val="Arial"/>
        <family val="2"/>
      </rPr>
      <t>, debido a los ahorros del año anterior.</t>
    </r>
  </si>
  <si>
    <t>Pendiente</t>
  </si>
  <si>
    <t>Remanente</t>
  </si>
  <si>
    <r>
      <t xml:space="preserve">Se reportan $407.00 por sobre el monto autorizado, el cual se ha cubierto con los remanenes del 2018.  Aun falta una actividad por un costo estimado de  $605.00 que será utilizado para Plenaria 07-2019.
Al  31 de diciembre esta linea reportará un sobregiro aproximado de </t>
    </r>
    <r>
      <rPr>
        <sz val="12"/>
        <color rgb="FFFF0000"/>
        <rFont val="Arial"/>
        <family val="2"/>
      </rPr>
      <t xml:space="preserve">( </t>
    </r>
    <r>
      <rPr>
        <b/>
        <sz val="12"/>
        <color rgb="FFFF0000"/>
        <rFont val="Arial"/>
        <family val="2"/>
      </rPr>
      <t>$1,012.00)</t>
    </r>
  </si>
  <si>
    <t>Insumos para  VII Foro de VIH</t>
  </si>
  <si>
    <t>Reunión de monitoreo con Unidad Ejecutora FM MINSAL Proyecto VIH</t>
  </si>
  <si>
    <t>Compra de laptop y licencia para actividades de campo (justificacipon comité de propuestas ) y bateria para laptop Dell</t>
  </si>
  <si>
    <r>
      <t xml:space="preserve">las actividades se cumpliran segun lo programado. En esta línea se han utilizado $167.00 sobre el monto presupuestado .los cuales se han cubiernto con  remanentes del 2018.  hay compromisos por $605.00 que seran utilizados para reunión de monitoreo con el Programa de TB MINSAL. Al 31 de diciembre esta linea reportará un sobregiro de </t>
    </r>
    <r>
      <rPr>
        <b/>
        <sz val="12"/>
        <color rgb="FFFF0000"/>
        <rFont val="Arial"/>
        <family val="2"/>
      </rPr>
      <t>($772,00)</t>
    </r>
  </si>
  <si>
    <r>
      <t xml:space="preserve">las actividades se realizaron según lo programado. Pendiente de cargar en esta  línea la compra de insumos para VII Foro de VIH que se esta organizando en el marco del dia mundial del VIH,  por $130.00. el saldo de linea al 31 de diciembre se estima en </t>
    </r>
    <r>
      <rPr>
        <b/>
        <sz val="12"/>
        <rFont val="Arial"/>
        <family val="2"/>
      </rPr>
      <t>$87.00</t>
    </r>
  </si>
  <si>
    <r>
      <t>En esta línea se han utilizado (</t>
    </r>
    <r>
      <rPr>
        <sz val="12"/>
        <color rgb="FFFF0000"/>
        <rFont val="Arial"/>
        <family val="2"/>
      </rPr>
      <t>$424.00</t>
    </r>
    <r>
      <rPr>
        <sz val="12"/>
        <color theme="1"/>
        <rFont val="Arial"/>
        <family val="2"/>
      </rPr>
      <t xml:space="preserve"> )sobre el monto presupuestado, debido a que se realizaron mas actividades de las programadas, para dar cumplimiento a las actividades solicitadas..  </t>
    </r>
  </si>
  <si>
    <r>
      <t xml:space="preserve">En esta línea se han utilizado ( </t>
    </r>
    <r>
      <rPr>
        <b/>
        <sz val="12"/>
        <color rgb="FFFF0000"/>
        <rFont val="Arial"/>
        <family val="2"/>
      </rPr>
      <t>$220.00</t>
    </r>
    <r>
      <rPr>
        <sz val="12"/>
        <color theme="1"/>
        <rFont val="Arial"/>
        <family val="2"/>
      </rPr>
      <t xml:space="preserve"> )sobre el monto presupuestado, debido a que fue necesario realizar una reunion adicional. </t>
    </r>
  </si>
  <si>
    <r>
      <t xml:space="preserve">En esta línea se han utilizado ( </t>
    </r>
    <r>
      <rPr>
        <sz val="12"/>
        <color rgb="FFFF0000"/>
        <rFont val="Arial"/>
        <family val="2"/>
      </rPr>
      <t xml:space="preserve">$18.00) </t>
    </r>
    <r>
      <rPr>
        <sz val="12"/>
        <color theme="1"/>
        <rFont val="Arial"/>
        <family val="2"/>
      </rPr>
      <t xml:space="preserve">sobre el monto presupuestado debido a aumento en el precio de referencia y numero de participantes en las actividades, el numero de actividades se cumplio según lo programado. </t>
    </r>
  </si>
  <si>
    <r>
      <t>En esta línea se han utilizado $528.00 sobre el monto presupuestado. adicionalmente se cargará  el pago de movilización a miembros por asistencia a diversas actividades del mes de  diciembre po</t>
    </r>
    <r>
      <rPr>
        <sz val="12"/>
        <rFont val="Arial"/>
        <family val="2"/>
      </rPr>
      <t xml:space="preserve">r un monto estimado de  $895, ademas este monto incluye </t>
    </r>
    <r>
      <rPr>
        <sz val="12"/>
        <color theme="1"/>
        <rFont val="Arial"/>
        <family val="2"/>
      </rPr>
      <t xml:space="preserve"> servicio de transporte colectivo para la plenaria 07 que se ralizará fuera de San Salvador.  (El detalle esta en la hoja  de compromisos).  Se estima en esta linea un sobregiro al 31 de diciembre por( </t>
    </r>
    <r>
      <rPr>
        <b/>
        <sz val="12"/>
        <color rgb="FFFF0000"/>
        <rFont val="Arial"/>
        <family val="2"/>
      </rPr>
      <t>$1423,00</t>
    </r>
    <r>
      <rPr>
        <sz val="12"/>
        <color theme="1"/>
        <rFont val="Arial"/>
        <family val="2"/>
      </rPr>
      <t>)</t>
    </r>
  </si>
  <si>
    <r>
      <t>Se dio cumplimiento a las actividades segun el plan de trabajo. Se cargaran a esta línea  $1,096,95 que incluyen  pago de movilización del mes de noviembre por $235.00, confección de chalecos de monitoreo para visitas en campo por $534.75 y reunión de monitoreo con Unidad Ejecutora FM  MINSAL para seguimiento a actividades de VIH  por $327.20.  se estima al 31 de diciembre un sobregiro de (</t>
    </r>
    <r>
      <rPr>
        <b/>
        <sz val="12"/>
        <color rgb="FFFF0000"/>
        <rFont val="Arial"/>
        <family val="2"/>
      </rPr>
      <t>$842.95)</t>
    </r>
  </si>
  <si>
    <r>
      <t>En esta línea se han utilizado $439.00 sobre el monto presupuestado. Los cuales se cubriran con el remanente general del presupuesto. Al 31 de diciembre esta linea presentará un sobregiro de (</t>
    </r>
    <r>
      <rPr>
        <sz val="12"/>
        <color rgb="FFFF0000"/>
        <rFont val="Arial"/>
        <family val="2"/>
      </rPr>
      <t xml:space="preserve"> </t>
    </r>
    <r>
      <rPr>
        <b/>
        <sz val="12"/>
        <color rgb="FFFF0000"/>
        <rFont val="Arial"/>
        <family val="2"/>
      </rPr>
      <t>$439.00)</t>
    </r>
    <r>
      <rPr>
        <sz val="12"/>
        <color theme="1"/>
        <rFont val="Arial"/>
        <family val="2"/>
      </rPr>
      <t xml:space="preserve">
Las actividades se cumplieron según lo programado.</t>
    </r>
  </si>
  <si>
    <r>
      <t xml:space="preserve">esta actividad se realizará el 20 y 21 de noviembre, se estima un gasto de </t>
    </r>
    <r>
      <rPr>
        <b/>
        <sz val="12"/>
        <color theme="1"/>
        <rFont val="Arial"/>
        <family val="2"/>
      </rPr>
      <t xml:space="preserve">$3738.13,  </t>
    </r>
    <r>
      <rPr>
        <sz val="12"/>
        <rFont val="Arial"/>
        <family val="2"/>
      </rPr>
      <t>se calcula que esta linea presentará un saldo al 31 de diciembre de</t>
    </r>
    <r>
      <rPr>
        <b/>
        <sz val="12"/>
        <color rgb="FFFF0000"/>
        <rFont val="Arial"/>
        <family val="2"/>
      </rPr>
      <t xml:space="preserve"> ($252.13</t>
    </r>
    <r>
      <rPr>
        <sz val="12"/>
        <color theme="1"/>
        <rFont val="Arial"/>
        <family val="2"/>
      </rPr>
      <t>)</t>
    </r>
  </si>
  <si>
    <r>
      <t>Las actividades programas para esta linea se cumplieron segun el plan de trabajo.  se tienen gastos pendientes de ocubre, noviembre  y diciembre por $1,000.00. Al 31 de diciembre esta linea presentará un remante por</t>
    </r>
    <r>
      <rPr>
        <b/>
        <sz val="12"/>
        <color theme="1"/>
        <rFont val="Arial"/>
        <family val="2"/>
      </rPr>
      <t xml:space="preserve"> $184.00</t>
    </r>
  </si>
  <si>
    <r>
      <t xml:space="preserve">En esta línea se han utilizado $500.00 sobre el monto presupuestado, los que seran  cubiertos con  remanentes del 2018. La línea al 31 de diciembre resentará  un sobregiro de </t>
    </r>
    <r>
      <rPr>
        <b/>
        <sz val="12"/>
        <color rgb="FFFF0000"/>
        <rFont val="Arial"/>
        <family val="2"/>
      </rPr>
      <t xml:space="preserve">($500.00)  </t>
    </r>
    <r>
      <rPr>
        <sz val="12"/>
        <color theme="1"/>
        <rFont val="Arial"/>
        <family val="2"/>
      </rPr>
      <t>se realizaron mas actividades que las que se habian programado.</t>
    </r>
  </si>
  <si>
    <r>
      <t xml:space="preserve">En esta línea se han utilizado $484.00 sobre el monto presupuestado, los que seran cubiertos con remantenes del 2018. al 31 de diciembre esta linea presentará un sobregiro de </t>
    </r>
    <r>
      <rPr>
        <b/>
        <sz val="12"/>
        <color rgb="FFFF0000"/>
        <rFont val="Arial"/>
        <family val="2"/>
      </rPr>
      <t>$484.00</t>
    </r>
  </si>
  <si>
    <t>en correo del 27 de febrero, se recibio autorizacion para incorporar esta linea. La cual se utilizo 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</si>
</sst>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164" formatCode="_-* #,##0.00\ &quot;€&quot;_-;\-* #,##0.00\ &quot;€&quot;_-;_-* &quot;-&quot;??\ &quot;€&quot;_-;_-@_-"/>
    <numFmt numFmtId="165" formatCode="_-* #,##0.00\ _€_-;\-* #,##0.00\ _€_-;_-* &quot;-&quot;??\ _€_-;_-@_-"/>
    <numFmt numFmtId="166" formatCode="_-* #,##0_-;\-* #,##0_-;_-* &quot;-&quot;??_-;_-@_-"/>
    <numFmt numFmtId="167" formatCode="_(&quot;$&quot;* #,##0.00_);_(&quot;$&quot;* \(#,##0.00\);_(&quot;$&quot;* &quot;-&quot;??_);_(@_)"/>
    <numFmt numFmtId="168" formatCode="_-[$$-440A]* #,##0.00_-;\-[$$-440A]* #,##0.00_-;_-[$$-440A]* &quot;-&quot;??_-;_-@_-"/>
    <numFmt numFmtId="169" formatCode="_([$$-440A]* #,##0.00_);_([$$-440A]* \(#,##0.00\);_([$$-440A]* &quot;-&quot;??_);_(@_)"/>
    <numFmt numFmtId="170" formatCode="_(* #,##0.00_);_(* \(#,##0.00\);_(* &quot;-&quot;??_);_(@_)"/>
    <numFmt numFmtId="171" formatCode="[$-C0A]d\-mmm\-yy;@"/>
    <numFmt numFmtId="172" formatCode="_([$$-240A]\ * #,##0.00_);_([$$-240A]\ * \(#,##0.00\);_([$$-240A]\ * &quot;-&quot;??_);_(@_)"/>
    <numFmt numFmtId="173" formatCode="_-[$$-440A]* #,##0_-;\-[$$-440A]* #,##0_-;_-[$$-440A]* &quot;-&quot;??_-;_-@_-"/>
    <numFmt numFmtId="174" formatCode="_-[$$-45C]* #,##0.00_-;\-[$$-45C]* #,##0.00_-;_-[$$-45C]* &quot;-&quot;??_-;_-@_-"/>
  </numFmts>
  <fonts count="27" x14ac:knownFonts="1">
    <font>
      <sz val="11"/>
      <color theme="1"/>
      <name val="Calibri"/>
      <family val="2"/>
      <scheme val="minor"/>
    </font>
    <font>
      <sz val="11"/>
      <color theme="1"/>
      <name val="Calibri"/>
      <family val="2"/>
      <scheme val="minor"/>
    </font>
    <font>
      <sz val="12"/>
      <color indexed="8"/>
      <name val="Verdana"/>
      <family val="2"/>
    </font>
    <font>
      <b/>
      <sz val="9"/>
      <color indexed="81"/>
      <name val="Tahoma"/>
      <family val="2"/>
    </font>
    <font>
      <sz val="9"/>
      <color indexed="81"/>
      <name val="Tahoma"/>
      <family val="2"/>
    </font>
    <font>
      <b/>
      <sz val="11"/>
      <color theme="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sz val="11"/>
      <color indexed="8"/>
      <name val="Calibri"/>
      <family val="2"/>
    </font>
    <font>
      <b/>
      <sz val="11"/>
      <name val="Calibri"/>
      <family val="2"/>
      <scheme val="minor"/>
    </font>
    <font>
      <b/>
      <sz val="10"/>
      <name val="Arial"/>
      <family val="2"/>
    </font>
    <font>
      <sz val="10"/>
      <name val="Arial"/>
      <family val="2"/>
    </font>
    <font>
      <b/>
      <sz val="11"/>
      <name val="Arial"/>
      <family val="2"/>
    </font>
    <font>
      <b/>
      <u/>
      <sz val="10"/>
      <name val="Arial"/>
      <family val="2"/>
    </font>
    <font>
      <sz val="11"/>
      <name val="Calibri"/>
      <family val="2"/>
    </font>
    <font>
      <b/>
      <sz val="12"/>
      <color theme="0"/>
      <name val="Arial"/>
      <family val="2"/>
    </font>
    <font>
      <sz val="12"/>
      <color theme="1"/>
      <name val="Arial"/>
      <family val="2"/>
    </font>
    <font>
      <b/>
      <sz val="12"/>
      <color theme="1"/>
      <name val="Arial"/>
      <family val="2"/>
    </font>
    <font>
      <sz val="12"/>
      <name val="Arial"/>
      <family val="2"/>
    </font>
    <font>
      <b/>
      <sz val="12"/>
      <color indexed="8"/>
      <name val="Arial"/>
      <family val="2"/>
    </font>
    <font>
      <b/>
      <sz val="8"/>
      <color theme="1"/>
      <name val="Arial Narrow"/>
      <family val="2"/>
    </font>
    <font>
      <b/>
      <sz val="12"/>
      <name val="Arial"/>
      <family val="2"/>
    </font>
    <font>
      <sz val="11"/>
      <name val="Calibri"/>
      <family val="2"/>
      <scheme val="minor"/>
    </font>
    <font>
      <sz val="12"/>
      <color rgb="FFFF0000"/>
      <name val="Arial"/>
      <family val="2"/>
    </font>
    <font>
      <b/>
      <sz val="12"/>
      <color rgb="FFFF0000"/>
      <name val="Arial"/>
      <family val="2"/>
    </font>
    <font>
      <b/>
      <sz val="16"/>
      <color theme="0"/>
      <name val="Calibri"/>
      <family val="2"/>
      <scheme val="minor"/>
    </font>
  </fonts>
  <fills count="1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206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4"/>
        <bgColor indexed="64"/>
      </patternFill>
    </fill>
    <fill>
      <patternFill patternType="solid">
        <fgColor theme="0" tint="-0.499984740745262"/>
        <bgColor indexed="64"/>
      </patternFill>
    </fill>
  </fills>
  <borders count="6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auto="1"/>
      </top>
      <bottom style="thin">
        <color auto="1"/>
      </bottom>
      <diagonal/>
    </border>
    <border>
      <left/>
      <right/>
      <top style="thin">
        <color auto="1"/>
      </top>
      <bottom style="medium">
        <color indexed="64"/>
      </bottom>
      <diagonal/>
    </border>
    <border>
      <left/>
      <right/>
      <top style="thin">
        <color auto="1"/>
      </top>
      <bottom/>
      <diagonal/>
    </border>
    <border>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wrapText="1"/>
    </xf>
    <xf numFmtId="167" fontId="9" fillId="0" borderId="0" applyFont="0" applyFill="0" applyBorder="0" applyAlignment="0" applyProtection="0"/>
  </cellStyleXfs>
  <cellXfs count="349">
    <xf numFmtId="0" fontId="0" fillId="0" borderId="0" xfId="0"/>
    <xf numFmtId="0" fontId="0" fillId="0" borderId="16" xfId="0" applyBorder="1"/>
    <xf numFmtId="167" fontId="1" fillId="10" borderId="16" xfId="5" applyFont="1" applyFill="1" applyBorder="1"/>
    <xf numFmtId="167" fontId="1" fillId="11" borderId="16" xfId="5" applyFont="1" applyFill="1" applyBorder="1"/>
    <xf numFmtId="44" fontId="8" fillId="12" borderId="0" xfId="0" applyNumberFormat="1" applyFont="1" applyFill="1"/>
    <xf numFmtId="167" fontId="1" fillId="0" borderId="0" xfId="5" applyFont="1"/>
    <xf numFmtId="168" fontId="0" fillId="0" borderId="0" xfId="0" applyNumberFormat="1"/>
    <xf numFmtId="168" fontId="0" fillId="15" borderId="0" xfId="0" applyNumberFormat="1" applyFill="1"/>
    <xf numFmtId="168" fontId="0" fillId="15" borderId="0" xfId="2" applyNumberFormat="1" applyFont="1" applyFill="1"/>
    <xf numFmtId="168" fontId="0" fillId="0" borderId="0" xfId="2" applyNumberFormat="1" applyFont="1"/>
    <xf numFmtId="168" fontId="7" fillId="0" borderId="0" xfId="0" applyNumberFormat="1" applyFont="1"/>
    <xf numFmtId="168" fontId="0" fillId="11" borderId="0" xfId="0" applyNumberFormat="1" applyFill="1"/>
    <xf numFmtId="0" fontId="11" fillId="0" borderId="0" xfId="0" applyFont="1"/>
    <xf numFmtId="169" fontId="11" fillId="0" borderId="0" xfId="0" applyNumberFormat="1" applyFont="1" applyAlignment="1">
      <alignment horizontal="center"/>
    </xf>
    <xf numFmtId="169" fontId="11" fillId="0" borderId="0" xfId="0" applyNumberFormat="1" applyFont="1"/>
    <xf numFmtId="0" fontId="12" fillId="0" borderId="0" xfId="0" applyFont="1"/>
    <xf numFmtId="164" fontId="0" fillId="0" borderId="0" xfId="2" applyFont="1"/>
    <xf numFmtId="165" fontId="0" fillId="0" borderId="0" xfId="1" applyFont="1"/>
    <xf numFmtId="0" fontId="0" fillId="0" borderId="0" xfId="0" applyAlignment="1">
      <alignment horizontal="center"/>
    </xf>
    <xf numFmtId="169" fontId="0" fillId="0" borderId="0" xfId="0" applyNumberFormat="1" applyAlignment="1">
      <alignment horizontal="center"/>
    </xf>
    <xf numFmtId="169" fontId="0" fillId="0" borderId="0" xfId="0" applyNumberFormat="1"/>
    <xf numFmtId="0" fontId="13" fillId="0" borderId="0" xfId="0" applyFont="1" applyAlignment="1">
      <alignment horizontal="center"/>
    </xf>
    <xf numFmtId="171" fontId="0" fillId="0" borderId="0" xfId="0" applyNumberFormat="1" applyAlignment="1">
      <alignment horizontal="center" vertical="center"/>
    </xf>
    <xf numFmtId="172" fontId="0" fillId="0" borderId="0" xfId="0" applyNumberFormat="1" applyAlignment="1">
      <alignment horizontal="center"/>
    </xf>
    <xf numFmtId="0" fontId="12" fillId="0" borderId="0" xfId="0" applyFont="1" applyAlignment="1">
      <alignment horizontal="center"/>
    </xf>
    <xf numFmtId="0" fontId="2" fillId="0" borderId="4" xfId="4" applyBorder="1" applyAlignment="1"/>
    <xf numFmtId="0" fontId="2" fillId="0" borderId="50" xfId="4" applyBorder="1" applyAlignment="1"/>
    <xf numFmtId="0" fontId="2" fillId="0" borderId="50" xfId="4" applyBorder="1" applyAlignment="1">
      <alignment horizontal="center"/>
    </xf>
    <xf numFmtId="169" fontId="2" fillId="0" borderId="51" xfId="4" applyNumberFormat="1" applyBorder="1" applyAlignment="1">
      <alignment horizontal="center"/>
    </xf>
    <xf numFmtId="169" fontId="2" fillId="0" borderId="50" xfId="4" applyNumberFormat="1" applyBorder="1" applyAlignment="1">
      <alignment horizontal="center"/>
    </xf>
    <xf numFmtId="169" fontId="2" fillId="0" borderId="51" xfId="4" applyNumberFormat="1" applyBorder="1" applyAlignment="1"/>
    <xf numFmtId="0" fontId="11" fillId="0" borderId="52" xfId="4" applyFont="1" applyBorder="1" applyAlignment="1"/>
    <xf numFmtId="0" fontId="11" fillId="0" borderId="0" xfId="4" applyFont="1" applyAlignment="1"/>
    <xf numFmtId="0" fontId="11" fillId="0" borderId="0" xfId="4" applyFont="1" applyAlignment="1">
      <alignment horizontal="center"/>
    </xf>
    <xf numFmtId="169" fontId="11" fillId="0" borderId="53" xfId="4" applyNumberFormat="1" applyFont="1" applyBorder="1" applyAlignment="1"/>
    <xf numFmtId="169" fontId="12" fillId="0" borderId="54" xfId="0" applyNumberFormat="1" applyFont="1" applyBorder="1"/>
    <xf numFmtId="0" fontId="2" fillId="0" borderId="0" xfId="4" applyAlignment="1"/>
    <xf numFmtId="169" fontId="11" fillId="0" borderId="51" xfId="4" applyNumberFormat="1" applyFont="1" applyBorder="1" applyAlignment="1"/>
    <xf numFmtId="0" fontId="14" fillId="0" borderId="52" xfId="0" applyFont="1" applyBorder="1"/>
    <xf numFmtId="0" fontId="14" fillId="0" borderId="0" xfId="0" applyFont="1"/>
    <xf numFmtId="169" fontId="11" fillId="0" borderId="55" xfId="0" applyNumberFormat="1" applyFont="1" applyBorder="1"/>
    <xf numFmtId="14" fontId="2" fillId="0" borderId="0" xfId="4" applyNumberFormat="1" applyAlignment="1"/>
    <xf numFmtId="0" fontId="12" fillId="0" borderId="52" xfId="0" applyFont="1" applyBorder="1"/>
    <xf numFmtId="14" fontId="0" fillId="0" borderId="0" xfId="0" applyNumberFormat="1" applyAlignment="1">
      <alignment horizontal="center"/>
    </xf>
    <xf numFmtId="169" fontId="2" fillId="0" borderId="54" xfId="4" applyNumberFormat="1" applyBorder="1" applyAlignment="1"/>
    <xf numFmtId="0" fontId="14" fillId="0" borderId="0" xfId="4" applyFont="1" applyAlignment="1"/>
    <xf numFmtId="169" fontId="2" fillId="0" borderId="0" xfId="4" applyNumberFormat="1" applyAlignment="1"/>
    <xf numFmtId="14" fontId="0" fillId="0" borderId="0" xfId="0" applyNumberFormat="1"/>
    <xf numFmtId="0" fontId="2" fillId="0" borderId="52" xfId="4" applyBorder="1" applyAlignment="1"/>
    <xf numFmtId="14" fontId="2" fillId="0" borderId="0" xfId="4" applyNumberFormat="1" applyAlignment="1">
      <alignment horizontal="center"/>
    </xf>
    <xf numFmtId="14" fontId="2" fillId="0" borderId="0" xfId="4" applyNumberFormat="1" applyAlignment="1">
      <alignment horizontal="right"/>
    </xf>
    <xf numFmtId="0" fontId="0" fillId="0" borderId="4" xfId="0" applyBorder="1"/>
    <xf numFmtId="0" fontId="0" fillId="0" borderId="50" xfId="0" applyBorder="1"/>
    <xf numFmtId="0" fontId="0" fillId="0" borderId="50" xfId="0" applyBorder="1" applyAlignment="1">
      <alignment horizontal="center"/>
    </xf>
    <xf numFmtId="169" fontId="0" fillId="0" borderId="51" xfId="0" applyNumberFormat="1" applyBorder="1"/>
    <xf numFmtId="169" fontId="0" fillId="0" borderId="50" xfId="0" applyNumberFormat="1" applyBorder="1"/>
    <xf numFmtId="0" fontId="11" fillId="0" borderId="52" xfId="0" applyFont="1" applyBorder="1"/>
    <xf numFmtId="165" fontId="11" fillId="0" borderId="56" xfId="1" applyFont="1" applyBorder="1"/>
    <xf numFmtId="165" fontId="11" fillId="0" borderId="0" xfId="1" applyFont="1"/>
    <xf numFmtId="170" fontId="0" fillId="0" borderId="0" xfId="0" applyNumberFormat="1"/>
    <xf numFmtId="0" fontId="0" fillId="0" borderId="57" xfId="0" applyBorder="1"/>
    <xf numFmtId="0" fontId="0" fillId="0" borderId="58" xfId="0" applyBorder="1"/>
    <xf numFmtId="0" fontId="0" fillId="0" borderId="58" xfId="0" applyBorder="1" applyAlignment="1">
      <alignment horizontal="center"/>
    </xf>
    <xf numFmtId="169" fontId="0" fillId="0" borderId="53" xfId="0" applyNumberFormat="1" applyBorder="1" applyAlignment="1">
      <alignment horizontal="center"/>
    </xf>
    <xf numFmtId="169" fontId="0" fillId="0" borderId="58" xfId="0" applyNumberFormat="1" applyBorder="1" applyAlignment="1">
      <alignment horizontal="center"/>
    </xf>
    <xf numFmtId="169" fontId="0" fillId="0" borderId="53" xfId="0" applyNumberFormat="1" applyBorder="1"/>
    <xf numFmtId="0" fontId="15" fillId="0" borderId="0" xfId="0" applyFont="1"/>
    <xf numFmtId="0" fontId="13" fillId="0" borderId="0" xfId="0" applyFont="1"/>
    <xf numFmtId="0" fontId="0" fillId="0" borderId="0" xfId="0" applyAlignment="1">
      <alignment horizontal="left"/>
    </xf>
    <xf numFmtId="0" fontId="0" fillId="6" borderId="0" xfId="0" applyFill="1"/>
    <xf numFmtId="168" fontId="5" fillId="15" borderId="0" xfId="0" applyNumberFormat="1" applyFont="1" applyFill="1"/>
    <xf numFmtId="0" fontId="16" fillId="16" borderId="0" xfId="0" applyFont="1" applyFill="1"/>
    <xf numFmtId="0" fontId="17" fillId="0" borderId="0" xfId="0" applyFont="1"/>
    <xf numFmtId="0" fontId="17" fillId="2" borderId="11"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4" xfId="0" applyFont="1" applyFill="1" applyBorder="1" applyAlignment="1">
      <alignment vertical="center" wrapText="1"/>
    </xf>
    <xf numFmtId="0" fontId="17" fillId="3" borderId="16" xfId="0" applyFont="1" applyFill="1" applyBorder="1" applyAlignment="1">
      <alignment horizontal="center" vertical="center" wrapText="1"/>
    </xf>
    <xf numFmtId="0" fontId="17" fillId="3" borderId="16" xfId="0" applyFont="1" applyFill="1" applyBorder="1" applyAlignment="1">
      <alignment vertical="center" wrapText="1"/>
    </xf>
    <xf numFmtId="0" fontId="18" fillId="0" borderId="9" xfId="0" applyFont="1" applyBorder="1" applyAlignment="1">
      <alignment vertical="center"/>
    </xf>
    <xf numFmtId="0" fontId="18" fillId="0" borderId="11" xfId="0" applyFont="1" applyBorder="1" applyAlignment="1">
      <alignment vertical="center"/>
    </xf>
    <xf numFmtId="0" fontId="18" fillId="0" borderId="0" xfId="0" applyFont="1"/>
    <xf numFmtId="2" fontId="17" fillId="3" borderId="16" xfId="0" applyNumberFormat="1" applyFont="1" applyFill="1" applyBorder="1" applyAlignment="1">
      <alignment horizontal="center" vertical="center" wrapText="1"/>
    </xf>
    <xf numFmtId="0" fontId="17" fillId="0" borderId="0" xfId="0" applyFont="1" applyAlignment="1">
      <alignment vertical="center"/>
    </xf>
    <xf numFmtId="0" fontId="17" fillId="0" borderId="0" xfId="0" applyFont="1" applyFill="1" applyBorder="1" applyAlignment="1">
      <alignment vertical="center"/>
    </xf>
    <xf numFmtId="0" fontId="17" fillId="2" borderId="1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21" xfId="0" applyFont="1" applyFill="1" applyBorder="1" applyAlignment="1">
      <alignment horizontal="center" vertical="center"/>
    </xf>
    <xf numFmtId="166" fontId="17" fillId="0" borderId="0" xfId="1" applyNumberFormat="1" applyFont="1" applyAlignment="1">
      <alignment vertical="center"/>
    </xf>
    <xf numFmtId="0" fontId="17" fillId="0" borderId="38" xfId="0" applyFont="1" applyBorder="1" applyAlignment="1">
      <alignment vertical="center"/>
    </xf>
    <xf numFmtId="0" fontId="17" fillId="0" borderId="24" xfId="0" applyFont="1" applyBorder="1" applyAlignment="1">
      <alignment vertical="center"/>
    </xf>
    <xf numFmtId="0" fontId="17" fillId="0" borderId="23" xfId="0" applyFont="1" applyBorder="1" applyAlignment="1">
      <alignment vertical="center"/>
    </xf>
    <xf numFmtId="0" fontId="17" fillId="0" borderId="40"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42" xfId="0" applyFont="1" applyBorder="1" applyAlignment="1">
      <alignment vertical="center"/>
    </xf>
    <xf numFmtId="0" fontId="17" fillId="0" borderId="20" xfId="0" applyFont="1" applyBorder="1" applyAlignment="1">
      <alignment vertical="center"/>
    </xf>
    <xf numFmtId="0" fontId="17" fillId="0" borderId="22" xfId="0" applyFont="1" applyBorder="1" applyAlignment="1">
      <alignment vertical="center"/>
    </xf>
    <xf numFmtId="3" fontId="17" fillId="0" borderId="0" xfId="0" applyNumberFormat="1" applyFont="1" applyAlignment="1">
      <alignment vertical="center"/>
    </xf>
    <xf numFmtId="3" fontId="17" fillId="0" borderId="0" xfId="0" applyNumberFormat="1" applyFont="1"/>
    <xf numFmtId="168" fontId="0" fillId="0" borderId="0" xfId="0" applyNumberFormat="1" applyAlignment="1">
      <alignment horizontal="center" vertical="center"/>
    </xf>
    <xf numFmtId="4" fontId="21" fillId="0" borderId="0" xfId="0" applyNumberFormat="1" applyFont="1" applyBorder="1"/>
    <xf numFmtId="168" fontId="0" fillId="0" borderId="0" xfId="2" applyNumberFormat="1" applyFont="1" applyFill="1"/>
    <xf numFmtId="168" fontId="0" fillId="0" borderId="28" xfId="0" applyNumberFormat="1" applyBorder="1"/>
    <xf numFmtId="0" fontId="10" fillId="0" borderId="16" xfId="0" applyFont="1" applyFill="1" applyBorder="1"/>
    <xf numFmtId="0" fontId="23" fillId="0" borderId="16" xfId="0" applyFont="1" applyFill="1" applyBorder="1"/>
    <xf numFmtId="0" fontId="6" fillId="9" borderId="16" xfId="0" applyFont="1" applyFill="1" applyBorder="1" applyAlignment="1">
      <alignment horizontal="center" vertical="center"/>
    </xf>
    <xf numFmtId="0" fontId="10" fillId="10" borderId="16" xfId="0" applyFont="1" applyFill="1" applyBorder="1"/>
    <xf numFmtId="167" fontId="5" fillId="10" borderId="16" xfId="5" applyFont="1" applyFill="1" applyBorder="1"/>
    <xf numFmtId="167" fontId="5" fillId="11" borderId="16" xfId="5" applyFont="1" applyFill="1" applyBorder="1"/>
    <xf numFmtId="0" fontId="23" fillId="0" borderId="16" xfId="0" applyFont="1" applyFill="1" applyBorder="1" applyAlignment="1"/>
    <xf numFmtId="2" fontId="0" fillId="0" borderId="16" xfId="0" applyNumberFormat="1" applyBorder="1" applyAlignment="1">
      <alignment horizontal="right"/>
    </xf>
    <xf numFmtId="0" fontId="0" fillId="0" borderId="16" xfId="0" applyBorder="1" applyAlignment="1">
      <alignment horizontal="right"/>
    </xf>
    <xf numFmtId="0" fontId="0" fillId="0" borderId="16" xfId="0" applyBorder="1" applyAlignment="1">
      <alignment horizontal="right" vertical="center"/>
    </xf>
    <xf numFmtId="0" fontId="5" fillId="0" borderId="16" xfId="0" applyFont="1" applyBorder="1" applyAlignment="1">
      <alignment horizontal="right" vertical="center"/>
    </xf>
    <xf numFmtId="44" fontId="0" fillId="0" borderId="0" xfId="0" applyNumberFormat="1"/>
    <xf numFmtId="0" fontId="18" fillId="0" borderId="0" xfId="0" applyFont="1" applyAlignment="1">
      <alignment horizontal="center"/>
    </xf>
    <xf numFmtId="174" fontId="17" fillId="0" borderId="0" xfId="0" applyNumberFormat="1" applyFont="1"/>
    <xf numFmtId="0" fontId="23" fillId="17" borderId="16" xfId="0" applyFont="1" applyFill="1" applyBorder="1"/>
    <xf numFmtId="0" fontId="0" fillId="17" borderId="16" xfId="0" applyFill="1" applyBorder="1"/>
    <xf numFmtId="167" fontId="1" fillId="17" borderId="16" xfId="5" applyFont="1" applyFill="1" applyBorder="1"/>
    <xf numFmtId="167" fontId="23" fillId="17" borderId="16" xfId="5" applyFont="1" applyFill="1" applyBorder="1"/>
    <xf numFmtId="174" fontId="24" fillId="0" borderId="0" xfId="0" applyNumberFormat="1" applyFont="1"/>
    <xf numFmtId="0" fontId="0" fillId="0" borderId="16" xfId="0" applyBorder="1" applyAlignment="1">
      <alignment wrapText="1"/>
    </xf>
    <xf numFmtId="174" fontId="25" fillId="0" borderId="0" xfId="0" applyNumberFormat="1" applyFont="1"/>
    <xf numFmtId="174" fontId="18" fillId="0" borderId="0" xfId="0" applyNumberFormat="1" applyFont="1"/>
    <xf numFmtId="0" fontId="20" fillId="3" borderId="44" xfId="4" applyFont="1" applyFill="1" applyBorder="1" applyAlignment="1">
      <alignment horizontal="center" vertical="center" wrapText="1"/>
    </xf>
    <xf numFmtId="0" fontId="20" fillId="3" borderId="45" xfId="4" applyFont="1" applyFill="1" applyBorder="1" applyAlignment="1">
      <alignment horizontal="center" vertical="center" wrapText="1"/>
    </xf>
    <xf numFmtId="0" fontId="20" fillId="3" borderId="46" xfId="4" applyFont="1" applyFill="1" applyBorder="1" applyAlignment="1">
      <alignment horizontal="center" vertical="center" wrapText="1"/>
    </xf>
    <xf numFmtId="3" fontId="20" fillId="3" borderId="44" xfId="4" applyNumberFormat="1" applyFont="1" applyFill="1" applyBorder="1" applyAlignment="1">
      <alignment horizontal="center" vertical="center"/>
    </xf>
    <xf numFmtId="3" fontId="20" fillId="3" borderId="47" xfId="4"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3"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3" fontId="17" fillId="4" borderId="38" xfId="0" applyNumberFormat="1" applyFont="1" applyFill="1" applyBorder="1" applyAlignment="1">
      <alignment horizontal="center" vertical="center"/>
    </xf>
    <xf numFmtId="3" fontId="17" fillId="4" borderId="39" xfId="0" applyNumberFormat="1" applyFont="1" applyFill="1" applyBorder="1" applyAlignment="1">
      <alignment horizontal="center" vertical="center"/>
    </xf>
    <xf numFmtId="0" fontId="17" fillId="4" borderId="38"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39" xfId="0" applyFont="1" applyFill="1" applyBorder="1" applyAlignment="1">
      <alignment horizontal="left" vertical="center" wrapText="1"/>
    </xf>
    <xf numFmtId="3" fontId="17" fillId="4" borderId="40" xfId="0" applyNumberFormat="1" applyFont="1" applyFill="1" applyBorder="1" applyAlignment="1">
      <alignment horizontal="center" vertical="center"/>
    </xf>
    <xf numFmtId="3" fontId="17" fillId="4" borderId="41" xfId="0" applyNumberFormat="1" applyFont="1" applyFill="1" applyBorder="1" applyAlignment="1">
      <alignment horizontal="center" vertical="center"/>
    </xf>
    <xf numFmtId="3" fontId="17" fillId="4" borderId="40" xfId="0" applyNumberFormat="1" applyFont="1" applyFill="1" applyBorder="1" applyAlignment="1">
      <alignment horizontal="left" vertical="center" wrapText="1"/>
    </xf>
    <xf numFmtId="3" fontId="17" fillId="4" borderId="16" xfId="0" applyNumberFormat="1" applyFont="1" applyFill="1" applyBorder="1" applyAlignment="1">
      <alignment horizontal="left" vertical="center" wrapText="1"/>
    </xf>
    <xf numFmtId="3" fontId="17" fillId="4" borderId="41" xfId="0" applyNumberFormat="1" applyFont="1" applyFill="1" applyBorder="1" applyAlignment="1">
      <alignment horizontal="left" vertical="center" wrapText="1"/>
    </xf>
    <xf numFmtId="3" fontId="17" fillId="4" borderId="42" xfId="0" applyNumberFormat="1" applyFont="1" applyFill="1" applyBorder="1" applyAlignment="1">
      <alignment horizontal="center" vertical="center"/>
    </xf>
    <xf numFmtId="3" fontId="17" fillId="4" borderId="43" xfId="0" applyNumberFormat="1" applyFont="1" applyFill="1" applyBorder="1" applyAlignment="1">
      <alignment horizontal="center" vertical="center"/>
    </xf>
    <xf numFmtId="3" fontId="17" fillId="4" borderId="42" xfId="0" applyNumberFormat="1" applyFont="1" applyFill="1" applyBorder="1" applyAlignment="1">
      <alignment horizontal="left" vertical="center" wrapText="1"/>
    </xf>
    <xf numFmtId="3" fontId="17" fillId="4" borderId="21" xfId="0" applyNumberFormat="1" applyFont="1" applyFill="1" applyBorder="1" applyAlignment="1">
      <alignment horizontal="left" vertical="center" wrapText="1"/>
    </xf>
    <xf numFmtId="3" fontId="17" fillId="4" borderId="43" xfId="0" applyNumberFormat="1" applyFont="1" applyFill="1" applyBorder="1" applyAlignment="1">
      <alignment horizontal="left" vertical="center" wrapText="1"/>
    </xf>
    <xf numFmtId="3" fontId="17" fillId="4" borderId="33" xfId="0" applyNumberFormat="1" applyFont="1" applyFill="1" applyBorder="1" applyAlignment="1">
      <alignment horizontal="center" vertical="center"/>
    </xf>
    <xf numFmtId="3" fontId="17" fillId="4" borderId="17" xfId="0" applyNumberFormat="1" applyFont="1" applyFill="1" applyBorder="1" applyAlignment="1">
      <alignment horizontal="center" vertical="center"/>
    </xf>
    <xf numFmtId="3" fontId="17" fillId="4" borderId="18" xfId="0" applyNumberFormat="1" applyFont="1" applyFill="1" applyBorder="1" applyAlignment="1">
      <alignment horizontal="left" vertical="center"/>
    </xf>
    <xf numFmtId="3" fontId="17" fillId="4" borderId="26" xfId="0" applyNumberFormat="1" applyFont="1" applyFill="1" applyBorder="1" applyAlignment="1">
      <alignment horizontal="left" vertical="center"/>
    </xf>
    <xf numFmtId="3" fontId="17" fillId="4" borderId="30" xfId="0" applyNumberFormat="1" applyFont="1" applyFill="1" applyBorder="1" applyAlignment="1">
      <alignment horizontal="left" vertical="center"/>
    </xf>
    <xf numFmtId="0" fontId="17" fillId="0" borderId="33" xfId="0" applyFont="1" applyBorder="1" applyAlignment="1">
      <alignment horizontal="left" vertical="center"/>
    </xf>
    <xf numFmtId="0" fontId="17" fillId="0" borderId="26" xfId="0" applyFont="1" applyBorder="1" applyAlignment="1">
      <alignment horizontal="left" vertical="center"/>
    </xf>
    <xf numFmtId="0" fontId="17" fillId="0" borderId="30" xfId="0" applyFont="1" applyBorder="1" applyAlignment="1">
      <alignment horizontal="left" vertical="center"/>
    </xf>
    <xf numFmtId="0" fontId="19"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3" fontId="17" fillId="5" borderId="18" xfId="0" applyNumberFormat="1" applyFont="1" applyFill="1" applyBorder="1" applyAlignment="1">
      <alignment horizontal="center" vertical="center"/>
    </xf>
    <xf numFmtId="3" fontId="17" fillId="5" borderId="17" xfId="0"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0" fillId="3" borderId="2" xfId="4" applyFont="1" applyFill="1" applyBorder="1" applyAlignment="1">
      <alignment horizontal="center" vertical="center" wrapText="1"/>
    </xf>
    <xf numFmtId="3" fontId="20" fillId="3" borderId="1" xfId="4" applyNumberFormat="1" applyFont="1" applyFill="1" applyBorder="1" applyAlignment="1">
      <alignment horizontal="center" vertical="center"/>
    </xf>
    <xf numFmtId="3" fontId="20" fillId="3" borderId="2" xfId="4" applyNumberFormat="1" applyFont="1" applyFill="1" applyBorder="1" applyAlignment="1">
      <alignment horizontal="center" vertical="center"/>
    </xf>
    <xf numFmtId="3" fontId="17" fillId="4" borderId="30" xfId="0" applyNumberFormat="1" applyFont="1" applyFill="1" applyBorder="1" applyAlignment="1">
      <alignment horizontal="center" vertical="center"/>
    </xf>
    <xf numFmtId="3" fontId="17" fillId="4" borderId="33" xfId="0" applyNumberFormat="1" applyFont="1" applyFill="1" applyBorder="1" applyAlignment="1">
      <alignment horizontal="left" vertical="center" wrapText="1"/>
    </xf>
    <xf numFmtId="3" fontId="17" fillId="4" borderId="26" xfId="0" applyNumberFormat="1" applyFont="1" applyFill="1" applyBorder="1" applyAlignment="1">
      <alignment horizontal="left" vertical="center" wrapText="1"/>
    </xf>
    <xf numFmtId="3" fontId="17" fillId="4" borderId="30" xfId="0" applyNumberFormat="1"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7" fillId="4" borderId="33"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3" fontId="17" fillId="4" borderId="31" xfId="0" applyNumberFormat="1" applyFont="1" applyFill="1" applyBorder="1" applyAlignment="1">
      <alignment horizontal="center" vertical="center"/>
    </xf>
    <xf numFmtId="3" fontId="17" fillId="4" borderId="32" xfId="0" applyNumberFormat="1" applyFont="1" applyFill="1" applyBorder="1" applyAlignment="1">
      <alignment horizontal="center" vertical="center"/>
    </xf>
    <xf numFmtId="0" fontId="17" fillId="4" borderId="31" xfId="0" applyFont="1" applyFill="1" applyBorder="1" applyAlignment="1">
      <alignment horizontal="left" vertical="center" wrapText="1"/>
    </xf>
    <xf numFmtId="0" fontId="17" fillId="4" borderId="25"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17" fillId="2" borderId="1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20"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29" xfId="0" applyFont="1" applyFill="1" applyBorder="1" applyAlignment="1">
      <alignment horizontal="center" vertical="center" wrapText="1"/>
    </xf>
    <xf numFmtId="3" fontId="17" fillId="4" borderId="6" xfId="0" applyNumberFormat="1" applyFont="1" applyFill="1" applyBorder="1" applyAlignment="1">
      <alignment horizontal="center" vertical="center"/>
    </xf>
    <xf numFmtId="3" fontId="17" fillId="4" borderId="29" xfId="0" applyNumberFormat="1" applyFont="1" applyFill="1" applyBorder="1" applyAlignment="1">
      <alignment horizontal="center" vertical="center"/>
    </xf>
    <xf numFmtId="3" fontId="17" fillId="4" borderId="6" xfId="0" applyNumberFormat="1" applyFont="1" applyFill="1" applyBorder="1" applyAlignment="1">
      <alignment horizontal="left" vertical="center" wrapText="1"/>
    </xf>
    <xf numFmtId="3" fontId="17" fillId="4" borderId="27" xfId="0" applyNumberFormat="1" applyFont="1" applyFill="1" applyBorder="1" applyAlignment="1">
      <alignment horizontal="left" vertical="center" wrapText="1"/>
    </xf>
    <xf numFmtId="3" fontId="17" fillId="4" borderId="29" xfId="0" applyNumberFormat="1"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17" xfId="0" applyFont="1" applyFill="1" applyBorder="1" applyAlignment="1">
      <alignment horizontal="left" vertical="center" wrapText="1"/>
    </xf>
    <xf numFmtId="1" fontId="17" fillId="3" borderId="18" xfId="0" applyNumberFormat="1" applyFont="1" applyFill="1" applyBorder="1" applyAlignment="1">
      <alignment horizontal="center" vertical="center"/>
    </xf>
    <xf numFmtId="1" fontId="17" fillId="3" borderId="17" xfId="0" applyNumberFormat="1" applyFont="1" applyFill="1" applyBorder="1" applyAlignment="1">
      <alignment horizontal="center" vertical="center"/>
    </xf>
    <xf numFmtId="3" fontId="17" fillId="4" borderId="18" xfId="0" applyNumberFormat="1" applyFont="1" applyFill="1" applyBorder="1" applyAlignment="1" applyProtection="1">
      <alignment horizontal="center" vertical="center"/>
    </xf>
    <xf numFmtId="3" fontId="17" fillId="4" borderId="17" xfId="0" applyNumberFormat="1" applyFont="1" applyFill="1" applyBorder="1" applyAlignment="1" applyProtection="1">
      <alignment horizontal="center" vertical="center"/>
    </xf>
    <xf numFmtId="3" fontId="17" fillId="3" borderId="18" xfId="0" applyNumberFormat="1" applyFont="1" applyFill="1" applyBorder="1" applyAlignment="1">
      <alignment horizontal="center" vertical="center"/>
    </xf>
    <xf numFmtId="3" fontId="17" fillId="3" borderId="17" xfId="0" applyNumberFormat="1" applyFont="1" applyFill="1" applyBorder="1" applyAlignment="1">
      <alignment horizontal="center" vertical="center"/>
    </xf>
    <xf numFmtId="1" fontId="17" fillId="4" borderId="18" xfId="2" applyNumberFormat="1" applyFont="1" applyFill="1" applyBorder="1" applyAlignment="1">
      <alignment horizontal="center" vertical="center"/>
    </xf>
    <xf numFmtId="1" fontId="17" fillId="4" borderId="17" xfId="2" applyNumberFormat="1" applyFont="1" applyFill="1" applyBorder="1" applyAlignment="1">
      <alignment horizontal="center" vertical="center"/>
    </xf>
    <xf numFmtId="9" fontId="17" fillId="5" borderId="18" xfId="3" applyFont="1" applyFill="1" applyBorder="1" applyAlignment="1">
      <alignment horizontal="center" vertical="center"/>
    </xf>
    <xf numFmtId="9" fontId="17" fillId="5" borderId="17" xfId="3" applyFont="1" applyFill="1" applyBorder="1" applyAlignment="1">
      <alignment horizontal="center" vertical="center"/>
    </xf>
    <xf numFmtId="4" fontId="17" fillId="0" borderId="3" xfId="0" applyNumberFormat="1" applyFont="1" applyBorder="1" applyAlignment="1">
      <alignment horizontal="center"/>
    </xf>
    <xf numFmtId="0" fontId="18" fillId="7" borderId="1" xfId="0" applyFont="1" applyFill="1" applyBorder="1" applyAlignment="1">
      <alignment horizontal="left" vertical="center"/>
    </xf>
    <xf numFmtId="0" fontId="18" fillId="7" borderId="3" xfId="0" applyFont="1" applyFill="1" applyBorder="1" applyAlignment="1">
      <alignment horizontal="left" vertical="center"/>
    </xf>
    <xf numFmtId="0" fontId="18" fillId="7" borderId="2" xfId="0" applyFont="1" applyFill="1" applyBorder="1" applyAlignment="1">
      <alignment horizontal="left" vertical="center"/>
    </xf>
    <xf numFmtId="0" fontId="17" fillId="3" borderId="18" xfId="0" applyFont="1" applyFill="1" applyBorder="1" applyAlignment="1">
      <alignment horizontal="center" vertical="center" wrapText="1"/>
    </xf>
    <xf numFmtId="0" fontId="17" fillId="3" borderId="17" xfId="0" applyFont="1" applyFill="1" applyBorder="1" applyAlignment="1">
      <alignment horizontal="center" vertical="center" wrapText="1"/>
    </xf>
    <xf numFmtId="3" fontId="17" fillId="4" borderId="22" xfId="0" applyNumberFormat="1" applyFont="1" applyFill="1" applyBorder="1" applyAlignment="1" applyProtection="1">
      <alignment horizontal="center" vertical="center"/>
    </xf>
    <xf numFmtId="3" fontId="17" fillId="4" borderId="20" xfId="0" applyNumberFormat="1" applyFont="1" applyFill="1" applyBorder="1" applyAlignment="1" applyProtection="1">
      <alignment horizontal="center" vertical="center"/>
    </xf>
    <xf numFmtId="3" fontId="17" fillId="3" borderId="22" xfId="0" applyNumberFormat="1" applyFont="1" applyFill="1" applyBorder="1" applyAlignment="1">
      <alignment horizontal="center" vertical="center"/>
    </xf>
    <xf numFmtId="3" fontId="17" fillId="3" borderId="20" xfId="0" applyNumberFormat="1" applyFont="1" applyFill="1" applyBorder="1" applyAlignment="1">
      <alignment horizontal="center" vertical="center"/>
    </xf>
    <xf numFmtId="1" fontId="17" fillId="4" borderId="22" xfId="2" applyNumberFormat="1" applyFont="1" applyFill="1" applyBorder="1" applyAlignment="1">
      <alignment horizontal="center" vertical="center"/>
    </xf>
    <xf numFmtId="1" fontId="17" fillId="4" borderId="20" xfId="2" applyNumberFormat="1" applyFont="1" applyFill="1" applyBorder="1" applyAlignment="1">
      <alignment horizontal="center" vertical="center"/>
    </xf>
    <xf numFmtId="9" fontId="17" fillId="5" borderId="22" xfId="3" applyFont="1" applyFill="1" applyBorder="1" applyAlignment="1">
      <alignment horizontal="center" vertical="center"/>
    </xf>
    <xf numFmtId="9" fontId="17" fillId="5" borderId="20" xfId="3" applyFont="1" applyFill="1" applyBorder="1" applyAlignment="1">
      <alignment horizontal="center" vertical="center"/>
    </xf>
    <xf numFmtId="3" fontId="17" fillId="5" borderId="22" xfId="0" applyNumberFormat="1" applyFont="1" applyFill="1" applyBorder="1" applyAlignment="1">
      <alignment horizontal="center" vertical="center"/>
    </xf>
    <xf numFmtId="3" fontId="17" fillId="5" borderId="20" xfId="0" applyNumberFormat="1" applyFont="1" applyFill="1" applyBorder="1" applyAlignment="1">
      <alignment horizontal="center" vertical="center"/>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3" fontId="17" fillId="0" borderId="8" xfId="2" applyNumberFormat="1" applyFont="1" applyFill="1" applyBorder="1" applyAlignment="1">
      <alignment horizontal="center" vertical="center"/>
    </xf>
    <xf numFmtId="3" fontId="17" fillId="0" borderId="7" xfId="2" applyNumberFormat="1" applyFont="1" applyFill="1" applyBorder="1" applyAlignment="1">
      <alignment horizontal="center" vertical="center"/>
    </xf>
    <xf numFmtId="3" fontId="17" fillId="6" borderId="8" xfId="2" applyNumberFormat="1" applyFont="1" applyFill="1" applyBorder="1" applyAlignment="1">
      <alignment horizontal="center" vertical="center"/>
    </xf>
    <xf numFmtId="3" fontId="17" fillId="6" borderId="2" xfId="2" applyNumberFormat="1" applyFont="1" applyFill="1" applyBorder="1" applyAlignment="1">
      <alignment horizontal="center" vertical="center"/>
    </xf>
    <xf numFmtId="9" fontId="17" fillId="0" borderId="1" xfId="3" applyNumberFormat="1" applyFont="1" applyFill="1" applyBorder="1" applyAlignment="1">
      <alignment horizontal="center" vertical="center"/>
    </xf>
    <xf numFmtId="9" fontId="17" fillId="0" borderId="2" xfId="3" applyNumberFormat="1" applyFont="1" applyFill="1" applyBorder="1" applyAlignment="1">
      <alignment horizontal="center" vertical="center"/>
    </xf>
    <xf numFmtId="3" fontId="17" fillId="0" borderId="1" xfId="2" applyNumberFormat="1" applyFont="1" applyFill="1" applyBorder="1" applyAlignment="1">
      <alignment horizontal="center" vertical="center"/>
    </xf>
    <xf numFmtId="3" fontId="17" fillId="0" borderId="2" xfId="2" applyNumberFormat="1" applyFont="1" applyFill="1" applyBorder="1" applyAlignment="1">
      <alignment horizontal="center" vertical="center"/>
    </xf>
    <xf numFmtId="0" fontId="19" fillId="4" borderId="18" xfId="0" applyFont="1" applyFill="1" applyBorder="1" applyAlignment="1">
      <alignment horizontal="left" vertical="center" wrapText="1"/>
    </xf>
    <xf numFmtId="0" fontId="19" fillId="4" borderId="17" xfId="0" applyFont="1" applyFill="1" applyBorder="1" applyAlignment="1">
      <alignment horizontal="left" vertical="center" wrapText="1"/>
    </xf>
    <xf numFmtId="3" fontId="17" fillId="5" borderId="23" xfId="0" applyNumberFormat="1" applyFont="1" applyFill="1" applyBorder="1" applyAlignment="1">
      <alignment horizontal="center" vertical="center"/>
    </xf>
    <xf numFmtId="3" fontId="17" fillId="5" borderId="24" xfId="0" applyNumberFormat="1" applyFont="1" applyFill="1" applyBorder="1" applyAlignment="1">
      <alignment horizontal="center" vertical="center"/>
    </xf>
    <xf numFmtId="0" fontId="17" fillId="4" borderId="23"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1" fontId="17" fillId="3" borderId="23" xfId="0" applyNumberFormat="1" applyFont="1" applyFill="1" applyBorder="1" applyAlignment="1">
      <alignment horizontal="center" vertical="center"/>
    </xf>
    <xf numFmtId="1" fontId="17" fillId="3" borderId="24" xfId="0" applyNumberFormat="1" applyFont="1" applyFill="1" applyBorder="1" applyAlignment="1">
      <alignment horizontal="center" vertical="center"/>
    </xf>
    <xf numFmtId="3" fontId="17" fillId="4" borderId="23" xfId="0" applyNumberFormat="1" applyFont="1" applyFill="1" applyBorder="1" applyAlignment="1" applyProtection="1">
      <alignment horizontal="center" vertical="center"/>
    </xf>
    <xf numFmtId="3" fontId="17" fillId="4" borderId="24" xfId="0" applyNumberFormat="1" applyFont="1" applyFill="1" applyBorder="1" applyAlignment="1" applyProtection="1">
      <alignment horizontal="center" vertical="center"/>
    </xf>
    <xf numFmtId="3" fontId="17" fillId="3" borderId="23" xfId="0" applyNumberFormat="1" applyFont="1" applyFill="1" applyBorder="1" applyAlignment="1">
      <alignment horizontal="center" vertical="center"/>
    </xf>
    <xf numFmtId="3" fontId="17" fillId="3" borderId="24" xfId="0" applyNumberFormat="1" applyFont="1" applyFill="1" applyBorder="1" applyAlignment="1">
      <alignment horizontal="center" vertical="center"/>
    </xf>
    <xf numFmtId="1" fontId="17" fillId="4" borderId="23" xfId="2" applyNumberFormat="1" applyFont="1" applyFill="1" applyBorder="1" applyAlignment="1">
      <alignment horizontal="center" vertical="center"/>
    </xf>
    <xf numFmtId="1" fontId="17" fillId="4" borderId="24" xfId="2" applyNumberFormat="1" applyFont="1" applyFill="1" applyBorder="1" applyAlignment="1">
      <alignment horizontal="center" vertical="center"/>
    </xf>
    <xf numFmtId="9" fontId="17" fillId="5" borderId="23" xfId="3" applyFont="1" applyFill="1" applyBorder="1" applyAlignment="1">
      <alignment horizontal="center" vertical="center"/>
    </xf>
    <xf numFmtId="9" fontId="17" fillId="5" borderId="24" xfId="3" applyFont="1" applyFill="1" applyBorder="1" applyAlignment="1">
      <alignment horizontal="center" vertical="center"/>
    </xf>
    <xf numFmtId="0" fontId="18" fillId="0" borderId="8" xfId="0" applyFont="1" applyFill="1" applyBorder="1" applyAlignment="1">
      <alignment horizontal="right" vertical="center"/>
    </xf>
    <xf numFmtId="0" fontId="18" fillId="0" borderId="3" xfId="0" applyFont="1" applyFill="1" applyBorder="1" applyAlignment="1">
      <alignment horizontal="right" vertical="center"/>
    </xf>
    <xf numFmtId="0" fontId="18" fillId="0" borderId="7" xfId="0" applyFont="1" applyFill="1" applyBorder="1" applyAlignment="1">
      <alignment horizontal="right" vertical="center"/>
    </xf>
    <xf numFmtId="3" fontId="18" fillId="0" borderId="8" xfId="2" applyNumberFormat="1" applyFont="1" applyFill="1" applyBorder="1" applyAlignment="1">
      <alignment horizontal="center" vertical="center"/>
    </xf>
    <xf numFmtId="3" fontId="18" fillId="0" borderId="7" xfId="2" applyNumberFormat="1" applyFont="1" applyFill="1" applyBorder="1" applyAlignment="1">
      <alignment horizontal="center" vertical="center"/>
    </xf>
    <xf numFmtId="3" fontId="18" fillId="6" borderId="8" xfId="2" applyNumberFormat="1" applyFont="1" applyFill="1" applyBorder="1" applyAlignment="1">
      <alignment horizontal="center" vertical="center"/>
    </xf>
    <xf numFmtId="3" fontId="18" fillId="6" borderId="7" xfId="2" applyNumberFormat="1" applyFont="1" applyFill="1" applyBorder="1" applyAlignment="1">
      <alignment horizontal="center" vertical="center"/>
    </xf>
    <xf numFmtId="9" fontId="18" fillId="0" borderId="8" xfId="3" applyFont="1" applyFill="1" applyBorder="1" applyAlignment="1">
      <alignment horizontal="center" vertical="center"/>
    </xf>
    <xf numFmtId="9" fontId="18" fillId="0" borderId="7" xfId="3" applyFont="1" applyFill="1" applyBorder="1" applyAlignment="1">
      <alignment horizontal="center" vertical="center"/>
    </xf>
    <xf numFmtId="3" fontId="18" fillId="0" borderId="8" xfId="0" applyNumberFormat="1" applyFont="1" applyFill="1" applyBorder="1" applyAlignment="1">
      <alignment horizontal="center" vertical="center"/>
    </xf>
    <xf numFmtId="3" fontId="18" fillId="0" borderId="7"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17" fillId="0" borderId="2" xfId="0" applyFont="1" applyBorder="1" applyAlignment="1">
      <alignment horizontal="center" vertical="center"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3" borderId="26" xfId="0" applyFont="1" applyFill="1" applyBorder="1" applyAlignment="1">
      <alignment horizontal="center" vertical="center" wrapText="1"/>
    </xf>
    <xf numFmtId="3" fontId="17" fillId="4" borderId="18" xfId="0" applyNumberFormat="1" applyFont="1" applyFill="1" applyBorder="1" applyAlignment="1">
      <alignment horizontal="center" vertical="center"/>
    </xf>
    <xf numFmtId="0" fontId="17" fillId="3" borderId="22"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0" xfId="0" applyFont="1" applyFill="1" applyBorder="1" applyAlignment="1">
      <alignment horizontal="center" vertical="center" wrapText="1"/>
    </xf>
    <xf numFmtId="3" fontId="17" fillId="4" borderId="22" xfId="0" applyNumberFormat="1" applyFont="1" applyFill="1" applyBorder="1" applyAlignment="1">
      <alignment horizontal="center" vertical="center"/>
    </xf>
    <xf numFmtId="3" fontId="17" fillId="4" borderId="20" xfId="0" applyNumberFormat="1" applyFont="1" applyFill="1" applyBorder="1" applyAlignment="1">
      <alignment horizontal="center" vertical="center"/>
    </xf>
    <xf numFmtId="0" fontId="17" fillId="4" borderId="22"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17" fillId="3" borderId="18"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17" xfId="0"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24" xfId="0" applyFont="1" applyFill="1" applyBorder="1" applyAlignment="1">
      <alignment horizontal="center" vertical="center"/>
    </xf>
    <xf numFmtId="3" fontId="17" fillId="4" borderId="23" xfId="0" applyNumberFormat="1" applyFont="1" applyFill="1" applyBorder="1" applyAlignment="1">
      <alignment horizontal="center" vertical="center"/>
    </xf>
    <xf numFmtId="3" fontId="17" fillId="4" borderId="24" xfId="0" applyNumberFormat="1" applyFont="1" applyFill="1" applyBorder="1" applyAlignment="1">
      <alignment horizontal="center" vertical="center"/>
    </xf>
    <xf numFmtId="0" fontId="19" fillId="4" borderId="23"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0" fillId="0" borderId="48" xfId="0" applyBorder="1" applyAlignment="1">
      <alignment horizontal="right" vertical="center"/>
    </xf>
    <xf numFmtId="0" fontId="0" fillId="0" borderId="49" xfId="0" applyBorder="1" applyAlignment="1">
      <alignment horizontal="right" vertical="center"/>
    </xf>
    <xf numFmtId="0" fontId="0" fillId="0" borderId="14" xfId="0" applyBorder="1" applyAlignment="1">
      <alignment horizontal="right" vertical="center"/>
    </xf>
    <xf numFmtId="0" fontId="10" fillId="10" borderId="16" xfId="0" applyFont="1" applyFill="1" applyBorder="1" applyAlignment="1">
      <alignment horizontal="right"/>
    </xf>
    <xf numFmtId="0" fontId="0" fillId="11" borderId="18" xfId="0" applyFill="1" applyBorder="1" applyAlignment="1">
      <alignment horizontal="right" vertical="center"/>
    </xf>
    <xf numFmtId="0" fontId="0" fillId="11" borderId="26" xfId="0" applyFill="1" applyBorder="1" applyAlignment="1">
      <alignment horizontal="right" vertical="center"/>
    </xf>
    <xf numFmtId="0" fontId="0" fillId="11" borderId="17" xfId="0" applyFill="1" applyBorder="1" applyAlignment="1">
      <alignment horizontal="right" vertical="center"/>
    </xf>
    <xf numFmtId="0" fontId="8" fillId="12" borderId="0" xfId="0" applyFont="1" applyFill="1" applyAlignment="1">
      <alignment horizontal="right"/>
    </xf>
    <xf numFmtId="0" fontId="0" fillId="0" borderId="16" xfId="0" applyBorder="1" applyAlignment="1">
      <alignment horizontal="right" vertical="center"/>
    </xf>
    <xf numFmtId="0" fontId="0" fillId="0" borderId="0" xfId="0" applyAlignment="1">
      <alignment horizontal="right"/>
    </xf>
    <xf numFmtId="0" fontId="8" fillId="9" borderId="16" xfId="0" applyFont="1" applyFill="1" applyBorder="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23" fillId="0" borderId="16" xfId="0" applyFont="1" applyFill="1" applyBorder="1" applyAlignment="1">
      <alignment vertical="center"/>
    </xf>
    <xf numFmtId="0" fontId="6" fillId="9" borderId="16" xfId="0" applyFont="1" applyFill="1" applyBorder="1" applyAlignment="1">
      <alignment horizontal="left"/>
    </xf>
    <xf numFmtId="0" fontId="5" fillId="10" borderId="16" xfId="0" applyFont="1" applyFill="1" applyBorder="1" applyAlignment="1">
      <alignment horizontal="right" vertical="center"/>
    </xf>
    <xf numFmtId="0" fontId="5" fillId="0" borderId="48" xfId="0" applyFont="1" applyBorder="1" applyAlignment="1">
      <alignment horizontal="right" vertical="center"/>
    </xf>
    <xf numFmtId="0" fontId="5" fillId="0" borderId="14" xfId="0" applyFont="1" applyBorder="1" applyAlignment="1">
      <alignment horizontal="right" vertical="center"/>
    </xf>
    <xf numFmtId="0" fontId="23" fillId="0" borderId="48" xfId="0" applyFont="1" applyBorder="1" applyAlignment="1">
      <alignment horizontal="left" vertical="center" wrapText="1"/>
    </xf>
    <xf numFmtId="0" fontId="23" fillId="0" borderId="14" xfId="0" applyFont="1" applyBorder="1" applyAlignment="1">
      <alignment horizontal="left" vertical="center" wrapText="1"/>
    </xf>
    <xf numFmtId="0" fontId="8" fillId="8" borderId="16" xfId="0" applyFont="1" applyFill="1" applyBorder="1" applyAlignment="1">
      <alignment horizontal="center" vertical="center"/>
    </xf>
    <xf numFmtId="0" fontId="10" fillId="0" borderId="16" xfId="0" applyFont="1" applyBorder="1" applyAlignment="1">
      <alignment horizontal="right" vertical="center"/>
    </xf>
    <xf numFmtId="0" fontId="5" fillId="11" borderId="16" xfId="0" applyFont="1" applyFill="1" applyBorder="1" applyAlignment="1">
      <alignment horizontal="right" vertical="center"/>
    </xf>
    <xf numFmtId="0" fontId="11" fillId="0" borderId="0" xfId="0" applyFont="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0" xfId="0" applyFont="1" applyAlignment="1">
      <alignment horizontal="left"/>
    </xf>
    <xf numFmtId="168" fontId="0" fillId="0" borderId="0" xfId="0" applyNumberFormat="1" applyAlignment="1">
      <alignment horizontal="center" vertical="center" wrapText="1"/>
    </xf>
    <xf numFmtId="168" fontId="26" fillId="13" borderId="0" xfId="0" applyNumberFormat="1" applyFont="1" applyFill="1" applyAlignment="1">
      <alignment horizontal="center" vertical="center"/>
    </xf>
    <xf numFmtId="168" fontId="26" fillId="13" borderId="0" xfId="0" applyNumberFormat="1" applyFont="1" applyFill="1" applyBorder="1" applyAlignment="1">
      <alignment horizontal="center" vertical="center"/>
    </xf>
    <xf numFmtId="168" fontId="26" fillId="13" borderId="59" xfId="0" applyNumberFormat="1" applyFont="1" applyFill="1" applyBorder="1" applyAlignment="1">
      <alignment horizontal="center" vertical="center"/>
    </xf>
    <xf numFmtId="168" fontId="0" fillId="14" borderId="0" xfId="0" applyNumberFormat="1" applyFill="1" applyBorder="1" applyAlignment="1">
      <alignment horizontal="center"/>
    </xf>
    <xf numFmtId="168" fontId="0" fillId="14" borderId="59" xfId="0" applyNumberFormat="1" applyFill="1" applyBorder="1" applyAlignment="1">
      <alignment horizontal="center"/>
    </xf>
    <xf numFmtId="168" fontId="0" fillId="14" borderId="0" xfId="0" applyNumberFormat="1" applyFill="1" applyBorder="1"/>
    <xf numFmtId="168" fontId="0" fillId="14" borderId="59" xfId="2" applyNumberFormat="1" applyFont="1" applyFill="1" applyBorder="1"/>
    <xf numFmtId="168" fontId="5" fillId="14" borderId="0" xfId="0" applyNumberFormat="1" applyFont="1" applyFill="1" applyBorder="1"/>
    <xf numFmtId="168" fontId="5" fillId="14" borderId="59" xfId="2" applyNumberFormat="1" applyFont="1" applyFill="1" applyBorder="1"/>
    <xf numFmtId="168" fontId="0" fillId="11" borderId="0" xfId="0" applyNumberFormat="1" applyFill="1" applyBorder="1"/>
    <xf numFmtId="173" fontId="0" fillId="11" borderId="59" xfId="0" applyNumberFormat="1" applyFill="1" applyBorder="1"/>
    <xf numFmtId="168" fontId="26" fillId="18" borderId="0" xfId="0" applyNumberFormat="1" applyFont="1" applyFill="1" applyBorder="1" applyAlignment="1">
      <alignment horizontal="center" vertical="center"/>
    </xf>
    <xf numFmtId="168" fontId="0" fillId="18" borderId="0" xfId="0" applyNumberFormat="1" applyFill="1" applyBorder="1" applyAlignment="1">
      <alignment horizontal="center"/>
    </xf>
    <xf numFmtId="168" fontId="0" fillId="18" borderId="0" xfId="2" applyNumberFormat="1" applyFont="1" applyFill="1" applyBorder="1"/>
    <xf numFmtId="168" fontId="5" fillId="18" borderId="0" xfId="2" applyNumberFormat="1" applyFont="1" applyFill="1" applyBorder="1"/>
    <xf numFmtId="173" fontId="0" fillId="18" borderId="0" xfId="0" applyNumberFormat="1" applyFill="1" applyBorder="1"/>
  </cellXfs>
  <cellStyles count="6">
    <cellStyle name="Millares" xfId="1" builtinId="3"/>
    <cellStyle name="Moneda" xfId="2" builtinId="4"/>
    <cellStyle name="Moneda 2" xfId="5" xr:uid="{00EEB43B-D4A4-42F4-BE2A-C70C3591FA22}"/>
    <cellStyle name="Normal" xfId="0" builtinId="0"/>
    <cellStyle name="Normal 2" xfId="4" xr:uid="{E11C1827-44B1-48A6-BBB0-E390C7D64E8F}"/>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666875" cy="638174"/>
    <xdr:pic>
      <xdr:nvPicPr>
        <xdr:cNvPr id="2" name="Imagen 1">
          <a:extLst>
            <a:ext uri="{FF2B5EF4-FFF2-40B4-BE49-F238E27FC236}">
              <a16:creationId xmlns:a16="http://schemas.microsoft.com/office/drawing/2014/main" id="{17D2AB3B-72A9-4201-9201-130B0E87D8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20" t="11019" b="9642"/>
        <a:stretch/>
      </xdr:blipFill>
      <xdr:spPr bwMode="auto">
        <a:xfrm>
          <a:off x="38100" y="0"/>
          <a:ext cx="1666875" cy="638174"/>
        </a:xfrm>
        <a:prstGeom prst="rect">
          <a:avLst/>
        </a:prstGeom>
        <a:noFill/>
        <a:ln>
          <a:noFill/>
        </a:ln>
      </xdr:spPr>
    </xdr:pic>
    <xdr:clientData/>
  </xdr:oneCellAnchor>
  <xdr:twoCellAnchor>
    <xdr:from>
      <xdr:col>6</xdr:col>
      <xdr:colOff>0</xdr:colOff>
      <xdr:row>0</xdr:row>
      <xdr:rowOff>0</xdr:rowOff>
    </xdr:from>
    <xdr:to>
      <xdr:col>8</xdr:col>
      <xdr:colOff>28575</xdr:colOff>
      <xdr:row>3</xdr:row>
      <xdr:rowOff>123825</xdr:rowOff>
    </xdr:to>
    <xdr:pic>
      <xdr:nvPicPr>
        <xdr:cNvPr id="3" name="Imagen 2">
          <a:extLst>
            <a:ext uri="{FF2B5EF4-FFF2-40B4-BE49-F238E27FC236}">
              <a16:creationId xmlns:a16="http://schemas.microsoft.com/office/drawing/2014/main" id="{62741A89-74AA-4A3A-AE26-D28CF989DD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638800" y="0"/>
          <a:ext cx="1543050" cy="609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lvarado\AppData\Local\Microsoft\Windows\INetCache\Content.Outlook\LF7CBA3L\SLV-CFUND-1707_ExpenditureReport_Year2%20modi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edWorkplanYear1"/>
      <sheetName val="CostedWorkplanYear2"/>
      <sheetName val="CostedWorkplanYear3"/>
      <sheetName val="Instruction_Report"/>
      <sheetName val="Instructions_Rapport"/>
      <sheetName val="Instrucciones_Informe"/>
      <sheetName val="Expenditure_CashBce_Year1"/>
      <sheetName val="Expenditure_CashBce_Year2"/>
      <sheetName val="conciliacion bancaria"/>
      <sheetName val="libro de Banco SISCA"/>
      <sheetName val="compromisos"/>
      <sheetName val="Expenditure_CashBce_Year3"/>
      <sheetName val="Summary budget"/>
      <sheetName val="Definitions"/>
      <sheetName val="LISTS"/>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F603-A9C9-4650-BA3B-8ECA4BA91472}">
  <dimension ref="A1:U50"/>
  <sheetViews>
    <sheetView tabSelected="1" zoomScaleNormal="100" workbookViewId="0">
      <selection activeCell="F49" sqref="F49"/>
    </sheetView>
  </sheetViews>
  <sheetFormatPr baseColWidth="10" defaultRowHeight="15" x14ac:dyDescent="0.2"/>
  <cols>
    <col min="1" max="1" width="5.7109375" style="72" customWidth="1"/>
    <col min="2" max="2" width="20.28515625" style="72" customWidth="1"/>
    <col min="3" max="3" width="20.140625" style="72" customWidth="1"/>
    <col min="4" max="4" width="11.42578125" style="72" customWidth="1"/>
    <col min="5" max="5" width="20.5703125" style="72" customWidth="1"/>
    <col min="6" max="6" width="13" style="72" customWidth="1"/>
    <col min="7" max="7" width="4.42578125" style="72" customWidth="1"/>
    <col min="8" max="8" width="13" style="72" hidden="1" customWidth="1"/>
    <col min="9" max="11" width="13" style="72" customWidth="1"/>
    <col min="12" max="16" width="11.42578125" style="72"/>
    <col min="17" max="17" width="18.28515625" style="72" customWidth="1"/>
    <col min="18" max="18" width="50.85546875" style="72" customWidth="1"/>
    <col min="19" max="19" width="27.28515625" style="72" customWidth="1"/>
    <col min="20" max="20" width="15" style="72" bestFit="1" customWidth="1"/>
    <col min="21" max="21" width="14" style="72" customWidth="1"/>
    <col min="22" max="16384" width="11.42578125" style="72"/>
  </cols>
  <sheetData>
    <row r="1" spans="1:21" ht="15.75" x14ac:dyDescent="0.25">
      <c r="A1" s="71" t="s">
        <v>105</v>
      </c>
      <c r="B1" s="71"/>
      <c r="C1" s="71"/>
      <c r="D1" s="71"/>
      <c r="E1" s="71"/>
      <c r="F1" s="71"/>
      <c r="G1" s="71"/>
      <c r="H1" s="71"/>
      <c r="I1" s="71"/>
      <c r="J1" s="71"/>
      <c r="K1" s="71"/>
      <c r="L1" s="71"/>
      <c r="M1" s="71"/>
      <c r="N1" s="71"/>
      <c r="O1" s="71"/>
      <c r="P1" s="71"/>
      <c r="Q1" s="71"/>
      <c r="R1" s="71"/>
    </row>
    <row r="2" spans="1:21" ht="15.75" thickBot="1" x14ac:dyDescent="0.25"/>
    <row r="3" spans="1:21" ht="16.5" thickBot="1" x14ac:dyDescent="0.25">
      <c r="A3" s="218" t="s">
        <v>34</v>
      </c>
      <c r="B3" s="219"/>
      <c r="C3" s="219"/>
      <c r="D3" s="219"/>
      <c r="E3" s="219"/>
      <c r="F3" s="219"/>
      <c r="G3" s="219"/>
      <c r="H3" s="219"/>
      <c r="I3" s="219"/>
      <c r="J3" s="219"/>
      <c r="K3" s="219"/>
      <c r="L3" s="219"/>
      <c r="M3" s="219"/>
      <c r="N3" s="219"/>
      <c r="O3" s="219"/>
      <c r="P3" s="219"/>
      <c r="Q3" s="219"/>
      <c r="R3" s="220"/>
    </row>
    <row r="4" spans="1:21" ht="16.5" thickBot="1" x14ac:dyDescent="0.3">
      <c r="A4" s="161" t="s">
        <v>0</v>
      </c>
      <c r="B4" s="276"/>
      <c r="C4" s="73" t="s">
        <v>1</v>
      </c>
      <c r="D4" s="294" t="s">
        <v>2</v>
      </c>
      <c r="E4" s="131"/>
      <c r="F4" s="131"/>
      <c r="G4" s="131"/>
      <c r="H4" s="295"/>
      <c r="I4" s="292" t="s">
        <v>3</v>
      </c>
      <c r="J4" s="293"/>
      <c r="K4" s="294" t="s">
        <v>4</v>
      </c>
      <c r="L4" s="295"/>
      <c r="M4" s="278" t="s">
        <v>5</v>
      </c>
      <c r="N4" s="279"/>
      <c r="O4" s="277" t="s">
        <v>6</v>
      </c>
      <c r="P4" s="276"/>
      <c r="Q4" s="277" t="s">
        <v>7</v>
      </c>
      <c r="R4" s="162"/>
      <c r="S4" s="115" t="s">
        <v>173</v>
      </c>
      <c r="T4" s="115" t="s">
        <v>174</v>
      </c>
    </row>
    <row r="5" spans="1:21" ht="72" customHeight="1" x14ac:dyDescent="0.2">
      <c r="A5" s="74">
        <v>1</v>
      </c>
      <c r="B5" s="75" t="s">
        <v>8</v>
      </c>
      <c r="C5" s="75" t="s">
        <v>9</v>
      </c>
      <c r="D5" s="296" t="s">
        <v>10</v>
      </c>
      <c r="E5" s="297"/>
      <c r="F5" s="297"/>
      <c r="G5" s="297"/>
      <c r="H5" s="298"/>
      <c r="I5" s="257">
        <v>56014</v>
      </c>
      <c r="J5" s="258"/>
      <c r="K5" s="299">
        <v>46678.5</v>
      </c>
      <c r="L5" s="300"/>
      <c r="M5" s="261">
        <f t="shared" ref="M5:M10" si="0">IFERROR(K5/I5,"-")</f>
        <v>0.83333630877994791</v>
      </c>
      <c r="N5" s="262"/>
      <c r="O5" s="247">
        <f t="shared" ref="O5:O9" si="1">IFERROR(K5-I5,"-")</f>
        <v>-9335.5</v>
      </c>
      <c r="P5" s="248"/>
      <c r="Q5" s="301" t="s">
        <v>150</v>
      </c>
      <c r="R5" s="302"/>
      <c r="S5" s="116">
        <v>9336</v>
      </c>
      <c r="T5" s="116">
        <v>0</v>
      </c>
    </row>
    <row r="6" spans="1:21" ht="72" customHeight="1" x14ac:dyDescent="0.2">
      <c r="A6" s="76">
        <v>2</v>
      </c>
      <c r="B6" s="77" t="s">
        <v>11</v>
      </c>
      <c r="C6" s="77" t="s">
        <v>9</v>
      </c>
      <c r="D6" s="221" t="s">
        <v>12</v>
      </c>
      <c r="E6" s="280"/>
      <c r="F6" s="280"/>
      <c r="G6" s="280"/>
      <c r="H6" s="222"/>
      <c r="I6" s="211">
        <v>1000</v>
      </c>
      <c r="J6" s="212"/>
      <c r="K6" s="281">
        <v>164.2</v>
      </c>
      <c r="L6" s="153"/>
      <c r="M6" s="215">
        <f t="shared" si="0"/>
        <v>0.16419999999999998</v>
      </c>
      <c r="N6" s="216"/>
      <c r="O6" s="164">
        <f t="shared" si="1"/>
        <v>-835.8</v>
      </c>
      <c r="P6" s="165"/>
      <c r="Q6" s="205" t="s">
        <v>175</v>
      </c>
      <c r="R6" s="206"/>
      <c r="S6" s="116">
        <v>396.73</v>
      </c>
      <c r="T6" s="116">
        <v>439.27</v>
      </c>
    </row>
    <row r="7" spans="1:21" ht="100.5" customHeight="1" x14ac:dyDescent="0.2">
      <c r="A7" s="76">
        <v>3</v>
      </c>
      <c r="B7" s="77" t="s">
        <v>11</v>
      </c>
      <c r="C7" s="77" t="s">
        <v>9</v>
      </c>
      <c r="D7" s="289" t="s">
        <v>12</v>
      </c>
      <c r="E7" s="290"/>
      <c r="F7" s="290"/>
      <c r="G7" s="290"/>
      <c r="H7" s="291"/>
      <c r="I7" s="211">
        <v>26793</v>
      </c>
      <c r="J7" s="212"/>
      <c r="K7" s="281">
        <v>11662.25</v>
      </c>
      <c r="L7" s="153"/>
      <c r="M7" s="215">
        <f t="shared" si="0"/>
        <v>0.43527227260851714</v>
      </c>
      <c r="N7" s="216"/>
      <c r="O7" s="164">
        <f t="shared" si="1"/>
        <v>-15130.75</v>
      </c>
      <c r="P7" s="165"/>
      <c r="Q7" s="205" t="s">
        <v>172</v>
      </c>
      <c r="R7" s="206"/>
      <c r="S7" s="116">
        <v>11371.83</v>
      </c>
      <c r="T7" s="116">
        <v>3759.17</v>
      </c>
    </row>
    <row r="8" spans="1:21" ht="72" customHeight="1" x14ac:dyDescent="0.2">
      <c r="A8" s="76">
        <v>4</v>
      </c>
      <c r="B8" s="77" t="s">
        <v>13</v>
      </c>
      <c r="C8" s="77" t="s">
        <v>9</v>
      </c>
      <c r="D8" s="289" t="s">
        <v>12</v>
      </c>
      <c r="E8" s="290"/>
      <c r="F8" s="290"/>
      <c r="G8" s="290"/>
      <c r="H8" s="291"/>
      <c r="I8" s="211">
        <v>672</v>
      </c>
      <c r="J8" s="212"/>
      <c r="K8" s="281">
        <v>410.27</v>
      </c>
      <c r="L8" s="153"/>
      <c r="M8" s="215">
        <f t="shared" si="0"/>
        <v>0.61052083333333329</v>
      </c>
      <c r="N8" s="216"/>
      <c r="O8" s="164">
        <f t="shared" si="1"/>
        <v>-261.73</v>
      </c>
      <c r="P8" s="165"/>
      <c r="Q8" s="205" t="s">
        <v>166</v>
      </c>
      <c r="R8" s="206"/>
      <c r="S8" s="116">
        <v>128.91</v>
      </c>
      <c r="T8" s="116">
        <v>133.06</v>
      </c>
    </row>
    <row r="9" spans="1:21" ht="72" customHeight="1" thickBot="1" x14ac:dyDescent="0.25">
      <c r="A9" s="76">
        <v>5</v>
      </c>
      <c r="B9" s="77" t="s">
        <v>11</v>
      </c>
      <c r="C9" s="77" t="s">
        <v>9</v>
      </c>
      <c r="D9" s="282" t="s">
        <v>14</v>
      </c>
      <c r="E9" s="283"/>
      <c r="F9" s="283"/>
      <c r="G9" s="283"/>
      <c r="H9" s="284"/>
      <c r="I9" s="225">
        <v>4500</v>
      </c>
      <c r="J9" s="226"/>
      <c r="K9" s="285">
        <v>3750</v>
      </c>
      <c r="L9" s="286"/>
      <c r="M9" s="229">
        <f t="shared" si="0"/>
        <v>0.83333333333333337</v>
      </c>
      <c r="N9" s="230"/>
      <c r="O9" s="231">
        <f t="shared" si="1"/>
        <v>-750</v>
      </c>
      <c r="P9" s="232"/>
      <c r="Q9" s="287" t="s">
        <v>165</v>
      </c>
      <c r="R9" s="288"/>
      <c r="S9" s="116">
        <v>750</v>
      </c>
      <c r="T9" s="116">
        <v>0</v>
      </c>
    </row>
    <row r="10" spans="1:21" s="80" customFormat="1" ht="39" customHeight="1" thickBot="1" x14ac:dyDescent="0.3">
      <c r="A10" s="78"/>
      <c r="B10" s="79"/>
      <c r="C10" s="79"/>
      <c r="D10" s="263" t="s">
        <v>15</v>
      </c>
      <c r="E10" s="264"/>
      <c r="F10" s="264"/>
      <c r="G10" s="264"/>
      <c r="H10" s="265"/>
      <c r="I10" s="266">
        <f>SUM(I5:I9)</f>
        <v>88979</v>
      </c>
      <c r="J10" s="267"/>
      <c r="K10" s="268">
        <f>SUM(K5:L9)</f>
        <v>62665.219999999994</v>
      </c>
      <c r="L10" s="269"/>
      <c r="M10" s="270">
        <f t="shared" si="0"/>
        <v>0.7042697715191224</v>
      </c>
      <c r="N10" s="271"/>
      <c r="O10" s="272">
        <f>I10-K10</f>
        <v>26313.780000000006</v>
      </c>
      <c r="P10" s="273"/>
      <c r="Q10" s="274" t="s">
        <v>176</v>
      </c>
      <c r="R10" s="275"/>
      <c r="S10" s="80">
        <f>SUM(S5:S9)</f>
        <v>21983.469999999998</v>
      </c>
      <c r="T10" s="80">
        <f>SUM(T5:T9)</f>
        <v>4331.5000000000009</v>
      </c>
    </row>
    <row r="12" spans="1:21" ht="15.75" thickBot="1" x14ac:dyDescent="0.25"/>
    <row r="13" spans="1:21" ht="16.5" thickBot="1" x14ac:dyDescent="0.25">
      <c r="A13" s="218" t="s">
        <v>33</v>
      </c>
      <c r="B13" s="219"/>
      <c r="C13" s="219"/>
      <c r="D13" s="219"/>
      <c r="E13" s="219"/>
      <c r="F13" s="219"/>
      <c r="G13" s="219"/>
      <c r="H13" s="219"/>
      <c r="I13" s="219"/>
      <c r="J13" s="219"/>
      <c r="K13" s="219"/>
      <c r="L13" s="219"/>
      <c r="M13" s="219"/>
      <c r="N13" s="219"/>
      <c r="O13" s="219"/>
      <c r="P13" s="219"/>
      <c r="Q13" s="219"/>
      <c r="R13" s="219"/>
      <c r="S13" s="220"/>
    </row>
    <row r="14" spans="1:21" ht="29.25" customHeight="1" thickBot="1" x14ac:dyDescent="0.3">
      <c r="A14" s="161" t="s">
        <v>0</v>
      </c>
      <c r="B14" s="276"/>
      <c r="C14" s="73" t="s">
        <v>1</v>
      </c>
      <c r="D14" s="277" t="s">
        <v>16</v>
      </c>
      <c r="E14" s="276"/>
      <c r="F14" s="278" t="s">
        <v>17</v>
      </c>
      <c r="G14" s="279"/>
      <c r="H14" s="278" t="s">
        <v>18</v>
      </c>
      <c r="I14" s="279"/>
      <c r="J14" s="278" t="s">
        <v>19</v>
      </c>
      <c r="K14" s="279"/>
      <c r="L14" s="277" t="s">
        <v>4</v>
      </c>
      <c r="M14" s="276"/>
      <c r="N14" s="278" t="s">
        <v>5</v>
      </c>
      <c r="O14" s="279"/>
      <c r="P14" s="277" t="s">
        <v>6</v>
      </c>
      <c r="Q14" s="276"/>
      <c r="R14" s="277" t="s">
        <v>7</v>
      </c>
      <c r="S14" s="162"/>
      <c r="T14" s="115" t="s">
        <v>177</v>
      </c>
      <c r="U14" s="115" t="s">
        <v>178</v>
      </c>
    </row>
    <row r="15" spans="1:21" ht="75" customHeight="1" x14ac:dyDescent="0.2">
      <c r="A15" s="74">
        <v>1.1000000000000001</v>
      </c>
      <c r="B15" s="75" t="s">
        <v>20</v>
      </c>
      <c r="C15" s="75" t="s">
        <v>9</v>
      </c>
      <c r="D15" s="251" t="s">
        <v>21</v>
      </c>
      <c r="E15" s="252"/>
      <c r="F15" s="253">
        <v>6</v>
      </c>
      <c r="G15" s="254"/>
      <c r="H15" s="255">
        <v>6</v>
      </c>
      <c r="I15" s="256"/>
      <c r="J15" s="257">
        <v>3425</v>
      </c>
      <c r="K15" s="258"/>
      <c r="L15" s="259">
        <v>3831.85</v>
      </c>
      <c r="M15" s="260"/>
      <c r="N15" s="261">
        <f>IFERROR(L15/J15,"-")</f>
        <v>1.1187883211678833</v>
      </c>
      <c r="O15" s="262"/>
      <c r="P15" s="247">
        <f>IFERROR(L15-J15,"-")</f>
        <v>406.84999999999991</v>
      </c>
      <c r="Q15" s="248"/>
      <c r="R15" s="249" t="s">
        <v>179</v>
      </c>
      <c r="S15" s="250"/>
      <c r="T15" s="116">
        <v>605</v>
      </c>
      <c r="U15" s="121">
        <v>-1012</v>
      </c>
    </row>
    <row r="16" spans="1:21" ht="76.5" customHeight="1" x14ac:dyDescent="0.2">
      <c r="A16" s="76">
        <v>1.2</v>
      </c>
      <c r="B16" s="77" t="s">
        <v>20</v>
      </c>
      <c r="C16" s="77" t="s">
        <v>22</v>
      </c>
      <c r="D16" s="221" t="s">
        <v>23</v>
      </c>
      <c r="E16" s="222"/>
      <c r="F16" s="207">
        <v>6</v>
      </c>
      <c r="G16" s="208"/>
      <c r="H16" s="209">
        <v>5</v>
      </c>
      <c r="I16" s="210"/>
      <c r="J16" s="211">
        <v>3425</v>
      </c>
      <c r="K16" s="212"/>
      <c r="L16" s="213">
        <v>3591.51</v>
      </c>
      <c r="M16" s="214"/>
      <c r="N16" s="215">
        <f>IFERROR(L16/J16,"-")</f>
        <v>1.0486160583941606</v>
      </c>
      <c r="O16" s="216"/>
      <c r="P16" s="164">
        <f t="shared" ref="P16:P27" si="2">IFERROR(L16-J16,"-")</f>
        <v>166.51000000000022</v>
      </c>
      <c r="Q16" s="165"/>
      <c r="R16" s="205" t="s">
        <v>183</v>
      </c>
      <c r="S16" s="206"/>
      <c r="T16" s="116">
        <v>605</v>
      </c>
      <c r="U16" s="121">
        <v>-772</v>
      </c>
    </row>
    <row r="17" spans="1:21" ht="62.25" customHeight="1" x14ac:dyDescent="0.2">
      <c r="A17" s="76">
        <v>1.3</v>
      </c>
      <c r="B17" s="77" t="s">
        <v>20</v>
      </c>
      <c r="C17" s="77" t="s">
        <v>9</v>
      </c>
      <c r="D17" s="221" t="s">
        <v>24</v>
      </c>
      <c r="E17" s="222"/>
      <c r="F17" s="207">
        <v>11</v>
      </c>
      <c r="G17" s="208"/>
      <c r="H17" s="209">
        <v>18</v>
      </c>
      <c r="I17" s="210"/>
      <c r="J17" s="211">
        <v>2512</v>
      </c>
      <c r="K17" s="212"/>
      <c r="L17" s="213">
        <v>2936.16</v>
      </c>
      <c r="M17" s="214"/>
      <c r="N17" s="215">
        <f>IFERROR(L17/J17,"-")</f>
        <v>1.1688535031847134</v>
      </c>
      <c r="O17" s="216"/>
      <c r="P17" s="164">
        <f t="shared" si="2"/>
        <v>424.15999999999985</v>
      </c>
      <c r="Q17" s="165"/>
      <c r="R17" s="205" t="s">
        <v>185</v>
      </c>
      <c r="S17" s="206"/>
      <c r="T17" s="116">
        <v>0</v>
      </c>
      <c r="U17" s="121">
        <v>-424</v>
      </c>
    </row>
    <row r="18" spans="1:21" ht="58.5" customHeight="1" x14ac:dyDescent="0.2">
      <c r="A18" s="76">
        <v>1.4</v>
      </c>
      <c r="B18" s="77" t="s">
        <v>20</v>
      </c>
      <c r="C18" s="77" t="s">
        <v>9</v>
      </c>
      <c r="D18" s="221" t="s">
        <v>24</v>
      </c>
      <c r="E18" s="222"/>
      <c r="F18" s="207">
        <v>4</v>
      </c>
      <c r="G18" s="208"/>
      <c r="H18" s="209">
        <v>5</v>
      </c>
      <c r="I18" s="210"/>
      <c r="J18" s="211">
        <v>457</v>
      </c>
      <c r="K18" s="212"/>
      <c r="L18" s="213">
        <v>676.51</v>
      </c>
      <c r="M18" s="214"/>
      <c r="N18" s="215">
        <f>IFERROR(L18/J18,"-")</f>
        <v>1.480328227571116</v>
      </c>
      <c r="O18" s="216"/>
      <c r="P18" s="164">
        <f t="shared" si="2"/>
        <v>219.51</v>
      </c>
      <c r="Q18" s="165"/>
      <c r="R18" s="205" t="s">
        <v>186</v>
      </c>
      <c r="S18" s="206"/>
      <c r="T18" s="116">
        <v>0</v>
      </c>
      <c r="U18" s="121">
        <v>-220</v>
      </c>
    </row>
    <row r="19" spans="1:21" ht="63.75" customHeight="1" x14ac:dyDescent="0.2">
      <c r="A19" s="76">
        <v>1.5</v>
      </c>
      <c r="B19" s="77" t="s">
        <v>20</v>
      </c>
      <c r="C19" s="77" t="s">
        <v>9</v>
      </c>
      <c r="D19" s="221" t="s">
        <v>25</v>
      </c>
      <c r="E19" s="222"/>
      <c r="F19" s="207">
        <v>4</v>
      </c>
      <c r="G19" s="208"/>
      <c r="H19" s="209">
        <v>4</v>
      </c>
      <c r="I19" s="210"/>
      <c r="J19" s="211">
        <v>457</v>
      </c>
      <c r="K19" s="212"/>
      <c r="L19" s="213">
        <v>474.56</v>
      </c>
      <c r="M19" s="214"/>
      <c r="N19" s="215">
        <f t="shared" ref="N19:N27" si="3">IFERROR(L19/J19,"-")</f>
        <v>1.0384245076586434</v>
      </c>
      <c r="O19" s="216"/>
      <c r="P19" s="164">
        <f t="shared" si="2"/>
        <v>17.560000000000002</v>
      </c>
      <c r="Q19" s="165"/>
      <c r="R19" s="205" t="s">
        <v>187</v>
      </c>
      <c r="S19" s="206"/>
      <c r="T19" s="116">
        <v>0</v>
      </c>
      <c r="U19" s="121">
        <v>-18</v>
      </c>
    </row>
    <row r="20" spans="1:21" ht="114.75" customHeight="1" x14ac:dyDescent="0.25">
      <c r="A20" s="76">
        <v>1.6</v>
      </c>
      <c r="B20" s="77" t="s">
        <v>20</v>
      </c>
      <c r="C20" s="77" t="s">
        <v>26</v>
      </c>
      <c r="D20" s="221" t="s">
        <v>27</v>
      </c>
      <c r="E20" s="222"/>
      <c r="F20" s="207">
        <v>12</v>
      </c>
      <c r="G20" s="208"/>
      <c r="H20" s="209">
        <v>10</v>
      </c>
      <c r="I20" s="210"/>
      <c r="J20" s="211">
        <v>3600</v>
      </c>
      <c r="K20" s="212"/>
      <c r="L20" s="213">
        <v>4128.16</v>
      </c>
      <c r="M20" s="214"/>
      <c r="N20" s="215">
        <f t="shared" si="3"/>
        <v>1.146711111111111</v>
      </c>
      <c r="O20" s="216"/>
      <c r="P20" s="164">
        <f t="shared" si="2"/>
        <v>528.15999999999985</v>
      </c>
      <c r="Q20" s="165"/>
      <c r="R20" s="205" t="s">
        <v>188</v>
      </c>
      <c r="S20" s="206"/>
      <c r="T20" s="116">
        <v>895</v>
      </c>
      <c r="U20" s="123">
        <v>-1423</v>
      </c>
    </row>
    <row r="21" spans="1:21" ht="106.5" customHeight="1" x14ac:dyDescent="0.25">
      <c r="A21" s="76">
        <v>1.7</v>
      </c>
      <c r="B21" s="77" t="s">
        <v>20</v>
      </c>
      <c r="C21" s="77" t="s">
        <v>22</v>
      </c>
      <c r="D21" s="221" t="s">
        <v>28</v>
      </c>
      <c r="E21" s="222"/>
      <c r="F21" s="207">
        <v>8</v>
      </c>
      <c r="G21" s="208"/>
      <c r="H21" s="209">
        <v>8</v>
      </c>
      <c r="I21" s="210"/>
      <c r="J21" s="211">
        <v>2800</v>
      </c>
      <c r="K21" s="212"/>
      <c r="L21" s="213">
        <v>2546.42</v>
      </c>
      <c r="M21" s="214"/>
      <c r="N21" s="215">
        <f t="shared" si="3"/>
        <v>0.90943571428571435</v>
      </c>
      <c r="O21" s="216"/>
      <c r="P21" s="164">
        <f t="shared" si="2"/>
        <v>-253.57999999999993</v>
      </c>
      <c r="Q21" s="165"/>
      <c r="R21" s="205" t="s">
        <v>189</v>
      </c>
      <c r="S21" s="206"/>
      <c r="T21" s="116">
        <v>1096.95</v>
      </c>
      <c r="U21" s="123">
        <v>-842.95</v>
      </c>
    </row>
    <row r="22" spans="1:21" ht="106.5" customHeight="1" x14ac:dyDescent="0.25">
      <c r="A22" s="76">
        <v>1.8</v>
      </c>
      <c r="B22" s="77" t="s">
        <v>20</v>
      </c>
      <c r="C22" s="77" t="s">
        <v>26</v>
      </c>
      <c r="D22" s="221" t="s">
        <v>29</v>
      </c>
      <c r="E22" s="222"/>
      <c r="F22" s="207">
        <v>2</v>
      </c>
      <c r="G22" s="208"/>
      <c r="H22" s="209">
        <v>2</v>
      </c>
      <c r="I22" s="210"/>
      <c r="J22" s="211">
        <v>2284</v>
      </c>
      <c r="K22" s="212"/>
      <c r="L22" s="213">
        <v>2066.5700000000002</v>
      </c>
      <c r="M22" s="214"/>
      <c r="N22" s="215">
        <f t="shared" si="3"/>
        <v>0.9048029772329248</v>
      </c>
      <c r="O22" s="216"/>
      <c r="P22" s="164">
        <f t="shared" si="2"/>
        <v>-217.42999999999984</v>
      </c>
      <c r="Q22" s="165"/>
      <c r="R22" s="245" t="s">
        <v>184</v>
      </c>
      <c r="S22" s="246"/>
      <c r="T22" s="116">
        <v>130</v>
      </c>
      <c r="U22" s="124">
        <v>87</v>
      </c>
    </row>
    <row r="23" spans="1:21" ht="62.25" customHeight="1" x14ac:dyDescent="0.25">
      <c r="A23" s="76">
        <v>1.9</v>
      </c>
      <c r="B23" s="77" t="s">
        <v>20</v>
      </c>
      <c r="C23" s="77" t="s">
        <v>9</v>
      </c>
      <c r="D23" s="221" t="s">
        <v>30</v>
      </c>
      <c r="E23" s="222"/>
      <c r="F23" s="207">
        <v>2</v>
      </c>
      <c r="G23" s="208"/>
      <c r="H23" s="209">
        <v>2</v>
      </c>
      <c r="I23" s="210"/>
      <c r="J23" s="211">
        <v>3500</v>
      </c>
      <c r="K23" s="212"/>
      <c r="L23" s="213">
        <v>3939.04</v>
      </c>
      <c r="M23" s="214"/>
      <c r="N23" s="215">
        <f t="shared" si="3"/>
        <v>1.12544</v>
      </c>
      <c r="O23" s="216"/>
      <c r="P23" s="164">
        <f t="shared" si="2"/>
        <v>439.03999999999996</v>
      </c>
      <c r="Q23" s="165"/>
      <c r="R23" s="205" t="s">
        <v>190</v>
      </c>
      <c r="S23" s="206"/>
      <c r="T23" s="116">
        <v>0</v>
      </c>
      <c r="U23" s="123">
        <v>-439</v>
      </c>
    </row>
    <row r="24" spans="1:21" ht="63.75" customHeight="1" x14ac:dyDescent="0.25">
      <c r="A24" s="81">
        <v>1.1000000000000001</v>
      </c>
      <c r="B24" s="77" t="s">
        <v>20</v>
      </c>
      <c r="C24" s="77" t="s">
        <v>9</v>
      </c>
      <c r="D24" s="221" t="s">
        <v>31</v>
      </c>
      <c r="E24" s="222"/>
      <c r="F24" s="207">
        <v>1</v>
      </c>
      <c r="G24" s="208"/>
      <c r="H24" s="209">
        <v>0</v>
      </c>
      <c r="I24" s="210"/>
      <c r="J24" s="211">
        <v>3500</v>
      </c>
      <c r="K24" s="212"/>
      <c r="L24" s="213">
        <v>13.75</v>
      </c>
      <c r="M24" s="214"/>
      <c r="N24" s="215">
        <f t="shared" ref="N24" si="4">IFERROR(L24/J24,"-")</f>
        <v>3.9285714285714288E-3</v>
      </c>
      <c r="O24" s="216"/>
      <c r="P24" s="164">
        <f t="shared" ref="P24" si="5">IFERROR(L24-J24,"-")</f>
        <v>-3486.25</v>
      </c>
      <c r="Q24" s="165"/>
      <c r="R24" s="205" t="s">
        <v>191</v>
      </c>
      <c r="S24" s="206"/>
      <c r="T24" s="116">
        <v>3738.13</v>
      </c>
      <c r="U24" s="123">
        <v>-252.13</v>
      </c>
    </row>
    <row r="25" spans="1:21" ht="129" customHeight="1" x14ac:dyDescent="0.25">
      <c r="A25" s="81">
        <v>1.1100000000000001</v>
      </c>
      <c r="B25" s="77" t="s">
        <v>20</v>
      </c>
      <c r="C25" s="77" t="s">
        <v>9</v>
      </c>
      <c r="D25" s="221" t="s">
        <v>25</v>
      </c>
      <c r="E25" s="222"/>
      <c r="F25" s="207">
        <v>12</v>
      </c>
      <c r="G25" s="208"/>
      <c r="H25" s="209">
        <v>10</v>
      </c>
      <c r="I25" s="210"/>
      <c r="J25" s="211">
        <v>3200</v>
      </c>
      <c r="K25" s="212"/>
      <c r="L25" s="213">
        <v>2016.46</v>
      </c>
      <c r="M25" s="214"/>
      <c r="N25" s="215">
        <f t="shared" si="3"/>
        <v>0.63014375</v>
      </c>
      <c r="O25" s="216"/>
      <c r="P25" s="164">
        <f t="shared" si="2"/>
        <v>-1183.54</v>
      </c>
      <c r="Q25" s="165"/>
      <c r="R25" s="205" t="s">
        <v>192</v>
      </c>
      <c r="S25" s="206"/>
      <c r="T25" s="116">
        <v>1000</v>
      </c>
      <c r="U25" s="124">
        <v>184</v>
      </c>
    </row>
    <row r="26" spans="1:21" ht="57.75" customHeight="1" x14ac:dyDescent="0.25">
      <c r="A26" s="81">
        <v>1.1200000000000001</v>
      </c>
      <c r="B26" s="77" t="s">
        <v>20</v>
      </c>
      <c r="C26" s="77" t="s">
        <v>9</v>
      </c>
      <c r="D26" s="221" t="s">
        <v>30</v>
      </c>
      <c r="E26" s="222"/>
      <c r="F26" s="207">
        <v>3</v>
      </c>
      <c r="G26" s="208"/>
      <c r="H26" s="209">
        <v>10</v>
      </c>
      <c r="I26" s="210"/>
      <c r="J26" s="211">
        <v>3500</v>
      </c>
      <c r="K26" s="212"/>
      <c r="L26" s="213">
        <v>4000</v>
      </c>
      <c r="M26" s="214"/>
      <c r="N26" s="215">
        <f t="shared" ref="N26" si="6">IFERROR(L26/J26,"-")</f>
        <v>1.1428571428571428</v>
      </c>
      <c r="O26" s="216"/>
      <c r="P26" s="164">
        <f t="shared" ref="P26" si="7">IFERROR(L26-J26,"-")</f>
        <v>500</v>
      </c>
      <c r="Q26" s="165"/>
      <c r="R26" s="205" t="s">
        <v>193</v>
      </c>
      <c r="S26" s="206"/>
      <c r="T26" s="116">
        <v>0</v>
      </c>
      <c r="U26" s="123">
        <v>-500</v>
      </c>
    </row>
    <row r="27" spans="1:21" ht="60.75" customHeight="1" x14ac:dyDescent="0.25">
      <c r="A27" s="81">
        <v>1.1299999999999999</v>
      </c>
      <c r="B27" s="77" t="s">
        <v>20</v>
      </c>
      <c r="C27" s="77" t="s">
        <v>9</v>
      </c>
      <c r="D27" s="221" t="s">
        <v>32</v>
      </c>
      <c r="E27" s="222"/>
      <c r="F27" s="207">
        <v>1</v>
      </c>
      <c r="G27" s="208"/>
      <c r="H27" s="209">
        <v>1</v>
      </c>
      <c r="I27" s="210"/>
      <c r="J27" s="211">
        <v>3500</v>
      </c>
      <c r="K27" s="212"/>
      <c r="L27" s="213">
        <v>3983.99</v>
      </c>
      <c r="M27" s="214"/>
      <c r="N27" s="215">
        <f t="shared" si="3"/>
        <v>1.1382828571428572</v>
      </c>
      <c r="O27" s="216"/>
      <c r="P27" s="164">
        <f t="shared" si="2"/>
        <v>483.98999999999978</v>
      </c>
      <c r="Q27" s="165"/>
      <c r="R27" s="205" t="s">
        <v>194</v>
      </c>
      <c r="S27" s="206"/>
      <c r="T27" s="116">
        <v>0</v>
      </c>
      <c r="U27" s="123">
        <v>-484</v>
      </c>
    </row>
    <row r="28" spans="1:21" ht="72.75" customHeight="1" thickBot="1" x14ac:dyDescent="0.25">
      <c r="A28" s="81">
        <v>1.1399999999999999</v>
      </c>
      <c r="B28" s="77" t="s">
        <v>20</v>
      </c>
      <c r="C28" s="77" t="s">
        <v>9</v>
      </c>
      <c r="D28" s="221" t="s">
        <v>32</v>
      </c>
      <c r="E28" s="222"/>
      <c r="F28" s="207">
        <v>1</v>
      </c>
      <c r="G28" s="208"/>
      <c r="H28" s="223">
        <v>1</v>
      </c>
      <c r="I28" s="224"/>
      <c r="J28" s="225">
        <v>2000</v>
      </c>
      <c r="K28" s="226"/>
      <c r="L28" s="227">
        <v>2000</v>
      </c>
      <c r="M28" s="228"/>
      <c r="N28" s="229">
        <f t="shared" ref="N28" si="8">IFERROR(L28/J28,"-")</f>
        <v>1</v>
      </c>
      <c r="O28" s="230"/>
      <c r="P28" s="231">
        <f t="shared" ref="P28" si="9">IFERROR(L28-J28,"-")</f>
        <v>0</v>
      </c>
      <c r="Q28" s="232"/>
      <c r="R28" s="205" t="s">
        <v>195</v>
      </c>
      <c r="S28" s="206"/>
      <c r="T28" s="116">
        <v>0</v>
      </c>
      <c r="U28" s="116">
        <v>0</v>
      </c>
    </row>
    <row r="29" spans="1:21" ht="15.75" thickBot="1" x14ac:dyDescent="0.25">
      <c r="A29" s="82"/>
      <c r="B29" s="82"/>
      <c r="C29" s="82"/>
      <c r="D29" s="82"/>
      <c r="E29" s="82"/>
      <c r="F29" s="83"/>
      <c r="H29" s="235" t="s">
        <v>47</v>
      </c>
      <c r="I29" s="236"/>
      <c r="J29" s="237">
        <f>SUM(J15:K28)</f>
        <v>38160</v>
      </c>
      <c r="K29" s="238"/>
      <c r="L29" s="239">
        <f>SUM(L15:L28)</f>
        <v>36204.979999999996</v>
      </c>
      <c r="M29" s="240"/>
      <c r="N29" s="241">
        <f>IFERROR(L29/J29,"-")</f>
        <v>0.94876781970649882</v>
      </c>
      <c r="O29" s="242"/>
      <c r="P29" s="243">
        <f>J29-L29</f>
        <v>1955.0200000000041</v>
      </c>
      <c r="Q29" s="244"/>
      <c r="R29" s="233"/>
      <c r="S29" s="234"/>
      <c r="T29" s="116">
        <f>SUM(T15:T28)</f>
        <v>8070.08</v>
      </c>
      <c r="U29" s="116">
        <f>SUM(U15:U28)</f>
        <v>-6116.08</v>
      </c>
    </row>
    <row r="30" spans="1:21" ht="15.75" thickBot="1" x14ac:dyDescent="0.25">
      <c r="J30" s="217"/>
      <c r="K30" s="217"/>
    </row>
    <row r="31" spans="1:21" ht="16.5" thickBot="1" x14ac:dyDescent="0.25">
      <c r="A31" s="218" t="s">
        <v>46</v>
      </c>
      <c r="B31" s="219"/>
      <c r="C31" s="219"/>
      <c r="D31" s="219"/>
      <c r="E31" s="219"/>
      <c r="F31" s="219"/>
      <c r="G31" s="219"/>
      <c r="H31" s="219"/>
      <c r="I31" s="219"/>
      <c r="J31" s="219"/>
      <c r="K31" s="219"/>
      <c r="L31" s="219"/>
      <c r="M31" s="219"/>
      <c r="N31" s="219"/>
      <c r="O31" s="219"/>
      <c r="P31" s="219"/>
      <c r="Q31" s="219"/>
      <c r="R31" s="219"/>
      <c r="S31" s="220"/>
    </row>
    <row r="32" spans="1:21" ht="15.75" thickBot="1" x14ac:dyDescent="0.25">
      <c r="A32" s="82"/>
      <c r="B32" s="82"/>
      <c r="C32" s="82"/>
      <c r="D32" s="82"/>
      <c r="E32" s="82"/>
      <c r="F32" s="82"/>
      <c r="G32" s="82"/>
      <c r="H32" s="82"/>
      <c r="I32" s="82"/>
      <c r="J32" s="82"/>
      <c r="K32" s="82"/>
      <c r="L32" s="82"/>
      <c r="M32" s="82"/>
      <c r="N32" s="82"/>
      <c r="O32" s="82"/>
      <c r="P32" s="82"/>
      <c r="Q32" s="82"/>
      <c r="R32" s="82"/>
      <c r="S32" s="82"/>
    </row>
    <row r="33" spans="1:19" ht="15.75" thickBot="1" x14ac:dyDescent="0.25">
      <c r="A33" s="130" t="s">
        <v>35</v>
      </c>
      <c r="B33" s="131"/>
      <c r="C33" s="131"/>
      <c r="D33" s="131"/>
      <c r="E33" s="160"/>
      <c r="F33" s="161" t="s">
        <v>36</v>
      </c>
      <c r="G33" s="162"/>
      <c r="H33" s="161" t="s">
        <v>37</v>
      </c>
      <c r="I33" s="163"/>
      <c r="J33" s="163"/>
      <c r="K33" s="163"/>
      <c r="L33" s="163"/>
      <c r="M33" s="162"/>
      <c r="N33" s="82"/>
      <c r="O33" s="82"/>
      <c r="P33" s="82"/>
      <c r="Q33" s="82"/>
      <c r="R33" s="82"/>
      <c r="S33" s="82"/>
    </row>
    <row r="34" spans="1:19" ht="15" customHeight="1" x14ac:dyDescent="0.2">
      <c r="A34" s="183" t="s">
        <v>38</v>
      </c>
      <c r="B34" s="184"/>
      <c r="C34" s="84">
        <v>1.1000000000000001</v>
      </c>
      <c r="D34" s="187" t="s">
        <v>39</v>
      </c>
      <c r="E34" s="188"/>
      <c r="F34" s="189">
        <v>18833.849999999999</v>
      </c>
      <c r="G34" s="190"/>
      <c r="H34" s="191" t="s">
        <v>48</v>
      </c>
      <c r="I34" s="192"/>
      <c r="J34" s="192"/>
      <c r="K34" s="192"/>
      <c r="L34" s="192"/>
      <c r="M34" s="193"/>
      <c r="N34" s="82"/>
      <c r="O34" s="82"/>
      <c r="P34" s="82"/>
      <c r="Q34" s="82"/>
      <c r="R34" s="82"/>
      <c r="S34" s="82"/>
    </row>
    <row r="35" spans="1:19" ht="15" customHeight="1" x14ac:dyDescent="0.2">
      <c r="A35" s="185"/>
      <c r="B35" s="186"/>
      <c r="C35" s="85">
        <v>1.2</v>
      </c>
      <c r="D35" s="194" t="s">
        <v>40</v>
      </c>
      <c r="E35" s="195"/>
      <c r="F35" s="152">
        <v>120000</v>
      </c>
      <c r="G35" s="170"/>
      <c r="H35" s="171" t="s">
        <v>49</v>
      </c>
      <c r="I35" s="172"/>
      <c r="J35" s="172"/>
      <c r="K35" s="172"/>
      <c r="L35" s="172"/>
      <c r="M35" s="173"/>
      <c r="N35" s="82"/>
      <c r="O35" s="82"/>
      <c r="P35" s="82"/>
      <c r="Q35" s="82"/>
      <c r="R35" s="82"/>
      <c r="S35" s="82"/>
    </row>
    <row r="36" spans="1:19" ht="15" customHeight="1" x14ac:dyDescent="0.2">
      <c r="A36" s="174" t="s">
        <v>41</v>
      </c>
      <c r="B36" s="175"/>
      <c r="C36" s="85">
        <v>2.1</v>
      </c>
      <c r="D36" s="178" t="s">
        <v>16</v>
      </c>
      <c r="E36" s="179"/>
      <c r="F36" s="152">
        <f>L29</f>
        <v>36204.979999999996</v>
      </c>
      <c r="G36" s="170"/>
      <c r="H36" s="171" t="s">
        <v>138</v>
      </c>
      <c r="I36" s="172"/>
      <c r="J36" s="172"/>
      <c r="K36" s="172"/>
      <c r="L36" s="172"/>
      <c r="M36" s="173"/>
      <c r="N36" s="82"/>
      <c r="O36" s="82"/>
      <c r="P36" s="82"/>
      <c r="Q36" s="82"/>
      <c r="R36" s="82"/>
      <c r="S36" s="82"/>
    </row>
    <row r="37" spans="1:19" ht="15" customHeight="1" x14ac:dyDescent="0.2">
      <c r="A37" s="176"/>
      <c r="B37" s="177"/>
      <c r="C37" s="85">
        <v>2.2000000000000002</v>
      </c>
      <c r="D37" s="178" t="s">
        <v>42</v>
      </c>
      <c r="E37" s="179"/>
      <c r="F37" s="152">
        <f>K10</f>
        <v>62665.219999999994</v>
      </c>
      <c r="G37" s="170"/>
      <c r="H37" s="180" t="s">
        <v>139</v>
      </c>
      <c r="I37" s="181"/>
      <c r="J37" s="181"/>
      <c r="K37" s="181"/>
      <c r="L37" s="181"/>
      <c r="M37" s="182"/>
      <c r="N37" s="82"/>
      <c r="O37" s="82"/>
      <c r="P37" s="82"/>
      <c r="Q37" s="82"/>
      <c r="R37" s="82"/>
      <c r="S37" s="82"/>
    </row>
    <row r="38" spans="1:19" ht="15.75" thickBot="1" x14ac:dyDescent="0.25">
      <c r="A38" s="196" t="s">
        <v>43</v>
      </c>
      <c r="B38" s="197"/>
      <c r="C38" s="86">
        <v>3.1</v>
      </c>
      <c r="D38" s="198" t="s">
        <v>44</v>
      </c>
      <c r="E38" s="199"/>
      <c r="F38" s="200">
        <f>'Compromisos al 31 dic 2019'!D58</f>
        <v>30010.18</v>
      </c>
      <c r="G38" s="201"/>
      <c r="H38" s="202" t="s">
        <v>140</v>
      </c>
      <c r="I38" s="203"/>
      <c r="J38" s="203"/>
      <c r="K38" s="203"/>
      <c r="L38" s="203"/>
      <c r="M38" s="204"/>
      <c r="N38" s="82"/>
      <c r="O38" s="82"/>
      <c r="P38" s="82"/>
      <c r="Q38" s="82"/>
      <c r="R38" s="82"/>
      <c r="S38" s="82"/>
    </row>
    <row r="39" spans="1:19" ht="16.5" thickBot="1" x14ac:dyDescent="0.25">
      <c r="A39" s="82"/>
      <c r="B39" s="82"/>
      <c r="C39" s="82"/>
      <c r="D39" s="166" t="s">
        <v>45</v>
      </c>
      <c r="E39" s="167"/>
      <c r="F39" s="168">
        <f>F34+F35-F36-F37-F38</f>
        <v>9953.4700000000157</v>
      </c>
      <c r="G39" s="169"/>
      <c r="H39" s="82"/>
      <c r="I39" s="82"/>
      <c r="J39" s="87"/>
      <c r="K39" s="82"/>
      <c r="L39" s="82"/>
      <c r="M39" s="82"/>
      <c r="N39" s="82"/>
      <c r="O39" s="82"/>
      <c r="P39" s="82"/>
      <c r="Q39" s="82"/>
      <c r="R39" s="82"/>
      <c r="S39" s="82"/>
    </row>
    <row r="42" spans="1:19" ht="15.75" thickBot="1" x14ac:dyDescent="0.25"/>
    <row r="43" spans="1:19" ht="15.75" thickBot="1" x14ac:dyDescent="0.25">
      <c r="A43" s="130" t="s">
        <v>50</v>
      </c>
      <c r="B43" s="131"/>
      <c r="C43" s="131"/>
      <c r="D43" s="132" t="s">
        <v>36</v>
      </c>
      <c r="E43" s="133"/>
      <c r="F43" s="134" t="s">
        <v>37</v>
      </c>
      <c r="G43" s="135"/>
      <c r="H43" s="135"/>
      <c r="I43" s="135"/>
      <c r="J43" s="135"/>
      <c r="K43" s="136"/>
    </row>
    <row r="44" spans="1:19" x14ac:dyDescent="0.2">
      <c r="A44" s="88" t="s">
        <v>51</v>
      </c>
      <c r="B44" s="89"/>
      <c r="C44" s="90"/>
      <c r="D44" s="137">
        <v>39296.68</v>
      </c>
      <c r="E44" s="138"/>
      <c r="F44" s="139" t="s">
        <v>137</v>
      </c>
      <c r="G44" s="140"/>
      <c r="H44" s="140"/>
      <c r="I44" s="140"/>
      <c r="J44" s="140"/>
      <c r="K44" s="141"/>
    </row>
    <row r="45" spans="1:19" x14ac:dyDescent="0.2">
      <c r="A45" s="91" t="s">
        <v>52</v>
      </c>
      <c r="B45" s="92"/>
      <c r="C45" s="93"/>
      <c r="D45" s="142">
        <f>-366.76-600+169</f>
        <v>-797.76</v>
      </c>
      <c r="E45" s="143"/>
      <c r="F45" s="144" t="s">
        <v>103</v>
      </c>
      <c r="G45" s="145"/>
      <c r="H45" s="145"/>
      <c r="I45" s="145"/>
      <c r="J45" s="145"/>
      <c r="K45" s="146"/>
    </row>
    <row r="46" spans="1:19" ht="15.75" customHeight="1" x14ac:dyDescent="0.2">
      <c r="A46" s="157" t="s">
        <v>148</v>
      </c>
      <c r="B46" s="158"/>
      <c r="C46" s="159"/>
      <c r="D46" s="152">
        <f>1274.67+190</f>
        <v>1464.67</v>
      </c>
      <c r="E46" s="153"/>
      <c r="F46" s="154" t="s">
        <v>167</v>
      </c>
      <c r="G46" s="155"/>
      <c r="H46" s="155"/>
      <c r="I46" s="155"/>
      <c r="J46" s="155"/>
      <c r="K46" s="156"/>
    </row>
    <row r="47" spans="1:19" ht="15.75" thickBot="1" x14ac:dyDescent="0.25">
      <c r="A47" s="94" t="s">
        <v>53</v>
      </c>
      <c r="B47" s="95"/>
      <c r="C47" s="96"/>
      <c r="D47" s="147">
        <f>-'Compromisos al 31 dic 2019'!D58</f>
        <v>-30010.18</v>
      </c>
      <c r="E47" s="148"/>
      <c r="F47" s="149" t="s">
        <v>104</v>
      </c>
      <c r="G47" s="150"/>
      <c r="H47" s="150"/>
      <c r="I47" s="150"/>
      <c r="J47" s="150"/>
      <c r="K47" s="151"/>
    </row>
    <row r="48" spans="1:19" ht="16.5" thickBot="1" x14ac:dyDescent="0.25">
      <c r="A48" s="125" t="s">
        <v>45</v>
      </c>
      <c r="B48" s="126"/>
      <c r="C48" s="127"/>
      <c r="D48" s="128">
        <f>SUM(D44:E47)</f>
        <v>9953.4099999999962</v>
      </c>
      <c r="E48" s="129"/>
      <c r="F48" s="97"/>
      <c r="G48" s="82"/>
      <c r="H48" s="82"/>
      <c r="I48" s="82"/>
      <c r="J48" s="82"/>
      <c r="K48" s="82"/>
    </row>
    <row r="49" spans="5:6" x14ac:dyDescent="0.2">
      <c r="F49" s="98"/>
    </row>
    <row r="50" spans="5:6" x14ac:dyDescent="0.2">
      <c r="E50" s="98">
        <f>F39-D48</f>
        <v>6.0000000019499566E-2</v>
      </c>
    </row>
  </sheetData>
  <mergeCells count="211">
    <mergeCell ref="A3:R3"/>
    <mergeCell ref="D27:E27"/>
    <mergeCell ref="J24:K24"/>
    <mergeCell ref="L24:M24"/>
    <mergeCell ref="N24:O24"/>
    <mergeCell ref="P24:Q24"/>
    <mergeCell ref="R24:S24"/>
    <mergeCell ref="D26:E26"/>
    <mergeCell ref="F26:G26"/>
    <mergeCell ref="H26:I26"/>
    <mergeCell ref="J26:K26"/>
    <mergeCell ref="L26:M26"/>
    <mergeCell ref="N26:O26"/>
    <mergeCell ref="P26:Q26"/>
    <mergeCell ref="R26:S26"/>
    <mergeCell ref="Q4:R4"/>
    <mergeCell ref="D5:H5"/>
    <mergeCell ref="I5:J5"/>
    <mergeCell ref="K5:L5"/>
    <mergeCell ref="M5:N5"/>
    <mergeCell ref="O5:P5"/>
    <mergeCell ref="Q5:R5"/>
    <mergeCell ref="A4:B4"/>
    <mergeCell ref="D4:H4"/>
    <mergeCell ref="I4:J4"/>
    <mergeCell ref="K4:L4"/>
    <mergeCell ref="M4:N4"/>
    <mergeCell ref="O4:P4"/>
    <mergeCell ref="D7:H7"/>
    <mergeCell ref="I7:J7"/>
    <mergeCell ref="K7:L7"/>
    <mergeCell ref="M7:N7"/>
    <mergeCell ref="O7:P7"/>
    <mergeCell ref="Q7:R7"/>
    <mergeCell ref="D6:H6"/>
    <mergeCell ref="I6:J6"/>
    <mergeCell ref="K6:L6"/>
    <mergeCell ref="M6:N6"/>
    <mergeCell ref="O6:P6"/>
    <mergeCell ref="Q6:R6"/>
    <mergeCell ref="D9:H9"/>
    <mergeCell ref="I9:J9"/>
    <mergeCell ref="K9:L9"/>
    <mergeCell ref="M9:N9"/>
    <mergeCell ref="O9:P9"/>
    <mergeCell ref="Q9:R9"/>
    <mergeCell ref="D8:H8"/>
    <mergeCell ref="I8:J8"/>
    <mergeCell ref="K8:L8"/>
    <mergeCell ref="M8:N8"/>
    <mergeCell ref="O8:P8"/>
    <mergeCell ref="Q8:R8"/>
    <mergeCell ref="D10:H10"/>
    <mergeCell ref="I10:J10"/>
    <mergeCell ref="K10:L10"/>
    <mergeCell ref="M10:N10"/>
    <mergeCell ref="O10:P10"/>
    <mergeCell ref="Q10:R10"/>
    <mergeCell ref="A13:S13"/>
    <mergeCell ref="A14:B14"/>
    <mergeCell ref="D14:E14"/>
    <mergeCell ref="F14:G14"/>
    <mergeCell ref="H14:I14"/>
    <mergeCell ref="J14:K14"/>
    <mergeCell ref="L14:M14"/>
    <mergeCell ref="N14:O14"/>
    <mergeCell ref="P14:Q14"/>
    <mergeCell ref="R14:S14"/>
    <mergeCell ref="P15:Q15"/>
    <mergeCell ref="R15:S15"/>
    <mergeCell ref="D16:E16"/>
    <mergeCell ref="F16:G16"/>
    <mergeCell ref="H16:I16"/>
    <mergeCell ref="J16:K16"/>
    <mergeCell ref="L16:M16"/>
    <mergeCell ref="N16:O16"/>
    <mergeCell ref="P16:Q16"/>
    <mergeCell ref="R16:S16"/>
    <mergeCell ref="D15:E15"/>
    <mergeCell ref="F15:G15"/>
    <mergeCell ref="H15:I15"/>
    <mergeCell ref="J15:K15"/>
    <mergeCell ref="L15:M15"/>
    <mergeCell ref="N15:O15"/>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N17:O17"/>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19:O19"/>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21:O21"/>
    <mergeCell ref="P23:Q23"/>
    <mergeCell ref="R23:S23"/>
    <mergeCell ref="D25:E25"/>
    <mergeCell ref="F25:G25"/>
    <mergeCell ref="H25:I25"/>
    <mergeCell ref="J25:K25"/>
    <mergeCell ref="L25:M25"/>
    <mergeCell ref="N25:O25"/>
    <mergeCell ref="P25:Q25"/>
    <mergeCell ref="R25:S25"/>
    <mergeCell ref="D23:E23"/>
    <mergeCell ref="F23:G23"/>
    <mergeCell ref="H23:I23"/>
    <mergeCell ref="J23:K23"/>
    <mergeCell ref="L23:M23"/>
    <mergeCell ref="N23:O23"/>
    <mergeCell ref="D24:E24"/>
    <mergeCell ref="F24:G24"/>
    <mergeCell ref="H24:I24"/>
    <mergeCell ref="R27:S27"/>
    <mergeCell ref="F27:G27"/>
    <mergeCell ref="H27:I27"/>
    <mergeCell ref="J27:K27"/>
    <mergeCell ref="L27:M27"/>
    <mergeCell ref="N27:O27"/>
    <mergeCell ref="J30:K30"/>
    <mergeCell ref="A31:S31"/>
    <mergeCell ref="D28:E28"/>
    <mergeCell ref="F28:G28"/>
    <mergeCell ref="H28:I28"/>
    <mergeCell ref="J28:K28"/>
    <mergeCell ref="L28:M28"/>
    <mergeCell ref="N28:O28"/>
    <mergeCell ref="P28:Q28"/>
    <mergeCell ref="R28:S28"/>
    <mergeCell ref="R29:S29"/>
    <mergeCell ref="H29:I29"/>
    <mergeCell ref="J29:K29"/>
    <mergeCell ref="L29:M29"/>
    <mergeCell ref="N29:O29"/>
    <mergeCell ref="P29:Q29"/>
    <mergeCell ref="A33:E33"/>
    <mergeCell ref="F33:G33"/>
    <mergeCell ref="H33:M33"/>
    <mergeCell ref="P27:Q27"/>
    <mergeCell ref="D39:E39"/>
    <mergeCell ref="F39:G39"/>
    <mergeCell ref="F35:G35"/>
    <mergeCell ref="H35:M35"/>
    <mergeCell ref="A36:B37"/>
    <mergeCell ref="D36:E36"/>
    <mergeCell ref="F36:G36"/>
    <mergeCell ref="H36:M36"/>
    <mergeCell ref="D37:E37"/>
    <mergeCell ref="F37:G37"/>
    <mergeCell ref="H37:M37"/>
    <mergeCell ref="A34:B35"/>
    <mergeCell ref="D34:E34"/>
    <mergeCell ref="F34:G34"/>
    <mergeCell ref="H34:M34"/>
    <mergeCell ref="D35:E35"/>
    <mergeCell ref="A38:B38"/>
    <mergeCell ref="D38:E38"/>
    <mergeCell ref="F38:G38"/>
    <mergeCell ref="H38:M38"/>
    <mergeCell ref="A48:C48"/>
    <mergeCell ref="D48:E48"/>
    <mergeCell ref="A43:C43"/>
    <mergeCell ref="D43:E43"/>
    <mergeCell ref="F43:K43"/>
    <mergeCell ref="D44:E44"/>
    <mergeCell ref="F44:K44"/>
    <mergeCell ref="D45:E45"/>
    <mergeCell ref="F45:K45"/>
    <mergeCell ref="D47:E47"/>
    <mergeCell ref="F47:K47"/>
    <mergeCell ref="D46:E46"/>
    <mergeCell ref="F46:K46"/>
    <mergeCell ref="A46:C46"/>
  </mergeCells>
  <dataValidations count="8">
    <dataValidation type="whole" allowBlank="1" showInputMessage="1" showErrorMessage="1" sqref="I10:L10 J29:Q29 F15:I28 D48:E48" xr:uid="{E261E5B6-0BBC-4554-9853-59C5DDF7C0E5}">
      <formula1>0</formula1>
      <formula2>50000</formula2>
    </dataValidation>
    <dataValidation type="decimal" allowBlank="1" showInputMessage="1" showErrorMessage="1" sqref="F39:G39 N15:O28 M5:N10" xr:uid="{B07B5AA1-067B-409B-B4D4-5666A846DFDE}">
      <formula1>0</formula1>
      <formula2>50000</formula2>
    </dataValidation>
    <dataValidation type="decimal" allowBlank="1" showInputMessage="1" showErrorMessage="1" sqref="J9 L5:L7 K5:K9 I5:I9 J5:J7 L9 J15:M28" xr:uid="{CC72EE23-91EF-4F3E-9819-51F660F279CC}">
      <formula1>0</formula1>
      <formula2>5000000</formula2>
    </dataValidation>
    <dataValidation type="decimal" allowBlank="1" showInputMessage="1" showErrorMessage="1" sqref="P15:Q28 O5:P10" xr:uid="{14CB0D44-4A3A-4BC5-90B8-A214A3F44F66}">
      <formula1>-500000</formula1>
      <formula2>5000000</formula2>
    </dataValidation>
    <dataValidation type="decimal" allowBlank="1" showInputMessage="1" showErrorMessage="1" sqref="F34:G37" xr:uid="{9856F6AA-B379-48E9-ACD5-A5E8225B6951}">
      <formula1>0</formula1>
      <formula2>9999999999</formula2>
    </dataValidation>
    <dataValidation type="decimal" allowBlank="1" showInputMessage="1" showErrorMessage="1" sqref="F38:G38" xr:uid="{C1FF2FD4-7304-406E-BCA9-4B164A6AA1B4}">
      <formula1>-99999999</formula1>
      <formula2>9999999999</formula2>
    </dataValidation>
    <dataValidation type="decimal" allowBlank="1" showInputMessage="1" showErrorMessage="1" sqref="D44:E44" xr:uid="{06AF6D91-6CA7-4069-AE5B-AA5191F3E057}">
      <formula1>0</formula1>
      <formula2>99999</formula2>
    </dataValidation>
    <dataValidation type="decimal" allowBlank="1" showInputMessage="1" showErrorMessage="1" sqref="D46 D45:E45 D47:E47" xr:uid="{0779D12A-955A-4368-AC2C-23963A3C6A04}">
      <formula1>-9999999</formula1>
      <formula2>99999999</formula2>
    </dataValidation>
  </dataValidations>
  <pageMargins left="0.7" right="0.7" top="0.75" bottom="0.75" header="0.3" footer="0.3"/>
  <pageSetup orientation="portrait" horizontalDpi="360" verticalDpi="36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1F4E07-24A2-4DB0-8B67-3B20E902EBD9}">
          <x14:formula1>
            <xm:f>'C:\Users\malvarado\AppData\Local\Microsoft\Windows\INetCache\Content.Outlook\LF7CBA3L\[SLV-CFUND-1707_ExpenditureReport_Year2 modificacion.xlsx]LISTS'!#REF!</xm:f>
          </x14:formula1>
          <xm:sqref>B5:D9 B15:D28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6E05-93DD-40EB-B936-18631CE8DC66}">
  <dimension ref="A1:U50"/>
  <sheetViews>
    <sheetView zoomScaleNormal="100" workbookViewId="0">
      <selection activeCell="N45" sqref="N45"/>
    </sheetView>
  </sheetViews>
  <sheetFormatPr baseColWidth="10" defaultRowHeight="15" x14ac:dyDescent="0.2"/>
  <cols>
    <col min="1" max="1" width="5.7109375" style="72" customWidth="1"/>
    <col min="2" max="2" width="20.28515625" style="72" customWidth="1"/>
    <col min="3" max="3" width="20.140625" style="72" customWidth="1"/>
    <col min="4" max="4" width="11.42578125" style="72" customWidth="1"/>
    <col min="5" max="5" width="20.5703125" style="72" customWidth="1"/>
    <col min="6" max="6" width="13" style="72" customWidth="1"/>
    <col min="7" max="7" width="4.42578125" style="72" customWidth="1"/>
    <col min="8" max="8" width="13" style="72" hidden="1" customWidth="1"/>
    <col min="9" max="11" width="13" style="72" customWidth="1"/>
    <col min="12" max="16" width="11.42578125" style="72"/>
    <col min="17" max="17" width="18.28515625" style="72" customWidth="1"/>
    <col min="18" max="18" width="50.85546875" style="72" customWidth="1"/>
    <col min="19" max="19" width="27.28515625" style="72" customWidth="1"/>
    <col min="20" max="20" width="15" style="72" bestFit="1" customWidth="1"/>
    <col min="21" max="21" width="14" style="72" customWidth="1"/>
    <col min="22" max="16384" width="11.42578125" style="72"/>
  </cols>
  <sheetData>
    <row r="1" spans="1:21" ht="15.75" x14ac:dyDescent="0.25">
      <c r="A1" s="71" t="s">
        <v>105</v>
      </c>
      <c r="B1" s="71"/>
      <c r="C1" s="71"/>
      <c r="D1" s="71"/>
      <c r="E1" s="71"/>
      <c r="F1" s="71"/>
      <c r="G1" s="71"/>
      <c r="H1" s="71"/>
      <c r="I1" s="71"/>
      <c r="J1" s="71"/>
      <c r="K1" s="71"/>
      <c r="L1" s="71"/>
      <c r="M1" s="71"/>
      <c r="N1" s="71"/>
      <c r="O1" s="71"/>
      <c r="P1" s="71"/>
      <c r="Q1" s="71"/>
      <c r="R1" s="71"/>
    </row>
    <row r="2" spans="1:21" ht="15.75" thickBot="1" x14ac:dyDescent="0.25"/>
    <row r="3" spans="1:21" ht="16.5" thickBot="1" x14ac:dyDescent="0.25">
      <c r="A3" s="218" t="s">
        <v>34</v>
      </c>
      <c r="B3" s="219"/>
      <c r="C3" s="219"/>
      <c r="D3" s="219"/>
      <c r="E3" s="219"/>
      <c r="F3" s="219"/>
      <c r="G3" s="219"/>
      <c r="H3" s="219"/>
      <c r="I3" s="219"/>
      <c r="J3" s="219"/>
      <c r="K3" s="219"/>
      <c r="L3" s="219"/>
      <c r="M3" s="219"/>
      <c r="N3" s="219"/>
      <c r="O3" s="219"/>
      <c r="P3" s="219"/>
      <c r="Q3" s="219"/>
      <c r="R3" s="220"/>
    </row>
    <row r="4" spans="1:21" ht="16.5" thickBot="1" x14ac:dyDescent="0.3">
      <c r="A4" s="161" t="s">
        <v>0</v>
      </c>
      <c r="B4" s="276"/>
      <c r="C4" s="73" t="s">
        <v>1</v>
      </c>
      <c r="D4" s="294" t="s">
        <v>2</v>
      </c>
      <c r="E4" s="131"/>
      <c r="F4" s="131"/>
      <c r="G4" s="131"/>
      <c r="H4" s="295"/>
      <c r="I4" s="292" t="s">
        <v>3</v>
      </c>
      <c r="J4" s="293"/>
      <c r="K4" s="294" t="s">
        <v>4</v>
      </c>
      <c r="L4" s="295"/>
      <c r="M4" s="278" t="s">
        <v>5</v>
      </c>
      <c r="N4" s="279"/>
      <c r="O4" s="277" t="s">
        <v>6</v>
      </c>
      <c r="P4" s="276"/>
      <c r="Q4" s="277" t="s">
        <v>7</v>
      </c>
      <c r="R4" s="162"/>
      <c r="S4" s="115" t="s">
        <v>173</v>
      </c>
      <c r="T4" s="115" t="s">
        <v>174</v>
      </c>
    </row>
    <row r="5" spans="1:21" ht="72" customHeight="1" x14ac:dyDescent="0.2">
      <c r="A5" s="74">
        <v>1</v>
      </c>
      <c r="B5" s="75" t="s">
        <v>8</v>
      </c>
      <c r="C5" s="75" t="s">
        <v>9</v>
      </c>
      <c r="D5" s="296" t="s">
        <v>10</v>
      </c>
      <c r="E5" s="297"/>
      <c r="F5" s="297"/>
      <c r="G5" s="297"/>
      <c r="H5" s="298"/>
      <c r="I5" s="257">
        <v>56014</v>
      </c>
      <c r="J5" s="258"/>
      <c r="K5" s="299">
        <v>46678.5</v>
      </c>
      <c r="L5" s="300"/>
      <c r="M5" s="261">
        <f t="shared" ref="M5:M10" si="0">IFERROR(K5/I5,"-")</f>
        <v>0.83333630877994791</v>
      </c>
      <c r="N5" s="262"/>
      <c r="O5" s="247">
        <f t="shared" ref="O5:O9" si="1">IFERROR(K5-I5,"-")</f>
        <v>-9335.5</v>
      </c>
      <c r="P5" s="248"/>
      <c r="Q5" s="301" t="s">
        <v>150</v>
      </c>
      <c r="R5" s="302"/>
      <c r="S5" s="116">
        <v>9336</v>
      </c>
      <c r="T5" s="116">
        <v>0</v>
      </c>
    </row>
    <row r="6" spans="1:21" ht="72" customHeight="1" x14ac:dyDescent="0.2">
      <c r="A6" s="76">
        <v>2</v>
      </c>
      <c r="B6" s="77" t="s">
        <v>11</v>
      </c>
      <c r="C6" s="77" t="s">
        <v>9</v>
      </c>
      <c r="D6" s="221" t="s">
        <v>12</v>
      </c>
      <c r="E6" s="280"/>
      <c r="F6" s="280"/>
      <c r="G6" s="280"/>
      <c r="H6" s="222"/>
      <c r="I6" s="211">
        <v>1000</v>
      </c>
      <c r="J6" s="212"/>
      <c r="K6" s="281">
        <v>164.2</v>
      </c>
      <c r="L6" s="153"/>
      <c r="M6" s="215">
        <f t="shared" si="0"/>
        <v>0.16419999999999998</v>
      </c>
      <c r="N6" s="216"/>
      <c r="O6" s="164">
        <f t="shared" si="1"/>
        <v>-835.8</v>
      </c>
      <c r="P6" s="165"/>
      <c r="Q6" s="205" t="s">
        <v>175</v>
      </c>
      <c r="R6" s="206"/>
      <c r="S6" s="116">
        <v>396.73</v>
      </c>
      <c r="T6" s="116">
        <v>439.27</v>
      </c>
    </row>
    <row r="7" spans="1:21" ht="100.5" customHeight="1" x14ac:dyDescent="0.2">
      <c r="A7" s="76">
        <v>3</v>
      </c>
      <c r="B7" s="77" t="s">
        <v>11</v>
      </c>
      <c r="C7" s="77" t="s">
        <v>9</v>
      </c>
      <c r="D7" s="289" t="s">
        <v>12</v>
      </c>
      <c r="E7" s="290"/>
      <c r="F7" s="290"/>
      <c r="G7" s="290"/>
      <c r="H7" s="291"/>
      <c r="I7" s="211">
        <v>26793</v>
      </c>
      <c r="J7" s="212"/>
      <c r="K7" s="281">
        <v>11662.25</v>
      </c>
      <c r="L7" s="153"/>
      <c r="M7" s="215">
        <f t="shared" si="0"/>
        <v>0.43527227260851714</v>
      </c>
      <c r="N7" s="216"/>
      <c r="O7" s="164">
        <f t="shared" si="1"/>
        <v>-15130.75</v>
      </c>
      <c r="P7" s="165"/>
      <c r="Q7" s="205" t="s">
        <v>172</v>
      </c>
      <c r="R7" s="206"/>
      <c r="S7" s="116">
        <v>11371.83</v>
      </c>
      <c r="T7" s="116">
        <v>3759.17</v>
      </c>
    </row>
    <row r="8" spans="1:21" ht="72" customHeight="1" x14ac:dyDescent="0.2">
      <c r="A8" s="76">
        <v>4</v>
      </c>
      <c r="B8" s="77" t="s">
        <v>13</v>
      </c>
      <c r="C8" s="77" t="s">
        <v>9</v>
      </c>
      <c r="D8" s="289" t="s">
        <v>12</v>
      </c>
      <c r="E8" s="290"/>
      <c r="F8" s="290"/>
      <c r="G8" s="290"/>
      <c r="H8" s="291"/>
      <c r="I8" s="211">
        <v>672</v>
      </c>
      <c r="J8" s="212"/>
      <c r="K8" s="281">
        <v>410.27</v>
      </c>
      <c r="L8" s="153"/>
      <c r="M8" s="215">
        <f t="shared" si="0"/>
        <v>0.61052083333333329</v>
      </c>
      <c r="N8" s="216"/>
      <c r="O8" s="164">
        <f t="shared" si="1"/>
        <v>-261.73</v>
      </c>
      <c r="P8" s="165"/>
      <c r="Q8" s="205" t="s">
        <v>166</v>
      </c>
      <c r="R8" s="206"/>
      <c r="S8" s="116">
        <v>128.91</v>
      </c>
      <c r="T8" s="116">
        <v>133.06</v>
      </c>
    </row>
    <row r="9" spans="1:21" ht="72" customHeight="1" thickBot="1" x14ac:dyDescent="0.25">
      <c r="A9" s="76">
        <v>5</v>
      </c>
      <c r="B9" s="77" t="s">
        <v>11</v>
      </c>
      <c r="C9" s="77" t="s">
        <v>9</v>
      </c>
      <c r="D9" s="282" t="s">
        <v>14</v>
      </c>
      <c r="E9" s="283"/>
      <c r="F9" s="283"/>
      <c r="G9" s="283"/>
      <c r="H9" s="284"/>
      <c r="I9" s="225">
        <v>4500</v>
      </c>
      <c r="J9" s="226"/>
      <c r="K9" s="285">
        <v>3750</v>
      </c>
      <c r="L9" s="286"/>
      <c r="M9" s="229">
        <f t="shared" si="0"/>
        <v>0.83333333333333337</v>
      </c>
      <c r="N9" s="230"/>
      <c r="O9" s="231">
        <f t="shared" si="1"/>
        <v>-750</v>
      </c>
      <c r="P9" s="232"/>
      <c r="Q9" s="287" t="s">
        <v>165</v>
      </c>
      <c r="R9" s="288"/>
      <c r="S9" s="116">
        <v>750</v>
      </c>
      <c r="T9" s="116">
        <v>0</v>
      </c>
    </row>
    <row r="10" spans="1:21" s="80" customFormat="1" ht="39" customHeight="1" thickBot="1" x14ac:dyDescent="0.3">
      <c r="A10" s="78"/>
      <c r="B10" s="79"/>
      <c r="C10" s="79"/>
      <c r="D10" s="263" t="s">
        <v>15</v>
      </c>
      <c r="E10" s="264"/>
      <c r="F10" s="264"/>
      <c r="G10" s="264"/>
      <c r="H10" s="265"/>
      <c r="I10" s="266">
        <f>SUM(I5:I9)</f>
        <v>88979</v>
      </c>
      <c r="J10" s="267"/>
      <c r="K10" s="268">
        <f>SUM(K5:L9)</f>
        <v>62665.219999999994</v>
      </c>
      <c r="L10" s="269"/>
      <c r="M10" s="270">
        <f t="shared" si="0"/>
        <v>0.7042697715191224</v>
      </c>
      <c r="N10" s="271"/>
      <c r="O10" s="272">
        <f>I10-K10</f>
        <v>26313.780000000006</v>
      </c>
      <c r="P10" s="273"/>
      <c r="Q10" s="274" t="s">
        <v>176</v>
      </c>
      <c r="R10" s="275"/>
      <c r="S10" s="80">
        <f>SUM(S5:S9)</f>
        <v>21983.469999999998</v>
      </c>
      <c r="T10" s="80">
        <f>SUM(T5:T9)</f>
        <v>4331.5000000000009</v>
      </c>
    </row>
    <row r="12" spans="1:21" ht="15.75" thickBot="1" x14ac:dyDescent="0.25"/>
    <row r="13" spans="1:21" ht="16.5" thickBot="1" x14ac:dyDescent="0.25">
      <c r="A13" s="218" t="s">
        <v>33</v>
      </c>
      <c r="B13" s="219"/>
      <c r="C13" s="219"/>
      <c r="D13" s="219"/>
      <c r="E13" s="219"/>
      <c r="F13" s="219"/>
      <c r="G13" s="219"/>
      <c r="H13" s="219"/>
      <c r="I13" s="219"/>
      <c r="J13" s="219"/>
      <c r="K13" s="219"/>
      <c r="L13" s="219"/>
      <c r="M13" s="219"/>
      <c r="N13" s="219"/>
      <c r="O13" s="219"/>
      <c r="P13" s="219"/>
      <c r="Q13" s="219"/>
      <c r="R13" s="219"/>
      <c r="S13" s="220"/>
    </row>
    <row r="14" spans="1:21" ht="29.25" customHeight="1" thickBot="1" x14ac:dyDescent="0.3">
      <c r="A14" s="161" t="s">
        <v>0</v>
      </c>
      <c r="B14" s="276"/>
      <c r="C14" s="73" t="s">
        <v>1</v>
      </c>
      <c r="D14" s="277" t="s">
        <v>16</v>
      </c>
      <c r="E14" s="276"/>
      <c r="F14" s="278" t="s">
        <v>17</v>
      </c>
      <c r="G14" s="279"/>
      <c r="H14" s="278" t="s">
        <v>18</v>
      </c>
      <c r="I14" s="279"/>
      <c r="J14" s="278" t="s">
        <v>19</v>
      </c>
      <c r="K14" s="279"/>
      <c r="L14" s="277" t="s">
        <v>4</v>
      </c>
      <c r="M14" s="276"/>
      <c r="N14" s="278" t="s">
        <v>5</v>
      </c>
      <c r="O14" s="279"/>
      <c r="P14" s="277" t="s">
        <v>6</v>
      </c>
      <c r="Q14" s="276"/>
      <c r="R14" s="277" t="s">
        <v>7</v>
      </c>
      <c r="S14" s="162"/>
      <c r="T14" s="115" t="s">
        <v>177</v>
      </c>
      <c r="U14" s="115" t="s">
        <v>178</v>
      </c>
    </row>
    <row r="15" spans="1:21" ht="75" customHeight="1" x14ac:dyDescent="0.2">
      <c r="A15" s="74">
        <v>1.1000000000000001</v>
      </c>
      <c r="B15" s="75" t="s">
        <v>20</v>
      </c>
      <c r="C15" s="75" t="s">
        <v>9</v>
      </c>
      <c r="D15" s="251" t="s">
        <v>21</v>
      </c>
      <c r="E15" s="252"/>
      <c r="F15" s="253">
        <v>6</v>
      </c>
      <c r="G15" s="254"/>
      <c r="H15" s="255">
        <v>6</v>
      </c>
      <c r="I15" s="256"/>
      <c r="J15" s="257">
        <v>3425</v>
      </c>
      <c r="K15" s="258"/>
      <c r="L15" s="259">
        <v>3831.85</v>
      </c>
      <c r="M15" s="260"/>
      <c r="N15" s="261">
        <f>IFERROR(L15/J15,"-")</f>
        <v>1.1187883211678833</v>
      </c>
      <c r="O15" s="262"/>
      <c r="P15" s="247">
        <f>IFERROR(L15-J15,"-")</f>
        <v>406.84999999999991</v>
      </c>
      <c r="Q15" s="248"/>
      <c r="R15" s="249" t="s">
        <v>179</v>
      </c>
      <c r="S15" s="250"/>
      <c r="T15" s="116">
        <v>605</v>
      </c>
      <c r="U15" s="121">
        <v>-1012</v>
      </c>
    </row>
    <row r="16" spans="1:21" ht="76.5" customHeight="1" x14ac:dyDescent="0.2">
      <c r="A16" s="76">
        <v>1.2</v>
      </c>
      <c r="B16" s="77" t="s">
        <v>20</v>
      </c>
      <c r="C16" s="77" t="s">
        <v>22</v>
      </c>
      <c r="D16" s="221" t="s">
        <v>23</v>
      </c>
      <c r="E16" s="222"/>
      <c r="F16" s="207">
        <v>6</v>
      </c>
      <c r="G16" s="208"/>
      <c r="H16" s="209">
        <v>5</v>
      </c>
      <c r="I16" s="210"/>
      <c r="J16" s="211">
        <v>3425</v>
      </c>
      <c r="K16" s="212"/>
      <c r="L16" s="213">
        <v>3591.51</v>
      </c>
      <c r="M16" s="214"/>
      <c r="N16" s="215">
        <f>IFERROR(L16/J16,"-")</f>
        <v>1.0486160583941606</v>
      </c>
      <c r="O16" s="216"/>
      <c r="P16" s="164">
        <f t="shared" ref="P16:P28" si="2">IFERROR(L16-J16,"-")</f>
        <v>166.51000000000022</v>
      </c>
      <c r="Q16" s="165"/>
      <c r="R16" s="205" t="s">
        <v>183</v>
      </c>
      <c r="S16" s="206"/>
      <c r="T16" s="116">
        <v>605</v>
      </c>
      <c r="U16" s="121">
        <v>-772</v>
      </c>
    </row>
    <row r="17" spans="1:21" ht="62.25" customHeight="1" x14ac:dyDescent="0.2">
      <c r="A17" s="76">
        <v>1.3</v>
      </c>
      <c r="B17" s="77" t="s">
        <v>20</v>
      </c>
      <c r="C17" s="77" t="s">
        <v>9</v>
      </c>
      <c r="D17" s="221" t="s">
        <v>24</v>
      </c>
      <c r="E17" s="222"/>
      <c r="F17" s="207">
        <v>11</v>
      </c>
      <c r="G17" s="208"/>
      <c r="H17" s="209">
        <v>18</v>
      </c>
      <c r="I17" s="210"/>
      <c r="J17" s="211">
        <v>2512</v>
      </c>
      <c r="K17" s="212"/>
      <c r="L17" s="213">
        <v>2936.16</v>
      </c>
      <c r="M17" s="214"/>
      <c r="N17" s="215">
        <f>IFERROR(L17/J17,"-")</f>
        <v>1.1688535031847134</v>
      </c>
      <c r="O17" s="216"/>
      <c r="P17" s="164">
        <f t="shared" si="2"/>
        <v>424.15999999999985</v>
      </c>
      <c r="Q17" s="165"/>
      <c r="R17" s="205" t="s">
        <v>185</v>
      </c>
      <c r="S17" s="206"/>
      <c r="T17" s="116">
        <v>0</v>
      </c>
      <c r="U17" s="121">
        <v>-424</v>
      </c>
    </row>
    <row r="18" spans="1:21" ht="58.5" customHeight="1" x14ac:dyDescent="0.2">
      <c r="A18" s="76">
        <v>1.4</v>
      </c>
      <c r="B18" s="77" t="s">
        <v>20</v>
      </c>
      <c r="C18" s="77" t="s">
        <v>9</v>
      </c>
      <c r="D18" s="221" t="s">
        <v>24</v>
      </c>
      <c r="E18" s="222"/>
      <c r="F18" s="207">
        <v>4</v>
      </c>
      <c r="G18" s="208"/>
      <c r="H18" s="209">
        <v>5</v>
      </c>
      <c r="I18" s="210"/>
      <c r="J18" s="211">
        <v>457</v>
      </c>
      <c r="K18" s="212"/>
      <c r="L18" s="213">
        <v>676.51</v>
      </c>
      <c r="M18" s="214"/>
      <c r="N18" s="215">
        <f>IFERROR(L18/J18,"-")</f>
        <v>1.480328227571116</v>
      </c>
      <c r="O18" s="216"/>
      <c r="P18" s="164">
        <f t="shared" si="2"/>
        <v>219.51</v>
      </c>
      <c r="Q18" s="165"/>
      <c r="R18" s="205" t="s">
        <v>186</v>
      </c>
      <c r="S18" s="206"/>
      <c r="T18" s="116">
        <v>0</v>
      </c>
      <c r="U18" s="121">
        <v>-220</v>
      </c>
    </row>
    <row r="19" spans="1:21" ht="63.75" customHeight="1" x14ac:dyDescent="0.2">
      <c r="A19" s="76">
        <v>1.5</v>
      </c>
      <c r="B19" s="77" t="s">
        <v>20</v>
      </c>
      <c r="C19" s="77" t="s">
        <v>9</v>
      </c>
      <c r="D19" s="221" t="s">
        <v>25</v>
      </c>
      <c r="E19" s="222"/>
      <c r="F19" s="207">
        <v>4</v>
      </c>
      <c r="G19" s="208"/>
      <c r="H19" s="209">
        <v>4</v>
      </c>
      <c r="I19" s="210"/>
      <c r="J19" s="211">
        <v>457</v>
      </c>
      <c r="K19" s="212"/>
      <c r="L19" s="213">
        <v>474.56</v>
      </c>
      <c r="M19" s="214"/>
      <c r="N19" s="215">
        <f t="shared" ref="N19:N28" si="3">IFERROR(L19/J19,"-")</f>
        <v>1.0384245076586434</v>
      </c>
      <c r="O19" s="216"/>
      <c r="P19" s="164">
        <f t="shared" si="2"/>
        <v>17.560000000000002</v>
      </c>
      <c r="Q19" s="165"/>
      <c r="R19" s="205" t="s">
        <v>187</v>
      </c>
      <c r="S19" s="206"/>
      <c r="T19" s="116">
        <v>0</v>
      </c>
      <c r="U19" s="121">
        <v>-18</v>
      </c>
    </row>
    <row r="20" spans="1:21" ht="114.75" customHeight="1" x14ac:dyDescent="0.25">
      <c r="A20" s="76">
        <v>1.6</v>
      </c>
      <c r="B20" s="77" t="s">
        <v>20</v>
      </c>
      <c r="C20" s="77" t="s">
        <v>26</v>
      </c>
      <c r="D20" s="221" t="s">
        <v>27</v>
      </c>
      <c r="E20" s="222"/>
      <c r="F20" s="207">
        <v>12</v>
      </c>
      <c r="G20" s="208"/>
      <c r="H20" s="209">
        <v>10</v>
      </c>
      <c r="I20" s="210"/>
      <c r="J20" s="211">
        <v>3600</v>
      </c>
      <c r="K20" s="212"/>
      <c r="L20" s="213">
        <v>4128.16</v>
      </c>
      <c r="M20" s="214"/>
      <c r="N20" s="215">
        <f t="shared" si="3"/>
        <v>1.146711111111111</v>
      </c>
      <c r="O20" s="216"/>
      <c r="P20" s="164">
        <f t="shared" si="2"/>
        <v>528.15999999999985</v>
      </c>
      <c r="Q20" s="165"/>
      <c r="R20" s="205" t="s">
        <v>188</v>
      </c>
      <c r="S20" s="206"/>
      <c r="T20" s="116">
        <v>895</v>
      </c>
      <c r="U20" s="123">
        <v>-1423</v>
      </c>
    </row>
    <row r="21" spans="1:21" ht="106.5" customHeight="1" x14ac:dyDescent="0.25">
      <c r="A21" s="76">
        <v>1.7</v>
      </c>
      <c r="B21" s="77" t="s">
        <v>20</v>
      </c>
      <c r="C21" s="77" t="s">
        <v>22</v>
      </c>
      <c r="D21" s="221" t="s">
        <v>28</v>
      </c>
      <c r="E21" s="222"/>
      <c r="F21" s="207">
        <v>8</v>
      </c>
      <c r="G21" s="208"/>
      <c r="H21" s="209">
        <v>8</v>
      </c>
      <c r="I21" s="210"/>
      <c r="J21" s="211">
        <v>2800</v>
      </c>
      <c r="K21" s="212"/>
      <c r="L21" s="213">
        <v>2546.42</v>
      </c>
      <c r="M21" s="214"/>
      <c r="N21" s="215">
        <f t="shared" si="3"/>
        <v>0.90943571428571435</v>
      </c>
      <c r="O21" s="216"/>
      <c r="P21" s="164">
        <f t="shared" si="2"/>
        <v>-253.57999999999993</v>
      </c>
      <c r="Q21" s="165"/>
      <c r="R21" s="205" t="s">
        <v>189</v>
      </c>
      <c r="S21" s="206"/>
      <c r="T21" s="116">
        <v>1096.95</v>
      </c>
      <c r="U21" s="123">
        <v>-842.95</v>
      </c>
    </row>
    <row r="22" spans="1:21" ht="106.5" customHeight="1" x14ac:dyDescent="0.25">
      <c r="A22" s="76">
        <v>1.8</v>
      </c>
      <c r="B22" s="77" t="s">
        <v>20</v>
      </c>
      <c r="C22" s="77" t="s">
        <v>26</v>
      </c>
      <c r="D22" s="221" t="s">
        <v>29</v>
      </c>
      <c r="E22" s="222"/>
      <c r="F22" s="207">
        <v>2</v>
      </c>
      <c r="G22" s="208"/>
      <c r="H22" s="209">
        <v>2</v>
      </c>
      <c r="I22" s="210"/>
      <c r="J22" s="211">
        <v>2284</v>
      </c>
      <c r="K22" s="212"/>
      <c r="L22" s="213">
        <v>2066.5700000000002</v>
      </c>
      <c r="M22" s="214"/>
      <c r="N22" s="215">
        <f t="shared" si="3"/>
        <v>0.9048029772329248</v>
      </c>
      <c r="O22" s="216"/>
      <c r="P22" s="164">
        <f t="shared" si="2"/>
        <v>-217.42999999999984</v>
      </c>
      <c r="Q22" s="165"/>
      <c r="R22" s="245" t="s">
        <v>184</v>
      </c>
      <c r="S22" s="246"/>
      <c r="T22" s="116">
        <v>130</v>
      </c>
      <c r="U22" s="124">
        <v>87</v>
      </c>
    </row>
    <row r="23" spans="1:21" ht="62.25" customHeight="1" x14ac:dyDescent="0.25">
      <c r="A23" s="76">
        <v>1.9</v>
      </c>
      <c r="B23" s="77" t="s">
        <v>20</v>
      </c>
      <c r="C23" s="77" t="s">
        <v>9</v>
      </c>
      <c r="D23" s="221" t="s">
        <v>30</v>
      </c>
      <c r="E23" s="222"/>
      <c r="F23" s="207">
        <v>2</v>
      </c>
      <c r="G23" s="208"/>
      <c r="H23" s="209">
        <v>2</v>
      </c>
      <c r="I23" s="210"/>
      <c r="J23" s="211">
        <v>3500</v>
      </c>
      <c r="K23" s="212"/>
      <c r="L23" s="213">
        <v>3939.04</v>
      </c>
      <c r="M23" s="214"/>
      <c r="N23" s="215">
        <f t="shared" si="3"/>
        <v>1.12544</v>
      </c>
      <c r="O23" s="216"/>
      <c r="P23" s="164">
        <f t="shared" si="2"/>
        <v>439.03999999999996</v>
      </c>
      <c r="Q23" s="165"/>
      <c r="R23" s="205" t="s">
        <v>190</v>
      </c>
      <c r="S23" s="206"/>
      <c r="T23" s="116">
        <v>0</v>
      </c>
      <c r="U23" s="123">
        <v>-439</v>
      </c>
    </row>
    <row r="24" spans="1:21" ht="63.75" customHeight="1" x14ac:dyDescent="0.25">
      <c r="A24" s="81">
        <v>1.1000000000000001</v>
      </c>
      <c r="B24" s="77" t="s">
        <v>20</v>
      </c>
      <c r="C24" s="77" t="s">
        <v>9</v>
      </c>
      <c r="D24" s="221" t="s">
        <v>31</v>
      </c>
      <c r="E24" s="222"/>
      <c r="F24" s="207">
        <v>1</v>
      </c>
      <c r="G24" s="208"/>
      <c r="H24" s="209">
        <v>0</v>
      </c>
      <c r="I24" s="210"/>
      <c r="J24" s="211">
        <v>3500</v>
      </c>
      <c r="K24" s="212"/>
      <c r="L24" s="213">
        <v>13.75</v>
      </c>
      <c r="M24" s="214"/>
      <c r="N24" s="215">
        <f t="shared" si="3"/>
        <v>3.9285714285714288E-3</v>
      </c>
      <c r="O24" s="216"/>
      <c r="P24" s="164">
        <f t="shared" si="2"/>
        <v>-3486.25</v>
      </c>
      <c r="Q24" s="165"/>
      <c r="R24" s="205" t="s">
        <v>191</v>
      </c>
      <c r="S24" s="206"/>
      <c r="T24" s="116">
        <v>3738.13</v>
      </c>
      <c r="U24" s="123">
        <v>-252.13</v>
      </c>
    </row>
    <row r="25" spans="1:21" ht="129" customHeight="1" x14ac:dyDescent="0.25">
      <c r="A25" s="81">
        <v>1.1100000000000001</v>
      </c>
      <c r="B25" s="77" t="s">
        <v>20</v>
      </c>
      <c r="C25" s="77" t="s">
        <v>9</v>
      </c>
      <c r="D25" s="221" t="s">
        <v>25</v>
      </c>
      <c r="E25" s="222"/>
      <c r="F25" s="207">
        <v>12</v>
      </c>
      <c r="G25" s="208"/>
      <c r="H25" s="209">
        <v>10</v>
      </c>
      <c r="I25" s="210"/>
      <c r="J25" s="211">
        <v>3200</v>
      </c>
      <c r="K25" s="212"/>
      <c r="L25" s="213">
        <v>2016.46</v>
      </c>
      <c r="M25" s="214"/>
      <c r="N25" s="215">
        <f t="shared" si="3"/>
        <v>0.63014375</v>
      </c>
      <c r="O25" s="216"/>
      <c r="P25" s="164">
        <f t="shared" si="2"/>
        <v>-1183.54</v>
      </c>
      <c r="Q25" s="165"/>
      <c r="R25" s="205" t="s">
        <v>192</v>
      </c>
      <c r="S25" s="206"/>
      <c r="T25" s="116">
        <v>1000</v>
      </c>
      <c r="U25" s="124">
        <v>184</v>
      </c>
    </row>
    <row r="26" spans="1:21" ht="57.75" customHeight="1" x14ac:dyDescent="0.25">
      <c r="A26" s="81">
        <v>1.1200000000000001</v>
      </c>
      <c r="B26" s="77" t="s">
        <v>20</v>
      </c>
      <c r="C26" s="77" t="s">
        <v>9</v>
      </c>
      <c r="D26" s="221" t="s">
        <v>30</v>
      </c>
      <c r="E26" s="222"/>
      <c r="F26" s="207">
        <v>3</v>
      </c>
      <c r="G26" s="208"/>
      <c r="H26" s="209">
        <v>10</v>
      </c>
      <c r="I26" s="210"/>
      <c r="J26" s="211">
        <v>3500</v>
      </c>
      <c r="K26" s="212"/>
      <c r="L26" s="213">
        <v>4000</v>
      </c>
      <c r="M26" s="214"/>
      <c r="N26" s="215">
        <f t="shared" si="3"/>
        <v>1.1428571428571428</v>
      </c>
      <c r="O26" s="216"/>
      <c r="P26" s="164">
        <f t="shared" si="2"/>
        <v>500</v>
      </c>
      <c r="Q26" s="165"/>
      <c r="R26" s="205" t="s">
        <v>193</v>
      </c>
      <c r="S26" s="206"/>
      <c r="T26" s="116">
        <v>0</v>
      </c>
      <c r="U26" s="123">
        <v>-500</v>
      </c>
    </row>
    <row r="27" spans="1:21" ht="60.75" customHeight="1" x14ac:dyDescent="0.25">
      <c r="A27" s="81">
        <v>1.1299999999999999</v>
      </c>
      <c r="B27" s="77" t="s">
        <v>20</v>
      </c>
      <c r="C27" s="77" t="s">
        <v>9</v>
      </c>
      <c r="D27" s="221" t="s">
        <v>32</v>
      </c>
      <c r="E27" s="222"/>
      <c r="F27" s="207">
        <v>1</v>
      </c>
      <c r="G27" s="208"/>
      <c r="H27" s="209">
        <v>1</v>
      </c>
      <c r="I27" s="210"/>
      <c r="J27" s="211">
        <v>3500</v>
      </c>
      <c r="K27" s="212"/>
      <c r="L27" s="213">
        <v>3983.99</v>
      </c>
      <c r="M27" s="214"/>
      <c r="N27" s="215">
        <f t="shared" si="3"/>
        <v>1.1382828571428572</v>
      </c>
      <c r="O27" s="216"/>
      <c r="P27" s="164">
        <f t="shared" si="2"/>
        <v>483.98999999999978</v>
      </c>
      <c r="Q27" s="165"/>
      <c r="R27" s="205" t="s">
        <v>194</v>
      </c>
      <c r="S27" s="206"/>
      <c r="T27" s="116">
        <v>0</v>
      </c>
      <c r="U27" s="123">
        <v>-484</v>
      </c>
    </row>
    <row r="28" spans="1:21" ht="72.75" customHeight="1" thickBot="1" x14ac:dyDescent="0.25">
      <c r="A28" s="81">
        <v>1.1399999999999999</v>
      </c>
      <c r="B28" s="77" t="s">
        <v>20</v>
      </c>
      <c r="C28" s="77" t="s">
        <v>9</v>
      </c>
      <c r="D28" s="221" t="s">
        <v>32</v>
      </c>
      <c r="E28" s="222"/>
      <c r="F28" s="207">
        <v>1</v>
      </c>
      <c r="G28" s="208"/>
      <c r="H28" s="223">
        <v>1</v>
      </c>
      <c r="I28" s="224"/>
      <c r="J28" s="225">
        <v>2000</v>
      </c>
      <c r="K28" s="226"/>
      <c r="L28" s="227">
        <v>2000</v>
      </c>
      <c r="M28" s="228"/>
      <c r="N28" s="229">
        <f t="shared" si="3"/>
        <v>1</v>
      </c>
      <c r="O28" s="230"/>
      <c r="P28" s="231">
        <f t="shared" si="2"/>
        <v>0</v>
      </c>
      <c r="Q28" s="232"/>
      <c r="R28" s="205" t="s">
        <v>195</v>
      </c>
      <c r="S28" s="206"/>
      <c r="T28" s="116">
        <v>0</v>
      </c>
      <c r="U28" s="116">
        <v>0</v>
      </c>
    </row>
    <row r="29" spans="1:21" ht="15.75" thickBot="1" x14ac:dyDescent="0.25">
      <c r="A29" s="82"/>
      <c r="B29" s="82"/>
      <c r="C29" s="82"/>
      <c r="D29" s="82"/>
      <c r="E29" s="82"/>
      <c r="F29" s="83"/>
      <c r="H29" s="235" t="s">
        <v>47</v>
      </c>
      <c r="I29" s="236"/>
      <c r="J29" s="237">
        <f>SUM(J15:K28)</f>
        <v>38160</v>
      </c>
      <c r="K29" s="238"/>
      <c r="L29" s="239">
        <f>SUM(L15:L28)</f>
        <v>36204.979999999996</v>
      </c>
      <c r="M29" s="240"/>
      <c r="N29" s="241">
        <f>IFERROR(L29/J29,"-")</f>
        <v>0.94876781970649882</v>
      </c>
      <c r="O29" s="242"/>
      <c r="P29" s="243">
        <f>J29-L29</f>
        <v>1955.0200000000041</v>
      </c>
      <c r="Q29" s="244"/>
      <c r="R29" s="233"/>
      <c r="S29" s="234"/>
      <c r="T29" s="116">
        <f>SUM(T15:T28)</f>
        <v>8070.08</v>
      </c>
      <c r="U29" s="116">
        <f>SUM(U15:U28)</f>
        <v>-6116.08</v>
      </c>
    </row>
    <row r="30" spans="1:21" ht="15.75" thickBot="1" x14ac:dyDescent="0.25">
      <c r="J30" s="217"/>
      <c r="K30" s="217"/>
    </row>
    <row r="31" spans="1:21" ht="16.5" thickBot="1" x14ac:dyDescent="0.25">
      <c r="A31" s="218" t="s">
        <v>46</v>
      </c>
      <c r="B31" s="219"/>
      <c r="C31" s="219"/>
      <c r="D31" s="219"/>
      <c r="E31" s="219"/>
      <c r="F31" s="219"/>
      <c r="G31" s="219"/>
      <c r="H31" s="219"/>
      <c r="I31" s="219"/>
      <c r="J31" s="219"/>
      <c r="K31" s="219"/>
      <c r="L31" s="219"/>
      <c r="M31" s="219"/>
      <c r="N31" s="219"/>
      <c r="O31" s="219"/>
      <c r="P31" s="219"/>
      <c r="Q31" s="219"/>
      <c r="R31" s="219"/>
      <c r="S31" s="220"/>
    </row>
    <row r="32" spans="1:21" ht="15.75" thickBot="1" x14ac:dyDescent="0.25">
      <c r="A32" s="82"/>
      <c r="B32" s="82"/>
      <c r="C32" s="82"/>
      <c r="D32" s="82"/>
      <c r="E32" s="82"/>
      <c r="F32" s="82"/>
      <c r="G32" s="82"/>
      <c r="H32" s="82"/>
      <c r="I32" s="82"/>
      <c r="J32" s="82"/>
      <c r="K32" s="82"/>
      <c r="L32" s="82"/>
      <c r="M32" s="82"/>
      <c r="N32" s="82"/>
      <c r="O32" s="82"/>
      <c r="P32" s="82"/>
      <c r="Q32" s="82"/>
      <c r="R32" s="82"/>
      <c r="S32" s="82"/>
    </row>
    <row r="33" spans="1:19" ht="15.75" thickBot="1" x14ac:dyDescent="0.25">
      <c r="A33" s="130" t="s">
        <v>35</v>
      </c>
      <c r="B33" s="131"/>
      <c r="C33" s="131"/>
      <c r="D33" s="131"/>
      <c r="E33" s="160"/>
      <c r="F33" s="161" t="s">
        <v>36</v>
      </c>
      <c r="G33" s="162"/>
      <c r="H33" s="161" t="s">
        <v>37</v>
      </c>
      <c r="I33" s="163"/>
      <c r="J33" s="163"/>
      <c r="K33" s="163"/>
      <c r="L33" s="163"/>
      <c r="M33" s="162"/>
      <c r="N33" s="82"/>
      <c r="O33" s="82"/>
      <c r="P33" s="82"/>
      <c r="Q33" s="82"/>
      <c r="R33" s="82"/>
      <c r="S33" s="82"/>
    </row>
    <row r="34" spans="1:19" ht="15" customHeight="1" x14ac:dyDescent="0.2">
      <c r="A34" s="183" t="s">
        <v>38</v>
      </c>
      <c r="B34" s="184"/>
      <c r="C34" s="84">
        <v>1.1000000000000001</v>
      </c>
      <c r="D34" s="187" t="s">
        <v>39</v>
      </c>
      <c r="E34" s="188"/>
      <c r="F34" s="189">
        <v>18833.849999999999</v>
      </c>
      <c r="G34" s="190"/>
      <c r="H34" s="191" t="s">
        <v>48</v>
      </c>
      <c r="I34" s="192"/>
      <c r="J34" s="192"/>
      <c r="K34" s="192"/>
      <c r="L34" s="192"/>
      <c r="M34" s="193"/>
      <c r="N34" s="82"/>
      <c r="O34" s="82"/>
      <c r="P34" s="82"/>
      <c r="Q34" s="82"/>
      <c r="R34" s="82"/>
      <c r="S34" s="82"/>
    </row>
    <row r="35" spans="1:19" ht="15" customHeight="1" x14ac:dyDescent="0.2">
      <c r="A35" s="185"/>
      <c r="B35" s="186"/>
      <c r="C35" s="85">
        <v>1.2</v>
      </c>
      <c r="D35" s="194" t="s">
        <v>40</v>
      </c>
      <c r="E35" s="195"/>
      <c r="F35" s="152">
        <v>120000</v>
      </c>
      <c r="G35" s="170"/>
      <c r="H35" s="171" t="s">
        <v>49</v>
      </c>
      <c r="I35" s="172"/>
      <c r="J35" s="172"/>
      <c r="K35" s="172"/>
      <c r="L35" s="172"/>
      <c r="M35" s="173"/>
      <c r="N35" s="82"/>
      <c r="O35" s="82"/>
      <c r="P35" s="82"/>
      <c r="Q35" s="82"/>
      <c r="R35" s="82"/>
      <c r="S35" s="82"/>
    </row>
    <row r="36" spans="1:19" ht="15" customHeight="1" x14ac:dyDescent="0.2">
      <c r="A36" s="174" t="s">
        <v>41</v>
      </c>
      <c r="B36" s="175"/>
      <c r="C36" s="85">
        <v>2.1</v>
      </c>
      <c r="D36" s="178" t="s">
        <v>16</v>
      </c>
      <c r="E36" s="179"/>
      <c r="F36" s="152">
        <f>L29</f>
        <v>36204.979999999996</v>
      </c>
      <c r="G36" s="170"/>
      <c r="H36" s="171" t="s">
        <v>138</v>
      </c>
      <c r="I36" s="172"/>
      <c r="J36" s="172"/>
      <c r="K36" s="172"/>
      <c r="L36" s="172"/>
      <c r="M36" s="173"/>
      <c r="N36" s="82"/>
      <c r="O36" s="82"/>
      <c r="P36" s="82"/>
      <c r="Q36" s="82"/>
      <c r="R36" s="82"/>
      <c r="S36" s="82"/>
    </row>
    <row r="37" spans="1:19" ht="15" customHeight="1" x14ac:dyDescent="0.2">
      <c r="A37" s="176"/>
      <c r="B37" s="177"/>
      <c r="C37" s="85">
        <v>2.2000000000000002</v>
      </c>
      <c r="D37" s="178" t="s">
        <v>42</v>
      </c>
      <c r="E37" s="179"/>
      <c r="F37" s="152">
        <f>K10</f>
        <v>62665.219999999994</v>
      </c>
      <c r="G37" s="170"/>
      <c r="H37" s="180" t="s">
        <v>139</v>
      </c>
      <c r="I37" s="181"/>
      <c r="J37" s="181"/>
      <c r="K37" s="181"/>
      <c r="L37" s="181"/>
      <c r="M37" s="182"/>
      <c r="N37" s="82"/>
      <c r="O37" s="82"/>
      <c r="P37" s="82"/>
      <c r="Q37" s="82"/>
      <c r="R37" s="82"/>
      <c r="S37" s="82"/>
    </row>
    <row r="38" spans="1:19" ht="15.75" thickBot="1" x14ac:dyDescent="0.25">
      <c r="A38" s="196" t="s">
        <v>43</v>
      </c>
      <c r="B38" s="197"/>
      <c r="C38" s="86">
        <v>3.1</v>
      </c>
      <c r="D38" s="198" t="s">
        <v>44</v>
      </c>
      <c r="E38" s="199"/>
      <c r="F38" s="200">
        <f>'Compromisos al 31 dic 2019'!D58</f>
        <v>30010.18</v>
      </c>
      <c r="G38" s="201"/>
      <c r="H38" s="202" t="s">
        <v>140</v>
      </c>
      <c r="I38" s="203"/>
      <c r="J38" s="203"/>
      <c r="K38" s="203"/>
      <c r="L38" s="203"/>
      <c r="M38" s="204"/>
      <c r="N38" s="82"/>
      <c r="O38" s="82"/>
      <c r="P38" s="82"/>
      <c r="Q38" s="82"/>
      <c r="R38" s="82"/>
      <c r="S38" s="82"/>
    </row>
    <row r="39" spans="1:19" ht="16.5" thickBot="1" x14ac:dyDescent="0.25">
      <c r="A39" s="82"/>
      <c r="B39" s="82"/>
      <c r="C39" s="82"/>
      <c r="D39" s="166" t="s">
        <v>45</v>
      </c>
      <c r="E39" s="167"/>
      <c r="F39" s="168">
        <f>F34+F35-F36-F37-F38</f>
        <v>9953.4700000000157</v>
      </c>
      <c r="G39" s="169"/>
      <c r="H39" s="82"/>
      <c r="I39" s="82"/>
      <c r="J39" s="87"/>
      <c r="K39" s="82"/>
      <c r="L39" s="82"/>
      <c r="M39" s="82"/>
      <c r="N39" s="82"/>
      <c r="O39" s="82"/>
      <c r="P39" s="82"/>
      <c r="Q39" s="82"/>
      <c r="R39" s="82"/>
      <c r="S39" s="82"/>
    </row>
    <row r="42" spans="1:19" ht="15.75" thickBot="1" x14ac:dyDescent="0.25"/>
    <row r="43" spans="1:19" ht="15.75" thickBot="1" x14ac:dyDescent="0.25">
      <c r="A43" s="130" t="s">
        <v>50</v>
      </c>
      <c r="B43" s="131"/>
      <c r="C43" s="131"/>
      <c r="D43" s="132" t="s">
        <v>36</v>
      </c>
      <c r="E43" s="133"/>
      <c r="F43" s="134" t="s">
        <v>37</v>
      </c>
      <c r="G43" s="135"/>
      <c r="H43" s="135"/>
      <c r="I43" s="135"/>
      <c r="J43" s="135"/>
      <c r="K43" s="136"/>
    </row>
    <row r="44" spans="1:19" x14ac:dyDescent="0.2">
      <c r="A44" s="88" t="s">
        <v>51</v>
      </c>
      <c r="B44" s="89"/>
      <c r="C44" s="90"/>
      <c r="D44" s="137">
        <v>39296.68</v>
      </c>
      <c r="E44" s="138"/>
      <c r="F44" s="139" t="s">
        <v>137</v>
      </c>
      <c r="G44" s="140"/>
      <c r="H44" s="140"/>
      <c r="I44" s="140"/>
      <c r="J44" s="140"/>
      <c r="K44" s="141"/>
    </row>
    <row r="45" spans="1:19" x14ac:dyDescent="0.2">
      <c r="A45" s="91" t="s">
        <v>52</v>
      </c>
      <c r="B45" s="92"/>
      <c r="C45" s="93"/>
      <c r="D45" s="142">
        <f>-366.76-600+169</f>
        <v>-797.76</v>
      </c>
      <c r="E45" s="143"/>
      <c r="F45" s="144" t="s">
        <v>103</v>
      </c>
      <c r="G45" s="145"/>
      <c r="H45" s="145"/>
      <c r="I45" s="145"/>
      <c r="J45" s="145"/>
      <c r="K45" s="146"/>
    </row>
    <row r="46" spans="1:19" ht="15.75" customHeight="1" x14ac:dyDescent="0.2">
      <c r="A46" s="157" t="s">
        <v>148</v>
      </c>
      <c r="B46" s="158"/>
      <c r="C46" s="159"/>
      <c r="D46" s="152">
        <f>1274.67+190</f>
        <v>1464.67</v>
      </c>
      <c r="E46" s="153"/>
      <c r="F46" s="154" t="s">
        <v>167</v>
      </c>
      <c r="G46" s="155"/>
      <c r="H46" s="155"/>
      <c r="I46" s="155"/>
      <c r="J46" s="155"/>
      <c r="K46" s="156"/>
    </row>
    <row r="47" spans="1:19" ht="15.75" thickBot="1" x14ac:dyDescent="0.25">
      <c r="A47" s="94" t="s">
        <v>53</v>
      </c>
      <c r="B47" s="95"/>
      <c r="C47" s="96"/>
      <c r="D47" s="147">
        <f>-'Compromisos al 31 dic 2019'!D58</f>
        <v>-30010.18</v>
      </c>
      <c r="E47" s="148"/>
      <c r="F47" s="149" t="s">
        <v>104</v>
      </c>
      <c r="G47" s="150"/>
      <c r="H47" s="150"/>
      <c r="I47" s="150"/>
      <c r="J47" s="150"/>
      <c r="K47" s="151"/>
    </row>
    <row r="48" spans="1:19" ht="16.5" thickBot="1" x14ac:dyDescent="0.25">
      <c r="A48" s="125" t="s">
        <v>45</v>
      </c>
      <c r="B48" s="126"/>
      <c r="C48" s="127"/>
      <c r="D48" s="128">
        <f>SUM(D44:E47)</f>
        <v>9953.4099999999962</v>
      </c>
      <c r="E48" s="129"/>
      <c r="F48" s="97"/>
      <c r="G48" s="82"/>
      <c r="H48" s="82"/>
      <c r="I48" s="82"/>
      <c r="J48" s="82"/>
      <c r="K48" s="82"/>
    </row>
    <row r="49" spans="5:6" x14ac:dyDescent="0.2">
      <c r="F49" s="98"/>
    </row>
    <row r="50" spans="5:6" x14ac:dyDescent="0.2">
      <c r="E50" s="98">
        <f>F39-D48</f>
        <v>6.0000000019499566E-2</v>
      </c>
    </row>
  </sheetData>
  <mergeCells count="211">
    <mergeCell ref="A46:C46"/>
    <mergeCell ref="D46:E46"/>
    <mergeCell ref="F46:K46"/>
    <mergeCell ref="D47:E47"/>
    <mergeCell ref="F47:K47"/>
    <mergeCell ref="A48:C48"/>
    <mergeCell ref="D48:E48"/>
    <mergeCell ref="A43:C43"/>
    <mergeCell ref="D43:E43"/>
    <mergeCell ref="F43:K43"/>
    <mergeCell ref="D44:E44"/>
    <mergeCell ref="F44:K44"/>
    <mergeCell ref="D45:E45"/>
    <mergeCell ref="F45:K45"/>
    <mergeCell ref="A38:B38"/>
    <mergeCell ref="D38:E38"/>
    <mergeCell ref="F38:G38"/>
    <mergeCell ref="H38:M38"/>
    <mergeCell ref="D39:E39"/>
    <mergeCell ref="F39:G39"/>
    <mergeCell ref="F35:G35"/>
    <mergeCell ref="H35:M35"/>
    <mergeCell ref="A36:B37"/>
    <mergeCell ref="D36:E36"/>
    <mergeCell ref="F36:G36"/>
    <mergeCell ref="H36:M36"/>
    <mergeCell ref="D37:E37"/>
    <mergeCell ref="F37:G37"/>
    <mergeCell ref="H37:M37"/>
    <mergeCell ref="J30:K30"/>
    <mergeCell ref="A31:S31"/>
    <mergeCell ref="A33:E33"/>
    <mergeCell ref="F33:G33"/>
    <mergeCell ref="H33:M33"/>
    <mergeCell ref="A34:B35"/>
    <mergeCell ref="D34:E34"/>
    <mergeCell ref="F34:G34"/>
    <mergeCell ref="H34:M34"/>
    <mergeCell ref="D35:E35"/>
    <mergeCell ref="H29:I29"/>
    <mergeCell ref="J29:K29"/>
    <mergeCell ref="L29:M29"/>
    <mergeCell ref="N29:O29"/>
    <mergeCell ref="P29:Q29"/>
    <mergeCell ref="R29:S29"/>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27:O27"/>
    <mergeCell ref="P25:Q25"/>
    <mergeCell ref="R25:S25"/>
    <mergeCell ref="D26:E26"/>
    <mergeCell ref="F26:G26"/>
    <mergeCell ref="H26:I26"/>
    <mergeCell ref="J26:K26"/>
    <mergeCell ref="L26:M26"/>
    <mergeCell ref="N26:O26"/>
    <mergeCell ref="P26:Q26"/>
    <mergeCell ref="R26:S26"/>
    <mergeCell ref="D25:E25"/>
    <mergeCell ref="F25:G25"/>
    <mergeCell ref="H25:I25"/>
    <mergeCell ref="J25:K25"/>
    <mergeCell ref="L25:M25"/>
    <mergeCell ref="N25:O25"/>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21:O21"/>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19:O19"/>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N17:O17"/>
    <mergeCell ref="P15:Q15"/>
    <mergeCell ref="R15:S15"/>
    <mergeCell ref="D16:E16"/>
    <mergeCell ref="F16:G16"/>
    <mergeCell ref="H16:I16"/>
    <mergeCell ref="J16:K16"/>
    <mergeCell ref="L16:M16"/>
    <mergeCell ref="N16:O16"/>
    <mergeCell ref="P16:Q16"/>
    <mergeCell ref="R16:S16"/>
    <mergeCell ref="D15:E15"/>
    <mergeCell ref="F15:G15"/>
    <mergeCell ref="H15:I15"/>
    <mergeCell ref="J15:K15"/>
    <mergeCell ref="L15:M15"/>
    <mergeCell ref="N15:O15"/>
    <mergeCell ref="A13:S13"/>
    <mergeCell ref="A14:B14"/>
    <mergeCell ref="D14:E14"/>
    <mergeCell ref="F14:G14"/>
    <mergeCell ref="H14:I14"/>
    <mergeCell ref="J14:K14"/>
    <mergeCell ref="L14:M14"/>
    <mergeCell ref="N14:O14"/>
    <mergeCell ref="P14:Q14"/>
    <mergeCell ref="R14:S14"/>
    <mergeCell ref="D10:H10"/>
    <mergeCell ref="I10:J10"/>
    <mergeCell ref="K10:L10"/>
    <mergeCell ref="M10:N10"/>
    <mergeCell ref="O10:P10"/>
    <mergeCell ref="Q10:R10"/>
    <mergeCell ref="D9:H9"/>
    <mergeCell ref="I9:J9"/>
    <mergeCell ref="K9:L9"/>
    <mergeCell ref="M9:N9"/>
    <mergeCell ref="O9:P9"/>
    <mergeCell ref="Q9:R9"/>
    <mergeCell ref="D8:H8"/>
    <mergeCell ref="I8:J8"/>
    <mergeCell ref="K8:L8"/>
    <mergeCell ref="M8:N8"/>
    <mergeCell ref="O8:P8"/>
    <mergeCell ref="Q8:R8"/>
    <mergeCell ref="D7:H7"/>
    <mergeCell ref="I7:J7"/>
    <mergeCell ref="K7:L7"/>
    <mergeCell ref="M7:N7"/>
    <mergeCell ref="O7:P7"/>
    <mergeCell ref="Q7:R7"/>
    <mergeCell ref="A3:R3"/>
    <mergeCell ref="A4:B4"/>
    <mergeCell ref="D4:H4"/>
    <mergeCell ref="I4:J4"/>
    <mergeCell ref="K4:L4"/>
    <mergeCell ref="M4:N4"/>
    <mergeCell ref="O4:P4"/>
    <mergeCell ref="Q4:R4"/>
    <mergeCell ref="D6:H6"/>
    <mergeCell ref="I6:J6"/>
    <mergeCell ref="K6:L6"/>
    <mergeCell ref="M6:N6"/>
    <mergeCell ref="O6:P6"/>
    <mergeCell ref="Q6:R6"/>
    <mergeCell ref="D5:H5"/>
    <mergeCell ref="I5:J5"/>
    <mergeCell ref="K5:L5"/>
    <mergeCell ref="M5:N5"/>
    <mergeCell ref="O5:P5"/>
    <mergeCell ref="Q5:R5"/>
  </mergeCells>
  <dataValidations count="8">
    <dataValidation type="decimal" allowBlank="1" showInputMessage="1" showErrorMessage="1" sqref="D46 D45:E45 D47:E47" xr:uid="{4EC64087-1824-4649-916E-E7E307DC1F4A}">
      <formula1>-9999999</formula1>
      <formula2>99999999</formula2>
    </dataValidation>
    <dataValidation type="decimal" allowBlank="1" showInputMessage="1" showErrorMessage="1" sqref="D44:E44" xr:uid="{A3DB51F8-C177-4A70-8DAC-4E8A92F2DC2B}">
      <formula1>0</formula1>
      <formula2>99999</formula2>
    </dataValidation>
    <dataValidation type="decimal" allowBlank="1" showInputMessage="1" showErrorMessage="1" sqref="F38:G38" xr:uid="{08FBB3FE-823D-4628-AB64-41DC1C9376EC}">
      <formula1>-99999999</formula1>
      <formula2>9999999999</formula2>
    </dataValidation>
    <dataValidation type="decimal" allowBlank="1" showInputMessage="1" showErrorMessage="1" sqref="F34:G37" xr:uid="{731C7A40-9892-4FD9-A1B6-55E52E221B5B}">
      <formula1>0</formula1>
      <formula2>9999999999</formula2>
    </dataValidation>
    <dataValidation type="decimal" allowBlank="1" showInputMessage="1" showErrorMessage="1" sqref="P15:Q28 O5:P10" xr:uid="{DD3846AB-F17C-4C87-A7FC-3239B667D33D}">
      <formula1>-500000</formula1>
      <formula2>5000000</formula2>
    </dataValidation>
    <dataValidation type="decimal" allowBlank="1" showInputMessage="1" showErrorMessage="1" sqref="J9 L5:L7 K5:K9 I5:I9 J5:J7 L9 J15:M28" xr:uid="{B4A80978-4E75-40AC-A037-D1C41B495FC8}">
      <formula1>0</formula1>
      <formula2>5000000</formula2>
    </dataValidation>
    <dataValidation type="decimal" allowBlank="1" showInputMessage="1" showErrorMessage="1" sqref="F39:G39 N15:O28 M5:N10" xr:uid="{B9CD357A-2BF0-4D51-9087-5BD4D828426F}">
      <formula1>0</formula1>
      <formula2>50000</formula2>
    </dataValidation>
    <dataValidation type="whole" allowBlank="1" showInputMessage="1" showErrorMessage="1" sqref="I10:L10 J29:Q29 F15:I28 D48:E48" xr:uid="{EA06C2FB-0722-48DA-9493-7D7230A7D179}">
      <formula1>0</formula1>
      <formula2>50000</formula2>
    </dataValidation>
  </dataValidations>
  <pageMargins left="0.7" right="0.7" top="0.75" bottom="0.75" header="0.3" footer="0.3"/>
  <pageSetup orientation="portrait" horizontalDpi="360" verticalDpi="36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33BD6D-C9C0-45FA-A077-28F86E008F6E}">
          <x14:formula1>
            <xm:f>'C:\Users\malvarado\AppData\Local\Microsoft\Windows\INetCache\Content.Outlook\LF7CBA3L\[SLV-CFUND-1707_ExpenditureReport_Year2 modificacion.xlsx]LISTS'!#REF!</xm:f>
          </x14:formula1>
          <xm:sqref>B5:D9 B15:D28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35E7-FB9C-421E-A32D-2E83D83AD38E}">
  <dimension ref="A1:E68"/>
  <sheetViews>
    <sheetView workbookViewId="0">
      <pane ySplit="3" topLeftCell="A4" activePane="bottomLeft" state="frozen"/>
      <selection pane="bottomLeft" activeCell="H50" sqref="H50"/>
    </sheetView>
  </sheetViews>
  <sheetFormatPr baseColWidth="10" defaultRowHeight="15" x14ac:dyDescent="0.25"/>
  <cols>
    <col min="1" max="1" width="5.7109375" bestFit="1" customWidth="1"/>
    <col min="2" max="2" width="54.140625" customWidth="1"/>
    <col min="3" max="3" width="29.140625" customWidth="1"/>
    <col min="4" max="4" width="15.85546875" bestFit="1" customWidth="1"/>
    <col min="257" max="257" width="5.7109375" bestFit="1" customWidth="1"/>
    <col min="258" max="258" width="68.28515625" customWidth="1"/>
    <col min="259" max="259" width="29.140625" customWidth="1"/>
    <col min="260" max="260" width="15.85546875" bestFit="1" customWidth="1"/>
    <col min="513" max="513" width="5.7109375" bestFit="1" customWidth="1"/>
    <col min="514" max="514" width="68.28515625" customWidth="1"/>
    <col min="515" max="515" width="29.140625" customWidth="1"/>
    <col min="516" max="516" width="15.85546875" bestFit="1" customWidth="1"/>
    <col min="769" max="769" width="5.7109375" bestFit="1" customWidth="1"/>
    <col min="770" max="770" width="68.28515625" customWidth="1"/>
    <col min="771" max="771" width="29.140625" customWidth="1"/>
    <col min="772" max="772" width="15.85546875" bestFit="1" customWidth="1"/>
    <col min="1025" max="1025" width="5.7109375" bestFit="1" customWidth="1"/>
    <col min="1026" max="1026" width="68.28515625" customWidth="1"/>
    <col min="1027" max="1027" width="29.140625" customWidth="1"/>
    <col min="1028" max="1028" width="15.85546875" bestFit="1" customWidth="1"/>
    <col min="1281" max="1281" width="5.7109375" bestFit="1" customWidth="1"/>
    <col min="1282" max="1282" width="68.28515625" customWidth="1"/>
    <col min="1283" max="1283" width="29.140625" customWidth="1"/>
    <col min="1284" max="1284" width="15.85546875" bestFit="1" customWidth="1"/>
    <col min="1537" max="1537" width="5.7109375" bestFit="1" customWidth="1"/>
    <col min="1538" max="1538" width="68.28515625" customWidth="1"/>
    <col min="1539" max="1539" width="29.140625" customWidth="1"/>
    <col min="1540" max="1540" width="15.85546875" bestFit="1" customWidth="1"/>
    <col min="1793" max="1793" width="5.7109375" bestFit="1" customWidth="1"/>
    <col min="1794" max="1794" width="68.28515625" customWidth="1"/>
    <col min="1795" max="1795" width="29.140625" customWidth="1"/>
    <col min="1796" max="1796" width="15.85546875" bestFit="1" customWidth="1"/>
    <col min="2049" max="2049" width="5.7109375" bestFit="1" customWidth="1"/>
    <col min="2050" max="2050" width="68.28515625" customWidth="1"/>
    <col min="2051" max="2051" width="29.140625" customWidth="1"/>
    <col min="2052" max="2052" width="15.85546875" bestFit="1" customWidth="1"/>
    <col min="2305" max="2305" width="5.7109375" bestFit="1" customWidth="1"/>
    <col min="2306" max="2306" width="68.28515625" customWidth="1"/>
    <col min="2307" max="2307" width="29.140625" customWidth="1"/>
    <col min="2308" max="2308" width="15.85546875" bestFit="1" customWidth="1"/>
    <col min="2561" max="2561" width="5.7109375" bestFit="1" customWidth="1"/>
    <col min="2562" max="2562" width="68.28515625" customWidth="1"/>
    <col min="2563" max="2563" width="29.140625" customWidth="1"/>
    <col min="2564" max="2564" width="15.85546875" bestFit="1" customWidth="1"/>
    <col min="2817" max="2817" width="5.7109375" bestFit="1" customWidth="1"/>
    <col min="2818" max="2818" width="68.28515625" customWidth="1"/>
    <col min="2819" max="2819" width="29.140625" customWidth="1"/>
    <col min="2820" max="2820" width="15.85546875" bestFit="1" customWidth="1"/>
    <col min="3073" max="3073" width="5.7109375" bestFit="1" customWidth="1"/>
    <col min="3074" max="3074" width="68.28515625" customWidth="1"/>
    <col min="3075" max="3075" width="29.140625" customWidth="1"/>
    <col min="3076" max="3076" width="15.85546875" bestFit="1" customWidth="1"/>
    <col min="3329" max="3329" width="5.7109375" bestFit="1" customWidth="1"/>
    <col min="3330" max="3330" width="68.28515625" customWidth="1"/>
    <col min="3331" max="3331" width="29.140625" customWidth="1"/>
    <col min="3332" max="3332" width="15.85546875" bestFit="1" customWidth="1"/>
    <col min="3585" max="3585" width="5.7109375" bestFit="1" customWidth="1"/>
    <col min="3586" max="3586" width="68.28515625" customWidth="1"/>
    <col min="3587" max="3587" width="29.140625" customWidth="1"/>
    <col min="3588" max="3588" width="15.85546875" bestFit="1" customWidth="1"/>
    <col min="3841" max="3841" width="5.7109375" bestFit="1" customWidth="1"/>
    <col min="3842" max="3842" width="68.28515625" customWidth="1"/>
    <col min="3843" max="3843" width="29.140625" customWidth="1"/>
    <col min="3844" max="3844" width="15.85546875" bestFit="1" customWidth="1"/>
    <col min="4097" max="4097" width="5.7109375" bestFit="1" customWidth="1"/>
    <col min="4098" max="4098" width="68.28515625" customWidth="1"/>
    <col min="4099" max="4099" width="29.140625" customWidth="1"/>
    <col min="4100" max="4100" width="15.85546875" bestFit="1" customWidth="1"/>
    <col min="4353" max="4353" width="5.7109375" bestFit="1" customWidth="1"/>
    <col min="4354" max="4354" width="68.28515625" customWidth="1"/>
    <col min="4355" max="4355" width="29.140625" customWidth="1"/>
    <col min="4356" max="4356" width="15.85546875" bestFit="1" customWidth="1"/>
    <col min="4609" max="4609" width="5.7109375" bestFit="1" customWidth="1"/>
    <col min="4610" max="4610" width="68.28515625" customWidth="1"/>
    <col min="4611" max="4611" width="29.140625" customWidth="1"/>
    <col min="4612" max="4612" width="15.85546875" bestFit="1" customWidth="1"/>
    <col min="4865" max="4865" width="5.7109375" bestFit="1" customWidth="1"/>
    <col min="4866" max="4866" width="68.28515625" customWidth="1"/>
    <col min="4867" max="4867" width="29.140625" customWidth="1"/>
    <col min="4868" max="4868" width="15.85546875" bestFit="1" customWidth="1"/>
    <col min="5121" max="5121" width="5.7109375" bestFit="1" customWidth="1"/>
    <col min="5122" max="5122" width="68.28515625" customWidth="1"/>
    <col min="5123" max="5123" width="29.140625" customWidth="1"/>
    <col min="5124" max="5124" width="15.85546875" bestFit="1" customWidth="1"/>
    <col min="5377" max="5377" width="5.7109375" bestFit="1" customWidth="1"/>
    <col min="5378" max="5378" width="68.28515625" customWidth="1"/>
    <col min="5379" max="5379" width="29.140625" customWidth="1"/>
    <col min="5380" max="5380" width="15.85546875" bestFit="1" customWidth="1"/>
    <col min="5633" max="5633" width="5.7109375" bestFit="1" customWidth="1"/>
    <col min="5634" max="5634" width="68.28515625" customWidth="1"/>
    <col min="5635" max="5635" width="29.140625" customWidth="1"/>
    <col min="5636" max="5636" width="15.85546875" bestFit="1" customWidth="1"/>
    <col min="5889" max="5889" width="5.7109375" bestFit="1" customWidth="1"/>
    <col min="5890" max="5890" width="68.28515625" customWidth="1"/>
    <col min="5891" max="5891" width="29.140625" customWidth="1"/>
    <col min="5892" max="5892" width="15.85546875" bestFit="1" customWidth="1"/>
    <col min="6145" max="6145" width="5.7109375" bestFit="1" customWidth="1"/>
    <col min="6146" max="6146" width="68.28515625" customWidth="1"/>
    <col min="6147" max="6147" width="29.140625" customWidth="1"/>
    <col min="6148" max="6148" width="15.85546875" bestFit="1" customWidth="1"/>
    <col min="6401" max="6401" width="5.7109375" bestFit="1" customWidth="1"/>
    <col min="6402" max="6402" width="68.28515625" customWidth="1"/>
    <col min="6403" max="6403" width="29.140625" customWidth="1"/>
    <col min="6404" max="6404" width="15.85546875" bestFit="1" customWidth="1"/>
    <col min="6657" max="6657" width="5.7109375" bestFit="1" customWidth="1"/>
    <col min="6658" max="6658" width="68.28515625" customWidth="1"/>
    <col min="6659" max="6659" width="29.140625" customWidth="1"/>
    <col min="6660" max="6660" width="15.85546875" bestFit="1" customWidth="1"/>
    <col min="6913" max="6913" width="5.7109375" bestFit="1" customWidth="1"/>
    <col min="6914" max="6914" width="68.28515625" customWidth="1"/>
    <col min="6915" max="6915" width="29.140625" customWidth="1"/>
    <col min="6916" max="6916" width="15.85546875" bestFit="1" customWidth="1"/>
    <col min="7169" max="7169" width="5.7109375" bestFit="1" customWidth="1"/>
    <col min="7170" max="7170" width="68.28515625" customWidth="1"/>
    <col min="7171" max="7171" width="29.140625" customWidth="1"/>
    <col min="7172" max="7172" width="15.85546875" bestFit="1" customWidth="1"/>
    <col min="7425" max="7425" width="5.7109375" bestFit="1" customWidth="1"/>
    <col min="7426" max="7426" width="68.28515625" customWidth="1"/>
    <col min="7427" max="7427" width="29.140625" customWidth="1"/>
    <col min="7428" max="7428" width="15.85546875" bestFit="1" customWidth="1"/>
    <col min="7681" max="7681" width="5.7109375" bestFit="1" customWidth="1"/>
    <col min="7682" max="7682" width="68.28515625" customWidth="1"/>
    <col min="7683" max="7683" width="29.140625" customWidth="1"/>
    <col min="7684" max="7684" width="15.85546875" bestFit="1" customWidth="1"/>
    <col min="7937" max="7937" width="5.7109375" bestFit="1" customWidth="1"/>
    <col min="7938" max="7938" width="68.28515625" customWidth="1"/>
    <col min="7939" max="7939" width="29.140625" customWidth="1"/>
    <col min="7940" max="7940" width="15.85546875" bestFit="1" customWidth="1"/>
    <col min="8193" max="8193" width="5.7109375" bestFit="1" customWidth="1"/>
    <col min="8194" max="8194" width="68.28515625" customWidth="1"/>
    <col min="8195" max="8195" width="29.140625" customWidth="1"/>
    <col min="8196" max="8196" width="15.85546875" bestFit="1" customWidth="1"/>
    <col min="8449" max="8449" width="5.7109375" bestFit="1" customWidth="1"/>
    <col min="8450" max="8450" width="68.28515625" customWidth="1"/>
    <col min="8451" max="8451" width="29.140625" customWidth="1"/>
    <col min="8452" max="8452" width="15.85546875" bestFit="1" customWidth="1"/>
    <col min="8705" max="8705" width="5.7109375" bestFit="1" customWidth="1"/>
    <col min="8706" max="8706" width="68.28515625" customWidth="1"/>
    <col min="8707" max="8707" width="29.140625" customWidth="1"/>
    <col min="8708" max="8708" width="15.85546875" bestFit="1" customWidth="1"/>
    <col min="8961" max="8961" width="5.7109375" bestFit="1" customWidth="1"/>
    <col min="8962" max="8962" width="68.28515625" customWidth="1"/>
    <col min="8963" max="8963" width="29.140625" customWidth="1"/>
    <col min="8964" max="8964" width="15.85546875" bestFit="1" customWidth="1"/>
    <col min="9217" max="9217" width="5.7109375" bestFit="1" customWidth="1"/>
    <col min="9218" max="9218" width="68.28515625" customWidth="1"/>
    <col min="9219" max="9219" width="29.140625" customWidth="1"/>
    <col min="9220" max="9220" width="15.85546875" bestFit="1" customWidth="1"/>
    <col min="9473" max="9473" width="5.7109375" bestFit="1" customWidth="1"/>
    <col min="9474" max="9474" width="68.28515625" customWidth="1"/>
    <col min="9475" max="9475" width="29.140625" customWidth="1"/>
    <col min="9476" max="9476" width="15.85546875" bestFit="1" customWidth="1"/>
    <col min="9729" max="9729" width="5.7109375" bestFit="1" customWidth="1"/>
    <col min="9730" max="9730" width="68.28515625" customWidth="1"/>
    <col min="9731" max="9731" width="29.140625" customWidth="1"/>
    <col min="9732" max="9732" width="15.85546875" bestFit="1" customWidth="1"/>
    <col min="9985" max="9985" width="5.7109375" bestFit="1" customWidth="1"/>
    <col min="9986" max="9986" width="68.28515625" customWidth="1"/>
    <col min="9987" max="9987" width="29.140625" customWidth="1"/>
    <col min="9988" max="9988" width="15.85546875" bestFit="1" customWidth="1"/>
    <col min="10241" max="10241" width="5.7109375" bestFit="1" customWidth="1"/>
    <col min="10242" max="10242" width="68.28515625" customWidth="1"/>
    <col min="10243" max="10243" width="29.140625" customWidth="1"/>
    <col min="10244" max="10244" width="15.85546875" bestFit="1" customWidth="1"/>
    <col min="10497" max="10497" width="5.7109375" bestFit="1" customWidth="1"/>
    <col min="10498" max="10498" width="68.28515625" customWidth="1"/>
    <col min="10499" max="10499" width="29.140625" customWidth="1"/>
    <col min="10500" max="10500" width="15.85546875" bestFit="1" customWidth="1"/>
    <col min="10753" max="10753" width="5.7109375" bestFit="1" customWidth="1"/>
    <col min="10754" max="10754" width="68.28515625" customWidth="1"/>
    <col min="10755" max="10755" width="29.140625" customWidth="1"/>
    <col min="10756" max="10756" width="15.85546875" bestFit="1" customWidth="1"/>
    <col min="11009" max="11009" width="5.7109375" bestFit="1" customWidth="1"/>
    <col min="11010" max="11010" width="68.28515625" customWidth="1"/>
    <col min="11011" max="11011" width="29.140625" customWidth="1"/>
    <col min="11012" max="11012" width="15.85546875" bestFit="1" customWidth="1"/>
    <col min="11265" max="11265" width="5.7109375" bestFit="1" customWidth="1"/>
    <col min="11266" max="11266" width="68.28515625" customWidth="1"/>
    <col min="11267" max="11267" width="29.140625" customWidth="1"/>
    <col min="11268" max="11268" width="15.85546875" bestFit="1" customWidth="1"/>
    <col min="11521" max="11521" width="5.7109375" bestFit="1" customWidth="1"/>
    <col min="11522" max="11522" width="68.28515625" customWidth="1"/>
    <col min="11523" max="11523" width="29.140625" customWidth="1"/>
    <col min="11524" max="11524" width="15.85546875" bestFit="1" customWidth="1"/>
    <col min="11777" max="11777" width="5.7109375" bestFit="1" customWidth="1"/>
    <col min="11778" max="11778" width="68.28515625" customWidth="1"/>
    <col min="11779" max="11779" width="29.140625" customWidth="1"/>
    <col min="11780" max="11780" width="15.85546875" bestFit="1" customWidth="1"/>
    <col min="12033" max="12033" width="5.7109375" bestFit="1" customWidth="1"/>
    <col min="12034" max="12034" width="68.28515625" customWidth="1"/>
    <col min="12035" max="12035" width="29.140625" customWidth="1"/>
    <col min="12036" max="12036" width="15.85546875" bestFit="1" customWidth="1"/>
    <col min="12289" max="12289" width="5.7109375" bestFit="1" customWidth="1"/>
    <col min="12290" max="12290" width="68.28515625" customWidth="1"/>
    <col min="12291" max="12291" width="29.140625" customWidth="1"/>
    <col min="12292" max="12292" width="15.85546875" bestFit="1" customWidth="1"/>
    <col min="12545" max="12545" width="5.7109375" bestFit="1" customWidth="1"/>
    <col min="12546" max="12546" width="68.28515625" customWidth="1"/>
    <col min="12547" max="12547" width="29.140625" customWidth="1"/>
    <col min="12548" max="12548" width="15.85546875" bestFit="1" customWidth="1"/>
    <col min="12801" max="12801" width="5.7109375" bestFit="1" customWidth="1"/>
    <col min="12802" max="12802" width="68.28515625" customWidth="1"/>
    <col min="12803" max="12803" width="29.140625" customWidth="1"/>
    <col min="12804" max="12804" width="15.85546875" bestFit="1" customWidth="1"/>
    <col min="13057" max="13057" width="5.7109375" bestFit="1" customWidth="1"/>
    <col min="13058" max="13058" width="68.28515625" customWidth="1"/>
    <col min="13059" max="13059" width="29.140625" customWidth="1"/>
    <col min="13060" max="13060" width="15.85546875" bestFit="1" customWidth="1"/>
    <col min="13313" max="13313" width="5.7109375" bestFit="1" customWidth="1"/>
    <col min="13314" max="13314" width="68.28515625" customWidth="1"/>
    <col min="13315" max="13315" width="29.140625" customWidth="1"/>
    <col min="13316" max="13316" width="15.85546875" bestFit="1" customWidth="1"/>
    <col min="13569" max="13569" width="5.7109375" bestFit="1" customWidth="1"/>
    <col min="13570" max="13570" width="68.28515625" customWidth="1"/>
    <col min="13571" max="13571" width="29.140625" customWidth="1"/>
    <col min="13572" max="13572" width="15.85546875" bestFit="1" customWidth="1"/>
    <col min="13825" max="13825" width="5.7109375" bestFit="1" customWidth="1"/>
    <col min="13826" max="13826" width="68.28515625" customWidth="1"/>
    <col min="13827" max="13827" width="29.140625" customWidth="1"/>
    <col min="13828" max="13828" width="15.85546875" bestFit="1" customWidth="1"/>
    <col min="14081" max="14081" width="5.7109375" bestFit="1" customWidth="1"/>
    <col min="14082" max="14082" width="68.28515625" customWidth="1"/>
    <col min="14083" max="14083" width="29.140625" customWidth="1"/>
    <col min="14084" max="14084" width="15.85546875" bestFit="1" customWidth="1"/>
    <col min="14337" max="14337" width="5.7109375" bestFit="1" customWidth="1"/>
    <col min="14338" max="14338" width="68.28515625" customWidth="1"/>
    <col min="14339" max="14339" width="29.140625" customWidth="1"/>
    <col min="14340" max="14340" width="15.85546875" bestFit="1" customWidth="1"/>
    <col min="14593" max="14593" width="5.7109375" bestFit="1" customWidth="1"/>
    <col min="14594" max="14594" width="68.28515625" customWidth="1"/>
    <col min="14595" max="14595" width="29.140625" customWidth="1"/>
    <col min="14596" max="14596" width="15.85546875" bestFit="1" customWidth="1"/>
    <col min="14849" max="14849" width="5.7109375" bestFit="1" customWidth="1"/>
    <col min="14850" max="14850" width="68.28515625" customWidth="1"/>
    <col min="14851" max="14851" width="29.140625" customWidth="1"/>
    <col min="14852" max="14852" width="15.85546875" bestFit="1" customWidth="1"/>
    <col min="15105" max="15105" width="5.7109375" bestFit="1" customWidth="1"/>
    <col min="15106" max="15106" width="68.28515625" customWidth="1"/>
    <col min="15107" max="15107" width="29.140625" customWidth="1"/>
    <col min="15108" max="15108" width="15.85546875" bestFit="1" customWidth="1"/>
    <col min="15361" max="15361" width="5.7109375" bestFit="1" customWidth="1"/>
    <col min="15362" max="15362" width="68.28515625" customWidth="1"/>
    <col min="15363" max="15363" width="29.140625" customWidth="1"/>
    <col min="15364" max="15364" width="15.85546875" bestFit="1" customWidth="1"/>
    <col min="15617" max="15617" width="5.7109375" bestFit="1" customWidth="1"/>
    <col min="15618" max="15618" width="68.28515625" customWidth="1"/>
    <col min="15619" max="15619" width="29.140625" customWidth="1"/>
    <col min="15620" max="15620" width="15.85546875" bestFit="1" customWidth="1"/>
    <col min="15873" max="15873" width="5.7109375" bestFit="1" customWidth="1"/>
    <col min="15874" max="15874" width="68.28515625" customWidth="1"/>
    <col min="15875" max="15875" width="29.140625" customWidth="1"/>
    <col min="15876" max="15876" width="15.85546875" bestFit="1" customWidth="1"/>
    <col min="16129" max="16129" width="5.7109375" bestFit="1" customWidth="1"/>
    <col min="16130" max="16130" width="68.28515625" customWidth="1"/>
    <col min="16131" max="16131" width="29.140625" customWidth="1"/>
    <col min="16132" max="16132" width="15.85546875" bestFit="1" customWidth="1"/>
  </cols>
  <sheetData>
    <row r="1" spans="1:4" ht="18.75" x14ac:dyDescent="0.25">
      <c r="A1" s="323" t="s">
        <v>54</v>
      </c>
      <c r="B1" s="323"/>
      <c r="C1" s="323"/>
      <c r="D1" s="323"/>
    </row>
    <row r="2" spans="1:4" ht="18.75" x14ac:dyDescent="0.25">
      <c r="A2" s="313" t="s">
        <v>55</v>
      </c>
      <c r="B2" s="313"/>
      <c r="C2" s="313"/>
      <c r="D2" s="313"/>
    </row>
    <row r="3" spans="1:4" x14ac:dyDescent="0.25">
      <c r="A3" s="105" t="s">
        <v>56</v>
      </c>
      <c r="B3" s="105" t="s">
        <v>57</v>
      </c>
      <c r="C3" s="105" t="s">
        <v>58</v>
      </c>
      <c r="D3" s="105" t="s">
        <v>59</v>
      </c>
    </row>
    <row r="4" spans="1:4" x14ac:dyDescent="0.25">
      <c r="A4" s="317" t="s">
        <v>158</v>
      </c>
      <c r="B4" s="317"/>
      <c r="C4" s="317"/>
      <c r="D4" s="317"/>
    </row>
    <row r="5" spans="1:4" x14ac:dyDescent="0.25">
      <c r="A5" s="103">
        <v>3</v>
      </c>
      <c r="B5" s="104" t="s">
        <v>153</v>
      </c>
      <c r="C5" s="117" t="s">
        <v>157</v>
      </c>
      <c r="D5" s="117">
        <v>33.97</v>
      </c>
    </row>
    <row r="6" spans="1:4" x14ac:dyDescent="0.25">
      <c r="A6" s="103">
        <v>4</v>
      </c>
      <c r="B6" s="104" t="s">
        <v>154</v>
      </c>
      <c r="C6" s="117" t="s">
        <v>157</v>
      </c>
      <c r="D6" s="117">
        <v>42.92</v>
      </c>
    </row>
    <row r="7" spans="1:4" x14ac:dyDescent="0.25">
      <c r="A7" s="318" t="s">
        <v>160</v>
      </c>
      <c r="B7" s="318"/>
      <c r="C7" s="318"/>
      <c r="D7" s="106">
        <f>SUM(D5:D6)</f>
        <v>76.89</v>
      </c>
    </row>
    <row r="8" spans="1:4" x14ac:dyDescent="0.25">
      <c r="A8" s="317" t="s">
        <v>159</v>
      </c>
      <c r="B8" s="317"/>
      <c r="C8" s="317"/>
      <c r="D8" s="317"/>
    </row>
    <row r="9" spans="1:4" x14ac:dyDescent="0.25">
      <c r="A9" s="324">
        <v>1.1100000000000001</v>
      </c>
      <c r="B9" s="1" t="s">
        <v>60</v>
      </c>
      <c r="C9" s="1" t="s">
        <v>61</v>
      </c>
      <c r="D9" s="119">
        <v>200</v>
      </c>
    </row>
    <row r="10" spans="1:4" x14ac:dyDescent="0.25">
      <c r="A10" s="324"/>
      <c r="B10" s="1" t="s">
        <v>62</v>
      </c>
      <c r="C10" s="1" t="s">
        <v>63</v>
      </c>
      <c r="D10" s="119">
        <v>200</v>
      </c>
    </row>
    <row r="11" spans="1:4" x14ac:dyDescent="0.25">
      <c r="A11" s="318" t="s">
        <v>160</v>
      </c>
      <c r="B11" s="318"/>
      <c r="C11" s="318"/>
      <c r="D11" s="107">
        <f>SUM(D9:D10)</f>
        <v>400</v>
      </c>
    </row>
    <row r="12" spans="1:4" x14ac:dyDescent="0.25">
      <c r="A12" s="325" t="s">
        <v>161</v>
      </c>
      <c r="B12" s="325"/>
      <c r="C12" s="325"/>
      <c r="D12" s="108">
        <f>D7+D11</f>
        <v>476.89</v>
      </c>
    </row>
    <row r="13" spans="1:4" ht="18.75" x14ac:dyDescent="0.25">
      <c r="A13" s="313" t="s">
        <v>67</v>
      </c>
      <c r="B13" s="313"/>
      <c r="C13" s="313"/>
      <c r="D13" s="313"/>
    </row>
    <row r="14" spans="1:4" x14ac:dyDescent="0.25">
      <c r="A14" s="317" t="s">
        <v>158</v>
      </c>
      <c r="B14" s="317"/>
      <c r="C14" s="317"/>
      <c r="D14" s="317"/>
    </row>
    <row r="15" spans="1:4" x14ac:dyDescent="0.25">
      <c r="A15" s="314">
        <v>1</v>
      </c>
      <c r="B15" s="315" t="s">
        <v>151</v>
      </c>
      <c r="C15" s="118" t="s">
        <v>75</v>
      </c>
      <c r="D15" s="119">
        <v>3076.25</v>
      </c>
    </row>
    <row r="16" spans="1:4" x14ac:dyDescent="0.25">
      <c r="A16" s="314"/>
      <c r="B16" s="315"/>
      <c r="C16" s="118" t="s">
        <v>77</v>
      </c>
      <c r="D16" s="119">
        <v>1591.6</v>
      </c>
    </row>
    <row r="17" spans="1:4" x14ac:dyDescent="0.25">
      <c r="A17" s="319">
        <v>2</v>
      </c>
      <c r="B17" s="321" t="s">
        <v>152</v>
      </c>
      <c r="C17" s="117" t="s">
        <v>149</v>
      </c>
      <c r="D17" s="120">
        <v>296.73</v>
      </c>
    </row>
    <row r="18" spans="1:4" x14ac:dyDescent="0.25">
      <c r="A18" s="320"/>
      <c r="B18" s="322"/>
      <c r="C18" s="117" t="s">
        <v>171</v>
      </c>
      <c r="D18" s="120">
        <v>100</v>
      </c>
    </row>
    <row r="19" spans="1:4" x14ac:dyDescent="0.25">
      <c r="A19" s="314">
        <v>3</v>
      </c>
      <c r="B19" s="316" t="s">
        <v>153</v>
      </c>
      <c r="C19" s="118" t="s">
        <v>79</v>
      </c>
      <c r="D19" s="119">
        <v>1056</v>
      </c>
    </row>
    <row r="20" spans="1:4" x14ac:dyDescent="0.25">
      <c r="A20" s="314"/>
      <c r="B20" s="316"/>
      <c r="C20" s="118" t="s">
        <v>65</v>
      </c>
      <c r="D20" s="119">
        <v>33.97</v>
      </c>
    </row>
    <row r="21" spans="1:4" ht="45" x14ac:dyDescent="0.25">
      <c r="A21" s="314"/>
      <c r="B21" s="122" t="s">
        <v>182</v>
      </c>
      <c r="C21" s="118" t="s">
        <v>169</v>
      </c>
      <c r="D21" s="119">
        <v>1500</v>
      </c>
    </row>
    <row r="22" spans="1:4" x14ac:dyDescent="0.25">
      <c r="A22" s="314"/>
      <c r="B22" s="1" t="s">
        <v>94</v>
      </c>
      <c r="C22" s="118" t="s">
        <v>169</v>
      </c>
      <c r="D22" s="119">
        <v>800</v>
      </c>
    </row>
    <row r="23" spans="1:4" x14ac:dyDescent="0.25">
      <c r="A23" s="314"/>
      <c r="B23" s="1" t="s">
        <v>95</v>
      </c>
      <c r="C23" s="118" t="s">
        <v>168</v>
      </c>
      <c r="D23" s="119">
        <v>300</v>
      </c>
    </row>
    <row r="24" spans="1:4" x14ac:dyDescent="0.25">
      <c r="A24" s="314"/>
      <c r="B24" s="1" t="s">
        <v>96</v>
      </c>
      <c r="C24" s="118" t="s">
        <v>63</v>
      </c>
      <c r="D24" s="119">
        <f>415</f>
        <v>415</v>
      </c>
    </row>
    <row r="25" spans="1:4" x14ac:dyDescent="0.25">
      <c r="A25" s="314"/>
      <c r="B25" s="1" t="s">
        <v>97</v>
      </c>
      <c r="C25" s="118" t="s">
        <v>63</v>
      </c>
      <c r="D25" s="119">
        <f>100</f>
        <v>100</v>
      </c>
    </row>
    <row r="26" spans="1:4" x14ac:dyDescent="0.25">
      <c r="A26" s="113">
        <v>4</v>
      </c>
      <c r="B26" s="109" t="s">
        <v>162</v>
      </c>
      <c r="C26" s="118" t="s">
        <v>65</v>
      </c>
      <c r="D26" s="119">
        <v>42.92</v>
      </c>
    </row>
    <row r="27" spans="1:4" x14ac:dyDescent="0.25">
      <c r="A27" s="113">
        <v>5</v>
      </c>
      <c r="B27" s="109" t="s">
        <v>155</v>
      </c>
      <c r="C27" s="118" t="s">
        <v>79</v>
      </c>
      <c r="D27" s="119">
        <v>375</v>
      </c>
    </row>
    <row r="28" spans="1:4" x14ac:dyDescent="0.25">
      <c r="A28" s="306" t="s">
        <v>156</v>
      </c>
      <c r="B28" s="306"/>
      <c r="C28" s="306"/>
      <c r="D28" s="2">
        <f>SUM(D15:D27)</f>
        <v>9687.4699999999993</v>
      </c>
    </row>
    <row r="29" spans="1:4" x14ac:dyDescent="0.25">
      <c r="A29" s="317" t="s">
        <v>159</v>
      </c>
      <c r="B29" s="317"/>
      <c r="C29" s="317"/>
      <c r="D29" s="317"/>
    </row>
    <row r="30" spans="1:4" x14ac:dyDescent="0.25">
      <c r="A30" s="311">
        <v>1.7</v>
      </c>
      <c r="B30" s="1" t="s">
        <v>68</v>
      </c>
      <c r="C30" s="1" t="s">
        <v>69</v>
      </c>
      <c r="D30" s="119">
        <v>235</v>
      </c>
    </row>
    <row r="31" spans="1:4" x14ac:dyDescent="0.25">
      <c r="A31" s="311"/>
      <c r="B31" s="1" t="s">
        <v>70</v>
      </c>
      <c r="C31" s="1" t="s">
        <v>71</v>
      </c>
      <c r="D31" s="119">
        <v>534.75</v>
      </c>
    </row>
    <row r="32" spans="1:4" ht="30" x14ac:dyDescent="0.25">
      <c r="A32" s="311"/>
      <c r="B32" s="122" t="s">
        <v>181</v>
      </c>
      <c r="C32" s="1" t="s">
        <v>72</v>
      </c>
      <c r="D32" s="119">
        <v>327.2</v>
      </c>
    </row>
    <row r="33" spans="1:4" x14ac:dyDescent="0.25">
      <c r="A33" s="110">
        <v>1.1000000000000001</v>
      </c>
      <c r="B33" s="1" t="s">
        <v>163</v>
      </c>
      <c r="C33" s="1" t="s">
        <v>73</v>
      </c>
      <c r="D33" s="119">
        <f>3625+10.17+56.48+46.48</f>
        <v>3738.13</v>
      </c>
    </row>
    <row r="34" spans="1:4" x14ac:dyDescent="0.25">
      <c r="A34" s="111">
        <v>1.1100000000000001</v>
      </c>
      <c r="B34" s="1" t="s">
        <v>62</v>
      </c>
      <c r="C34" s="1" t="s">
        <v>63</v>
      </c>
      <c r="D34" s="119">
        <v>200</v>
      </c>
    </row>
    <row r="35" spans="1:4" x14ac:dyDescent="0.25">
      <c r="A35" s="306" t="s">
        <v>156</v>
      </c>
      <c r="B35" s="306"/>
      <c r="C35" s="306"/>
      <c r="D35" s="2">
        <f>SUM(D30:D34)</f>
        <v>5035.08</v>
      </c>
    </row>
    <row r="36" spans="1:4" x14ac:dyDescent="0.25">
      <c r="A36" s="307" t="s">
        <v>164</v>
      </c>
      <c r="B36" s="308"/>
      <c r="C36" s="309"/>
      <c r="D36" s="3">
        <f>D35+D28</f>
        <v>14722.55</v>
      </c>
    </row>
    <row r="37" spans="1:4" ht="18.75" x14ac:dyDescent="0.25">
      <c r="A37" s="313" t="s">
        <v>81</v>
      </c>
      <c r="B37" s="313"/>
      <c r="C37" s="313"/>
      <c r="D37" s="313"/>
    </row>
    <row r="38" spans="1:4" x14ac:dyDescent="0.25">
      <c r="A38" s="317" t="s">
        <v>158</v>
      </c>
      <c r="B38" s="317"/>
      <c r="C38" s="317"/>
      <c r="D38" s="317"/>
    </row>
    <row r="39" spans="1:4" x14ac:dyDescent="0.25">
      <c r="A39" s="303">
        <v>1</v>
      </c>
      <c r="B39" s="1" t="s">
        <v>74</v>
      </c>
      <c r="C39" s="1" t="s">
        <v>75</v>
      </c>
      <c r="D39" s="119">
        <v>3076.25</v>
      </c>
    </row>
    <row r="40" spans="1:4" x14ac:dyDescent="0.25">
      <c r="A40" s="305"/>
      <c r="B40" s="1" t="s">
        <v>76</v>
      </c>
      <c r="C40" s="1" t="s">
        <v>77</v>
      </c>
      <c r="D40" s="119">
        <v>1591.6</v>
      </c>
    </row>
    <row r="41" spans="1:4" x14ac:dyDescent="0.25">
      <c r="A41" s="303">
        <v>2</v>
      </c>
      <c r="B41" s="1" t="s">
        <v>78</v>
      </c>
      <c r="C41" s="1" t="s">
        <v>79</v>
      </c>
      <c r="D41" s="119">
        <v>1056</v>
      </c>
    </row>
    <row r="42" spans="1:4" x14ac:dyDescent="0.25">
      <c r="A42" s="304"/>
      <c r="B42" s="1" t="s">
        <v>64</v>
      </c>
      <c r="C42" s="1" t="s">
        <v>65</v>
      </c>
      <c r="D42" s="119">
        <v>33.97</v>
      </c>
    </row>
    <row r="43" spans="1:4" x14ac:dyDescent="0.25">
      <c r="A43" s="305"/>
      <c r="B43" s="1" t="s">
        <v>89</v>
      </c>
      <c r="C43" s="1" t="s">
        <v>90</v>
      </c>
      <c r="D43" s="119">
        <v>6000</v>
      </c>
    </row>
    <row r="44" spans="1:4" x14ac:dyDescent="0.25">
      <c r="A44" s="112">
        <v>3</v>
      </c>
      <c r="B44" s="1" t="s">
        <v>66</v>
      </c>
      <c r="C44" s="1" t="s">
        <v>65</v>
      </c>
      <c r="D44" s="119">
        <v>42.92</v>
      </c>
    </row>
    <row r="45" spans="1:4" x14ac:dyDescent="0.25">
      <c r="A45" s="112">
        <v>4</v>
      </c>
      <c r="B45" s="1" t="s">
        <v>80</v>
      </c>
      <c r="C45" s="1" t="s">
        <v>79</v>
      </c>
      <c r="D45" s="119">
        <v>375</v>
      </c>
    </row>
    <row r="46" spans="1:4" x14ac:dyDescent="0.25">
      <c r="A46" s="306" t="s">
        <v>156</v>
      </c>
      <c r="B46" s="306"/>
      <c r="C46" s="306"/>
      <c r="D46" s="2">
        <f>SUM(D39:D45)</f>
        <v>12175.74</v>
      </c>
    </row>
    <row r="47" spans="1:4" x14ac:dyDescent="0.25">
      <c r="A47" s="112">
        <v>1.1000000000000001</v>
      </c>
      <c r="B47" s="1" t="s">
        <v>82</v>
      </c>
      <c r="C47" s="1" t="s">
        <v>72</v>
      </c>
      <c r="D47" s="119">
        <v>605</v>
      </c>
    </row>
    <row r="48" spans="1:4" x14ac:dyDescent="0.25">
      <c r="A48" s="112">
        <v>1.2</v>
      </c>
      <c r="B48" s="1" t="s">
        <v>83</v>
      </c>
      <c r="C48" s="1" t="s">
        <v>72</v>
      </c>
      <c r="D48" s="119">
        <v>605</v>
      </c>
    </row>
    <row r="49" spans="1:5" x14ac:dyDescent="0.25">
      <c r="A49" s="311">
        <v>1.6</v>
      </c>
      <c r="B49" s="1" t="s">
        <v>68</v>
      </c>
      <c r="C49" s="1" t="s">
        <v>69</v>
      </c>
      <c r="D49" s="119">
        <v>735</v>
      </c>
    </row>
    <row r="50" spans="1:5" x14ac:dyDescent="0.25">
      <c r="A50" s="311"/>
      <c r="B50" s="1" t="s">
        <v>84</v>
      </c>
      <c r="C50" s="1" t="s">
        <v>85</v>
      </c>
      <c r="D50" s="119">
        <v>160</v>
      </c>
    </row>
    <row r="51" spans="1:5" x14ac:dyDescent="0.25">
      <c r="A51" s="303">
        <v>1.8</v>
      </c>
      <c r="B51" s="1" t="s">
        <v>180</v>
      </c>
      <c r="C51" s="1" t="s">
        <v>86</v>
      </c>
      <c r="D51" s="119">
        <f>10*3</f>
        <v>30</v>
      </c>
    </row>
    <row r="52" spans="1:5" x14ac:dyDescent="0.25">
      <c r="A52" s="304"/>
      <c r="B52" s="1" t="s">
        <v>87</v>
      </c>
      <c r="C52" s="1" t="s">
        <v>63</v>
      </c>
      <c r="D52" s="119">
        <v>100</v>
      </c>
    </row>
    <row r="53" spans="1:5" x14ac:dyDescent="0.25">
      <c r="A53" s="311">
        <v>1.1100000000000001</v>
      </c>
      <c r="B53" s="1" t="s">
        <v>62</v>
      </c>
      <c r="C53" s="1" t="s">
        <v>63</v>
      </c>
      <c r="D53" s="119">
        <v>200</v>
      </c>
    </row>
    <row r="54" spans="1:5" x14ac:dyDescent="0.25">
      <c r="A54" s="311"/>
      <c r="B54" s="1" t="s">
        <v>88</v>
      </c>
      <c r="C54" s="1" t="s">
        <v>61</v>
      </c>
      <c r="D54" s="119">
        <v>200</v>
      </c>
    </row>
    <row r="55" spans="1:5" x14ac:dyDescent="0.25">
      <c r="A55" s="306" t="s">
        <v>156</v>
      </c>
      <c r="B55" s="306"/>
      <c r="C55" s="306"/>
      <c r="D55" s="2">
        <f>SUM(D47:D54)</f>
        <v>2635</v>
      </c>
    </row>
    <row r="56" spans="1:5" x14ac:dyDescent="0.25">
      <c r="A56" s="307" t="s">
        <v>91</v>
      </c>
      <c r="B56" s="308"/>
      <c r="C56" s="309"/>
      <c r="D56" s="3">
        <f>D55+D46</f>
        <v>14810.74</v>
      </c>
    </row>
    <row r="58" spans="1:5" ht="18.75" x14ac:dyDescent="0.3">
      <c r="A58" s="310" t="s">
        <v>92</v>
      </c>
      <c r="B58" s="310"/>
      <c r="C58" s="310"/>
      <c r="D58" s="4">
        <f>D12+D36+D56</f>
        <v>30010.18</v>
      </c>
      <c r="E58" s="114"/>
    </row>
    <row r="61" spans="1:5" x14ac:dyDescent="0.25">
      <c r="B61" s="69" t="s">
        <v>170</v>
      </c>
    </row>
    <row r="62" spans="1:5" x14ac:dyDescent="0.25">
      <c r="B62" t="s">
        <v>93</v>
      </c>
      <c r="D62" s="5">
        <v>1500</v>
      </c>
    </row>
    <row r="63" spans="1:5" x14ac:dyDescent="0.25">
      <c r="B63" t="s">
        <v>94</v>
      </c>
      <c r="D63" s="5">
        <v>800</v>
      </c>
    </row>
    <row r="64" spans="1:5" x14ac:dyDescent="0.25">
      <c r="B64" t="s">
        <v>95</v>
      </c>
      <c r="D64" s="5">
        <v>300</v>
      </c>
    </row>
    <row r="65" spans="2:4" x14ac:dyDescent="0.25">
      <c r="B65" t="s">
        <v>96</v>
      </c>
      <c r="D65" s="5">
        <f>415</f>
        <v>415</v>
      </c>
    </row>
    <row r="66" spans="2:4" x14ac:dyDescent="0.25">
      <c r="B66" t="s">
        <v>97</v>
      </c>
      <c r="D66" s="5">
        <f>100</f>
        <v>100</v>
      </c>
    </row>
    <row r="67" spans="2:4" x14ac:dyDescent="0.25">
      <c r="D67" s="5"/>
    </row>
    <row r="68" spans="2:4" x14ac:dyDescent="0.25">
      <c r="B68" s="312" t="s">
        <v>98</v>
      </c>
      <c r="C68" s="312"/>
      <c r="D68" s="5">
        <f>SUM(D62:D67)</f>
        <v>3115</v>
      </c>
    </row>
  </sheetData>
  <mergeCells count="33">
    <mergeCell ref="A7:C7"/>
    <mergeCell ref="A17:A18"/>
    <mergeCell ref="B17:B18"/>
    <mergeCell ref="A1:D1"/>
    <mergeCell ref="A2:D2"/>
    <mergeCell ref="A9:A10"/>
    <mergeCell ref="A11:C11"/>
    <mergeCell ref="A12:C12"/>
    <mergeCell ref="A4:D4"/>
    <mergeCell ref="A8:D8"/>
    <mergeCell ref="B68:C68"/>
    <mergeCell ref="A55:C55"/>
    <mergeCell ref="A13:D13"/>
    <mergeCell ref="A30:A32"/>
    <mergeCell ref="A35:C35"/>
    <mergeCell ref="A15:A16"/>
    <mergeCell ref="A28:C28"/>
    <mergeCell ref="B15:B16"/>
    <mergeCell ref="B19:B20"/>
    <mergeCell ref="A14:D14"/>
    <mergeCell ref="A29:D29"/>
    <mergeCell ref="A38:D38"/>
    <mergeCell ref="A36:C36"/>
    <mergeCell ref="A37:D37"/>
    <mergeCell ref="A39:A40"/>
    <mergeCell ref="A19:A25"/>
    <mergeCell ref="A41:A43"/>
    <mergeCell ref="A46:C46"/>
    <mergeCell ref="A56:C56"/>
    <mergeCell ref="A58:C58"/>
    <mergeCell ref="A53:A54"/>
    <mergeCell ref="A49:A50"/>
    <mergeCell ref="A51:A52"/>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7EBF-C837-41A0-91CE-177B9C04DB40}">
  <dimension ref="A1:N53"/>
  <sheetViews>
    <sheetView workbookViewId="0">
      <selection activeCell="H15" sqref="H15"/>
    </sheetView>
  </sheetViews>
  <sheetFormatPr baseColWidth="10" defaultColWidth="11.42578125" defaultRowHeight="15" x14ac:dyDescent="0.25"/>
  <cols>
    <col min="1" max="1" width="12" customWidth="1"/>
    <col min="2" max="2" width="26.42578125" customWidth="1"/>
    <col min="3" max="3" width="10.7109375" style="22" bestFit="1" customWidth="1"/>
    <col min="4" max="4" width="12.7109375" style="23" bestFit="1" customWidth="1"/>
    <col min="5" max="5" width="11.140625" style="23" customWidth="1"/>
    <col min="6" max="6" width="12.5703125" customWidth="1"/>
    <col min="7" max="7" width="10.42578125" customWidth="1"/>
    <col min="8" max="8" width="12.28515625" bestFit="1" customWidth="1"/>
    <col min="10" max="10" width="12.28515625" customWidth="1"/>
    <col min="11" max="11" width="24.140625" customWidth="1"/>
  </cols>
  <sheetData>
    <row r="1" spans="1:11" s="15" customFormat="1" ht="12.75" x14ac:dyDescent="0.2">
      <c r="A1" s="12"/>
      <c r="B1" s="12"/>
      <c r="C1" s="12"/>
      <c r="D1" s="13"/>
      <c r="E1" s="13"/>
      <c r="F1" s="12"/>
      <c r="G1" s="14"/>
    </row>
    <row r="2" spans="1:11" x14ac:dyDescent="0.25">
      <c r="A2" s="328"/>
      <c r="B2" s="328"/>
      <c r="C2" s="328"/>
      <c r="D2" s="328"/>
      <c r="E2" s="328"/>
      <c r="F2" s="328"/>
      <c r="G2" s="328"/>
      <c r="I2" s="16"/>
      <c r="J2" s="17"/>
      <c r="K2" s="17"/>
    </row>
    <row r="3" spans="1:11" x14ac:dyDescent="0.25">
      <c r="A3" s="328" t="s">
        <v>110</v>
      </c>
      <c r="B3" s="328"/>
      <c r="C3" s="328"/>
      <c r="D3" s="328"/>
      <c r="E3" s="328"/>
      <c r="F3" s="328"/>
      <c r="G3" s="328"/>
      <c r="H3" s="328"/>
      <c r="I3" s="16"/>
      <c r="J3" s="17"/>
      <c r="K3" s="17"/>
    </row>
    <row r="4" spans="1:11" x14ac:dyDescent="0.25">
      <c r="A4" s="328" t="s">
        <v>111</v>
      </c>
      <c r="B4" s="328"/>
      <c r="C4" s="328"/>
      <c r="D4" s="328"/>
      <c r="E4" s="328"/>
      <c r="F4" s="328"/>
      <c r="G4" s="328"/>
      <c r="H4" s="328"/>
      <c r="I4" s="16"/>
      <c r="J4" s="17"/>
      <c r="K4" s="17"/>
    </row>
    <row r="5" spans="1:11" x14ac:dyDescent="0.25">
      <c r="A5" s="328" t="s">
        <v>112</v>
      </c>
      <c r="B5" s="328"/>
      <c r="C5" s="328"/>
      <c r="D5" s="328"/>
      <c r="E5" s="328"/>
      <c r="F5" s="328"/>
      <c r="G5" s="328"/>
      <c r="H5" s="328"/>
      <c r="I5" s="16"/>
      <c r="J5" s="17"/>
      <c r="K5" s="17"/>
    </row>
    <row r="6" spans="1:11" x14ac:dyDescent="0.25">
      <c r="C6" s="18"/>
      <c r="D6" s="19"/>
      <c r="E6" s="19"/>
      <c r="G6" s="20"/>
      <c r="I6" s="16"/>
      <c r="J6" s="17"/>
      <c r="K6" s="17"/>
    </row>
    <row r="7" spans="1:11" x14ac:dyDescent="0.25">
      <c r="A7" s="329" t="s">
        <v>113</v>
      </c>
      <c r="B7" s="329"/>
      <c r="C7" s="329"/>
      <c r="D7" s="329"/>
      <c r="E7" s="329"/>
      <c r="F7" s="329"/>
      <c r="G7" s="329"/>
      <c r="H7" s="329"/>
      <c r="I7" s="16"/>
      <c r="J7" s="17"/>
      <c r="K7" s="17"/>
    </row>
    <row r="8" spans="1:11" x14ac:dyDescent="0.25">
      <c r="A8" s="21"/>
      <c r="B8" s="21"/>
      <c r="C8" s="21"/>
      <c r="D8" s="21"/>
      <c r="E8" s="21"/>
      <c r="F8" s="21"/>
      <c r="G8" s="21"/>
      <c r="I8" s="16"/>
      <c r="J8" s="17"/>
      <c r="K8" s="17"/>
    </row>
    <row r="9" spans="1:11" ht="12.75" customHeight="1" x14ac:dyDescent="0.25">
      <c r="A9" s="326" t="s">
        <v>114</v>
      </c>
      <c r="B9" s="326"/>
      <c r="C9" s="326"/>
      <c r="D9" s="326"/>
      <c r="E9" s="327" t="s">
        <v>115</v>
      </c>
      <c r="F9" s="327"/>
      <c r="G9" s="327"/>
      <c r="H9" s="327"/>
    </row>
    <row r="10" spans="1:11" x14ac:dyDescent="0.25">
      <c r="A10" s="326"/>
      <c r="B10" s="326"/>
      <c r="C10" s="326"/>
      <c r="D10" s="326"/>
      <c r="E10" s="327"/>
      <c r="F10" s="327"/>
      <c r="G10" s="327"/>
      <c r="H10" s="327"/>
    </row>
    <row r="11" spans="1:11" x14ac:dyDescent="0.25">
      <c r="A11" s="12" t="s">
        <v>116</v>
      </c>
      <c r="B11" s="12"/>
      <c r="E11" s="331" t="s">
        <v>117</v>
      </c>
      <c r="F11" s="331"/>
      <c r="G11" s="331"/>
      <c r="H11" s="24" t="s">
        <v>118</v>
      </c>
    </row>
    <row r="12" spans="1:11" x14ac:dyDescent="0.25">
      <c r="A12" s="12" t="s">
        <v>119</v>
      </c>
      <c r="B12" s="12"/>
      <c r="E12" s="331" t="s">
        <v>120</v>
      </c>
      <c r="F12" s="331"/>
      <c r="G12" s="331"/>
      <c r="H12" s="24">
        <v>2510109367</v>
      </c>
    </row>
    <row r="13" spans="1:11" ht="15.75" thickBot="1" x14ac:dyDescent="0.3"/>
    <row r="14" spans="1:11" ht="15.75" x14ac:dyDescent="0.25">
      <c r="A14" s="25"/>
      <c r="B14" s="26"/>
      <c r="C14" s="27"/>
      <c r="D14" s="28"/>
      <c r="E14" s="29"/>
      <c r="F14" s="26"/>
      <c r="G14" s="26"/>
      <c r="H14" s="30"/>
    </row>
    <row r="15" spans="1:11" ht="15.75" thickBot="1" x14ac:dyDescent="0.3">
      <c r="A15" s="31" t="s">
        <v>121</v>
      </c>
      <c r="B15" s="32"/>
      <c r="C15" s="33"/>
      <c r="D15" s="34">
        <v>39296.68</v>
      </c>
      <c r="E15" s="32" t="s">
        <v>122</v>
      </c>
      <c r="G15" s="32"/>
      <c r="H15" s="34">
        <f>38417.12-87.2</f>
        <v>38329.920000000006</v>
      </c>
    </row>
    <row r="16" spans="1:11" ht="15.75" x14ac:dyDescent="0.25">
      <c r="A16" s="31"/>
      <c r="B16" s="32"/>
      <c r="C16" s="33"/>
      <c r="D16" s="35"/>
      <c r="E16" s="32"/>
      <c r="G16" s="36"/>
      <c r="H16" s="37"/>
    </row>
    <row r="17" spans="1:14" ht="16.5" thickBot="1" x14ac:dyDescent="0.3">
      <c r="A17" s="38" t="s">
        <v>123</v>
      </c>
      <c r="B17" s="39"/>
      <c r="C17" s="18"/>
      <c r="D17" s="40">
        <f>SUM(D18:D24)</f>
        <v>966.76</v>
      </c>
      <c r="E17" s="38"/>
      <c r="G17" s="39"/>
      <c r="H17" s="35"/>
      <c r="I17" s="41"/>
    </row>
    <row r="18" spans="1:14" ht="16.5" thickTop="1" x14ac:dyDescent="0.25">
      <c r="A18" s="42" t="s">
        <v>124</v>
      </c>
      <c r="B18" s="15" t="s">
        <v>125</v>
      </c>
      <c r="C18" s="43">
        <v>43769</v>
      </c>
      <c r="D18" s="44">
        <v>600</v>
      </c>
      <c r="E18" s="42"/>
      <c r="F18" s="15"/>
      <c r="G18" s="43"/>
      <c r="H18" s="44"/>
      <c r="I18" s="41"/>
      <c r="L18" s="45"/>
    </row>
    <row r="19" spans="1:14" ht="15.75" x14ac:dyDescent="0.25">
      <c r="A19" s="42" t="s">
        <v>126</v>
      </c>
      <c r="B19" s="15" t="s">
        <v>125</v>
      </c>
      <c r="C19" s="43">
        <v>43769</v>
      </c>
      <c r="D19" s="44">
        <v>37.93</v>
      </c>
      <c r="E19" s="42"/>
      <c r="F19" s="15"/>
      <c r="G19" s="43"/>
      <c r="H19" s="44"/>
      <c r="I19" s="41"/>
      <c r="L19" s="45"/>
    </row>
    <row r="20" spans="1:14" ht="15.75" x14ac:dyDescent="0.25">
      <c r="A20" s="42" t="s">
        <v>127</v>
      </c>
      <c r="B20" s="15" t="s">
        <v>125</v>
      </c>
      <c r="C20" s="43">
        <v>43769</v>
      </c>
      <c r="D20" s="44">
        <v>54.36</v>
      </c>
      <c r="E20" s="42"/>
      <c r="F20" s="15"/>
      <c r="G20" s="43"/>
      <c r="H20" s="44"/>
      <c r="I20" s="41"/>
      <c r="L20" s="45"/>
    </row>
    <row r="21" spans="1:14" ht="15.75" x14ac:dyDescent="0.25">
      <c r="A21" s="42" t="s">
        <v>128</v>
      </c>
      <c r="B21" s="15" t="s">
        <v>125</v>
      </c>
      <c r="C21" s="43">
        <v>43769</v>
      </c>
      <c r="D21" s="44">
        <v>130.33000000000001</v>
      </c>
      <c r="E21" s="42"/>
      <c r="F21" s="15"/>
      <c r="G21" s="43"/>
      <c r="H21" s="44"/>
      <c r="I21" s="41"/>
      <c r="L21" s="45"/>
    </row>
    <row r="22" spans="1:14" ht="15.75" x14ac:dyDescent="0.25">
      <c r="A22" s="42" t="s">
        <v>129</v>
      </c>
      <c r="B22" s="15" t="s">
        <v>125</v>
      </c>
      <c r="C22" s="43">
        <v>43769</v>
      </c>
      <c r="D22" s="44">
        <v>17.420000000000002</v>
      </c>
      <c r="E22" s="42"/>
      <c r="F22" s="15"/>
      <c r="G22" s="43"/>
      <c r="H22" s="44"/>
      <c r="I22" s="41"/>
      <c r="L22" s="45"/>
    </row>
    <row r="23" spans="1:14" ht="15.75" x14ac:dyDescent="0.25">
      <c r="A23" s="42" t="s">
        <v>130</v>
      </c>
      <c r="B23" s="15" t="s">
        <v>125</v>
      </c>
      <c r="C23" s="43">
        <v>43769</v>
      </c>
      <c r="D23" s="44">
        <v>39.520000000000003</v>
      </c>
      <c r="E23" s="46"/>
      <c r="G23" s="47"/>
      <c r="H23" s="44"/>
      <c r="I23" s="41"/>
      <c r="L23" s="45"/>
    </row>
    <row r="24" spans="1:14" ht="15.75" x14ac:dyDescent="0.25">
      <c r="A24" s="42" t="s">
        <v>131</v>
      </c>
      <c r="B24" s="15" t="s">
        <v>125</v>
      </c>
      <c r="C24" s="43">
        <v>43769</v>
      </c>
      <c r="D24" s="44">
        <v>87.2</v>
      </c>
      <c r="E24" s="46"/>
      <c r="G24" s="47"/>
      <c r="H24" s="44"/>
      <c r="I24" s="41"/>
      <c r="L24" s="45"/>
    </row>
    <row r="25" spans="1:14" ht="15.75" x14ac:dyDescent="0.25">
      <c r="A25" s="42"/>
      <c r="B25" s="15"/>
      <c r="C25" s="43"/>
      <c r="D25" s="44"/>
      <c r="E25" s="46"/>
      <c r="G25" s="47"/>
      <c r="H25" s="44"/>
      <c r="I25" s="41"/>
      <c r="L25" s="45"/>
    </row>
    <row r="26" spans="1:14" ht="15.75" x14ac:dyDescent="0.25">
      <c r="A26" s="42"/>
      <c r="B26" s="15"/>
      <c r="C26" s="43"/>
      <c r="D26" s="44"/>
      <c r="E26" s="46"/>
      <c r="G26" s="47"/>
      <c r="H26" s="44"/>
      <c r="I26" s="41"/>
      <c r="L26" s="45"/>
    </row>
    <row r="27" spans="1:14" ht="15.75" x14ac:dyDescent="0.25">
      <c r="A27" s="42"/>
      <c r="B27" s="15"/>
      <c r="C27" s="43"/>
      <c r="D27" s="44"/>
      <c r="E27" s="46"/>
      <c r="G27" s="47"/>
      <c r="H27" s="44"/>
      <c r="I27" s="41"/>
      <c r="L27" s="45"/>
    </row>
    <row r="28" spans="1:14" ht="15.75" x14ac:dyDescent="0.25">
      <c r="A28" s="48"/>
      <c r="B28" s="36"/>
      <c r="C28" s="49"/>
      <c r="D28" s="44"/>
      <c r="E28" s="46"/>
      <c r="H28" s="44"/>
      <c r="K28" s="36"/>
      <c r="L28" s="36"/>
      <c r="M28" s="50"/>
      <c r="N28" s="46"/>
    </row>
    <row r="29" spans="1:14" ht="15.75" x14ac:dyDescent="0.25">
      <c r="A29" s="48"/>
      <c r="B29" s="36"/>
      <c r="C29" s="49"/>
      <c r="D29" s="44"/>
      <c r="E29" s="46"/>
      <c r="F29" s="36"/>
      <c r="G29" s="36"/>
      <c r="H29" s="44"/>
      <c r="K29" s="36"/>
      <c r="L29" s="36"/>
      <c r="M29" s="50"/>
      <c r="N29" s="46"/>
    </row>
    <row r="30" spans="1:14" ht="16.5" thickBot="1" x14ac:dyDescent="0.3">
      <c r="A30" s="48"/>
      <c r="B30" s="36"/>
      <c r="C30" s="49"/>
      <c r="D30" s="44"/>
      <c r="E30" s="46"/>
      <c r="F30" s="36"/>
      <c r="G30" s="36"/>
      <c r="H30" s="44"/>
      <c r="K30" s="36"/>
      <c r="L30" s="36"/>
      <c r="M30" s="50"/>
      <c r="N30" s="46"/>
    </row>
    <row r="31" spans="1:14" ht="8.25" customHeight="1" x14ac:dyDescent="0.25">
      <c r="A31" s="51"/>
      <c r="B31" s="52"/>
      <c r="C31" s="53"/>
      <c r="D31" s="54"/>
      <c r="E31" s="55"/>
      <c r="F31" s="53"/>
      <c r="G31" s="53"/>
      <c r="H31" s="54"/>
    </row>
    <row r="32" spans="1:14" ht="15.75" thickBot="1" x14ac:dyDescent="0.3">
      <c r="A32" s="56" t="s">
        <v>132</v>
      </c>
      <c r="B32" s="12"/>
      <c r="C32" s="18"/>
      <c r="D32" s="57">
        <f>SUM(D15-D17)</f>
        <v>38329.919999999998</v>
      </c>
      <c r="E32" s="58"/>
      <c r="F32" s="18"/>
      <c r="G32" s="18"/>
      <c r="H32" s="57">
        <f>SUM(H15+H18)</f>
        <v>38329.920000000006</v>
      </c>
      <c r="J32" s="59">
        <f>+D32-H32</f>
        <v>0</v>
      </c>
    </row>
    <row r="33" spans="1:12" ht="12.75" customHeight="1" thickTop="1" thickBot="1" x14ac:dyDescent="0.3">
      <c r="A33" s="60"/>
      <c r="B33" s="61"/>
      <c r="C33" s="62"/>
      <c r="D33" s="63"/>
      <c r="E33" s="64"/>
      <c r="F33" s="62"/>
      <c r="G33" s="62"/>
      <c r="H33" s="65"/>
      <c r="J33" s="20"/>
      <c r="L33" s="66"/>
    </row>
    <row r="34" spans="1:12" x14ac:dyDescent="0.25">
      <c r="A34" s="15"/>
      <c r="B34" s="15"/>
      <c r="C34" s="43"/>
      <c r="D34" s="19"/>
      <c r="E34" s="19"/>
      <c r="F34" s="18"/>
      <c r="G34" s="18"/>
    </row>
    <row r="35" spans="1:12" x14ac:dyDescent="0.25">
      <c r="A35" s="15"/>
      <c r="B35" s="15"/>
      <c r="C35" s="43"/>
      <c r="D35" s="19"/>
      <c r="E35" s="19"/>
      <c r="F35" s="18"/>
      <c r="G35" s="18"/>
    </row>
    <row r="36" spans="1:12" x14ac:dyDescent="0.25">
      <c r="A36" s="15"/>
      <c r="B36" s="15"/>
      <c r="C36" s="43"/>
      <c r="D36" s="19"/>
      <c r="E36" s="19"/>
      <c r="F36" s="18"/>
      <c r="G36" s="18"/>
    </row>
    <row r="37" spans="1:12" x14ac:dyDescent="0.25">
      <c r="C37" s="43"/>
      <c r="D37" s="19"/>
      <c r="E37" s="19"/>
      <c r="F37" s="18"/>
      <c r="G37" s="18"/>
    </row>
    <row r="38" spans="1:12" x14ac:dyDescent="0.25">
      <c r="C38" s="18"/>
      <c r="D38" s="19"/>
      <c r="E38" s="19"/>
    </row>
    <row r="39" spans="1:12" x14ac:dyDescent="0.25">
      <c r="A39" s="67"/>
      <c r="B39" s="67"/>
      <c r="C39" s="21"/>
      <c r="D39" s="19"/>
      <c r="E39" s="19"/>
      <c r="F39" s="330"/>
      <c r="G39" s="330"/>
      <c r="H39" s="330"/>
    </row>
    <row r="40" spans="1:12" x14ac:dyDescent="0.25">
      <c r="A40" s="67"/>
      <c r="B40" s="67"/>
      <c r="C40" s="21"/>
      <c r="D40" s="19"/>
      <c r="E40" s="19"/>
      <c r="F40" s="330"/>
      <c r="G40" s="330"/>
      <c r="H40" s="330"/>
      <c r="I40" s="67"/>
    </row>
    <row r="41" spans="1:12" x14ac:dyDescent="0.25">
      <c r="A41" s="67"/>
      <c r="B41" s="67"/>
      <c r="C41" s="21"/>
      <c r="D41" s="19"/>
      <c r="E41" s="19"/>
      <c r="F41" s="330"/>
      <c r="G41" s="330"/>
      <c r="H41" s="330"/>
      <c r="I41" s="67"/>
    </row>
    <row r="42" spans="1:12" ht="14.25" customHeight="1" x14ac:dyDescent="0.25">
      <c r="C42" s="18"/>
      <c r="D42" s="19"/>
      <c r="E42" s="19"/>
      <c r="F42" s="68"/>
      <c r="G42" s="68"/>
      <c r="H42" s="68"/>
    </row>
    <row r="43" spans="1:12" ht="14.25" customHeight="1" x14ac:dyDescent="0.25">
      <c r="C43" s="18"/>
      <c r="D43" s="19"/>
      <c r="E43" s="19"/>
      <c r="F43" s="68"/>
      <c r="G43" s="68"/>
      <c r="H43" s="68"/>
    </row>
    <row r="44" spans="1:12" ht="14.25" customHeight="1" x14ac:dyDescent="0.25">
      <c r="C44" s="18"/>
      <c r="D44" s="19"/>
      <c r="E44" s="19"/>
      <c r="F44" s="68"/>
      <c r="G44" s="68"/>
      <c r="H44" s="68"/>
    </row>
    <row r="45" spans="1:12" ht="14.25" customHeight="1" x14ac:dyDescent="0.25">
      <c r="C45" s="18"/>
      <c r="D45" s="19"/>
      <c r="E45" s="19"/>
      <c r="F45" s="68"/>
      <c r="G45" s="68"/>
      <c r="H45" s="68"/>
    </row>
    <row r="46" spans="1:12" ht="14.25" customHeight="1" x14ac:dyDescent="0.25">
      <c r="C46" s="18"/>
      <c r="D46" s="19"/>
      <c r="E46" s="19"/>
      <c r="F46" s="68"/>
      <c r="G46" s="68"/>
      <c r="H46" s="68"/>
    </row>
    <row r="47" spans="1:12" ht="14.25" customHeight="1" x14ac:dyDescent="0.25">
      <c r="C47" s="18"/>
      <c r="D47" s="19"/>
      <c r="E47" s="19"/>
      <c r="F47" s="68"/>
      <c r="G47" s="68"/>
      <c r="H47" s="68"/>
    </row>
    <row r="48" spans="1:12" ht="14.25" customHeight="1" x14ac:dyDescent="0.25">
      <c r="C48" s="18"/>
      <c r="D48" s="19"/>
      <c r="E48" s="19"/>
      <c r="F48" s="68"/>
      <c r="G48" s="68"/>
      <c r="H48" s="68"/>
    </row>
    <row r="49" spans="1:8" x14ac:dyDescent="0.25">
      <c r="A49" s="67"/>
      <c r="B49" s="67"/>
      <c r="C49" s="18"/>
      <c r="D49" s="19"/>
      <c r="E49" s="19"/>
      <c r="F49" s="330"/>
      <c r="G49" s="330"/>
      <c r="H49" s="330"/>
    </row>
    <row r="50" spans="1:8" x14ac:dyDescent="0.25">
      <c r="A50" s="67"/>
      <c r="B50" s="67"/>
      <c r="C50" s="18"/>
      <c r="D50" s="19"/>
      <c r="E50" s="19"/>
      <c r="F50" s="330"/>
      <c r="G50" s="330"/>
      <c r="H50" s="330"/>
    </row>
    <row r="51" spans="1:8" x14ac:dyDescent="0.25">
      <c r="A51" s="67"/>
      <c r="B51" s="67"/>
      <c r="C51" s="18"/>
      <c r="D51" s="19"/>
      <c r="E51" s="19"/>
      <c r="F51" s="330"/>
      <c r="G51" s="330"/>
      <c r="H51" s="330"/>
    </row>
    <row r="52" spans="1:8" x14ac:dyDescent="0.25">
      <c r="C52" s="18"/>
      <c r="D52" s="19"/>
      <c r="E52" s="19"/>
    </row>
    <row r="53" spans="1:8" x14ac:dyDescent="0.25">
      <c r="A53" s="329"/>
      <c r="B53" s="329"/>
      <c r="C53" s="329"/>
      <c r="D53" s="329"/>
      <c r="E53" s="329"/>
      <c r="F53" s="329"/>
      <c r="G53" s="329"/>
      <c r="H53" s="329"/>
    </row>
  </sheetData>
  <mergeCells count="16">
    <mergeCell ref="F50:H50"/>
    <mergeCell ref="F51:H51"/>
    <mergeCell ref="A53:H53"/>
    <mergeCell ref="E11:G11"/>
    <mergeCell ref="E12:G12"/>
    <mergeCell ref="F39:H39"/>
    <mergeCell ref="F40:H40"/>
    <mergeCell ref="F41:H41"/>
    <mergeCell ref="F49:H49"/>
    <mergeCell ref="A9:D10"/>
    <mergeCell ref="E9:H10"/>
    <mergeCell ref="A2:G2"/>
    <mergeCell ref="A3:H3"/>
    <mergeCell ref="A4:H4"/>
    <mergeCell ref="A5:H5"/>
    <mergeCell ref="A7:H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1D15-F34C-4448-B214-457B4306D817}">
  <dimension ref="A1:L26"/>
  <sheetViews>
    <sheetView zoomScaleNormal="100" workbookViewId="0">
      <selection activeCell="F8" sqref="F8"/>
    </sheetView>
  </sheetViews>
  <sheetFormatPr baseColWidth="10" defaultRowHeight="15" x14ac:dyDescent="0.25"/>
  <cols>
    <col min="1" max="1" width="33.28515625" style="6" bestFit="1" customWidth="1"/>
    <col min="2" max="2" width="17.42578125" style="6" customWidth="1"/>
    <col min="3" max="3" width="3.42578125" style="6" customWidth="1"/>
    <col min="4" max="4" width="33.28515625" style="6" bestFit="1" customWidth="1"/>
    <col min="5" max="5" width="16.7109375" style="9" customWidth="1"/>
    <col min="6" max="7" width="18.85546875" style="99" customWidth="1"/>
    <col min="8" max="10" width="18.85546875" style="6" customWidth="1"/>
    <col min="11" max="16384" width="11.42578125" style="6"/>
  </cols>
  <sheetData>
    <row r="1" spans="1:12" ht="21" x14ac:dyDescent="0.25">
      <c r="A1" s="334" t="s">
        <v>106</v>
      </c>
      <c r="B1" s="335"/>
      <c r="C1" s="344"/>
      <c r="D1" s="333" t="s">
        <v>107</v>
      </c>
      <c r="E1" s="333"/>
      <c r="F1" s="332"/>
      <c r="H1" s="6" t="s">
        <v>143</v>
      </c>
    </row>
    <row r="2" spans="1:12" x14ac:dyDescent="0.25">
      <c r="A2" s="336"/>
      <c r="B2" s="337"/>
      <c r="C2" s="345"/>
      <c r="D2" s="7"/>
      <c r="E2" s="8"/>
    </row>
    <row r="3" spans="1:12" x14ac:dyDescent="0.25">
      <c r="A3" s="338" t="s">
        <v>108</v>
      </c>
      <c r="B3" s="339">
        <v>18833.849999999999</v>
      </c>
      <c r="C3" s="346"/>
      <c r="D3" s="7" t="s">
        <v>108</v>
      </c>
      <c r="E3" s="8">
        <v>18833.849999999999</v>
      </c>
      <c r="H3" s="7" t="s">
        <v>144</v>
      </c>
      <c r="I3" s="7" t="s">
        <v>145</v>
      </c>
    </row>
    <row r="4" spans="1:12" x14ac:dyDescent="0.25">
      <c r="A4" s="338"/>
      <c r="B4" s="339"/>
      <c r="C4" s="346"/>
      <c r="D4" s="7"/>
      <c r="E4" s="8"/>
      <c r="H4" s="101">
        <v>3500</v>
      </c>
      <c r="I4" s="6">
        <v>915.94</v>
      </c>
    </row>
    <row r="5" spans="1:12" x14ac:dyDescent="0.25">
      <c r="A5" s="338" t="s">
        <v>109</v>
      </c>
      <c r="B5" s="339">
        <v>120000</v>
      </c>
      <c r="C5" s="346"/>
      <c r="D5" s="7" t="s">
        <v>109</v>
      </c>
      <c r="E5" s="8">
        <v>120000</v>
      </c>
      <c r="H5" s="6">
        <v>350</v>
      </c>
      <c r="I5" s="6">
        <v>112.73</v>
      </c>
    </row>
    <row r="6" spans="1:12" x14ac:dyDescent="0.25">
      <c r="A6" s="338"/>
      <c r="B6" s="339"/>
      <c r="C6" s="346"/>
      <c r="D6" s="7"/>
      <c r="E6" s="8"/>
      <c r="H6" s="6">
        <v>550</v>
      </c>
      <c r="I6" s="6">
        <v>246</v>
      </c>
    </row>
    <row r="7" spans="1:12" x14ac:dyDescent="0.25">
      <c r="A7" s="338" t="s">
        <v>134</v>
      </c>
      <c r="B7" s="339">
        <f>B3+B5-B4</f>
        <v>138833.85</v>
      </c>
      <c r="C7" s="346"/>
      <c r="D7" s="7" t="s">
        <v>134</v>
      </c>
      <c r="E7" s="8">
        <f>E3+E5</f>
        <v>138833.85</v>
      </c>
      <c r="H7" s="102"/>
      <c r="I7" s="102">
        <f>SUM(I4:I6)</f>
        <v>1274.67</v>
      </c>
    </row>
    <row r="8" spans="1:12" x14ac:dyDescent="0.25">
      <c r="A8" s="338"/>
      <c r="B8" s="339"/>
      <c r="C8" s="346"/>
      <c r="D8" s="7"/>
      <c r="E8" s="8"/>
    </row>
    <row r="9" spans="1:12" x14ac:dyDescent="0.25">
      <c r="A9" s="338" t="s">
        <v>135</v>
      </c>
      <c r="B9" s="339">
        <v>98870.184999999998</v>
      </c>
      <c r="C9" s="346"/>
      <c r="D9" s="7" t="s">
        <v>135</v>
      </c>
      <c r="E9" s="8">
        <v>99514.15</v>
      </c>
      <c r="F9" s="99">
        <f>B9-E9</f>
        <v>-643.96499999999651</v>
      </c>
      <c r="H9" s="7" t="s">
        <v>146</v>
      </c>
      <c r="J9" s="100"/>
      <c r="K9" s="10"/>
      <c r="L9" s="10"/>
    </row>
    <row r="10" spans="1:12" x14ac:dyDescent="0.25">
      <c r="A10" s="338"/>
      <c r="B10" s="339"/>
      <c r="C10" s="346"/>
      <c r="D10" s="7"/>
      <c r="E10" s="8" t="s">
        <v>47</v>
      </c>
      <c r="H10" s="6">
        <v>37.93</v>
      </c>
    </row>
    <row r="11" spans="1:12" x14ac:dyDescent="0.25">
      <c r="A11" s="338" t="s">
        <v>136</v>
      </c>
      <c r="B11" s="339">
        <f>B7-B9</f>
        <v>39963.665000000008</v>
      </c>
      <c r="C11" s="346"/>
      <c r="D11" s="7" t="s">
        <v>142</v>
      </c>
      <c r="E11" s="8">
        <f>E3+E5-E9</f>
        <v>39319.700000000012</v>
      </c>
      <c r="H11" s="6">
        <v>54.36</v>
      </c>
    </row>
    <row r="12" spans="1:12" x14ac:dyDescent="0.25">
      <c r="A12" s="338"/>
      <c r="B12" s="339"/>
      <c r="C12" s="346"/>
      <c r="D12" s="7"/>
      <c r="E12" s="8"/>
      <c r="H12" s="6">
        <v>130.33000000000001</v>
      </c>
    </row>
    <row r="13" spans="1:12" x14ac:dyDescent="0.25">
      <c r="A13" s="338"/>
      <c r="B13" s="339"/>
      <c r="C13" s="346"/>
      <c r="D13" s="7"/>
      <c r="E13" s="8"/>
      <c r="H13" s="6">
        <v>17.420000000000002</v>
      </c>
    </row>
    <row r="14" spans="1:12" x14ac:dyDescent="0.25">
      <c r="A14" s="338"/>
      <c r="B14" s="339"/>
      <c r="C14" s="346"/>
      <c r="D14" s="7"/>
      <c r="E14" s="8"/>
      <c r="H14" s="6">
        <v>39.520000000000003</v>
      </c>
    </row>
    <row r="15" spans="1:12" x14ac:dyDescent="0.25">
      <c r="A15" s="338"/>
      <c r="B15" s="339"/>
      <c r="C15" s="346"/>
      <c r="D15" s="7"/>
      <c r="E15" s="8"/>
      <c r="H15" s="6">
        <v>87.2</v>
      </c>
    </row>
    <row r="16" spans="1:12" x14ac:dyDescent="0.25">
      <c r="A16" s="338"/>
      <c r="B16" s="339"/>
      <c r="C16" s="346"/>
      <c r="D16" s="7"/>
      <c r="E16" s="8"/>
      <c r="H16" s="102">
        <f>SUM(H10:H15)</f>
        <v>366.76</v>
      </c>
    </row>
    <row r="17" spans="1:9" x14ac:dyDescent="0.25">
      <c r="A17" s="338"/>
      <c r="B17" s="339"/>
      <c r="C17" s="346"/>
      <c r="D17" s="7"/>
      <c r="E17" s="7"/>
    </row>
    <row r="18" spans="1:9" x14ac:dyDescent="0.25">
      <c r="A18" s="338" t="s">
        <v>99</v>
      </c>
      <c r="B18" s="339">
        <f>'Compromisos al 31 dic 2019'!D12</f>
        <v>476.89</v>
      </c>
      <c r="C18" s="346"/>
      <c r="D18" s="7" t="s">
        <v>99</v>
      </c>
      <c r="E18" s="7">
        <v>476.89</v>
      </c>
      <c r="H18" s="7" t="s">
        <v>147</v>
      </c>
    </row>
    <row r="19" spans="1:9" x14ac:dyDescent="0.25">
      <c r="A19" s="338" t="s">
        <v>100</v>
      </c>
      <c r="B19" s="339">
        <f>'Compromisos al 31 dic 2019'!D36</f>
        <v>14722.55</v>
      </c>
      <c r="C19" s="346"/>
      <c r="D19" s="7" t="s">
        <v>100</v>
      </c>
      <c r="E19" s="7">
        <v>14722.55</v>
      </c>
      <c r="H19" s="101">
        <v>600</v>
      </c>
      <c r="I19" s="6">
        <v>190.75</v>
      </c>
    </row>
    <row r="20" spans="1:9" x14ac:dyDescent="0.25">
      <c r="A20" s="338" t="s">
        <v>101</v>
      </c>
      <c r="B20" s="339">
        <f>'Compromisos al 31 dic 2019'!D56</f>
        <v>14810.74</v>
      </c>
      <c r="C20" s="346"/>
      <c r="D20" s="7" t="s">
        <v>101</v>
      </c>
      <c r="E20" s="7">
        <v>14810.74</v>
      </c>
      <c r="H20" s="6">
        <v>175.23</v>
      </c>
    </row>
    <row r="21" spans="1:9" x14ac:dyDescent="0.25">
      <c r="A21" s="340" t="s">
        <v>102</v>
      </c>
      <c r="B21" s="341">
        <f>SUM(B18:B20)</f>
        <v>30010.18</v>
      </c>
      <c r="C21" s="347"/>
      <c r="D21" s="70" t="s">
        <v>102</v>
      </c>
      <c r="E21" s="70">
        <f>SUM(E17:E20)</f>
        <v>30010.18</v>
      </c>
      <c r="H21" s="6">
        <v>116.01</v>
      </c>
    </row>
    <row r="22" spans="1:9" x14ac:dyDescent="0.25">
      <c r="A22" s="338"/>
      <c r="B22" s="339"/>
      <c r="C22" s="346"/>
      <c r="D22" s="7"/>
      <c r="E22" s="7"/>
    </row>
    <row r="23" spans="1:9" x14ac:dyDescent="0.25">
      <c r="A23" s="338" t="s">
        <v>141</v>
      </c>
      <c r="B23" s="339">
        <f>B9+B21</f>
        <v>128880.36499999999</v>
      </c>
      <c r="C23" s="346"/>
      <c r="D23" s="7" t="s">
        <v>141</v>
      </c>
      <c r="E23" s="8">
        <f>E9+E21</f>
        <v>129524.32999999999</v>
      </c>
    </row>
    <row r="24" spans="1:9" x14ac:dyDescent="0.25">
      <c r="A24" s="338"/>
      <c r="B24" s="339"/>
      <c r="C24" s="346"/>
      <c r="D24" s="7"/>
      <c r="E24" s="8"/>
      <c r="I24" s="9"/>
    </row>
    <row r="25" spans="1:9" x14ac:dyDescent="0.25">
      <c r="A25" s="342" t="s">
        <v>133</v>
      </c>
      <c r="B25" s="343">
        <f>B7-B23</f>
        <v>9953.4850000000151</v>
      </c>
      <c r="C25" s="348"/>
      <c r="D25" s="11" t="s">
        <v>133</v>
      </c>
      <c r="E25" s="11">
        <f>E7-E23</f>
        <v>9309.5200000000186</v>
      </c>
      <c r="I25" s="9"/>
    </row>
    <row r="26" spans="1:9" x14ac:dyDescent="0.25">
      <c r="I26" s="9"/>
    </row>
  </sheetData>
  <mergeCells count="2">
    <mergeCell ref="A1:B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Expenditure Cash Balance 2019</vt:lpstr>
      <vt:lpstr>Expenditure Cash Balance 20 (2)</vt:lpstr>
      <vt:lpstr>Compromisos al 31 dic 2019</vt:lpstr>
      <vt:lpstr>Libro de Bancos SISCA 2019</vt:lpstr>
      <vt:lpstr>Conciliación Bancaria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Alicia Alvarado de Magaña</dc:creator>
  <cp:lastModifiedBy>Karla Eugenia Rivera Arévalo</cp:lastModifiedBy>
  <dcterms:created xsi:type="dcterms:W3CDTF">2018-12-07T20:15:19Z</dcterms:created>
  <dcterms:modified xsi:type="dcterms:W3CDTF">2019-11-19T23:49:11Z</dcterms:modified>
</cp:coreProperties>
</file>