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ÑO 2015\Objetivo 1\1.2 Plenarias de Monitoreo\ME04-2015 03 sep\Anexos ME04-2015\Tableros Plan 03 sep\"/>
    </mc:Choice>
  </mc:AlternateContent>
  <bookViews>
    <workbookView xWindow="0" yWindow="0" windowWidth="19200" windowHeight="8340" firstSheet="4" activeTab="9"/>
  </bookViews>
  <sheets>
    <sheet name="POBLACIONES" sheetId="11" r:id="rId1"/>
    <sheet name="EA" sheetId="4" r:id="rId2"/>
    <sheet name="FUNDASIDA" sheetId="5" r:id="rId3"/>
    <sheet name="PASMO HSH" sheetId="6" r:id="rId4"/>
    <sheet name="Orquídeas del Mar" sheetId="8" r:id="rId5"/>
    <sheet name="PASMO TSF" sheetId="7" r:id="rId6"/>
    <sheet name="ASPIDH" sheetId="9" r:id="rId7"/>
    <sheet name="COL ALEJANDRIA" sheetId="10" r:id="rId8"/>
    <sheet name="CCPI HSH" sheetId="2" r:id="rId9"/>
    <sheet name="CCPI TSF" sheetId="1" r:id="rId10"/>
    <sheet name="CCPI TRANS" sheetId="3" r:id="rId11"/>
    <sheet name="Comparativos de metas HSH" sheetId="12" r:id="rId12"/>
    <sheet name="Comparativos de metas TSF" sheetId="13" r:id="rId13"/>
    <sheet name="Comparativos de metas TRANS" sheetId="14" r:id="rId14"/>
  </sheets>
  <externalReferences>
    <externalReference r:id="rId15"/>
    <externalReference r:id="rId16"/>
    <externalReference r:id="rId17"/>
    <externalReference r:id="rId18"/>
    <externalReference r:id="rId1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J14" i="10"/>
  <c r="K14" i="10"/>
  <c r="L14" i="10"/>
  <c r="H10" i="9"/>
  <c r="I10" i="9"/>
  <c r="J10" i="9"/>
  <c r="K10" i="9"/>
  <c r="H12" i="4"/>
  <c r="I12" i="4"/>
  <c r="J12" i="4"/>
  <c r="K12" i="4"/>
  <c r="E11" i="4"/>
  <c r="H11" i="4"/>
  <c r="I11" i="4"/>
  <c r="J11" i="4"/>
  <c r="K11" i="4"/>
  <c r="G11" i="4"/>
  <c r="F11" i="4"/>
  <c r="E8" i="4"/>
  <c r="K9" i="4"/>
  <c r="J9" i="4"/>
  <c r="I9" i="4"/>
  <c r="H9" i="4"/>
  <c r="K23" i="11"/>
  <c r="L23" i="11"/>
  <c r="F8" i="4"/>
  <c r="G8" i="4"/>
  <c r="H8" i="4"/>
  <c r="I8" i="4"/>
  <c r="J8" i="4"/>
  <c r="K8" i="4"/>
  <c r="H10" i="4"/>
  <c r="I10" i="4"/>
  <c r="J10" i="4"/>
  <c r="K10" i="4"/>
  <c r="H7" i="4"/>
  <c r="I7" i="4"/>
  <c r="J7" i="4"/>
  <c r="K7" i="4"/>
  <c r="E31" i="14" l="1"/>
  <c r="E32" i="14" s="1"/>
  <c r="E33" i="14" s="1"/>
  <c r="E34" i="14" s="1"/>
  <c r="H30" i="14"/>
  <c r="H31" i="14" s="1"/>
  <c r="H32" i="14" s="1"/>
  <c r="H33" i="14" s="1"/>
  <c r="H34" i="14" s="1"/>
  <c r="G30" i="14"/>
  <c r="G31" i="14" s="1"/>
  <c r="G32" i="14" s="1"/>
  <c r="G33" i="14" s="1"/>
  <c r="G34" i="14" s="1"/>
  <c r="F30" i="14"/>
  <c r="F31" i="14" s="1"/>
  <c r="F32" i="14" s="1"/>
  <c r="F33" i="14" s="1"/>
  <c r="F34" i="14" s="1"/>
  <c r="E30" i="14"/>
  <c r="C30" i="14"/>
  <c r="C31" i="14" s="1"/>
  <c r="C32" i="14" s="1"/>
  <c r="C33" i="14" s="1"/>
  <c r="C34" i="14" s="1"/>
  <c r="H24" i="14"/>
  <c r="H25" i="14" s="1"/>
  <c r="H26" i="14" s="1"/>
  <c r="H27" i="14" s="1"/>
  <c r="F24" i="14"/>
  <c r="F25" i="14" s="1"/>
  <c r="F26" i="14" s="1"/>
  <c r="F27" i="14" s="1"/>
  <c r="C24" i="14"/>
  <c r="C25" i="14" s="1"/>
  <c r="C26" i="14" s="1"/>
  <c r="C27" i="14" s="1"/>
  <c r="H23" i="14"/>
  <c r="G23" i="14"/>
  <c r="G24" i="14" s="1"/>
  <c r="G25" i="14" s="1"/>
  <c r="G26" i="14" s="1"/>
  <c r="G27" i="14" s="1"/>
  <c r="E23" i="14"/>
  <c r="E24" i="14" s="1"/>
  <c r="E25" i="14" s="1"/>
  <c r="E26" i="14" s="1"/>
  <c r="E27" i="14" s="1"/>
  <c r="D23" i="14"/>
  <c r="D24" i="14" s="1"/>
  <c r="D25" i="14" s="1"/>
  <c r="D26" i="14" s="1"/>
  <c r="D27" i="14" s="1"/>
  <c r="C23" i="14"/>
  <c r="H18" i="14"/>
  <c r="H19" i="14" s="1"/>
  <c r="H20" i="14" s="1"/>
  <c r="G18" i="14"/>
  <c r="G19" i="14" s="1"/>
  <c r="G20" i="14" s="1"/>
  <c r="H17" i="14"/>
  <c r="G17" i="14"/>
  <c r="F17" i="14"/>
  <c r="F18" i="14" s="1"/>
  <c r="F19" i="14" s="1"/>
  <c r="F20" i="14" s="1"/>
  <c r="E17" i="14"/>
  <c r="E18" i="14" s="1"/>
  <c r="E19" i="14" s="1"/>
  <c r="E20" i="14" s="1"/>
  <c r="D17" i="14"/>
  <c r="D18" i="14" s="1"/>
  <c r="D19" i="14" s="1"/>
  <c r="D20" i="14" s="1"/>
  <c r="C17" i="14"/>
  <c r="C18" i="14" s="1"/>
  <c r="C19" i="14" s="1"/>
  <c r="C20" i="14" s="1"/>
  <c r="H15" i="14"/>
  <c r="G15" i="14"/>
  <c r="F15" i="14"/>
  <c r="C15" i="14"/>
  <c r="F11" i="14"/>
  <c r="H8" i="14"/>
  <c r="G8" i="14"/>
  <c r="F8" i="14"/>
  <c r="E8" i="14"/>
  <c r="D8" i="14"/>
  <c r="I7" i="14"/>
  <c r="D7" i="14"/>
  <c r="D30" i="14" s="1"/>
  <c r="D31" i="14" s="1"/>
  <c r="D32" i="14" s="1"/>
  <c r="D33" i="14" s="1"/>
  <c r="D34" i="14" s="1"/>
  <c r="C7" i="14"/>
  <c r="C8" i="14" s="1"/>
  <c r="I6" i="14"/>
  <c r="I8" i="14" s="1"/>
  <c r="I5" i="14"/>
  <c r="I4" i="14"/>
  <c r="G31" i="13"/>
  <c r="G32" i="13" s="1"/>
  <c r="G33" i="13" s="1"/>
  <c r="G34" i="13" s="1"/>
  <c r="H30" i="13"/>
  <c r="H31" i="13" s="1"/>
  <c r="H32" i="13" s="1"/>
  <c r="H33" i="13" s="1"/>
  <c r="H34" i="13" s="1"/>
  <c r="G30" i="13"/>
  <c r="F30" i="13"/>
  <c r="F31" i="13" s="1"/>
  <c r="F32" i="13" s="1"/>
  <c r="F33" i="13" s="1"/>
  <c r="F34" i="13" s="1"/>
  <c r="E30" i="13"/>
  <c r="E31" i="13" s="1"/>
  <c r="E32" i="13" s="1"/>
  <c r="E33" i="13" s="1"/>
  <c r="E34" i="13" s="1"/>
  <c r="G25" i="13"/>
  <c r="G26" i="13" s="1"/>
  <c r="G27" i="13" s="1"/>
  <c r="H24" i="13"/>
  <c r="H25" i="13" s="1"/>
  <c r="H26" i="13" s="1"/>
  <c r="H27" i="13" s="1"/>
  <c r="G24" i="13"/>
  <c r="F24" i="13"/>
  <c r="F25" i="13" s="1"/>
  <c r="F26" i="13" s="1"/>
  <c r="F27" i="13" s="1"/>
  <c r="E24" i="13"/>
  <c r="E25" i="13" s="1"/>
  <c r="E26" i="13" s="1"/>
  <c r="E27" i="13" s="1"/>
  <c r="D23" i="13"/>
  <c r="D24" i="13" s="1"/>
  <c r="D25" i="13" s="1"/>
  <c r="D26" i="13" s="1"/>
  <c r="D27" i="13" s="1"/>
  <c r="C23" i="13"/>
  <c r="C24" i="13" s="1"/>
  <c r="C25" i="13" s="1"/>
  <c r="C26" i="13" s="1"/>
  <c r="C27" i="13" s="1"/>
  <c r="F19" i="13"/>
  <c r="F20" i="13" s="1"/>
  <c r="F18" i="13"/>
  <c r="E18" i="13"/>
  <c r="E19" i="13" s="1"/>
  <c r="E20" i="13" s="1"/>
  <c r="D18" i="13"/>
  <c r="D19" i="13" s="1"/>
  <c r="D20" i="13" s="1"/>
  <c r="H17" i="13"/>
  <c r="H18" i="13" s="1"/>
  <c r="H19" i="13" s="1"/>
  <c r="H20" i="13" s="1"/>
  <c r="G17" i="13"/>
  <c r="G18" i="13" s="1"/>
  <c r="G19" i="13" s="1"/>
  <c r="G20" i="13" s="1"/>
  <c r="F17" i="13"/>
  <c r="E17" i="13"/>
  <c r="D17" i="13"/>
  <c r="C17" i="13"/>
  <c r="C18" i="13" s="1"/>
  <c r="C19" i="13" s="1"/>
  <c r="C20" i="13" s="1"/>
  <c r="G15" i="13"/>
  <c r="E15" i="13"/>
  <c r="C15" i="13"/>
  <c r="F11" i="13"/>
  <c r="F9" i="13"/>
  <c r="F15" i="13" s="1"/>
  <c r="H8" i="13"/>
  <c r="H9" i="13" s="1"/>
  <c r="H15" i="13" s="1"/>
  <c r="G8" i="13"/>
  <c r="F8" i="13"/>
  <c r="E8" i="13"/>
  <c r="D7" i="13"/>
  <c r="D30" i="13" s="1"/>
  <c r="D31" i="13" s="1"/>
  <c r="D32" i="13" s="1"/>
  <c r="D33" i="13" s="1"/>
  <c r="D34" i="13" s="1"/>
  <c r="C7" i="13"/>
  <c r="I7" i="13" s="1"/>
  <c r="I8" i="13" s="1"/>
  <c r="I6" i="13"/>
  <c r="I5" i="13"/>
  <c r="I4" i="13"/>
  <c r="D18" i="12"/>
  <c r="D19" i="12" s="1"/>
  <c r="D20" i="12" s="1"/>
  <c r="H17" i="12"/>
  <c r="H18" i="12" s="1"/>
  <c r="H19" i="12" s="1"/>
  <c r="H20" i="12" s="1"/>
  <c r="G17" i="12"/>
  <c r="G18" i="12" s="1"/>
  <c r="G19" i="12" s="1"/>
  <c r="G20" i="12" s="1"/>
  <c r="F17" i="12"/>
  <c r="F18" i="12" s="1"/>
  <c r="F19" i="12" s="1"/>
  <c r="F20" i="12" s="1"/>
  <c r="E17" i="12"/>
  <c r="E18" i="12" s="1"/>
  <c r="E19" i="12" s="1"/>
  <c r="E20" i="12" s="1"/>
  <c r="D17" i="12"/>
  <c r="C17" i="12"/>
  <c r="C18" i="12" s="1"/>
  <c r="C19" i="12" s="1"/>
  <c r="C20" i="12" s="1"/>
  <c r="G15" i="12"/>
  <c r="E15" i="12"/>
  <c r="C15" i="12"/>
  <c r="F11" i="12"/>
  <c r="H7" i="12"/>
  <c r="H30" i="12" s="1"/>
  <c r="H31" i="12" s="1"/>
  <c r="H32" i="12" s="1"/>
  <c r="H33" i="12" s="1"/>
  <c r="H34" i="12" s="1"/>
  <c r="G7" i="12"/>
  <c r="G30" i="12" s="1"/>
  <c r="G31" i="12" s="1"/>
  <c r="G32" i="12" s="1"/>
  <c r="G33" i="12" s="1"/>
  <c r="G34" i="12" s="1"/>
  <c r="F7" i="12"/>
  <c r="F30" i="12" s="1"/>
  <c r="F31" i="12" s="1"/>
  <c r="F32" i="12" s="1"/>
  <c r="F33" i="12" s="1"/>
  <c r="F34" i="12" s="1"/>
  <c r="E7" i="12"/>
  <c r="E30" i="12" s="1"/>
  <c r="E31" i="12" s="1"/>
  <c r="E32" i="12" s="1"/>
  <c r="E33" i="12" s="1"/>
  <c r="E34" i="12" s="1"/>
  <c r="D7" i="12"/>
  <c r="D30" i="12" s="1"/>
  <c r="D31" i="12" s="1"/>
  <c r="D32" i="12" s="1"/>
  <c r="D33" i="12" s="1"/>
  <c r="D34" i="12" s="1"/>
  <c r="C7" i="12"/>
  <c r="H6" i="12"/>
  <c r="H23" i="12" s="1"/>
  <c r="H24" i="12" s="1"/>
  <c r="H25" i="12" s="1"/>
  <c r="H26" i="12" s="1"/>
  <c r="H27" i="12" s="1"/>
  <c r="G6" i="12"/>
  <c r="G23" i="12" s="1"/>
  <c r="G24" i="12" s="1"/>
  <c r="G25" i="12" s="1"/>
  <c r="G26" i="12" s="1"/>
  <c r="G27" i="12" s="1"/>
  <c r="F6" i="12"/>
  <c r="F23" i="12" s="1"/>
  <c r="F24" i="12" s="1"/>
  <c r="F25" i="12" s="1"/>
  <c r="F26" i="12" s="1"/>
  <c r="F27" i="12" s="1"/>
  <c r="E6" i="12"/>
  <c r="E23" i="12" s="1"/>
  <c r="E24" i="12" s="1"/>
  <c r="E25" i="12" s="1"/>
  <c r="E26" i="12" s="1"/>
  <c r="E27" i="12" s="1"/>
  <c r="D6" i="12"/>
  <c r="D23" i="12" s="1"/>
  <c r="D24" i="12" s="1"/>
  <c r="D25" i="12" s="1"/>
  <c r="D26" i="12" s="1"/>
  <c r="D27" i="12" s="1"/>
  <c r="C6" i="12"/>
  <c r="C23" i="12" s="1"/>
  <c r="C24" i="12" s="1"/>
  <c r="C25" i="12" s="1"/>
  <c r="C26" i="12" s="1"/>
  <c r="C27" i="12" s="1"/>
  <c r="H5" i="12"/>
  <c r="G5" i="12"/>
  <c r="F5" i="12"/>
  <c r="E5" i="12"/>
  <c r="D5" i="12"/>
  <c r="C5" i="12"/>
  <c r="I5" i="12" s="1"/>
  <c r="H4" i="12"/>
  <c r="I4" i="12" s="1"/>
  <c r="G4" i="12"/>
  <c r="F4" i="12"/>
  <c r="E4" i="12"/>
  <c r="C4" i="12"/>
  <c r="C8" i="13" l="1"/>
  <c r="D9" i="13" s="1"/>
  <c r="D15" i="13" s="1"/>
  <c r="C30" i="13"/>
  <c r="C31" i="13" s="1"/>
  <c r="C32" i="13" s="1"/>
  <c r="C33" i="13" s="1"/>
  <c r="C34" i="13" s="1"/>
  <c r="D8" i="13"/>
  <c r="D8" i="12"/>
  <c r="E8" i="12"/>
  <c r="I7" i="12"/>
  <c r="G8" i="12"/>
  <c r="H9" i="12" s="1"/>
  <c r="H15" i="12" s="1"/>
  <c r="H8" i="12"/>
  <c r="I6" i="12"/>
  <c r="I8" i="12" s="1"/>
  <c r="C8" i="12"/>
  <c r="D9" i="12" s="1"/>
  <c r="D15" i="12" s="1"/>
  <c r="C30" i="12"/>
  <c r="C31" i="12" s="1"/>
  <c r="C32" i="12" s="1"/>
  <c r="C33" i="12" s="1"/>
  <c r="C34" i="12" s="1"/>
  <c r="F8" i="12"/>
  <c r="F9" i="12" s="1"/>
  <c r="F15" i="12" s="1"/>
  <c r="G30" i="11" l="1"/>
  <c r="G33" i="11" s="1"/>
  <c r="H30" i="11"/>
  <c r="H33" i="11" s="1"/>
  <c r="I30" i="11"/>
  <c r="I33" i="11" s="1"/>
  <c r="J30" i="11"/>
  <c r="J33" i="11" s="1"/>
  <c r="I11" i="10"/>
  <c r="J11" i="10"/>
  <c r="K11" i="10"/>
  <c r="L11" i="10"/>
  <c r="H7" i="9"/>
  <c r="I7" i="9"/>
  <c r="J7" i="9"/>
  <c r="K7" i="9"/>
  <c r="J49" i="1"/>
  <c r="G35" i="3"/>
  <c r="H35" i="3"/>
  <c r="I35" i="3"/>
  <c r="J35" i="3"/>
  <c r="G19" i="3"/>
  <c r="F31" i="2"/>
  <c r="G31" i="2"/>
  <c r="H31" i="2"/>
  <c r="I31" i="2"/>
  <c r="J31" i="2"/>
  <c r="E31" i="2"/>
  <c r="D31" i="2" s="1"/>
  <c r="D28" i="2"/>
  <c r="F26" i="2"/>
  <c r="G24" i="3"/>
  <c r="H24" i="3"/>
  <c r="I24" i="3"/>
  <c r="J24" i="3"/>
  <c r="G23" i="3"/>
  <c r="G22" i="3" s="1"/>
  <c r="H23" i="3"/>
  <c r="H22" i="3" s="1"/>
  <c r="I23" i="3"/>
  <c r="I22" i="3" s="1"/>
  <c r="J23" i="3"/>
  <c r="J22" i="3" s="1"/>
  <c r="H19" i="3"/>
  <c r="I19" i="3"/>
  <c r="J19" i="3"/>
  <c r="G12" i="3"/>
  <c r="H12" i="3"/>
  <c r="I12" i="3"/>
  <c r="J12" i="3"/>
  <c r="G25" i="1"/>
  <c r="H25" i="1"/>
  <c r="I25" i="1"/>
  <c r="J25" i="1"/>
  <c r="H21" i="1"/>
  <c r="H20" i="1" s="1"/>
  <c r="G13" i="1"/>
  <c r="H13" i="1"/>
  <c r="I13" i="1"/>
  <c r="J13" i="1"/>
  <c r="G78" i="2"/>
  <c r="H78" i="2"/>
  <c r="I78" i="2"/>
  <c r="J78" i="2"/>
  <c r="G66" i="2"/>
  <c r="H66" i="2"/>
  <c r="E65" i="2"/>
  <c r="G54" i="2"/>
  <c r="H54" i="2"/>
  <c r="I54" i="2"/>
  <c r="J54" i="2"/>
  <c r="G39" i="2"/>
  <c r="G42" i="2" s="1"/>
  <c r="H39" i="2"/>
  <c r="H42" i="2" s="1"/>
  <c r="J21" i="2"/>
  <c r="I21" i="2"/>
  <c r="H21" i="2"/>
  <c r="G21" i="2"/>
  <c r="G10" i="2"/>
  <c r="H10" i="2"/>
  <c r="I10" i="2"/>
  <c r="J10" i="2"/>
  <c r="F9" i="2"/>
  <c r="G9" i="2"/>
  <c r="H9" i="2"/>
  <c r="I9" i="2"/>
  <c r="J9" i="2"/>
  <c r="E9" i="2"/>
  <c r="J33" i="3"/>
  <c r="J31" i="3" s="1"/>
  <c r="I33" i="3"/>
  <c r="I31" i="3" s="1"/>
  <c r="H33" i="3"/>
  <c r="H31" i="3" s="1"/>
  <c r="G33" i="3"/>
  <c r="G36" i="3" s="1"/>
  <c r="F33" i="3"/>
  <c r="F36" i="3" s="1"/>
  <c r="E33" i="3"/>
  <c r="E36" i="3" s="1"/>
  <c r="F32" i="3"/>
  <c r="F35" i="3" s="1"/>
  <c r="E32" i="3"/>
  <c r="E35" i="3" s="1"/>
  <c r="F21" i="3"/>
  <c r="H12" i="10" s="1"/>
  <c r="H15" i="10" s="1"/>
  <c r="E21" i="3"/>
  <c r="D21" i="3" s="1"/>
  <c r="F20" i="3"/>
  <c r="H11" i="10" s="1"/>
  <c r="E20" i="3"/>
  <c r="E23" i="3" s="1"/>
  <c r="F9" i="3"/>
  <c r="F12" i="3" s="1"/>
  <c r="E9" i="3"/>
  <c r="E12" i="3" s="1"/>
  <c r="J7" i="3"/>
  <c r="I7" i="3"/>
  <c r="H7" i="3"/>
  <c r="G7" i="3"/>
  <c r="F8" i="3"/>
  <c r="G7" i="9" s="1"/>
  <c r="E8" i="3"/>
  <c r="E11" i="3" s="1"/>
  <c r="J46" i="1"/>
  <c r="I46" i="1"/>
  <c r="I49" i="1" s="1"/>
  <c r="H46" i="1"/>
  <c r="H49" i="1" s="1"/>
  <c r="G46" i="1"/>
  <c r="G49" i="1" s="1"/>
  <c r="F46" i="1"/>
  <c r="F49" i="1" s="1"/>
  <c r="E46" i="1"/>
  <c r="J45" i="1"/>
  <c r="J48" i="1" s="1"/>
  <c r="I45" i="1"/>
  <c r="I48" i="1" s="1"/>
  <c r="H45" i="1"/>
  <c r="H48" i="1" s="1"/>
  <c r="H47" i="1" s="1"/>
  <c r="G45" i="1"/>
  <c r="G48" i="1" s="1"/>
  <c r="G47" i="1" s="1"/>
  <c r="F45" i="1"/>
  <c r="E45" i="1"/>
  <c r="E48" i="1" s="1"/>
  <c r="J34" i="1"/>
  <c r="J37" i="1" s="1"/>
  <c r="I34" i="1"/>
  <c r="I37" i="1" s="1"/>
  <c r="H34" i="1"/>
  <c r="G34" i="1"/>
  <c r="G37" i="1" s="1"/>
  <c r="F34" i="1"/>
  <c r="F37" i="1" s="1"/>
  <c r="E34" i="1"/>
  <c r="D34" i="1" s="1"/>
  <c r="J33" i="1"/>
  <c r="I33" i="1"/>
  <c r="H33" i="1"/>
  <c r="H36" i="1" s="1"/>
  <c r="G33" i="1"/>
  <c r="G36" i="1" s="1"/>
  <c r="F33" i="1"/>
  <c r="F36" i="1" s="1"/>
  <c r="E33" i="1"/>
  <c r="E36" i="1" s="1"/>
  <c r="F22" i="1"/>
  <c r="F25" i="1" s="1"/>
  <c r="E22" i="1"/>
  <c r="E25" i="1" s="1"/>
  <c r="D22" i="1"/>
  <c r="J21" i="1"/>
  <c r="I21" i="1"/>
  <c r="I20" i="1" s="1"/>
  <c r="G21" i="1"/>
  <c r="G20" i="1" s="1"/>
  <c r="F21" i="1"/>
  <c r="F20" i="1" s="1"/>
  <c r="E21" i="1"/>
  <c r="F12" i="8" s="1"/>
  <c r="D21" i="1"/>
  <c r="F10" i="1"/>
  <c r="G13" i="7" s="1"/>
  <c r="G16" i="7" s="1"/>
  <c r="E10" i="1"/>
  <c r="F13" i="7" s="1"/>
  <c r="J9" i="1"/>
  <c r="K12" i="7" s="1"/>
  <c r="I9" i="1"/>
  <c r="J12" i="7" s="1"/>
  <c r="H9" i="1"/>
  <c r="I12" i="7" s="1"/>
  <c r="G9" i="1"/>
  <c r="G12" i="1" s="1"/>
  <c r="F9" i="1"/>
  <c r="F12" i="1" s="1"/>
  <c r="E9" i="1"/>
  <c r="E12" i="1" s="1"/>
  <c r="F75" i="2"/>
  <c r="F78" i="2" s="1"/>
  <c r="E75" i="2"/>
  <c r="E78" i="2" s="1"/>
  <c r="D75" i="2"/>
  <c r="J74" i="2"/>
  <c r="J73" i="2" s="1"/>
  <c r="I74" i="2"/>
  <c r="I73" i="2" s="1"/>
  <c r="H74" i="2"/>
  <c r="H73" i="2" s="1"/>
  <c r="G74" i="2"/>
  <c r="G73" i="2" s="1"/>
  <c r="F74" i="2"/>
  <c r="E74" i="2"/>
  <c r="E77" i="2" s="1"/>
  <c r="D74" i="2"/>
  <c r="J63" i="2"/>
  <c r="J66" i="2" s="1"/>
  <c r="I63" i="2"/>
  <c r="I66" i="2" s="1"/>
  <c r="F63" i="2"/>
  <c r="F66" i="2" s="1"/>
  <c r="E63" i="2"/>
  <c r="E66" i="2" s="1"/>
  <c r="D63" i="2"/>
  <c r="J62" i="2"/>
  <c r="I62" i="2"/>
  <c r="I61" i="2" s="1"/>
  <c r="I64" i="2" s="1"/>
  <c r="H62" i="2"/>
  <c r="H61" i="2" s="1"/>
  <c r="H64" i="2" s="1"/>
  <c r="G62" i="2"/>
  <c r="G61" i="2" s="1"/>
  <c r="G64" i="2" s="1"/>
  <c r="F62" i="2"/>
  <c r="F65" i="2" s="1"/>
  <c r="D62" i="2"/>
  <c r="F51" i="2"/>
  <c r="F54" i="2" s="1"/>
  <c r="E51" i="2"/>
  <c r="E54" i="2" s="1"/>
  <c r="D51" i="2"/>
  <c r="J50" i="2"/>
  <c r="J53" i="2" s="1"/>
  <c r="I50" i="2"/>
  <c r="I53" i="2" s="1"/>
  <c r="H50" i="2"/>
  <c r="H53" i="2" s="1"/>
  <c r="G50" i="2"/>
  <c r="G53" i="2" s="1"/>
  <c r="F50" i="2"/>
  <c r="E50" i="2"/>
  <c r="E53" i="2" s="1"/>
  <c r="J42" i="2"/>
  <c r="I42" i="2"/>
  <c r="F39" i="2"/>
  <c r="F42" i="2" s="1"/>
  <c r="E39" i="2"/>
  <c r="E42" i="2" s="1"/>
  <c r="D39" i="2"/>
  <c r="J38" i="2"/>
  <c r="J37" i="2" s="1"/>
  <c r="J40" i="2" s="1"/>
  <c r="I38" i="2"/>
  <c r="H38" i="2"/>
  <c r="H41" i="2" s="1"/>
  <c r="G38" i="2"/>
  <c r="G41" i="2" s="1"/>
  <c r="F38" i="2"/>
  <c r="F41" i="2" s="1"/>
  <c r="E38" i="2"/>
  <c r="E41" i="2" s="1"/>
  <c r="D38" i="2"/>
  <c r="J27" i="2"/>
  <c r="I27" i="2"/>
  <c r="I26" i="2" s="1"/>
  <c r="H27" i="2"/>
  <c r="H26" i="2" s="1"/>
  <c r="G27" i="2"/>
  <c r="G30" i="2" s="1"/>
  <c r="F27" i="2"/>
  <c r="F30" i="2" s="1"/>
  <c r="E27" i="2"/>
  <c r="F18" i="2"/>
  <c r="F21" i="2" s="1"/>
  <c r="E18" i="2"/>
  <c r="F9" i="5" s="1"/>
  <c r="J17" i="2"/>
  <c r="J16" i="2" s="1"/>
  <c r="J19" i="2" s="1"/>
  <c r="K10" i="5" s="1"/>
  <c r="I17" i="2"/>
  <c r="I16" i="2" s="1"/>
  <c r="I19" i="2" s="1"/>
  <c r="J10" i="5" s="1"/>
  <c r="H17" i="2"/>
  <c r="H16" i="2" s="1"/>
  <c r="H19" i="2" s="1"/>
  <c r="I10" i="5" s="1"/>
  <c r="G17" i="2"/>
  <c r="G16" i="2" s="1"/>
  <c r="G19" i="2" s="1"/>
  <c r="H10" i="5" s="1"/>
  <c r="F17" i="2"/>
  <c r="F20" i="2" s="1"/>
  <c r="E17" i="2"/>
  <c r="E20" i="2" s="1"/>
  <c r="D17" i="2"/>
  <c r="F7" i="2"/>
  <c r="E7" i="2"/>
  <c r="D6" i="2"/>
  <c r="J5" i="2"/>
  <c r="J8" i="2" s="1"/>
  <c r="I5" i="2"/>
  <c r="I8" i="2" s="1"/>
  <c r="H5" i="2"/>
  <c r="H8" i="2" s="1"/>
  <c r="G5" i="2"/>
  <c r="G8" i="2" s="1"/>
  <c r="E30" i="2" l="1"/>
  <c r="F8" i="6"/>
  <c r="F73" i="2"/>
  <c r="J8" i="5"/>
  <c r="D54" i="2"/>
  <c r="F15" i="8"/>
  <c r="H32" i="1"/>
  <c r="I30" i="2"/>
  <c r="H12" i="7"/>
  <c r="F35" i="1"/>
  <c r="J47" i="1"/>
  <c r="F30" i="11"/>
  <c r="F33" i="11" s="1"/>
  <c r="G10" i="9"/>
  <c r="H10" i="10"/>
  <c r="H14" i="10"/>
  <c r="G8" i="1"/>
  <c r="G11" i="1" s="1"/>
  <c r="H14" i="7" s="1"/>
  <c r="G32" i="1"/>
  <c r="H30" i="2"/>
  <c r="H29" i="2" s="1"/>
  <c r="D8" i="3"/>
  <c r="G12" i="7"/>
  <c r="I15" i="7"/>
  <c r="G35" i="1"/>
  <c r="D46" i="1"/>
  <c r="F8" i="1"/>
  <c r="F11" i="1" s="1"/>
  <c r="G14" i="7" s="1"/>
  <c r="E20" i="1"/>
  <c r="F31" i="3"/>
  <c r="F13" i="8"/>
  <c r="J15" i="7"/>
  <c r="J77" i="2"/>
  <c r="J76" i="2" s="1"/>
  <c r="I24" i="1"/>
  <c r="I23" i="1" s="1"/>
  <c r="J44" i="1"/>
  <c r="G12" i="10"/>
  <c r="E10" i="2"/>
  <c r="D10" i="2" s="1"/>
  <c r="F9" i="4"/>
  <c r="K8" i="6"/>
  <c r="K15" i="7"/>
  <c r="K12" i="8"/>
  <c r="I32" i="1"/>
  <c r="I77" i="2"/>
  <c r="I76" i="2" s="1"/>
  <c r="F24" i="3"/>
  <c r="I44" i="1"/>
  <c r="F10" i="2"/>
  <c r="G9" i="4"/>
  <c r="G12" i="4" s="1"/>
  <c r="F12" i="5"/>
  <c r="F16" i="7"/>
  <c r="J32" i="1"/>
  <c r="F44" i="1"/>
  <c r="G26" i="2"/>
  <c r="E49" i="1"/>
  <c r="J19" i="11"/>
  <c r="J22" i="11" s="1"/>
  <c r="E47" i="1"/>
  <c r="D35" i="3"/>
  <c r="D78" i="2"/>
  <c r="F34" i="3"/>
  <c r="D25" i="1"/>
  <c r="E29" i="2"/>
  <c r="F29" i="2"/>
  <c r="I47" i="1"/>
  <c r="G34" i="3"/>
  <c r="D49" i="1"/>
  <c r="G29" i="2"/>
  <c r="E76" i="2"/>
  <c r="I36" i="1"/>
  <c r="I35" i="1" s="1"/>
  <c r="K8" i="5"/>
  <c r="I8" i="6"/>
  <c r="H8" i="1"/>
  <c r="H12" i="1"/>
  <c r="F13" i="1"/>
  <c r="E24" i="1"/>
  <c r="J36" i="1"/>
  <c r="J35" i="1" s="1"/>
  <c r="H37" i="1"/>
  <c r="E19" i="3"/>
  <c r="J30" i="2"/>
  <c r="G31" i="3"/>
  <c r="J8" i="6"/>
  <c r="G13" i="8"/>
  <c r="E44" i="1"/>
  <c r="D45" i="1"/>
  <c r="F48" i="1"/>
  <c r="F47" i="1" s="1"/>
  <c r="G11" i="10"/>
  <c r="H77" i="2"/>
  <c r="H76" i="2" s="1"/>
  <c r="D10" i="1"/>
  <c r="E13" i="1"/>
  <c r="J20" i="1"/>
  <c r="D20" i="1" s="1"/>
  <c r="H24" i="1"/>
  <c r="F32" i="1"/>
  <c r="F23" i="3"/>
  <c r="D20" i="3"/>
  <c r="D33" i="3"/>
  <c r="I8" i="5"/>
  <c r="G9" i="5"/>
  <c r="G12" i="5" s="1"/>
  <c r="G8" i="6"/>
  <c r="G9" i="6"/>
  <c r="G12" i="6" s="1"/>
  <c r="F12" i="7"/>
  <c r="J12" i="8"/>
  <c r="H44" i="1"/>
  <c r="E9" i="11"/>
  <c r="E73" i="2"/>
  <c r="D73" i="2" s="1"/>
  <c r="G77" i="2"/>
  <c r="G76" i="2" s="1"/>
  <c r="D9" i="1"/>
  <c r="G24" i="1"/>
  <c r="F19" i="3"/>
  <c r="E24" i="3"/>
  <c r="E22" i="3" s="1"/>
  <c r="E31" i="3"/>
  <c r="D32" i="3"/>
  <c r="J36" i="3"/>
  <c r="H8" i="5"/>
  <c r="F9" i="6"/>
  <c r="I12" i="8"/>
  <c r="G44" i="1"/>
  <c r="H8" i="6"/>
  <c r="E61" i="2"/>
  <c r="E64" i="2" s="1"/>
  <c r="F77" i="2"/>
  <c r="F76" i="2" s="1"/>
  <c r="E8" i="1"/>
  <c r="E11" i="1" s="1"/>
  <c r="F14" i="7" s="1"/>
  <c r="F24" i="1"/>
  <c r="D33" i="1"/>
  <c r="E37" i="1"/>
  <c r="D37" i="1" s="1"/>
  <c r="E26" i="2"/>
  <c r="I29" i="2"/>
  <c r="I36" i="3"/>
  <c r="G8" i="5"/>
  <c r="H12" i="8"/>
  <c r="J8" i="1"/>
  <c r="J12" i="1"/>
  <c r="E32" i="1"/>
  <c r="J26" i="2"/>
  <c r="D27" i="2"/>
  <c r="H36" i="3"/>
  <c r="F8" i="5"/>
  <c r="G12" i="8"/>
  <c r="G8" i="9"/>
  <c r="F7" i="9"/>
  <c r="J24" i="1"/>
  <c r="I8" i="1"/>
  <c r="I11" i="1" s="1"/>
  <c r="J14" i="7" s="1"/>
  <c r="I12" i="1"/>
  <c r="F8" i="9"/>
  <c r="D47" i="1"/>
  <c r="J11" i="1"/>
  <c r="K14" i="7" s="1"/>
  <c r="D13" i="1"/>
  <c r="D19" i="3"/>
  <c r="J11" i="3"/>
  <c r="J10" i="3" s="1"/>
  <c r="F7" i="3"/>
  <c r="I11" i="3"/>
  <c r="I10" i="3" s="1"/>
  <c r="D12" i="3"/>
  <c r="E10" i="3"/>
  <c r="F11" i="3"/>
  <c r="H11" i="3"/>
  <c r="H10" i="3" s="1"/>
  <c r="G11" i="3"/>
  <c r="G10" i="3" s="1"/>
  <c r="D9" i="3"/>
  <c r="E7" i="3"/>
  <c r="I65" i="2"/>
  <c r="J61" i="2"/>
  <c r="J64" i="2" s="1"/>
  <c r="G65" i="2"/>
  <c r="D66" i="2"/>
  <c r="F61" i="2"/>
  <c r="F64" i="2" s="1"/>
  <c r="J65" i="2"/>
  <c r="H65" i="2"/>
  <c r="G49" i="2"/>
  <c r="G52" i="2" s="1"/>
  <c r="F49" i="2"/>
  <c r="F52" i="2" s="1"/>
  <c r="F53" i="2"/>
  <c r="E49" i="2"/>
  <c r="E52" i="2" s="1"/>
  <c r="D50" i="2"/>
  <c r="J49" i="2"/>
  <c r="I49" i="2"/>
  <c r="I52" i="2" s="1"/>
  <c r="H49" i="2"/>
  <c r="H52" i="2" s="1"/>
  <c r="D37" i="2"/>
  <c r="I37" i="2"/>
  <c r="I40" i="2" s="1"/>
  <c r="H37" i="2"/>
  <c r="H40" i="2" s="1"/>
  <c r="I10" i="6" s="1"/>
  <c r="D42" i="2"/>
  <c r="F37" i="2"/>
  <c r="F40" i="2" s="1"/>
  <c r="E37" i="2"/>
  <c r="E40" i="2" s="1"/>
  <c r="G37" i="2"/>
  <c r="G40" i="2" s="1"/>
  <c r="J41" i="2"/>
  <c r="I41" i="2"/>
  <c r="D18" i="2"/>
  <c r="D9" i="2"/>
  <c r="I20" i="2"/>
  <c r="J20" i="2"/>
  <c r="E21" i="2"/>
  <c r="G20" i="2"/>
  <c r="H20" i="2"/>
  <c r="F16" i="2"/>
  <c r="E5" i="2"/>
  <c r="F7" i="4" s="1"/>
  <c r="E16" i="2"/>
  <c r="F5" i="2"/>
  <c r="G7" i="4" s="1"/>
  <c r="D7" i="2"/>
  <c r="D5" i="2" s="1"/>
  <c r="F31" i="11" l="1"/>
  <c r="F34" i="11" s="1"/>
  <c r="G11" i="9"/>
  <c r="G9" i="9" s="1"/>
  <c r="G8" i="11"/>
  <c r="H11" i="5"/>
  <c r="J7" i="6"/>
  <c r="J11" i="6"/>
  <c r="E9" i="4"/>
  <c r="F12" i="4"/>
  <c r="E12" i="4" s="1"/>
  <c r="F16" i="8"/>
  <c r="G11" i="7"/>
  <c r="J13" i="7"/>
  <c r="G15" i="7"/>
  <c r="F19" i="11"/>
  <c r="F18" i="11" s="1"/>
  <c r="G15" i="8"/>
  <c r="E15" i="8" s="1"/>
  <c r="I13" i="8"/>
  <c r="I16" i="8" s="1"/>
  <c r="G11" i="8"/>
  <c r="D8" i="1"/>
  <c r="E8" i="11"/>
  <c r="E11" i="11" s="1"/>
  <c r="E8" i="5"/>
  <c r="F7" i="5"/>
  <c r="H9" i="5"/>
  <c r="H7" i="5" s="1"/>
  <c r="J9" i="5"/>
  <c r="J7" i="5" s="1"/>
  <c r="F11" i="5"/>
  <c r="G11" i="5"/>
  <c r="G7" i="5"/>
  <c r="I11" i="6"/>
  <c r="G15" i="10"/>
  <c r="F11" i="8"/>
  <c r="E31" i="11"/>
  <c r="E34" i="11" s="1"/>
  <c r="F11" i="9"/>
  <c r="D64" i="2"/>
  <c r="G14" i="10"/>
  <c r="G13" i="10" s="1"/>
  <c r="G10" i="10"/>
  <c r="K12" i="10"/>
  <c r="F11" i="10"/>
  <c r="I12" i="10"/>
  <c r="J12" i="10"/>
  <c r="J8" i="11"/>
  <c r="K11" i="5"/>
  <c r="E7" i="4"/>
  <c r="H11" i="6"/>
  <c r="H7" i="6"/>
  <c r="I19" i="11"/>
  <c r="I22" i="11" s="1"/>
  <c r="J15" i="8"/>
  <c r="K15" i="8"/>
  <c r="H11" i="7"/>
  <c r="H15" i="7"/>
  <c r="J11" i="5"/>
  <c r="H13" i="8"/>
  <c r="H16" i="8" s="1"/>
  <c r="E19" i="11"/>
  <c r="G20" i="11" s="1"/>
  <c r="H13" i="7"/>
  <c r="F15" i="7"/>
  <c r="E12" i="7"/>
  <c r="F11" i="7"/>
  <c r="I8" i="11"/>
  <c r="H13" i="10"/>
  <c r="G19" i="11"/>
  <c r="H15" i="8"/>
  <c r="J13" i="8"/>
  <c r="J16" i="8" s="1"/>
  <c r="H11" i="8"/>
  <c r="H8" i="11"/>
  <c r="H11" i="11" s="1"/>
  <c r="I11" i="5"/>
  <c r="D65" i="2"/>
  <c r="D32" i="1"/>
  <c r="H19" i="11"/>
  <c r="I15" i="8"/>
  <c r="K13" i="8"/>
  <c r="K16" i="8" s="1"/>
  <c r="I11" i="8"/>
  <c r="F7" i="6"/>
  <c r="J9" i="6"/>
  <c r="F11" i="6"/>
  <c r="H9" i="6"/>
  <c r="E8" i="6"/>
  <c r="D8" i="11" s="1"/>
  <c r="E30" i="11"/>
  <c r="I31" i="11" s="1"/>
  <c r="E7" i="9"/>
  <c r="J8" i="9"/>
  <c r="H8" i="9"/>
  <c r="F10" i="9"/>
  <c r="F6" i="9"/>
  <c r="F12" i="6"/>
  <c r="G7" i="6"/>
  <c r="G11" i="6"/>
  <c r="F20" i="11"/>
  <c r="F23" i="11" s="1"/>
  <c r="G16" i="8"/>
  <c r="E20" i="11"/>
  <c r="E23" i="11" s="1"/>
  <c r="K11" i="6"/>
  <c r="G6" i="9"/>
  <c r="E12" i="8"/>
  <c r="H22" i="11"/>
  <c r="F29" i="11"/>
  <c r="F22" i="11"/>
  <c r="E12" i="11"/>
  <c r="J11" i="11"/>
  <c r="G22" i="11"/>
  <c r="G11" i="11"/>
  <c r="I11" i="11"/>
  <c r="D21" i="2"/>
  <c r="I34" i="3"/>
  <c r="F19" i="2"/>
  <c r="G10" i="5" s="1"/>
  <c r="D7" i="3"/>
  <c r="D24" i="3"/>
  <c r="F23" i="1"/>
  <c r="G14" i="8" s="1"/>
  <c r="F22" i="3"/>
  <c r="H11" i="1"/>
  <c r="H10" i="6"/>
  <c r="D29" i="2"/>
  <c r="F10" i="6"/>
  <c r="D23" i="3"/>
  <c r="G23" i="1"/>
  <c r="H14" i="8" s="1"/>
  <c r="J29" i="2"/>
  <c r="H35" i="1"/>
  <c r="D77" i="2"/>
  <c r="J14" i="8"/>
  <c r="D76" i="2"/>
  <c r="F8" i="2"/>
  <c r="G10" i="4" s="1"/>
  <c r="D22" i="3"/>
  <c r="J23" i="1"/>
  <c r="K14" i="8" s="1"/>
  <c r="F8" i="11"/>
  <c r="H23" i="1"/>
  <c r="I14" i="8" s="1"/>
  <c r="D44" i="1"/>
  <c r="E35" i="1"/>
  <c r="D35" i="1" s="1"/>
  <c r="D30" i="2"/>
  <c r="D48" i="1"/>
  <c r="D36" i="1"/>
  <c r="H34" i="3"/>
  <c r="E8" i="2"/>
  <c r="D16" i="2"/>
  <c r="D12" i="1"/>
  <c r="J10" i="6"/>
  <c r="J34" i="3"/>
  <c r="F9" i="11"/>
  <c r="F12" i="11" s="1"/>
  <c r="D36" i="3"/>
  <c r="F10" i="3"/>
  <c r="D26" i="2"/>
  <c r="D24" i="1"/>
  <c r="E23" i="1"/>
  <c r="G10" i="6"/>
  <c r="E19" i="2"/>
  <c r="F10" i="5" s="1"/>
  <c r="E10" i="5" s="1"/>
  <c r="D31" i="3"/>
  <c r="D53" i="2"/>
  <c r="D11" i="3"/>
  <c r="D61" i="2"/>
  <c r="D49" i="2"/>
  <c r="J52" i="2"/>
  <c r="D52" i="2" s="1"/>
  <c r="D41" i="2"/>
  <c r="D40" i="2"/>
  <c r="D20" i="2"/>
  <c r="E33" i="11" l="1"/>
  <c r="D33" i="11" s="1"/>
  <c r="E29" i="11"/>
  <c r="E7" i="11"/>
  <c r="G31" i="11"/>
  <c r="G29" i="11" s="1"/>
  <c r="D22" i="11"/>
  <c r="D30" i="11"/>
  <c r="E22" i="11"/>
  <c r="I20" i="11"/>
  <c r="F32" i="11"/>
  <c r="F9" i="9"/>
  <c r="E10" i="9"/>
  <c r="J12" i="6"/>
  <c r="K9" i="6"/>
  <c r="F14" i="10"/>
  <c r="J11" i="8"/>
  <c r="E11" i="8" s="1"/>
  <c r="J16" i="7"/>
  <c r="K13" i="7"/>
  <c r="J11" i="7"/>
  <c r="E11" i="6"/>
  <c r="H11" i="9"/>
  <c r="H9" i="9" s="1"/>
  <c r="G32" i="11" s="1"/>
  <c r="I8" i="9"/>
  <c r="H6" i="9"/>
  <c r="D10" i="3"/>
  <c r="D19" i="11"/>
  <c r="J11" i="9"/>
  <c r="J9" i="9" s="1"/>
  <c r="J6" i="9"/>
  <c r="K8" i="9"/>
  <c r="J15" i="10"/>
  <c r="J13" i="10" s="1"/>
  <c r="J10" i="10"/>
  <c r="E11" i="5"/>
  <c r="E13" i="8"/>
  <c r="I10" i="10"/>
  <c r="I15" i="10"/>
  <c r="I13" i="10" s="1"/>
  <c r="K9" i="5"/>
  <c r="J12" i="5"/>
  <c r="E16" i="8"/>
  <c r="E18" i="11"/>
  <c r="H12" i="5"/>
  <c r="I9" i="5"/>
  <c r="E15" i="7"/>
  <c r="K10" i="10"/>
  <c r="K15" i="10"/>
  <c r="K13" i="10" s="1"/>
  <c r="I32" i="11" s="1"/>
  <c r="L12" i="10"/>
  <c r="F12" i="10" s="1"/>
  <c r="D8" i="2"/>
  <c r="F10" i="4"/>
  <c r="E10" i="4" s="1"/>
  <c r="I9" i="11"/>
  <c r="J9" i="11" s="1"/>
  <c r="F21" i="11"/>
  <c r="I9" i="6"/>
  <c r="H12" i="6"/>
  <c r="H16" i="7"/>
  <c r="I13" i="7"/>
  <c r="K11" i="8"/>
  <c r="I12" i="11"/>
  <c r="I10" i="11" s="1"/>
  <c r="H31" i="11"/>
  <c r="E21" i="11"/>
  <c r="F7" i="11"/>
  <c r="F11" i="11"/>
  <c r="F10" i="11" s="1"/>
  <c r="E10" i="11"/>
  <c r="G23" i="11"/>
  <c r="G21" i="11" s="1"/>
  <c r="H20" i="11"/>
  <c r="G9" i="11"/>
  <c r="I29" i="11"/>
  <c r="J31" i="11"/>
  <c r="I34" i="11"/>
  <c r="I18" i="11"/>
  <c r="I23" i="11"/>
  <c r="J20" i="11"/>
  <c r="G18" i="11"/>
  <c r="D19" i="2"/>
  <c r="K10" i="6"/>
  <c r="E10" i="6" s="1"/>
  <c r="I14" i="7"/>
  <c r="E14" i="7" s="1"/>
  <c r="D11" i="1"/>
  <c r="E34" i="3"/>
  <c r="D23" i="1"/>
  <c r="F14" i="8"/>
  <c r="E14" i="8" s="1"/>
  <c r="G34" i="11" l="1"/>
  <c r="F10" i="10"/>
  <c r="I16" i="7"/>
  <c r="I11" i="7"/>
  <c r="D20" i="11"/>
  <c r="E8" i="9"/>
  <c r="I6" i="9"/>
  <c r="I11" i="9"/>
  <c r="I9" i="9" s="1"/>
  <c r="D11" i="11"/>
  <c r="I7" i="11"/>
  <c r="F15" i="10"/>
  <c r="K12" i="6"/>
  <c r="K7" i="6"/>
  <c r="I12" i="6"/>
  <c r="I7" i="6"/>
  <c r="E9" i="6"/>
  <c r="L10" i="10"/>
  <c r="L15" i="10"/>
  <c r="L13" i="10" s="1"/>
  <c r="F13" i="10" s="1"/>
  <c r="K12" i="5"/>
  <c r="K7" i="5"/>
  <c r="K16" i="7"/>
  <c r="E16" i="7" s="1"/>
  <c r="K11" i="7"/>
  <c r="E13" i="7"/>
  <c r="I12" i="5"/>
  <c r="E12" i="5" s="1"/>
  <c r="I7" i="5"/>
  <c r="E9" i="5"/>
  <c r="K6" i="9"/>
  <c r="K11" i="9"/>
  <c r="K9" i="9" s="1"/>
  <c r="J32" i="11" s="1"/>
  <c r="E11" i="9"/>
  <c r="I21" i="11"/>
  <c r="D31" i="11"/>
  <c r="H29" i="11"/>
  <c r="H34" i="11"/>
  <c r="J29" i="11"/>
  <c r="J34" i="11"/>
  <c r="G12" i="11"/>
  <c r="H9" i="11"/>
  <c r="G7" i="11"/>
  <c r="J18" i="11"/>
  <c r="J23" i="11"/>
  <c r="J21" i="11" s="1"/>
  <c r="H18" i="11"/>
  <c r="H23" i="11"/>
  <c r="H21" i="11" s="1"/>
  <c r="J12" i="11"/>
  <c r="J10" i="11" s="1"/>
  <c r="J7" i="11"/>
  <c r="D34" i="3"/>
  <c r="E32" i="11"/>
  <c r="D23" i="11" l="1"/>
  <c r="D21" i="11"/>
  <c r="E12" i="6"/>
  <c r="E6" i="9"/>
  <c r="E11" i="7"/>
  <c r="E7" i="5"/>
  <c r="E7" i="6"/>
  <c r="E9" i="9"/>
  <c r="H32" i="11"/>
  <c r="D32" i="11" s="1"/>
  <c r="D18" i="11"/>
  <c r="D34" i="11"/>
  <c r="D29" i="11"/>
  <c r="H12" i="11"/>
  <c r="H10" i="11" s="1"/>
  <c r="H7" i="11"/>
  <c r="D7" i="11" s="1"/>
  <c r="G10" i="11"/>
  <c r="D10" i="11" s="1"/>
  <c r="D9" i="11"/>
  <c r="D12" i="11" l="1"/>
</calcChain>
</file>

<file path=xl/sharedStrings.xml><?xml version="1.0" encoding="utf-8"?>
<sst xmlns="http://schemas.openxmlformats.org/spreadsheetml/2006/main" count="629" uniqueCount="89">
  <si>
    <t>HSH</t>
  </si>
  <si>
    <t>San Salvador</t>
  </si>
  <si>
    <t>ENTRE AMIGOS</t>
  </si>
  <si>
    <t>Total Población</t>
  </si>
  <si>
    <t>Metas P contactos</t>
  </si>
  <si>
    <t>P1</t>
  </si>
  <si>
    <t>P2</t>
  </si>
  <si>
    <t>P3</t>
  </si>
  <si>
    <t>P4</t>
  </si>
  <si>
    <t>P5</t>
  </si>
  <si>
    <t>P6</t>
  </si>
  <si>
    <t>Supervisores</t>
  </si>
  <si>
    <t>Educadores</t>
  </si>
  <si>
    <t xml:space="preserve">Meta total de personas </t>
  </si>
  <si>
    <t>Meta de personas alcanzadas (nuevas)</t>
  </si>
  <si>
    <t>Meta de personas en seguimiento subsecuentes</t>
  </si>
  <si>
    <t>Abordajes a personas nuevas alcanzadas</t>
  </si>
  <si>
    <t xml:space="preserve">Meta de Abordajes a subsecuentes </t>
  </si>
  <si>
    <t>La Paz</t>
  </si>
  <si>
    <t>FUNDASIDA</t>
  </si>
  <si>
    <t>La Libertad</t>
  </si>
  <si>
    <t>PASMO</t>
  </si>
  <si>
    <t>Sonsonate</t>
  </si>
  <si>
    <t>Santa Ana</t>
  </si>
  <si>
    <t>Ahuachapan</t>
  </si>
  <si>
    <t>San Miguel</t>
  </si>
  <si>
    <t>TS</t>
  </si>
  <si>
    <t>ORQUIDEAS DEL MAR</t>
  </si>
  <si>
    <t>ORDEAS DEL MAR</t>
  </si>
  <si>
    <t>TRANS</t>
  </si>
  <si>
    <t xml:space="preserve">San Salvador </t>
  </si>
  <si>
    <t>ASPIDH ARCOIRIS</t>
  </si>
  <si>
    <t>COLECTIVO ALEJANDRIA</t>
  </si>
  <si>
    <t>Meta de abordajes (actividades)</t>
  </si>
  <si>
    <t>PASMO HSH</t>
  </si>
  <si>
    <t>Orquídeas del Mar</t>
  </si>
  <si>
    <t>POBLACION HSH</t>
  </si>
  <si>
    <t>POBLACION TSF</t>
  </si>
  <si>
    <t>POBLACION TRANS</t>
  </si>
  <si>
    <t>TSF</t>
  </si>
  <si>
    <t>Meta Población</t>
  </si>
  <si>
    <t>Comentarios</t>
  </si>
  <si>
    <t>Meta según Marco de Desempeño aprobado</t>
  </si>
  <si>
    <t>Meta Real</t>
  </si>
  <si>
    <t>Estos datos resultan de la Suma de Meta de nuevos+seguimientos</t>
  </si>
  <si>
    <t>Contactos Nuevos</t>
  </si>
  <si>
    <t>Personas Nuevas con Paquete Basico por periodo</t>
  </si>
  <si>
    <t>Seguimientos</t>
  </si>
  <si>
    <t>Personas con 2° paquete basico</t>
  </si>
  <si>
    <t>Educadores HSH</t>
  </si>
  <si>
    <t>Metas acumuladas anuales</t>
  </si>
  <si>
    <t>Metas por semestre</t>
  </si>
  <si>
    <t>Paquetes a mes</t>
  </si>
  <si>
    <t>Paquetes al mes por promotor</t>
  </si>
  <si>
    <t>Intervenciones</t>
  </si>
  <si>
    <t>Actividades por día</t>
  </si>
  <si>
    <t>HSH nuevos POR PERIODO</t>
  </si>
  <si>
    <t>paquetes nuevos</t>
  </si>
  <si>
    <t>HSH SEGUIMIENTOS</t>
  </si>
  <si>
    <t>Meta ( MD)</t>
  </si>
  <si>
    <t>Educadores TSF</t>
  </si>
  <si>
    <t>TSF nuevos POR PERIODO</t>
  </si>
  <si>
    <t>TSF nuevos SEGUIMIENTOS</t>
  </si>
  <si>
    <t>Educadores TRANS</t>
  </si>
  <si>
    <t>TRANS nuevos POR PERIODO</t>
  </si>
  <si>
    <t>TRANS nuevos SEGUIMIENTOS</t>
  </si>
  <si>
    <t>Meta total de personas a alcanzar con paquetes básicos</t>
  </si>
  <si>
    <t>Meta de personas nuevas alcanzadas</t>
  </si>
  <si>
    <t xml:space="preserve">Meta de personas alcanzadas en seguimiento  </t>
  </si>
  <si>
    <t>Meta de actividades educativas</t>
  </si>
  <si>
    <t>Actividades educativas para alcanzar personas nuevas</t>
  </si>
  <si>
    <t>Actividades educativas para alcanzar personas en segumiento</t>
  </si>
  <si>
    <t>.</t>
  </si>
  <si>
    <t>2015 HSH</t>
  </si>
  <si>
    <t xml:space="preserve">Estado </t>
  </si>
  <si>
    <t>Total</t>
  </si>
  <si>
    <t>Porcentaje</t>
  </si>
  <si>
    <t xml:space="preserve">1 ABORDAJE </t>
  </si>
  <si>
    <t>2 ABORDAJES</t>
  </si>
  <si>
    <t>3 ABORDAJES SIN INSUMOS O REFERENCIAS</t>
  </si>
  <si>
    <t>Alcanzados</t>
  </si>
  <si>
    <t>Total de personas con CUI aperturado</t>
  </si>
  <si>
    <t>TSF 2015</t>
  </si>
  <si>
    <t>TOTAL</t>
  </si>
  <si>
    <t>Total de personas Abordadas</t>
  </si>
  <si>
    <t>TRANS 2015</t>
  </si>
  <si>
    <t>Capital Semilla</t>
  </si>
  <si>
    <t>ANALISIS DE CUMPLIMIENTO DE METAS PARA LOS TRES AÑOS DE LA SUBVENCION</t>
  </si>
  <si>
    <t>Escenario de Personas Abordadas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</si>
</sst>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9" fontId="6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Fill="1"/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0" fillId="0" borderId="6" xfId="0" applyNumberFormat="1" applyBorder="1"/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1" fontId="0" fillId="0" borderId="0" xfId="0" applyNumberFormat="1" applyBorder="1"/>
    <xf numFmtId="0" fontId="0" fillId="2" borderId="5" xfId="0" applyFill="1" applyBorder="1"/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3" borderId="0" xfId="0" applyFill="1"/>
    <xf numFmtId="0" fontId="0" fillId="0" borderId="0" xfId="0" applyBorder="1" applyAlignment="1">
      <alignment horizontal="center" wrapText="1"/>
    </xf>
    <xf numFmtId="0" fontId="0" fillId="2" borderId="10" xfId="0" applyFill="1" applyBorder="1"/>
    <xf numFmtId="0" fontId="0" fillId="2" borderId="13" xfId="0" applyFill="1" applyBorder="1"/>
    <xf numFmtId="1" fontId="0" fillId="3" borderId="6" xfId="0" applyNumberFormat="1" applyFill="1" applyBorder="1"/>
    <xf numFmtId="1" fontId="1" fillId="0" borderId="6" xfId="1" applyNumberFormat="1" applyFont="1" applyBorder="1"/>
    <xf numFmtId="0" fontId="0" fillId="2" borderId="6" xfId="0" applyFill="1" applyBorder="1"/>
    <xf numFmtId="1" fontId="0" fillId="6" borderId="6" xfId="0" applyNumberFormat="1" applyFill="1" applyBorder="1"/>
    <xf numFmtId="0" fontId="5" fillId="0" borderId="4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" fontId="0" fillId="0" borderId="6" xfId="0" applyNumberFormat="1" applyFill="1" applyBorder="1"/>
    <xf numFmtId="0" fontId="4" fillId="0" borderId="7" xfId="0" applyFont="1" applyFill="1" applyBorder="1" applyAlignment="1">
      <alignment horizontal="center"/>
    </xf>
    <xf numFmtId="0" fontId="0" fillId="2" borderId="12" xfId="0" applyFill="1" applyBorder="1"/>
    <xf numFmtId="1" fontId="0" fillId="2" borderId="10" xfId="0" applyNumberFormat="1" applyFill="1" applyBorder="1"/>
    <xf numFmtId="0" fontId="0" fillId="4" borderId="5" xfId="0" applyFill="1" applyBorder="1"/>
    <xf numFmtId="1" fontId="0" fillId="4" borderId="10" xfId="0" applyNumberFormat="1" applyFill="1" applyBorder="1"/>
    <xf numFmtId="0" fontId="0" fillId="4" borderId="10" xfId="0" applyFill="1" applyBorder="1"/>
    <xf numFmtId="0" fontId="0" fillId="4" borderId="12" xfId="0" applyFill="1" applyBorder="1"/>
    <xf numFmtId="0" fontId="0" fillId="5" borderId="5" xfId="0" applyFill="1" applyBorder="1"/>
    <xf numFmtId="1" fontId="0" fillId="0" borderId="0" xfId="0" applyNumberFormat="1" applyFill="1" applyBorder="1"/>
    <xf numFmtId="1" fontId="0" fillId="5" borderId="10" xfId="0" applyNumberFormat="1" applyFill="1" applyBorder="1"/>
    <xf numFmtId="0" fontId="0" fillId="5" borderId="10" xfId="0" applyFill="1" applyBorder="1"/>
    <xf numFmtId="0" fontId="0" fillId="5" borderId="12" xfId="0" applyFill="1" applyBorder="1"/>
    <xf numFmtId="0" fontId="0" fillId="5" borderId="6" xfId="0" applyFill="1" applyBorder="1"/>
    <xf numFmtId="1" fontId="0" fillId="5" borderId="6" xfId="0" applyNumberFormat="1" applyFill="1" applyBorder="1"/>
    <xf numFmtId="0" fontId="0" fillId="4" borderId="6" xfId="0" applyFill="1" applyBorder="1"/>
    <xf numFmtId="1" fontId="0" fillId="4" borderId="6" xfId="0" applyNumberFormat="1" applyFill="1" applyBorder="1"/>
    <xf numFmtId="0" fontId="6" fillId="0" borderId="0" xfId="3"/>
    <xf numFmtId="0" fontId="2" fillId="5" borderId="14" xfId="4" applyFont="1" applyFill="1" applyBorder="1"/>
    <xf numFmtId="0" fontId="1" fillId="5" borderId="15" xfId="4" applyFill="1" applyBorder="1"/>
    <xf numFmtId="0" fontId="1" fillId="5" borderId="16" xfId="4" applyFill="1" applyBorder="1"/>
    <xf numFmtId="0" fontId="1" fillId="5" borderId="17" xfId="4" applyFill="1" applyBorder="1"/>
    <xf numFmtId="0" fontId="1" fillId="5" borderId="0" xfId="4" applyFill="1" applyBorder="1"/>
    <xf numFmtId="0" fontId="6" fillId="0" borderId="18" xfId="3" applyBorder="1"/>
    <xf numFmtId="1" fontId="6" fillId="0" borderId="19" xfId="3" applyNumberFormat="1" applyBorder="1"/>
    <xf numFmtId="1" fontId="6" fillId="0" borderId="20" xfId="3" applyNumberFormat="1" applyBorder="1"/>
    <xf numFmtId="1" fontId="6" fillId="7" borderId="19" xfId="3" applyNumberFormat="1" applyFill="1" applyBorder="1"/>
    <xf numFmtId="1" fontId="6" fillId="0" borderId="21" xfId="3" applyNumberFormat="1" applyBorder="1"/>
    <xf numFmtId="0" fontId="6" fillId="0" borderId="0" xfId="3" applyAlignment="1">
      <alignment wrapText="1"/>
    </xf>
    <xf numFmtId="0" fontId="6" fillId="0" borderId="22" xfId="3" applyBorder="1"/>
    <xf numFmtId="1" fontId="6" fillId="0" borderId="23" xfId="3" applyNumberFormat="1" applyBorder="1"/>
    <xf numFmtId="1" fontId="6" fillId="0" borderId="24" xfId="3" applyNumberFormat="1" applyBorder="1"/>
    <xf numFmtId="1" fontId="6" fillId="0" borderId="25" xfId="3" applyNumberFormat="1" applyBorder="1"/>
    <xf numFmtId="1" fontId="6" fillId="0" borderId="0" xfId="3" applyNumberFormat="1"/>
    <xf numFmtId="0" fontId="6" fillId="7" borderId="0" xfId="3" applyFill="1"/>
    <xf numFmtId="9" fontId="0" fillId="0" borderId="0" xfId="5" applyFont="1"/>
    <xf numFmtId="0" fontId="7" fillId="0" borderId="0" xfId="3" applyFont="1"/>
    <xf numFmtId="0" fontId="6" fillId="0" borderId="26" xfId="3" applyBorder="1"/>
    <xf numFmtId="1" fontId="6" fillId="0" borderId="27" xfId="3" applyNumberFormat="1" applyBorder="1"/>
    <xf numFmtId="1" fontId="6" fillId="0" borderId="28" xfId="3" applyNumberFormat="1" applyBorder="1"/>
    <xf numFmtId="0" fontId="6" fillId="0" borderId="23" xfId="3" applyBorder="1"/>
    <xf numFmtId="0" fontId="6" fillId="0" borderId="24" xfId="3" applyBorder="1"/>
    <xf numFmtId="0" fontId="6" fillId="0" borderId="29" xfId="3" applyBorder="1"/>
    <xf numFmtId="1" fontId="6" fillId="0" borderId="30" xfId="3" applyNumberFormat="1" applyBorder="1"/>
    <xf numFmtId="1" fontId="6" fillId="0" borderId="31" xfId="3" applyNumberFormat="1" applyBorder="1"/>
    <xf numFmtId="0" fontId="6" fillId="0" borderId="21" xfId="3" applyBorder="1"/>
    <xf numFmtId="0" fontId="6" fillId="0" borderId="25" xfId="3" applyBorder="1"/>
    <xf numFmtId="0" fontId="2" fillId="5" borderId="32" xfId="4" applyFont="1" applyFill="1" applyBorder="1"/>
    <xf numFmtId="0" fontId="1" fillId="5" borderId="33" xfId="4" applyFill="1" applyBorder="1"/>
    <xf numFmtId="0" fontId="1" fillId="5" borderId="34" xfId="4" applyFill="1" applyBorder="1"/>
    <xf numFmtId="0" fontId="6" fillId="0" borderId="27" xfId="3" applyBorder="1"/>
    <xf numFmtId="1" fontId="6" fillId="0" borderId="35" xfId="3" applyNumberFormat="1" applyBorder="1"/>
    <xf numFmtId="0" fontId="8" fillId="0" borderId="19" xfId="3" applyFont="1" applyBorder="1"/>
    <xf numFmtId="1" fontId="6" fillId="0" borderId="6" xfId="3" applyNumberFormat="1" applyBorder="1"/>
    <xf numFmtId="0" fontId="8" fillId="0" borderId="23" xfId="3" applyFont="1" applyBorder="1"/>
    <xf numFmtId="1" fontId="6" fillId="0" borderId="36" xfId="3" applyNumberFormat="1" applyBorder="1"/>
    <xf numFmtId="1" fontId="6" fillId="8" borderId="0" xfId="3" applyNumberFormat="1" applyFill="1"/>
    <xf numFmtId="0" fontId="6" fillId="8" borderId="0" xfId="3" applyFill="1"/>
    <xf numFmtId="0" fontId="0" fillId="0" borderId="6" xfId="0" applyBorder="1" applyAlignment="1">
      <alignment horizontal="center" vertical="center" wrapText="1"/>
    </xf>
    <xf numFmtId="1" fontId="0" fillId="6" borderId="6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 vertical="center" wrapText="1"/>
    </xf>
    <xf numFmtId="0" fontId="0" fillId="0" borderId="0" xfId="0" applyBorder="1"/>
    <xf numFmtId="0" fontId="0" fillId="0" borderId="8" xfId="0" applyBorder="1"/>
    <xf numFmtId="0" fontId="0" fillId="0" borderId="19" xfId="0" applyBorder="1" applyAlignment="1">
      <alignment horizontal="center" vertical="center" wrapText="1"/>
    </xf>
    <xf numFmtId="9" fontId="0" fillId="0" borderId="20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9" fontId="0" fillId="0" borderId="24" xfId="0" applyNumberForma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9" fontId="0" fillId="0" borderId="31" xfId="0" applyNumberForma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9" xfId="0" applyBorder="1"/>
    <xf numFmtId="0" fontId="0" fillId="0" borderId="23" xfId="0" applyBorder="1"/>
    <xf numFmtId="0" fontId="0" fillId="0" borderId="36" xfId="0" applyBorder="1"/>
    <xf numFmtId="0" fontId="0" fillId="0" borderId="30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9" fontId="0" fillId="0" borderId="31" xfId="0" applyNumberFormat="1" applyBorder="1"/>
    <xf numFmtId="9" fontId="0" fillId="0" borderId="20" xfId="0" applyNumberFormat="1" applyBorder="1"/>
    <xf numFmtId="9" fontId="0" fillId="0" borderId="24" xfId="0" applyNumberFormat="1" applyBorder="1"/>
    <xf numFmtId="0" fontId="0" fillId="0" borderId="39" xfId="0" applyBorder="1"/>
    <xf numFmtId="0" fontId="0" fillId="0" borderId="39" xfId="0" applyBorder="1" applyAlignment="1">
      <alignment horizontal="center" vertical="center" wrapText="1"/>
    </xf>
    <xf numFmtId="0" fontId="0" fillId="0" borderId="14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9" fontId="0" fillId="0" borderId="31" xfId="1" applyFont="1" applyBorder="1"/>
    <xf numFmtId="9" fontId="0" fillId="0" borderId="20" xfId="1" applyFont="1" applyBorder="1"/>
    <xf numFmtId="9" fontId="0" fillId="0" borderId="24" xfId="1" applyFont="1" applyBorder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165" fontId="0" fillId="0" borderId="6" xfId="2" applyNumberFormat="1" applyFont="1" applyBorder="1" applyAlignment="1">
      <alignment horizontal="center" vertical="center" wrapText="1"/>
    </xf>
    <xf numFmtId="165" fontId="1" fillId="0" borderId="6" xfId="2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6" borderId="6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" fontId="6" fillId="0" borderId="4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6" borderId="6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5" fontId="0" fillId="0" borderId="6" xfId="2" applyNumberFormat="1" applyFont="1" applyBorder="1" applyAlignment="1">
      <alignment horizontal="center" wrapText="1"/>
    </xf>
    <xf numFmtId="165" fontId="1" fillId="0" borderId="6" xfId="2" applyNumberFormat="1" applyFont="1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0" fillId="6" borderId="6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</cellXfs>
  <cellStyles count="6">
    <cellStyle name="Millares 2" xfId="2"/>
    <cellStyle name="Normal" xfId="0" builtinId="0"/>
    <cellStyle name="Normal 2" xfId="3"/>
    <cellStyle name="Normal 2 2" xfId="4"/>
    <cellStyle name="Porcentaje" xfId="1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</a:t>
            </a:r>
          </a:p>
        </c:rich>
      </c:tx>
      <c:layout>
        <c:manualLayout>
          <c:xMode val="edge"/>
          <c:yMode val="edge"/>
          <c:x val="0.14654026163397504"/>
          <c:y val="3.7542156405205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'[1]HSH TOTAL'!$S$5</c:f>
              <c:strCache>
                <c:ptCount val="1"/>
                <c:pt idx="0">
                  <c:v>Porcentaje</c:v>
                </c:pt>
              </c:strCache>
            </c:strRef>
          </c:tx>
          <c:explosion val="19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explosion val="26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1.8682509476651526E-3"/>
                  <c:y val="-0.10599628171478565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7545674B-3383-436D-80F3-4114B19E4C8C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4.3283150751794877E-3"/>
                  <c:y val="-7.9898658501020708E-2"/>
                </c:manualLayout>
              </c:layout>
              <c:tx>
                <c:rich>
                  <a:bodyPr/>
                  <a:lstStyle/>
                  <a:p>
                    <a:fld id="{9DCB2C6A-5BF3-4599-9785-E5427D75FCAB}" type="PERCENTAGE">
                      <a:rPr lang="en-US"/>
                      <a:pPr/>
                      <a:t>[PORCENTAJE]</a:t>
                    </a:fld>
                    <a:endParaRPr lang="es-SV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4618221280792018"/>
                  <c:y val="-8.7550982392495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411623763675638E-2"/>
                  <c:y val="-4.3588145231846016E-2"/>
                </c:manualLayout>
              </c:layout>
              <c:tx>
                <c:rich>
                  <a:bodyPr/>
                  <a:lstStyle/>
                  <a:p>
                    <a:fld id="{D11AA56A-A3DF-41AF-AE7C-9187E338F1B4}" type="PERCENTAGE">
                      <a:rPr lang="en-US"/>
                      <a:pPr/>
                      <a:t>[PORCENTAJE]</a:t>
                    </a:fld>
                    <a:endParaRPr lang="es-SV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'[1]HSH TOTAL'!$Q$6:$Q$9</c:f>
              <c:strCache>
                <c:ptCount val="4"/>
                <c:pt idx="0">
                  <c:v>1 ABORDAJE </c:v>
                </c:pt>
                <c:pt idx="1">
                  <c:v>2 ABORDAJES</c:v>
                </c:pt>
                <c:pt idx="2">
                  <c:v>3 ABORDAJES SIN INSUMOS O REFERENCIAS</c:v>
                </c:pt>
                <c:pt idx="3">
                  <c:v>Alcanzados</c:v>
                </c:pt>
              </c:strCache>
            </c:strRef>
          </c:cat>
          <c:val>
            <c:numRef>
              <c:f>'[1]HSH TOTAL'!$S$6:$S$9</c:f>
              <c:numCache>
                <c:formatCode>General</c:formatCode>
                <c:ptCount val="4"/>
                <c:pt idx="0">
                  <c:v>0.11094132029339854</c:v>
                </c:pt>
                <c:pt idx="1">
                  <c:v>0.30088630806845967</c:v>
                </c:pt>
                <c:pt idx="2">
                  <c:v>3.2243276283618581E-2</c:v>
                </c:pt>
                <c:pt idx="3">
                  <c:v>0.55592909535452317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</a:t>
            </a:r>
          </a:p>
        </c:rich>
      </c:tx>
      <c:layout>
        <c:manualLayout>
          <c:xMode val="edge"/>
          <c:yMode val="edge"/>
          <c:x val="0.14654026163397504"/>
          <c:y val="3.7542156405205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'[2]TSF TOTAL'!$S$5</c:f>
              <c:strCache>
                <c:ptCount val="1"/>
                <c:pt idx="0">
                  <c:v>Porcentaje</c:v>
                </c:pt>
              </c:strCache>
            </c:strRef>
          </c:tx>
          <c:explosion val="19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explosion val="26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1.8682509476651526E-3"/>
                  <c:y val="-0.10599628171478565"/>
                </c:manualLayout>
              </c:layout>
              <c:tx>
                <c:rich>
                  <a:bodyPr/>
                  <a:lstStyle/>
                  <a:p>
                    <a:fld id="{0044A3C4-D234-4CEE-803D-0892CA81E54D}" type="PERCENTAGE">
                      <a:rPr lang="en-US"/>
                      <a:pPr/>
                      <a:t>[PORCENTAJE]</a:t>
                    </a:fld>
                    <a:endParaRPr lang="es-SV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4.1839026881480793E-2"/>
                  <c:y val="-7.98985126859142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068793005025946E-2"/>
                  <c:y val="3.3507144940215804E-2"/>
                </c:manualLayout>
              </c:layout>
              <c:tx>
                <c:rich>
                  <a:bodyPr/>
                  <a:lstStyle/>
                  <a:p>
                    <a:fld id="{8B2D16EB-0B39-4CF9-B534-252719843A48}" type="PERCENTAGE">
                      <a:rPr lang="en-US"/>
                      <a:pPr/>
                      <a:t>[PORCENTAJE]</a:t>
                    </a:fld>
                    <a:endParaRPr lang="es-SV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8.411623763675638E-2"/>
                  <c:y val="-4.35881452318460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'[2]TSF TOTAL'!$Q$6:$Q$9</c:f>
              <c:strCache>
                <c:ptCount val="4"/>
                <c:pt idx="0">
                  <c:v>1 ABORDAJE </c:v>
                </c:pt>
                <c:pt idx="1">
                  <c:v>2 ABORDAJES</c:v>
                </c:pt>
                <c:pt idx="2">
                  <c:v>3 ABORDAJES SIN INSUMOS O REFERENCIAS</c:v>
                </c:pt>
                <c:pt idx="3">
                  <c:v>Alcanzados</c:v>
                </c:pt>
              </c:strCache>
            </c:strRef>
          </c:cat>
          <c:val>
            <c:numRef>
              <c:f>'[2]TSF TOTAL'!$S$6:$S$9</c:f>
              <c:numCache>
                <c:formatCode>General</c:formatCode>
                <c:ptCount val="4"/>
                <c:pt idx="0">
                  <c:v>0.41371784879189399</c:v>
                </c:pt>
                <c:pt idx="1">
                  <c:v>0.1431021044427124</c:v>
                </c:pt>
                <c:pt idx="2">
                  <c:v>5.081839438815277E-2</c:v>
                </c:pt>
                <c:pt idx="3">
                  <c:v>0.39236165237724085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</a:t>
            </a:r>
          </a:p>
        </c:rich>
      </c:tx>
      <c:layout>
        <c:manualLayout>
          <c:xMode val="edge"/>
          <c:yMode val="edge"/>
          <c:x val="0.14654026163397504"/>
          <c:y val="3.7542156405205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535987669845934E-2"/>
          <c:y val="0.18008880536241553"/>
          <c:w val="0.8029280246603081"/>
          <c:h val="0.46544668702524766"/>
        </c:manualLayout>
      </c:layout>
      <c:pie3DChart>
        <c:varyColors val="1"/>
        <c:ser>
          <c:idx val="0"/>
          <c:order val="0"/>
          <c:tx>
            <c:strRef>
              <c:f>'[3] TRANS TOTAL'!$S$5</c:f>
              <c:strCache>
                <c:ptCount val="1"/>
                <c:pt idx="0">
                  <c:v>Porcentaje</c:v>
                </c:pt>
              </c:strCache>
            </c:strRef>
          </c:tx>
          <c:explosion val="19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explosion val="26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1.8682509476651526E-3"/>
                  <c:y val="-0.105996281714785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3283150751794877E-3"/>
                  <c:y val="-7.9898658501020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1148223189638203E-2"/>
                  <c:y val="-0.129455745115193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411623763675638E-2"/>
                  <c:y val="-4.3588145231846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'[3] TRANS TOTAL'!$Q$6:$Q$9</c:f>
              <c:strCache>
                <c:ptCount val="4"/>
                <c:pt idx="0">
                  <c:v>1 ABORDAJE </c:v>
                </c:pt>
                <c:pt idx="1">
                  <c:v>2 ABORDAJES</c:v>
                </c:pt>
                <c:pt idx="2">
                  <c:v>3 ABORDAJES SIN INSUMOS O REFERENCIAS</c:v>
                </c:pt>
                <c:pt idx="3">
                  <c:v>Alcanzados</c:v>
                </c:pt>
              </c:strCache>
            </c:strRef>
          </c:cat>
          <c:val>
            <c:numRef>
              <c:f>'[3] TRANS TOTAL'!$S$6:$S$9</c:f>
              <c:numCache>
                <c:formatCode>General</c:formatCode>
                <c:ptCount val="4"/>
                <c:pt idx="0">
                  <c:v>0.19114219114219114</c:v>
                </c:pt>
                <c:pt idx="1">
                  <c:v>0.28671328671328672</c:v>
                </c:pt>
                <c:pt idx="2">
                  <c:v>6.9930069930069935E-2</c:v>
                </c:pt>
                <c:pt idx="3">
                  <c:v>0.45221445221445222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38101</xdr:colOff>
      <xdr:row>6</xdr:row>
      <xdr:rowOff>38100</xdr:rowOff>
    </xdr:from>
    <xdr:to>
      <xdr:col>21</xdr:col>
      <xdr:colOff>723900</xdr:colOff>
      <xdr:row>12</xdr:row>
      <xdr:rowOff>152399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47626</xdr:colOff>
      <xdr:row>17</xdr:row>
      <xdr:rowOff>66676</xdr:rowOff>
    </xdr:from>
    <xdr:to>
      <xdr:col>21</xdr:col>
      <xdr:colOff>723900</xdr:colOff>
      <xdr:row>23</xdr:row>
      <xdr:rowOff>123826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38101</xdr:colOff>
      <xdr:row>28</xdr:row>
      <xdr:rowOff>19050</xdr:rowOff>
    </xdr:from>
    <xdr:to>
      <xdr:col>21</xdr:col>
      <xdr:colOff>704850</xdr:colOff>
      <xdr:row>33</xdr:row>
      <xdr:rowOff>552450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jlemus.PLANSLV\Desktop\DASH%20BOARD\TECNICO\Copia%20de%20Dash_Board_HSH_15%2001julio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jlemus.PLANSLV\Desktop\DASH%20BOARD\TECNICO\Copia%20de%20DASH%20BOARD_TSF_15%2001%20julio%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jlemus.PLANSLV\Desktop\DASH%20BOARD\TECNICO\Copia%20de%20Dash%20Board%20Trans_15%2001julio%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jlemus.PLANSLV\AppData\Local\Microsoft\Windows\Temporary%20Internet%20Files\Content.Outlook\I2JFXHH8\Copia%20de%20Copia%20de%20Copia%20deIND%20C%20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guzman.PLANSLV\AppData\Local\Microsoft\Windows\Temporary%20Internet%20Files\Content.Outlook\P52D7QOP\Copia%20de%20Copia%20de%20Distribuci&#243;n%20de%20metas%20con%20seguimientos%20graficos%20170815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H TOTAL"/>
      <sheetName val="Asociacion entre AmigosHSH"/>
      <sheetName val="FUNDASIDA HSH"/>
      <sheetName val="PASMOHSH"/>
      <sheetName val="Hoja1"/>
      <sheetName val="Hoja2"/>
    </sheetNames>
    <sheetDataSet>
      <sheetData sheetId="0">
        <row r="5">
          <cell r="S5" t="str">
            <v>Porcentaje</v>
          </cell>
        </row>
        <row r="6">
          <cell r="Q6" t="str">
            <v xml:space="preserve">1 ABORDAJE </v>
          </cell>
          <cell r="S6">
            <v>0.11094132029339854</v>
          </cell>
        </row>
        <row r="7">
          <cell r="Q7" t="str">
            <v>2 ABORDAJES</v>
          </cell>
          <cell r="S7">
            <v>0.30088630806845967</v>
          </cell>
        </row>
        <row r="8">
          <cell r="Q8" t="str">
            <v>3 ABORDAJES SIN INSUMOS O REFERENCIAS</v>
          </cell>
          <cell r="S8">
            <v>3.2243276283618581E-2</v>
          </cell>
        </row>
        <row r="9">
          <cell r="Q9" t="str">
            <v>Alcanzados</v>
          </cell>
          <cell r="S9">
            <v>0.55592909535452317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F TOTAL"/>
      <sheetName val="ORQUIDEAS DEL MAR TSF"/>
      <sheetName val="PASMOTSF"/>
      <sheetName val="Hoja1"/>
      <sheetName val="Hoja2"/>
    </sheetNames>
    <sheetDataSet>
      <sheetData sheetId="0">
        <row r="5">
          <cell r="S5" t="str">
            <v>Porcentaje</v>
          </cell>
        </row>
        <row r="6">
          <cell r="Q6" t="str">
            <v xml:space="preserve">1 ABORDAJE </v>
          </cell>
          <cell r="S6">
            <v>0.41371784879189399</v>
          </cell>
        </row>
        <row r="7">
          <cell r="Q7" t="str">
            <v>2 ABORDAJES</v>
          </cell>
          <cell r="S7">
            <v>0.1431021044427124</v>
          </cell>
        </row>
        <row r="8">
          <cell r="Q8" t="str">
            <v>3 ABORDAJES SIN INSUMOS O REFERENCIAS</v>
          </cell>
          <cell r="S8">
            <v>5.081839438815277E-2</v>
          </cell>
        </row>
        <row r="9">
          <cell r="Q9" t="str">
            <v>Alcanzados</v>
          </cell>
          <cell r="S9">
            <v>0.39236165237724085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TRANS TOTAL"/>
      <sheetName val="ASPIDH TRANS"/>
      <sheetName val="COLECTIVO ALEJANDRIA TRANS"/>
      <sheetName val="Hoja4"/>
      <sheetName val="Hoja1"/>
    </sheetNames>
    <sheetDataSet>
      <sheetData sheetId="0">
        <row r="5">
          <cell r="S5" t="str">
            <v>Porcentaje</v>
          </cell>
        </row>
        <row r="6">
          <cell r="Q6" t="str">
            <v xml:space="preserve">1 ABORDAJE </v>
          </cell>
          <cell r="S6">
            <v>0.19114219114219114</v>
          </cell>
        </row>
        <row r="7">
          <cell r="Q7" t="str">
            <v>2 ABORDAJES</v>
          </cell>
          <cell r="S7">
            <v>0.28671328671328672</v>
          </cell>
        </row>
        <row r="8">
          <cell r="Q8" t="str">
            <v>3 ABORDAJES SIN INSUMOS O REFERENCIAS</v>
          </cell>
          <cell r="S8">
            <v>6.9930069930069935E-2</v>
          </cell>
        </row>
        <row r="9">
          <cell r="Q9" t="str">
            <v>Alcanzados</v>
          </cell>
          <cell r="S9">
            <v>0.45221445221445222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por CC (2)"/>
      <sheetName val="Metas Cuadro de Desempeño"/>
      <sheetName val="Metas analizadas"/>
      <sheetName val="Metas Correjidas"/>
      <sheetName val="Tablas y Gráficos"/>
      <sheetName val="Calculos de metas propuestas"/>
      <sheetName val="HSH"/>
      <sheetName val="TSF"/>
      <sheetName val="Trans"/>
      <sheetName val="Comparativos HSH"/>
      <sheetName val="Compartativos TSF"/>
      <sheetName val="Comparativos Trans"/>
      <sheetName val="Desgloce de Metas"/>
      <sheetName val="metas nuevos y seguimientos"/>
      <sheetName val="metas por CC"/>
      <sheetName val="METAS CCPI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E6">
            <v>0</v>
          </cell>
          <cell r="F6">
            <v>0</v>
          </cell>
          <cell r="G6">
            <v>1824.1514320358426</v>
          </cell>
          <cell r="H6">
            <v>1824.1514320358426</v>
          </cell>
          <cell r="I6">
            <v>4520.7231141757829</v>
          </cell>
          <cell r="J6">
            <v>4520.7231141757838</v>
          </cell>
        </row>
        <row r="9">
          <cell r="E9">
            <v>0</v>
          </cell>
          <cell r="F9">
            <v>0</v>
          </cell>
        </row>
        <row r="15">
          <cell r="D15">
            <v>3368.0894067624922</v>
          </cell>
          <cell r="E15">
            <v>0</v>
          </cell>
          <cell r="F15">
            <v>0</v>
          </cell>
          <cell r="G15">
            <v>484.1628522221082</v>
          </cell>
          <cell r="H15">
            <v>484.1628522221082</v>
          </cell>
        </row>
        <row r="18">
          <cell r="D18">
            <v>4143.8810990407401</v>
          </cell>
          <cell r="E18">
            <v>0</v>
          </cell>
          <cell r="F18">
            <v>0</v>
          </cell>
        </row>
        <row r="21">
          <cell r="D21">
            <v>2418.7017880835238</v>
          </cell>
          <cell r="E21">
            <v>0</v>
          </cell>
          <cell r="F21">
            <v>0</v>
          </cell>
          <cell r="I21">
            <v>861.66251200475517</v>
          </cell>
          <cell r="J21">
            <v>861.66251200475529</v>
          </cell>
        </row>
        <row r="24">
          <cell r="D24">
            <v>3472.013409117752</v>
          </cell>
          <cell r="E24">
            <v>0</v>
          </cell>
          <cell r="F24">
            <v>0</v>
          </cell>
        </row>
        <row r="33">
          <cell r="D33">
            <v>974.91632426891692</v>
          </cell>
          <cell r="E33">
            <v>109.43792279541398</v>
          </cell>
          <cell r="F33">
            <v>164.15688419312096</v>
          </cell>
          <cell r="G33">
            <v>202.22224864369974</v>
          </cell>
          <cell r="H33">
            <v>202.22224864369974</v>
          </cell>
          <cell r="I33">
            <v>193.30067885059535</v>
          </cell>
          <cell r="J33">
            <v>104.08498091955133</v>
          </cell>
        </row>
        <row r="36">
          <cell r="E36">
            <v>248.05407661490901</v>
          </cell>
          <cell r="F36">
            <v>372.08111492236344</v>
          </cell>
          <cell r="G36">
            <v>458.36079374494051</v>
          </cell>
          <cell r="H36">
            <v>458.36079374494051</v>
          </cell>
          <cell r="I36">
            <v>438.13899402089908</v>
          </cell>
          <cell r="J36">
            <v>235.92099678048407</v>
          </cell>
        </row>
        <row r="39">
          <cell r="D39">
            <v>1380.1965715108406</v>
          </cell>
          <cell r="E39">
            <v>154.93211271107464</v>
          </cell>
          <cell r="F39">
            <v>232.39816906661196</v>
          </cell>
          <cell r="G39">
            <v>286.28759957481185</v>
          </cell>
          <cell r="H39">
            <v>286.28759957481185</v>
          </cell>
          <cell r="I39">
            <v>273.65726429945249</v>
          </cell>
          <cell r="J39">
            <v>147.35391154585903</v>
          </cell>
        </row>
        <row r="42">
          <cell r="E42">
            <v>190.61853055587409</v>
          </cell>
          <cell r="F42">
            <v>285.9277958338111</v>
          </cell>
          <cell r="G42">
            <v>352.22989341846295</v>
          </cell>
          <cell r="H42">
            <v>352.22989341846295</v>
          </cell>
          <cell r="I42">
            <v>336.69033929706018</v>
          </cell>
          <cell r="J42">
            <v>181.29479808303239</v>
          </cell>
        </row>
        <row r="45">
          <cell r="D45">
            <v>991.15062347138723</v>
          </cell>
          <cell r="F45">
            <v>166.89042337776314</v>
          </cell>
          <cell r="G45">
            <v>205.58965198709953</v>
          </cell>
          <cell r="H45">
            <v>205.58965198709953</v>
          </cell>
          <cell r="I45">
            <v>196.51952028178633</v>
          </cell>
          <cell r="J45">
            <v>105.81820322865416</v>
          </cell>
        </row>
        <row r="48">
          <cell r="D48">
            <v>1422.7831939028774</v>
          </cell>
          <cell r="E48">
            <v>159.71261681941661</v>
          </cell>
          <cell r="F48">
            <v>239.56892522912489</v>
          </cell>
          <cell r="G48">
            <v>295.12113977500894</v>
          </cell>
          <cell r="H48">
            <v>295.12113977500894</v>
          </cell>
          <cell r="I48">
            <v>282.10108949081734</v>
          </cell>
          <cell r="J48">
            <v>151.90058664890165</v>
          </cell>
        </row>
        <row r="57">
          <cell r="E57">
            <v>0</v>
          </cell>
          <cell r="F57">
            <v>0</v>
          </cell>
        </row>
        <row r="60">
          <cell r="D60">
            <v>3380.8004999999998</v>
          </cell>
          <cell r="E60">
            <v>0</v>
          </cell>
          <cell r="F60">
            <v>0</v>
          </cell>
        </row>
        <row r="63">
          <cell r="E63">
            <v>0</v>
          </cell>
          <cell r="F63">
            <v>0</v>
          </cell>
          <cell r="G63">
            <v>965.94299999999987</v>
          </cell>
          <cell r="H63">
            <v>965.94299999999987</v>
          </cell>
          <cell r="I63">
            <v>2414.8575000000001</v>
          </cell>
          <cell r="J63">
            <v>2414.8575000000001</v>
          </cell>
        </row>
        <row r="66">
          <cell r="E66">
            <v>0</v>
          </cell>
          <cell r="F66">
            <v>0</v>
          </cell>
          <cell r="G66">
            <v>482.97149999999993</v>
          </cell>
          <cell r="H66">
            <v>482.97149999999993</v>
          </cell>
          <cell r="I66">
            <v>1207.42875</v>
          </cell>
          <cell r="J66">
            <v>1207.42875</v>
          </cell>
        </row>
        <row r="73">
          <cell r="E73">
            <v>655.67039999999997</v>
          </cell>
          <cell r="F73">
            <v>983.50560000000007</v>
          </cell>
          <cell r="G73">
            <v>1229.3820000000003</v>
          </cell>
          <cell r="H73">
            <v>1229.3820000000003</v>
          </cell>
          <cell r="I73">
            <v>1210.7550000000001</v>
          </cell>
          <cell r="J73">
            <v>651.94500000000005</v>
          </cell>
        </row>
        <row r="76">
          <cell r="D76">
            <v>1166.55</v>
          </cell>
          <cell r="E76">
            <v>128.79239999999999</v>
          </cell>
          <cell r="F76">
            <v>193.18860000000001</v>
          </cell>
          <cell r="G76">
            <v>241.48575000000002</v>
          </cell>
          <cell r="H76">
            <v>241.48575000000002</v>
          </cell>
          <cell r="I76">
            <v>237.826875</v>
          </cell>
          <cell r="J76">
            <v>128.06062499999999</v>
          </cell>
        </row>
        <row r="79">
          <cell r="E79">
            <v>257.58479999999997</v>
          </cell>
          <cell r="F79">
            <v>386.37720000000002</v>
          </cell>
          <cell r="G79">
            <v>482.97150000000005</v>
          </cell>
          <cell r="H79">
            <v>482.97150000000005</v>
          </cell>
          <cell r="I79">
            <v>475.65375</v>
          </cell>
          <cell r="J79">
            <v>256.12124999999997</v>
          </cell>
        </row>
        <row r="82">
          <cell r="E82">
            <v>128.79239999999999</v>
          </cell>
          <cell r="F82">
            <v>193.18860000000001</v>
          </cell>
          <cell r="G82">
            <v>241.48575000000002</v>
          </cell>
          <cell r="H82">
            <v>241.48575000000002</v>
          </cell>
          <cell r="I82">
            <v>237.826875</v>
          </cell>
          <cell r="J82">
            <v>128.06062499999999</v>
          </cell>
        </row>
        <row r="91">
          <cell r="E91">
            <v>0</v>
          </cell>
          <cell r="F91">
            <v>0</v>
          </cell>
        </row>
        <row r="94">
          <cell r="E94">
            <v>0</v>
          </cell>
          <cell r="F94">
            <v>0</v>
          </cell>
        </row>
        <row r="97">
          <cell r="E97">
            <v>0</v>
          </cell>
          <cell r="F97">
            <v>0</v>
          </cell>
          <cell r="G97">
            <v>207</v>
          </cell>
          <cell r="H97">
            <v>207</v>
          </cell>
          <cell r="I97">
            <v>414.75</v>
          </cell>
          <cell r="J97">
            <v>414.75</v>
          </cell>
        </row>
        <row r="104">
          <cell r="E104">
            <v>110.24000000000001</v>
          </cell>
          <cell r="F104">
            <v>165.36</v>
          </cell>
        </row>
        <row r="107">
          <cell r="E107">
            <v>55.120000000000005</v>
          </cell>
          <cell r="F107">
            <v>82.68</v>
          </cell>
        </row>
        <row r="110">
          <cell r="E110">
            <v>55.120000000000005</v>
          </cell>
          <cell r="F110">
            <v>82.68</v>
          </cell>
        </row>
      </sheetData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nuevos y seguimientos"/>
      <sheetName val="Comparativos de metas HSH"/>
      <sheetName val="Comparativos de metas TSF"/>
      <sheetName val="Comparativos de metas TRANS"/>
    </sheetNames>
    <sheetDataSet>
      <sheetData sheetId="0">
        <row r="5">
          <cell r="C5">
            <v>1557.7440000000001</v>
          </cell>
          <cell r="D5">
            <v>2336.616</v>
          </cell>
          <cell r="E5">
            <v>2878.44</v>
          </cell>
          <cell r="F5">
            <v>2878.44</v>
          </cell>
          <cell r="G5">
            <v>2751.4500000000003</v>
          </cell>
          <cell r="H5">
            <v>1481.55</v>
          </cell>
        </row>
        <row r="6">
          <cell r="C6">
            <v>0</v>
          </cell>
          <cell r="D6">
            <v>0</v>
          </cell>
          <cell r="E6">
            <v>1947.1799999999998</v>
          </cell>
          <cell r="F6">
            <v>1947.1799999999998</v>
          </cell>
          <cell r="G6">
            <v>4825.619999999999</v>
          </cell>
          <cell r="H6">
            <v>4825.62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5"/>
  <sheetViews>
    <sheetView topLeftCell="N4" zoomScaleNormal="100" workbookViewId="0">
      <selection activeCell="X30" sqref="X30"/>
    </sheetView>
  </sheetViews>
  <sheetFormatPr baseColWidth="10" defaultRowHeight="15" x14ac:dyDescent="0.25"/>
  <cols>
    <col min="3" max="3" width="13.7109375" customWidth="1"/>
    <col min="4" max="4" width="19.42578125" customWidth="1"/>
    <col min="11" max="12" width="0" hidden="1" customWidth="1"/>
    <col min="15" max="15" width="15.140625" customWidth="1"/>
  </cols>
  <sheetData>
    <row r="1" spans="2:22" ht="15.75" thickBot="1" x14ac:dyDescent="0.3">
      <c r="D1" t="s">
        <v>72</v>
      </c>
    </row>
    <row r="2" spans="2:22" ht="15.75" thickBot="1" x14ac:dyDescent="0.3">
      <c r="B2" s="125" t="s">
        <v>87</v>
      </c>
      <c r="C2" s="126"/>
      <c r="D2" s="126"/>
      <c r="E2" s="126"/>
      <c r="F2" s="126"/>
      <c r="G2" s="126"/>
      <c r="H2" s="126"/>
      <c r="I2" s="126"/>
      <c r="J2" s="127"/>
    </row>
    <row r="3" spans="2:22" ht="15.75" thickBot="1" x14ac:dyDescent="0.3">
      <c r="B3" t="s">
        <v>0</v>
      </c>
    </row>
    <row r="4" spans="2:22" ht="19.5" thickBot="1" x14ac:dyDescent="0.35">
      <c r="B4" s="145" t="s">
        <v>36</v>
      </c>
      <c r="C4" s="146"/>
      <c r="D4" s="146"/>
      <c r="E4" s="146"/>
      <c r="F4" s="146"/>
      <c r="G4" s="146"/>
      <c r="H4" s="146"/>
      <c r="I4" s="146"/>
      <c r="J4" s="146"/>
      <c r="K4" s="146"/>
      <c r="L4" s="147"/>
      <c r="O4" s="125" t="s">
        <v>88</v>
      </c>
      <c r="P4" s="126"/>
      <c r="Q4" s="126"/>
      <c r="R4" s="126"/>
      <c r="S4" s="126"/>
      <c r="T4" s="126"/>
      <c r="U4" s="126"/>
      <c r="V4" s="127"/>
    </row>
    <row r="5" spans="2:22" ht="15.75" thickBot="1" x14ac:dyDescent="0.3">
      <c r="B5" s="139"/>
      <c r="C5" s="140"/>
      <c r="D5" s="140"/>
      <c r="E5" s="140"/>
      <c r="F5" s="140"/>
      <c r="G5" s="140"/>
      <c r="H5" s="140"/>
      <c r="I5" s="140"/>
      <c r="J5" s="140"/>
      <c r="K5" s="140"/>
      <c r="L5" s="141"/>
    </row>
    <row r="6" spans="2:22" ht="15.75" thickBot="1" x14ac:dyDescent="0.3">
      <c r="B6" s="148" t="s">
        <v>3</v>
      </c>
      <c r="C6" s="149"/>
      <c r="D6" s="9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14" t="s">
        <v>9</v>
      </c>
      <c r="J6" s="15" t="s">
        <v>10</v>
      </c>
      <c r="K6" s="2" t="s">
        <v>11</v>
      </c>
      <c r="L6" s="3" t="s">
        <v>12</v>
      </c>
      <c r="O6" s="125" t="s">
        <v>73</v>
      </c>
      <c r="P6" s="126"/>
      <c r="Q6" s="126"/>
      <c r="R6" s="126"/>
      <c r="S6" s="126"/>
      <c r="T6" s="126"/>
      <c r="U6" s="126"/>
      <c r="V6" s="127"/>
    </row>
    <row r="7" spans="2:22" ht="46.5" customHeight="1" thickBot="1" x14ac:dyDescent="0.3">
      <c r="B7" s="135" t="s">
        <v>66</v>
      </c>
      <c r="C7" s="135"/>
      <c r="D7" s="82">
        <f>SUM(E7:J7)</f>
        <v>27437.36238838164</v>
      </c>
      <c r="E7" s="82">
        <f>E8+E9</f>
        <v>1560.7552594966883</v>
      </c>
      <c r="F7" s="82">
        <f t="shared" ref="F7:J7" si="0">F8+F9</f>
        <v>2337.0233126227959</v>
      </c>
      <c r="G7" s="82">
        <f t="shared" si="0"/>
        <v>4827.7006132037659</v>
      </c>
      <c r="H7" s="82">
        <f t="shared" si="0"/>
        <v>4827.7006132037659</v>
      </c>
      <c r="I7" s="82">
        <f t="shared" si="0"/>
        <v>7579.1084994443772</v>
      </c>
      <c r="J7" s="82">
        <f t="shared" si="0"/>
        <v>6305.0740904102486</v>
      </c>
      <c r="K7" s="2"/>
      <c r="L7" s="3"/>
      <c r="O7" s="96" t="s">
        <v>74</v>
      </c>
      <c r="P7" s="97" t="s">
        <v>75</v>
      </c>
      <c r="Q7" s="98" t="s">
        <v>76</v>
      </c>
      <c r="R7" s="114"/>
      <c r="S7" s="115"/>
      <c r="T7" s="115"/>
      <c r="U7" s="115"/>
      <c r="V7" s="116"/>
    </row>
    <row r="8" spans="2:22" ht="30.75" customHeight="1" x14ac:dyDescent="0.25">
      <c r="B8" s="129" t="s">
        <v>67</v>
      </c>
      <c r="C8" s="130"/>
      <c r="D8" s="83">
        <f>EA!E8+FUNDASIDA!E8+'PASMO HSH'!E8</f>
        <v>13884.182589854625</v>
      </c>
      <c r="E8" s="83">
        <f>EA!F8+FUNDASIDA!F8+'PASMO HSH'!F8</f>
        <v>1560.7552594966883</v>
      </c>
      <c r="F8" s="83">
        <f>EA!G8+FUNDASIDA!G8+'PASMO HSH'!G8</f>
        <v>2337.0233126227959</v>
      </c>
      <c r="G8" s="83">
        <f>EA!H8+FUNDASIDA!H8+'PASMO HSH'!H8</f>
        <v>2878.8113271440234</v>
      </c>
      <c r="H8" s="83">
        <f>EA!I8+FUNDASIDA!I8+'PASMO HSH'!I8</f>
        <v>2878.8113271440234</v>
      </c>
      <c r="I8" s="83">
        <f>EA!J8+FUNDASIDA!J8+'PASMO HSH'!J8</f>
        <v>2751.4078862406109</v>
      </c>
      <c r="J8" s="83">
        <f>EA!K8+FUNDASIDA!K8+'PASMO HSH'!K8</f>
        <v>1477.3734772064827</v>
      </c>
      <c r="K8" s="150"/>
      <c r="L8" s="133">
        <v>38</v>
      </c>
      <c r="O8" s="94" t="s">
        <v>77</v>
      </c>
      <c r="P8" s="86">
        <v>1452</v>
      </c>
      <c r="Q8" s="95">
        <v>0.11094132029339854</v>
      </c>
      <c r="R8" s="117"/>
      <c r="S8" s="87"/>
      <c r="T8" s="87"/>
      <c r="U8" s="87"/>
      <c r="V8" s="118"/>
    </row>
    <row r="9" spans="2:22" ht="45" customHeight="1" x14ac:dyDescent="0.25">
      <c r="B9" s="128" t="s">
        <v>68</v>
      </c>
      <c r="C9" s="128"/>
      <c r="D9" s="83">
        <f>SUM(E9:J9)</f>
        <v>13553.179798527015</v>
      </c>
      <c r="E9" s="83">
        <f>EA!F9+FUNDASIDA!F9+'PASMO HSH'!F9</f>
        <v>0</v>
      </c>
      <c r="F9" s="83">
        <f>EA!G9+FUNDASIDA!G9+'PASMO HSH'!G9</f>
        <v>0</v>
      </c>
      <c r="G9" s="83">
        <f>(E8+F8)/2</f>
        <v>1948.8892860597421</v>
      </c>
      <c r="H9" s="83">
        <f>G9</f>
        <v>1948.8892860597421</v>
      </c>
      <c r="I9" s="83">
        <f>(E8+F8+G8+H8)/2</f>
        <v>4827.7006132037659</v>
      </c>
      <c r="J9" s="83">
        <f>I9</f>
        <v>4827.7006132037659</v>
      </c>
      <c r="K9" s="151"/>
      <c r="L9" s="134"/>
      <c r="O9" s="89" t="s">
        <v>78</v>
      </c>
      <c r="P9" s="81">
        <v>3938</v>
      </c>
      <c r="Q9" s="90">
        <v>0.30088630806845967</v>
      </c>
      <c r="R9" s="117"/>
      <c r="S9" s="87"/>
      <c r="T9" s="87"/>
      <c r="U9" s="87"/>
      <c r="V9" s="118"/>
    </row>
    <row r="10" spans="2:22" ht="40.5" customHeight="1" x14ac:dyDescent="0.25">
      <c r="B10" s="135" t="s">
        <v>69</v>
      </c>
      <c r="C10" s="135"/>
      <c r="D10" s="82">
        <f>SUM(E10:J10)</f>
        <v>82312.087165144912</v>
      </c>
      <c r="E10" s="82">
        <f>E11+E12</f>
        <v>4682.2657784900648</v>
      </c>
      <c r="F10" s="82">
        <f t="shared" ref="F10:J10" si="1">F11+F12</f>
        <v>7011.0699378683876</v>
      </c>
      <c r="G10" s="82">
        <f t="shared" si="1"/>
        <v>14483.101839611296</v>
      </c>
      <c r="H10" s="82">
        <f t="shared" si="1"/>
        <v>14483.101839611296</v>
      </c>
      <c r="I10" s="82">
        <f t="shared" si="1"/>
        <v>22737.325498333128</v>
      </c>
      <c r="J10" s="82">
        <f t="shared" si="1"/>
        <v>18915.222271230745</v>
      </c>
      <c r="K10" s="5"/>
      <c r="L10" s="6"/>
      <c r="O10" s="89" t="s">
        <v>79</v>
      </c>
      <c r="P10" s="81">
        <v>422</v>
      </c>
      <c r="Q10" s="90">
        <v>3.2243276283618581E-2</v>
      </c>
      <c r="R10" s="117"/>
      <c r="S10" s="87"/>
      <c r="T10" s="87"/>
      <c r="U10" s="87"/>
      <c r="V10" s="118"/>
    </row>
    <row r="11" spans="2:22" ht="48.75" customHeight="1" x14ac:dyDescent="0.25">
      <c r="B11" s="128" t="s">
        <v>70</v>
      </c>
      <c r="C11" s="128"/>
      <c r="D11" s="83">
        <f>SUM(E11:J11)</f>
        <v>41652.547769563869</v>
      </c>
      <c r="E11" s="83">
        <f>E8*3</f>
        <v>4682.2657784900648</v>
      </c>
      <c r="F11" s="83">
        <f t="shared" ref="F11:J11" si="2">F8*3</f>
        <v>7011.0699378683876</v>
      </c>
      <c r="G11" s="83">
        <f t="shared" si="2"/>
        <v>8636.4339814320701</v>
      </c>
      <c r="H11" s="83">
        <f t="shared" si="2"/>
        <v>8636.4339814320701</v>
      </c>
      <c r="I11" s="83">
        <f t="shared" si="2"/>
        <v>8254.2236587218322</v>
      </c>
      <c r="J11" s="83">
        <f t="shared" si="2"/>
        <v>4432.120431619448</v>
      </c>
      <c r="K11" s="5"/>
      <c r="L11" s="6"/>
      <c r="O11" s="89" t="s">
        <v>80</v>
      </c>
      <c r="P11" s="81">
        <v>7276</v>
      </c>
      <c r="Q11" s="90">
        <v>0.55592909535452317</v>
      </c>
      <c r="R11" s="117"/>
      <c r="S11" s="87"/>
      <c r="T11" s="87"/>
      <c r="U11" s="87"/>
      <c r="V11" s="118"/>
    </row>
    <row r="12" spans="2:22" ht="42" customHeight="1" thickBot="1" x14ac:dyDescent="0.3">
      <c r="B12" s="128" t="s">
        <v>71</v>
      </c>
      <c r="C12" s="128"/>
      <c r="D12" s="83">
        <f>SUM(E12:J12)</f>
        <v>40659.53939558105</v>
      </c>
      <c r="E12" s="83">
        <f>E9*3</f>
        <v>0</v>
      </c>
      <c r="F12" s="83">
        <f t="shared" ref="F12:J12" si="3">F9*3</f>
        <v>0</v>
      </c>
      <c r="G12" s="83">
        <f t="shared" si="3"/>
        <v>5846.6678581792257</v>
      </c>
      <c r="H12" s="83">
        <f t="shared" si="3"/>
        <v>5846.6678581792257</v>
      </c>
      <c r="I12" s="83">
        <f t="shared" si="3"/>
        <v>14483.101839611298</v>
      </c>
      <c r="J12" s="83">
        <f t="shared" si="3"/>
        <v>14483.101839611298</v>
      </c>
      <c r="K12" s="5"/>
      <c r="L12" s="6"/>
      <c r="O12" s="91" t="s">
        <v>81</v>
      </c>
      <c r="P12" s="92">
        <v>13088</v>
      </c>
      <c r="Q12" s="93">
        <v>1</v>
      </c>
      <c r="R12" s="117"/>
      <c r="S12" s="87"/>
      <c r="T12" s="87"/>
      <c r="U12" s="87"/>
      <c r="V12" s="118"/>
    </row>
    <row r="13" spans="2:22" ht="15.75" thickBot="1" x14ac:dyDescent="0.3">
      <c r="O13" s="155" t="s">
        <v>86</v>
      </c>
      <c r="P13" s="156"/>
      <c r="Q13" s="113">
        <v>5812</v>
      </c>
      <c r="R13" s="119"/>
      <c r="S13" s="120"/>
      <c r="T13" s="120"/>
      <c r="U13" s="120"/>
      <c r="V13" s="121"/>
    </row>
    <row r="14" spans="2:22" x14ac:dyDescent="0.25">
      <c r="B14" t="s">
        <v>39</v>
      </c>
    </row>
    <row r="15" spans="2:22" ht="18.75" x14ac:dyDescent="0.3">
      <c r="B15" s="152" t="s">
        <v>37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4"/>
    </row>
    <row r="16" spans="2:22" ht="15.75" thickBot="1" x14ac:dyDescent="0.3">
      <c r="B16" s="139"/>
      <c r="C16" s="140"/>
      <c r="D16" s="140"/>
      <c r="E16" s="140"/>
      <c r="F16" s="140"/>
      <c r="G16" s="140"/>
      <c r="H16" s="140"/>
      <c r="I16" s="140"/>
      <c r="J16" s="140"/>
      <c r="K16" s="140"/>
      <c r="L16" s="141"/>
    </row>
    <row r="17" spans="2:22" ht="15.75" thickBot="1" x14ac:dyDescent="0.3">
      <c r="B17" s="143" t="s">
        <v>3</v>
      </c>
      <c r="C17" s="144"/>
      <c r="D17" s="27" t="s">
        <v>4</v>
      </c>
      <c r="E17" s="28" t="s">
        <v>5</v>
      </c>
      <c r="F17" s="29" t="s">
        <v>6</v>
      </c>
      <c r="G17" s="29" t="s">
        <v>7</v>
      </c>
      <c r="H17" s="29" t="s">
        <v>8</v>
      </c>
      <c r="I17" s="29" t="s">
        <v>9</v>
      </c>
      <c r="J17" s="30" t="s">
        <v>10</v>
      </c>
      <c r="K17" s="2" t="s">
        <v>11</v>
      </c>
      <c r="L17" s="3" t="s">
        <v>12</v>
      </c>
      <c r="O17" s="125" t="s">
        <v>82</v>
      </c>
      <c r="P17" s="126"/>
      <c r="Q17" s="126"/>
      <c r="R17" s="126"/>
      <c r="S17" s="126"/>
      <c r="T17" s="126"/>
      <c r="U17" s="126"/>
      <c r="V17" s="127"/>
    </row>
    <row r="18" spans="2:22" ht="44.25" customHeight="1" thickBot="1" x14ac:dyDescent="0.3">
      <c r="B18" s="135" t="s">
        <v>66</v>
      </c>
      <c r="C18" s="135"/>
      <c r="D18" s="82">
        <f>SUM(E18:J18)</f>
        <v>20888.850000000002</v>
      </c>
      <c r="E18" s="82">
        <f>E19+E20</f>
        <v>1170.8399999999999</v>
      </c>
      <c r="F18" s="82">
        <f t="shared" ref="F18:J18" si="4">F19+F20</f>
        <v>1756.2600000000002</v>
      </c>
      <c r="G18" s="82">
        <f t="shared" si="4"/>
        <v>3658.8750000000005</v>
      </c>
      <c r="H18" s="82">
        <f t="shared" si="4"/>
        <v>3658.8750000000005</v>
      </c>
      <c r="I18" s="82">
        <f t="shared" si="4"/>
        <v>5820.9375000000009</v>
      </c>
      <c r="J18" s="82">
        <f t="shared" si="4"/>
        <v>4823.0625000000009</v>
      </c>
      <c r="K18" s="24"/>
      <c r="L18" s="20"/>
      <c r="O18" s="106" t="s">
        <v>74</v>
      </c>
      <c r="P18" s="107" t="s">
        <v>83</v>
      </c>
      <c r="Q18" s="108" t="s">
        <v>76</v>
      </c>
      <c r="R18" s="114"/>
      <c r="S18" s="115"/>
      <c r="T18" s="115"/>
      <c r="U18" s="115"/>
      <c r="V18" s="116"/>
    </row>
    <row r="19" spans="2:22" ht="44.25" customHeight="1" x14ac:dyDescent="0.25">
      <c r="B19" s="129" t="s">
        <v>67</v>
      </c>
      <c r="C19" s="130"/>
      <c r="D19" s="83">
        <f t="shared" ref="D19:D23" si="5">SUM(E19:J19)</f>
        <v>10644.000000000002</v>
      </c>
      <c r="E19" s="83">
        <f>'Orquídeas del Mar'!F12+'PASMO TSF'!F12</f>
        <v>1170.8399999999999</v>
      </c>
      <c r="F19" s="83">
        <f>'Orquídeas del Mar'!G12+'PASMO TSF'!G12</f>
        <v>1756.2600000000002</v>
      </c>
      <c r="G19" s="83">
        <f>'Orquídeas del Mar'!H12+'PASMO TSF'!H12</f>
        <v>2195.3250000000003</v>
      </c>
      <c r="H19" s="83">
        <f>'Orquídeas del Mar'!I12+'PASMO TSF'!I12</f>
        <v>2195.3250000000003</v>
      </c>
      <c r="I19" s="83">
        <f>'Orquídeas del Mar'!J12+'PASMO TSF'!J12</f>
        <v>2162.0625</v>
      </c>
      <c r="J19" s="83">
        <f>'Orquídeas del Mar'!K12+'PASMO TSF'!K12</f>
        <v>1164.1875</v>
      </c>
      <c r="K19" s="131"/>
      <c r="L19" s="133">
        <v>19</v>
      </c>
      <c r="O19" s="102" t="s">
        <v>77</v>
      </c>
      <c r="P19" s="88">
        <v>2654</v>
      </c>
      <c r="Q19" s="122">
        <v>0.2810845159923745</v>
      </c>
      <c r="R19" s="117"/>
      <c r="S19" s="87"/>
      <c r="T19" s="87"/>
      <c r="U19" s="87"/>
      <c r="V19" s="118"/>
    </row>
    <row r="20" spans="2:22" ht="44.25" customHeight="1" x14ac:dyDescent="0.25">
      <c r="B20" s="128" t="s">
        <v>68</v>
      </c>
      <c r="C20" s="128"/>
      <c r="D20" s="83">
        <f t="shared" si="5"/>
        <v>10244.850000000002</v>
      </c>
      <c r="E20" s="83">
        <f>'Orquídeas del Mar'!F13+'PASMO TSF'!F13</f>
        <v>0</v>
      </c>
      <c r="F20" s="83">
        <f>'Orquídeas del Mar'!G13+'PASMO TSF'!G13</f>
        <v>0</v>
      </c>
      <c r="G20" s="83">
        <f>(E19+F19)/2</f>
        <v>1463.5500000000002</v>
      </c>
      <c r="H20" s="83">
        <f>G20</f>
        <v>1463.5500000000002</v>
      </c>
      <c r="I20" s="83">
        <f>(E19+F19+G19+H19)/2</f>
        <v>3658.8750000000009</v>
      </c>
      <c r="J20" s="83">
        <f>I20</f>
        <v>3658.8750000000009</v>
      </c>
      <c r="K20" s="132"/>
      <c r="L20" s="134"/>
      <c r="O20" s="99" t="s">
        <v>78</v>
      </c>
      <c r="P20" s="85">
        <v>918</v>
      </c>
      <c r="Q20" s="123">
        <v>9.722516416013556E-2</v>
      </c>
      <c r="R20" s="117"/>
      <c r="S20" s="87"/>
      <c r="T20" s="87"/>
      <c r="U20" s="87"/>
      <c r="V20" s="118"/>
    </row>
    <row r="21" spans="2:22" ht="44.25" customHeight="1" x14ac:dyDescent="0.25">
      <c r="B21" s="135" t="s">
        <v>69</v>
      </c>
      <c r="C21" s="135"/>
      <c r="D21" s="82">
        <f t="shared" si="5"/>
        <v>62666.55</v>
      </c>
      <c r="E21" s="82">
        <f>E22+E23</f>
        <v>3512.5199999999995</v>
      </c>
      <c r="F21" s="82">
        <f t="shared" ref="F21:J21" si="6">F22+F23</f>
        <v>5268.7800000000007</v>
      </c>
      <c r="G21" s="82">
        <f t="shared" si="6"/>
        <v>10976.625</v>
      </c>
      <c r="H21" s="82">
        <f t="shared" si="6"/>
        <v>10976.625</v>
      </c>
      <c r="I21" s="82">
        <f t="shared" si="6"/>
        <v>17462.812500000004</v>
      </c>
      <c r="J21" s="82">
        <f t="shared" si="6"/>
        <v>14469.187500000004</v>
      </c>
      <c r="K21" s="5"/>
      <c r="L21" s="6"/>
      <c r="O21" s="99" t="s">
        <v>79</v>
      </c>
      <c r="P21" s="85">
        <v>326</v>
      </c>
      <c r="Q21" s="123">
        <v>3.4526583350984963E-2</v>
      </c>
      <c r="R21" s="117"/>
      <c r="S21" s="87"/>
      <c r="T21" s="87"/>
      <c r="U21" s="87"/>
      <c r="V21" s="118"/>
    </row>
    <row r="22" spans="2:22" ht="44.25" customHeight="1" x14ac:dyDescent="0.25">
      <c r="B22" s="128" t="s">
        <v>70</v>
      </c>
      <c r="C22" s="128"/>
      <c r="D22" s="83">
        <f t="shared" si="5"/>
        <v>31932</v>
      </c>
      <c r="E22" s="83">
        <f>E19*3</f>
        <v>3512.5199999999995</v>
      </c>
      <c r="F22" s="83">
        <f t="shared" ref="F22:J22" si="7">F19*3</f>
        <v>5268.7800000000007</v>
      </c>
      <c r="G22" s="83">
        <f t="shared" si="7"/>
        <v>6585.9750000000004</v>
      </c>
      <c r="H22" s="83">
        <f t="shared" si="7"/>
        <v>6585.9750000000004</v>
      </c>
      <c r="I22" s="83">
        <f t="shared" si="7"/>
        <v>6486.1875</v>
      </c>
      <c r="J22" s="83">
        <f t="shared" si="7"/>
        <v>3492.5625</v>
      </c>
      <c r="K22" s="5"/>
      <c r="L22" s="6"/>
      <c r="O22" s="99" t="s">
        <v>80</v>
      </c>
      <c r="P22" s="85">
        <v>5544</v>
      </c>
      <c r="Q22" s="123">
        <v>0.587163736496505</v>
      </c>
      <c r="R22" s="117"/>
      <c r="S22" s="87"/>
      <c r="T22" s="87"/>
      <c r="U22" s="87"/>
      <c r="V22" s="118"/>
    </row>
    <row r="23" spans="2:22" ht="44.25" customHeight="1" thickBot="1" x14ac:dyDescent="0.3">
      <c r="B23" s="128" t="s">
        <v>71</v>
      </c>
      <c r="C23" s="128"/>
      <c r="D23" s="83">
        <f t="shared" si="5"/>
        <v>30734.550000000007</v>
      </c>
      <c r="E23" s="83">
        <f>E20*3</f>
        <v>0</v>
      </c>
      <c r="F23" s="83">
        <f t="shared" ref="F23:L23" si="8">F20*3</f>
        <v>0</v>
      </c>
      <c r="G23" s="83">
        <f t="shared" si="8"/>
        <v>4390.6500000000005</v>
      </c>
      <c r="H23" s="83">
        <f t="shared" si="8"/>
        <v>4390.6500000000005</v>
      </c>
      <c r="I23" s="83">
        <f t="shared" si="8"/>
        <v>10976.625000000004</v>
      </c>
      <c r="J23" s="83">
        <f t="shared" si="8"/>
        <v>10976.625000000004</v>
      </c>
      <c r="K23" s="23">
        <f t="shared" si="8"/>
        <v>0</v>
      </c>
      <c r="L23" s="23">
        <f t="shared" si="8"/>
        <v>0</v>
      </c>
      <c r="O23" s="100" t="s">
        <v>84</v>
      </c>
      <c r="P23" s="101">
        <v>9442</v>
      </c>
      <c r="Q23" s="124">
        <v>1</v>
      </c>
      <c r="R23" s="117"/>
      <c r="S23" s="87"/>
      <c r="T23" s="87"/>
      <c r="U23" s="87"/>
      <c r="V23" s="118"/>
    </row>
    <row r="24" spans="2:22" ht="15.75" thickBot="1" x14ac:dyDescent="0.3">
      <c r="O24" s="155" t="s">
        <v>86</v>
      </c>
      <c r="P24" s="156"/>
      <c r="Q24" s="112">
        <v>3898</v>
      </c>
      <c r="R24" s="119"/>
      <c r="S24" s="120"/>
      <c r="T24" s="120"/>
      <c r="U24" s="120"/>
      <c r="V24" s="121"/>
    </row>
    <row r="25" spans="2:22" x14ac:dyDescent="0.25">
      <c r="B25" t="s">
        <v>29</v>
      </c>
    </row>
    <row r="26" spans="2:22" x14ac:dyDescent="0.25">
      <c r="B26" s="136" t="s">
        <v>38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8"/>
    </row>
    <row r="27" spans="2:22" ht="15.75" thickBot="1" x14ac:dyDescent="0.3">
      <c r="B27" s="139"/>
      <c r="C27" s="140"/>
      <c r="D27" s="140"/>
      <c r="E27" s="140"/>
      <c r="F27" s="140"/>
      <c r="G27" s="140"/>
      <c r="H27" s="140"/>
      <c r="I27" s="140"/>
      <c r="J27" s="140"/>
      <c r="K27" s="140"/>
      <c r="L27" s="141"/>
    </row>
    <row r="28" spans="2:22" ht="15.75" thickBot="1" x14ac:dyDescent="0.3">
      <c r="B28" s="142" t="s">
        <v>3</v>
      </c>
      <c r="C28" s="142"/>
      <c r="D28" s="36" t="s">
        <v>4</v>
      </c>
      <c r="E28" s="37" t="s">
        <v>5</v>
      </c>
      <c r="F28" s="36" t="s">
        <v>6</v>
      </c>
      <c r="G28" s="36" t="s">
        <v>7</v>
      </c>
      <c r="H28" s="36" t="s">
        <v>8</v>
      </c>
      <c r="I28" s="36" t="s">
        <v>9</v>
      </c>
      <c r="J28" s="36" t="s">
        <v>10</v>
      </c>
      <c r="K28" s="21" t="s">
        <v>11</v>
      </c>
      <c r="L28" s="3" t="s">
        <v>12</v>
      </c>
      <c r="O28" s="125" t="s">
        <v>85</v>
      </c>
      <c r="P28" s="126"/>
      <c r="Q28" s="126"/>
      <c r="R28" s="126"/>
      <c r="S28" s="126"/>
      <c r="T28" s="126"/>
      <c r="U28" s="126"/>
      <c r="V28" s="127"/>
    </row>
    <row r="29" spans="2:22" ht="45.75" customHeight="1" thickBot="1" x14ac:dyDescent="0.3">
      <c r="B29" s="135" t="s">
        <v>66</v>
      </c>
      <c r="C29" s="135"/>
      <c r="D29" s="82">
        <f t="shared" ref="D29:D33" si="9">SUM(E29:J29)</f>
        <v>3355.6</v>
      </c>
      <c r="E29" s="82">
        <f>E30+E31</f>
        <v>220.48000000000002</v>
      </c>
      <c r="F29" s="82">
        <f t="shared" ref="F29:J29" si="10">F30+F31</f>
        <v>330.72</v>
      </c>
      <c r="G29" s="82">
        <f t="shared" si="10"/>
        <v>554.6</v>
      </c>
      <c r="H29" s="82">
        <f t="shared" si="10"/>
        <v>627.6</v>
      </c>
      <c r="I29" s="82">
        <f t="shared" si="10"/>
        <v>811.1</v>
      </c>
      <c r="J29" s="82">
        <f t="shared" si="10"/>
        <v>811.1</v>
      </c>
      <c r="K29" s="24"/>
      <c r="L29" s="20"/>
      <c r="O29" s="103" t="s">
        <v>74</v>
      </c>
      <c r="P29" s="104" t="s">
        <v>83</v>
      </c>
      <c r="Q29" s="105" t="s">
        <v>76</v>
      </c>
      <c r="R29" s="114"/>
      <c r="S29" s="115"/>
      <c r="T29" s="115"/>
      <c r="U29" s="115"/>
      <c r="V29" s="116"/>
    </row>
    <row r="30" spans="2:22" ht="45.75" customHeight="1" x14ac:dyDescent="0.25">
      <c r="B30" s="129" t="s">
        <v>67</v>
      </c>
      <c r="C30" s="130"/>
      <c r="D30" s="83">
        <f t="shared" si="9"/>
        <v>1622.2</v>
      </c>
      <c r="E30" s="83">
        <f>ASPIDH!F7+'COL ALEJANDRIA'!G11</f>
        <v>220.48000000000002</v>
      </c>
      <c r="F30" s="83">
        <f>ASPIDH!G7+'COL ALEJANDRIA'!H11</f>
        <v>330.72</v>
      </c>
      <c r="G30" s="83">
        <f>ASPIDH!H7+'COL ALEJANDRIA'!I11</f>
        <v>279</v>
      </c>
      <c r="H30" s="83">
        <f>ASPIDH!I7+'COL ALEJANDRIA'!J11</f>
        <v>352</v>
      </c>
      <c r="I30" s="83">
        <f>ASPIDH!J7+'COL ALEJANDRIA'!K11</f>
        <v>220</v>
      </c>
      <c r="J30" s="83">
        <f>ASPIDH!K7+'COL ALEJANDRIA'!L11</f>
        <v>220</v>
      </c>
      <c r="K30" s="131"/>
      <c r="L30" s="133">
        <v>5</v>
      </c>
      <c r="O30" s="102" t="s">
        <v>77</v>
      </c>
      <c r="P30" s="88">
        <v>82</v>
      </c>
      <c r="Q30" s="109">
        <v>7.6492537313432835E-2</v>
      </c>
      <c r="R30" s="117"/>
      <c r="S30" s="87"/>
      <c r="T30" s="87"/>
      <c r="U30" s="87"/>
      <c r="V30" s="118"/>
    </row>
    <row r="31" spans="2:22" ht="45.75" customHeight="1" x14ac:dyDescent="0.25">
      <c r="B31" s="128" t="s">
        <v>68</v>
      </c>
      <c r="C31" s="128"/>
      <c r="D31" s="83">
        <f t="shared" si="9"/>
        <v>1733.4</v>
      </c>
      <c r="E31" s="83">
        <f>ASPIDH!F8+'COL ALEJANDRIA'!G12</f>
        <v>0</v>
      </c>
      <c r="F31" s="83">
        <f>ASPIDH!G8+'COL ALEJANDRIA'!H12</f>
        <v>0</v>
      </c>
      <c r="G31" s="83">
        <f>(E30+F30)/2</f>
        <v>275.60000000000002</v>
      </c>
      <c r="H31" s="83">
        <f>G31</f>
        <v>275.60000000000002</v>
      </c>
      <c r="I31" s="83">
        <f>(E30+F30+G30+H30)/2</f>
        <v>591.1</v>
      </c>
      <c r="J31" s="83">
        <f>I31</f>
        <v>591.1</v>
      </c>
      <c r="K31" s="132"/>
      <c r="L31" s="134"/>
      <c r="O31" s="99" t="s">
        <v>78</v>
      </c>
      <c r="P31" s="85">
        <v>123</v>
      </c>
      <c r="Q31" s="110">
        <v>0.11473880597014925</v>
      </c>
      <c r="R31" s="117"/>
      <c r="S31" s="87"/>
      <c r="T31" s="87"/>
      <c r="U31" s="87"/>
      <c r="V31" s="118"/>
    </row>
    <row r="32" spans="2:22" ht="45.75" customHeight="1" x14ac:dyDescent="0.25">
      <c r="B32" s="135" t="s">
        <v>69</v>
      </c>
      <c r="C32" s="135"/>
      <c r="D32" s="82">
        <f t="shared" si="9"/>
        <v>10066.799999999999</v>
      </c>
      <c r="E32" s="82">
        <f>ASPIDH!F9+'COL ALEJANDRIA'!G13</f>
        <v>661.44</v>
      </c>
      <c r="F32" s="82">
        <f>ASPIDH!G9+'COL ALEJANDRIA'!H13</f>
        <v>992.16000000000008</v>
      </c>
      <c r="G32" s="82">
        <f>ASPIDH!H9+'COL ALEJANDRIA'!I13</f>
        <v>1663.8</v>
      </c>
      <c r="H32" s="82">
        <f>ASPIDH!I9+'COL ALEJANDRIA'!J13</f>
        <v>1882.8</v>
      </c>
      <c r="I32" s="82">
        <f>ASPIDH!J9+'COL ALEJANDRIA'!K13</f>
        <v>2433.3000000000002</v>
      </c>
      <c r="J32" s="82">
        <f>ASPIDH!K9+'COL ALEJANDRIA'!L13</f>
        <v>2433.3000000000002</v>
      </c>
      <c r="O32" s="99" t="s">
        <v>79</v>
      </c>
      <c r="P32" s="85">
        <v>30</v>
      </c>
      <c r="Q32" s="110">
        <v>2.7985074626865673E-2</v>
      </c>
      <c r="R32" s="117"/>
      <c r="S32" s="87"/>
      <c r="T32" s="87"/>
      <c r="U32" s="87"/>
      <c r="V32" s="118"/>
    </row>
    <row r="33" spans="2:22" ht="45.75" customHeight="1" x14ac:dyDescent="0.25">
      <c r="B33" s="128" t="s">
        <v>70</v>
      </c>
      <c r="C33" s="128"/>
      <c r="D33" s="83">
        <f t="shared" si="9"/>
        <v>4866.6000000000004</v>
      </c>
      <c r="E33" s="83">
        <f>E30*3</f>
        <v>661.44</v>
      </c>
      <c r="F33" s="83">
        <f t="shared" ref="F33:J33" si="11">F30*3</f>
        <v>992.16000000000008</v>
      </c>
      <c r="G33" s="83">
        <f t="shared" si="11"/>
        <v>837</v>
      </c>
      <c r="H33" s="83">
        <f t="shared" si="11"/>
        <v>1056</v>
      </c>
      <c r="I33" s="83">
        <f t="shared" si="11"/>
        <v>660</v>
      </c>
      <c r="J33" s="83">
        <f t="shared" si="11"/>
        <v>660</v>
      </c>
      <c r="O33" s="99" t="s">
        <v>80</v>
      </c>
      <c r="P33" s="85">
        <v>837</v>
      </c>
      <c r="Q33" s="110">
        <v>0.78078358208955223</v>
      </c>
      <c r="R33" s="117"/>
      <c r="S33" s="87"/>
      <c r="T33" s="87"/>
      <c r="U33" s="87"/>
      <c r="V33" s="118"/>
    </row>
    <row r="34" spans="2:22" ht="45.75" customHeight="1" thickBot="1" x14ac:dyDescent="0.3">
      <c r="B34" s="128" t="s">
        <v>71</v>
      </c>
      <c r="C34" s="128"/>
      <c r="D34" s="83">
        <f>SUM(E34:J34)</f>
        <v>5200.2000000000007</v>
      </c>
      <c r="E34" s="83">
        <f>E31*3</f>
        <v>0</v>
      </c>
      <c r="F34" s="83">
        <f t="shared" ref="F34:J34" si="12">F31*3</f>
        <v>0</v>
      </c>
      <c r="G34" s="83">
        <f t="shared" si="12"/>
        <v>826.80000000000007</v>
      </c>
      <c r="H34" s="83">
        <f t="shared" si="12"/>
        <v>826.80000000000007</v>
      </c>
      <c r="I34" s="83">
        <f t="shared" si="12"/>
        <v>1773.3000000000002</v>
      </c>
      <c r="J34" s="83">
        <f t="shared" si="12"/>
        <v>1773.3000000000002</v>
      </c>
      <c r="O34" s="100" t="s">
        <v>84</v>
      </c>
      <c r="P34" s="101">
        <v>1072</v>
      </c>
      <c r="Q34" s="111">
        <v>1</v>
      </c>
      <c r="R34" s="117"/>
      <c r="S34" s="87"/>
      <c r="T34" s="87"/>
      <c r="U34" s="87"/>
      <c r="V34" s="118"/>
    </row>
    <row r="35" spans="2:22" ht="15.75" thickBot="1" x14ac:dyDescent="0.3">
      <c r="O35" s="155" t="s">
        <v>86</v>
      </c>
      <c r="P35" s="156"/>
      <c r="Q35" s="112">
        <v>235</v>
      </c>
      <c r="R35" s="119"/>
      <c r="S35" s="120"/>
      <c r="T35" s="120"/>
      <c r="U35" s="120"/>
      <c r="V35" s="121"/>
    </row>
  </sheetData>
  <mergeCells count="41">
    <mergeCell ref="O28:V28"/>
    <mergeCell ref="O13:P13"/>
    <mergeCell ref="O24:P24"/>
    <mergeCell ref="O35:P35"/>
    <mergeCell ref="O6:V6"/>
    <mergeCell ref="O17:V17"/>
    <mergeCell ref="B17:C17"/>
    <mergeCell ref="B4:L4"/>
    <mergeCell ref="B5:L5"/>
    <mergeCell ref="B6:C6"/>
    <mergeCell ref="B7:C7"/>
    <mergeCell ref="B8:C8"/>
    <mergeCell ref="K8:K9"/>
    <mergeCell ref="L8:L9"/>
    <mergeCell ref="B9:C9"/>
    <mergeCell ref="B10:C10"/>
    <mergeCell ref="B11:C11"/>
    <mergeCell ref="B12:C12"/>
    <mergeCell ref="B15:L15"/>
    <mergeCell ref="B16:L16"/>
    <mergeCell ref="B22:C22"/>
    <mergeCell ref="B23:C23"/>
    <mergeCell ref="B26:L26"/>
    <mergeCell ref="B27:L27"/>
    <mergeCell ref="B28:C28"/>
    <mergeCell ref="B2:J2"/>
    <mergeCell ref="O4:V4"/>
    <mergeCell ref="B34:C34"/>
    <mergeCell ref="B30:C30"/>
    <mergeCell ref="K30:K31"/>
    <mergeCell ref="L30:L31"/>
    <mergeCell ref="B31:C31"/>
    <mergeCell ref="B32:C32"/>
    <mergeCell ref="B33:C33"/>
    <mergeCell ref="B29:C29"/>
    <mergeCell ref="B18:C18"/>
    <mergeCell ref="B19:C19"/>
    <mergeCell ref="K19:K20"/>
    <mergeCell ref="L19:L20"/>
    <mergeCell ref="B20:C20"/>
    <mergeCell ref="B21:C2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49"/>
  <sheetViews>
    <sheetView tabSelected="1" topLeftCell="A16" workbookViewId="0">
      <selection activeCell="O24" sqref="O24"/>
    </sheetView>
  </sheetViews>
  <sheetFormatPr baseColWidth="10" defaultRowHeight="15" x14ac:dyDescent="0.25"/>
  <sheetData>
    <row r="4" spans="2:12" hidden="1" x14ac:dyDescent="0.25">
      <c r="B4" t="s">
        <v>26</v>
      </c>
    </row>
    <row r="5" spans="2:12" ht="18.75" hidden="1" x14ac:dyDescent="0.3">
      <c r="B5" s="152" t="s">
        <v>1</v>
      </c>
      <c r="C5" s="153"/>
      <c r="D5" s="153"/>
      <c r="E5" s="153"/>
      <c r="F5" s="153"/>
      <c r="G5" s="153"/>
      <c r="H5" s="153"/>
      <c r="I5" s="153"/>
      <c r="J5" s="153"/>
      <c r="K5" s="153"/>
      <c r="L5" s="154"/>
    </row>
    <row r="6" spans="2:12" hidden="1" x14ac:dyDescent="0.25">
      <c r="B6" s="139" t="s">
        <v>21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12" hidden="1" x14ac:dyDescent="0.25">
      <c r="B7" s="143" t="s">
        <v>3</v>
      </c>
      <c r="C7" s="144"/>
      <c r="D7" s="27" t="s">
        <v>4</v>
      </c>
      <c r="E7" s="28" t="s">
        <v>5</v>
      </c>
      <c r="F7" s="29" t="s">
        <v>6</v>
      </c>
      <c r="G7" s="29" t="s">
        <v>7</v>
      </c>
      <c r="H7" s="29" t="s">
        <v>8</v>
      </c>
      <c r="I7" s="29" t="s">
        <v>9</v>
      </c>
      <c r="J7" s="30" t="s">
        <v>10</v>
      </c>
      <c r="K7" s="2" t="s">
        <v>11</v>
      </c>
      <c r="L7" s="3" t="s">
        <v>12</v>
      </c>
    </row>
    <row r="8" spans="2:12" s="1" customFormat="1" hidden="1" x14ac:dyDescent="0.25">
      <c r="B8" s="166" t="s">
        <v>13</v>
      </c>
      <c r="C8" s="166"/>
      <c r="D8" s="19">
        <f>SUM(E8:J8)</f>
        <v>11696.64</v>
      </c>
      <c r="E8" s="19">
        <f>E9+E10</f>
        <v>655.67039999999997</v>
      </c>
      <c r="F8" s="19">
        <f t="shared" ref="F8:J8" si="0">F9+F10</f>
        <v>983.50560000000007</v>
      </c>
      <c r="G8" s="19">
        <f t="shared" si="0"/>
        <v>2048.3820000000005</v>
      </c>
      <c r="H8" s="19">
        <f t="shared" si="0"/>
        <v>2048.3820000000005</v>
      </c>
      <c r="I8" s="19">
        <f t="shared" si="0"/>
        <v>3259.7550000000001</v>
      </c>
      <c r="J8" s="19">
        <f t="shared" si="0"/>
        <v>2700.9450000000002</v>
      </c>
      <c r="K8" s="24"/>
      <c r="L8" s="20"/>
    </row>
    <row r="9" spans="2:12" ht="33.75" hidden="1" customHeight="1" x14ac:dyDescent="0.25">
      <c r="B9" s="163" t="s">
        <v>14</v>
      </c>
      <c r="C9" s="164"/>
      <c r="D9" s="23">
        <f t="shared" ref="D9:D10" si="1">SUM(E9:J9)</f>
        <v>5960.64</v>
      </c>
      <c r="E9" s="23">
        <f>'[4]metas por CC'!E73</f>
        <v>655.67039999999997</v>
      </c>
      <c r="F9" s="23">
        <f>'[4]metas por CC'!F73</f>
        <v>983.50560000000007</v>
      </c>
      <c r="G9" s="23">
        <f>'[4]metas por CC'!G73</f>
        <v>1229.3820000000003</v>
      </c>
      <c r="H9" s="23">
        <f>'[4]metas por CC'!H73</f>
        <v>1229.3820000000003</v>
      </c>
      <c r="I9" s="23">
        <f>'[4]metas por CC'!I73</f>
        <v>1210.7550000000001</v>
      </c>
      <c r="J9" s="23">
        <f>'[4]metas por CC'!J73</f>
        <v>651.94500000000005</v>
      </c>
      <c r="K9" s="131">
        <v>1</v>
      </c>
      <c r="L9" s="133">
        <v>10</v>
      </c>
    </row>
    <row r="10" spans="2:12" hidden="1" x14ac:dyDescent="0.25">
      <c r="B10" s="165" t="s">
        <v>15</v>
      </c>
      <c r="C10" s="165"/>
      <c r="D10" s="23">
        <f t="shared" si="1"/>
        <v>5736</v>
      </c>
      <c r="E10" s="4">
        <f>'[4]metas por CC'!E57</f>
        <v>0</v>
      </c>
      <c r="F10" s="4">
        <f>'[4]metas por CC'!F57</f>
        <v>0</v>
      </c>
      <c r="G10" s="4">
        <v>819</v>
      </c>
      <c r="H10" s="4">
        <v>819</v>
      </c>
      <c r="I10" s="4">
        <v>2049</v>
      </c>
      <c r="J10" s="4">
        <v>2049</v>
      </c>
      <c r="K10" s="132"/>
      <c r="L10" s="134"/>
    </row>
    <row r="11" spans="2:12" ht="15.75" hidden="1" x14ac:dyDescent="0.25">
      <c r="B11" s="161" t="s">
        <v>33</v>
      </c>
      <c r="C11" s="161"/>
      <c r="D11" s="19">
        <f>SUM(E11:J11)</f>
        <v>35089.920000000006</v>
      </c>
      <c r="E11" s="19">
        <f>E8*3</f>
        <v>1967.0111999999999</v>
      </c>
      <c r="F11" s="19">
        <f t="shared" ref="F11:J11" si="2">F8*3</f>
        <v>2950.5168000000003</v>
      </c>
      <c r="G11" s="19">
        <f t="shared" si="2"/>
        <v>6145.1460000000015</v>
      </c>
      <c r="H11" s="19">
        <f t="shared" si="2"/>
        <v>6145.1460000000015</v>
      </c>
      <c r="I11" s="19">
        <f t="shared" si="2"/>
        <v>9779.2649999999994</v>
      </c>
      <c r="J11" s="19">
        <f t="shared" si="2"/>
        <v>8102.8350000000009</v>
      </c>
      <c r="K11" s="5"/>
      <c r="L11" s="6"/>
    </row>
    <row r="12" spans="2:12" ht="15.75" hidden="1" x14ac:dyDescent="0.25">
      <c r="B12" s="162" t="s">
        <v>16</v>
      </c>
      <c r="C12" s="162"/>
      <c r="D12" s="4">
        <f t="shared" ref="D12:D13" si="3">SUM(E12:J12)</f>
        <v>17881.920000000002</v>
      </c>
      <c r="E12" s="4">
        <f>E9*3</f>
        <v>1967.0111999999999</v>
      </c>
      <c r="F12" s="4">
        <f t="shared" ref="F12:J12" si="4">F9*3</f>
        <v>2950.5168000000003</v>
      </c>
      <c r="G12" s="4">
        <f t="shared" si="4"/>
        <v>3688.1460000000006</v>
      </c>
      <c r="H12" s="4">
        <f t="shared" si="4"/>
        <v>3688.1460000000006</v>
      </c>
      <c r="I12" s="4">
        <f t="shared" si="4"/>
        <v>3632.2650000000003</v>
      </c>
      <c r="J12" s="4">
        <f t="shared" si="4"/>
        <v>1955.835</v>
      </c>
      <c r="K12" s="5"/>
      <c r="L12" s="6"/>
    </row>
    <row r="13" spans="2:12" ht="15.75" hidden="1" x14ac:dyDescent="0.25">
      <c r="B13" s="162" t="s">
        <v>17</v>
      </c>
      <c r="C13" s="162"/>
      <c r="D13" s="4">
        <f t="shared" si="3"/>
        <v>17208</v>
      </c>
      <c r="E13" s="4">
        <f>E10*3</f>
        <v>0</v>
      </c>
      <c r="F13" s="4">
        <f t="shared" ref="F13:J13" si="5">F10*3</f>
        <v>0</v>
      </c>
      <c r="G13" s="4">
        <f t="shared" si="5"/>
        <v>2457</v>
      </c>
      <c r="H13" s="4">
        <f t="shared" si="5"/>
        <v>2457</v>
      </c>
      <c r="I13" s="4">
        <f t="shared" si="5"/>
        <v>6147</v>
      </c>
      <c r="J13" s="4">
        <f t="shared" si="5"/>
        <v>6147</v>
      </c>
      <c r="K13" s="5"/>
      <c r="L13" s="6"/>
    </row>
    <row r="14" spans="2:12" ht="15.75" hidden="1" x14ac:dyDescent="0.25">
      <c r="B14" s="7"/>
      <c r="C14" s="7"/>
      <c r="D14" s="8"/>
      <c r="E14" s="8"/>
      <c r="F14" s="8"/>
      <c r="G14" s="8"/>
      <c r="H14" s="8"/>
      <c r="I14" s="8"/>
      <c r="J14" s="8"/>
      <c r="K14" s="5"/>
      <c r="L14" s="6"/>
    </row>
    <row r="15" spans="2:12" ht="15.75" hidden="1" x14ac:dyDescent="0.25">
      <c r="B15" s="7"/>
      <c r="C15" s="7"/>
      <c r="D15" s="8"/>
      <c r="E15" s="8"/>
      <c r="F15" s="8"/>
      <c r="G15" s="8"/>
      <c r="H15" s="8"/>
      <c r="I15" s="8"/>
      <c r="J15" s="8"/>
      <c r="K15" s="5"/>
      <c r="L15" s="6"/>
    </row>
    <row r="17" spans="2:12" ht="18.75" x14ac:dyDescent="0.3">
      <c r="B17" s="152" t="s">
        <v>22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4"/>
    </row>
    <row r="18" spans="2:12" x14ac:dyDescent="0.25">
      <c r="B18" s="139" t="s">
        <v>27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1"/>
    </row>
    <row r="19" spans="2:12" x14ac:dyDescent="0.25">
      <c r="B19" s="143" t="s">
        <v>3</v>
      </c>
      <c r="C19" s="144"/>
      <c r="D19" s="27" t="s">
        <v>4</v>
      </c>
      <c r="E19" s="28" t="s">
        <v>5</v>
      </c>
      <c r="F19" s="29" t="s">
        <v>6</v>
      </c>
      <c r="G19" s="29" t="s">
        <v>7</v>
      </c>
      <c r="H19" s="29" t="s">
        <v>8</v>
      </c>
      <c r="I19" s="29" t="s">
        <v>9</v>
      </c>
      <c r="J19" s="30" t="s">
        <v>10</v>
      </c>
      <c r="K19" s="2" t="s">
        <v>11</v>
      </c>
      <c r="L19" s="3" t="s">
        <v>12</v>
      </c>
    </row>
    <row r="20" spans="2:12" s="1" customFormat="1" x14ac:dyDescent="0.25">
      <c r="B20" s="135" t="s">
        <v>66</v>
      </c>
      <c r="C20" s="135"/>
      <c r="D20" s="19">
        <f>SUM(E20:J20)</f>
        <v>2198.84</v>
      </c>
      <c r="E20" s="19">
        <f>E21+E22</f>
        <v>128.79239999999999</v>
      </c>
      <c r="F20" s="19">
        <f t="shared" ref="F20:J20" si="6">F21+F22</f>
        <v>193.18860000000001</v>
      </c>
      <c r="G20" s="19">
        <f t="shared" si="6"/>
        <v>402.48575000000005</v>
      </c>
      <c r="H20" s="19">
        <f t="shared" si="6"/>
        <v>402.48575000000005</v>
      </c>
      <c r="I20" s="19">
        <f t="shared" si="6"/>
        <v>640.82687499999997</v>
      </c>
      <c r="J20" s="19">
        <f t="shared" si="6"/>
        <v>431.06062499999996</v>
      </c>
      <c r="K20" s="24"/>
      <c r="L20" s="20"/>
    </row>
    <row r="21" spans="2:12" ht="28.5" customHeight="1" x14ac:dyDescent="0.25">
      <c r="B21" s="129" t="s">
        <v>67</v>
      </c>
      <c r="C21" s="130"/>
      <c r="D21" s="23">
        <f>'[4]metas por CC'!D76</f>
        <v>1166.55</v>
      </c>
      <c r="E21" s="23">
        <f>'[4]metas por CC'!E76</f>
        <v>128.79239999999999</v>
      </c>
      <c r="F21" s="23">
        <f>'[4]metas por CC'!F76</f>
        <v>193.18860000000001</v>
      </c>
      <c r="G21" s="23">
        <f>'[4]metas por CC'!G76</f>
        <v>241.48575000000002</v>
      </c>
      <c r="H21" s="23">
        <f>'[4]metas por CC'!H76</f>
        <v>241.48575000000002</v>
      </c>
      <c r="I21" s="23">
        <f>'[4]metas por CC'!I76</f>
        <v>237.826875</v>
      </c>
      <c r="J21" s="23">
        <f>'[4]metas por CC'!J76</f>
        <v>128.06062499999999</v>
      </c>
      <c r="K21" s="131">
        <v>1</v>
      </c>
      <c r="L21" s="133">
        <v>2</v>
      </c>
    </row>
    <row r="22" spans="2:12" ht="15" customHeight="1" x14ac:dyDescent="0.25">
      <c r="B22" s="128" t="s">
        <v>68</v>
      </c>
      <c r="C22" s="128"/>
      <c r="D22" s="4">
        <f>'[4]metas por CC'!D60</f>
        <v>3380.8004999999998</v>
      </c>
      <c r="E22" s="4">
        <f>'[4]metas por CC'!E60</f>
        <v>0</v>
      </c>
      <c r="F22" s="4">
        <f>'[4]metas por CC'!F60</f>
        <v>0</v>
      </c>
      <c r="G22" s="4">
        <v>161</v>
      </c>
      <c r="H22" s="4">
        <v>161</v>
      </c>
      <c r="I22" s="4">
        <v>403</v>
      </c>
      <c r="J22" s="4">
        <v>303</v>
      </c>
      <c r="K22" s="132"/>
      <c r="L22" s="134"/>
    </row>
    <row r="23" spans="2:12" ht="15.75" customHeight="1" x14ac:dyDescent="0.25">
      <c r="B23" s="135" t="s">
        <v>69</v>
      </c>
      <c r="C23" s="135"/>
      <c r="D23" s="19">
        <f>SUM(E23:J23)</f>
        <v>6596.52</v>
      </c>
      <c r="E23" s="19">
        <f>E24+E25</f>
        <v>386.37719999999996</v>
      </c>
      <c r="F23" s="19">
        <f t="shared" ref="F23:J23" si="7">F24+F25</f>
        <v>579.56580000000008</v>
      </c>
      <c r="G23" s="19">
        <f t="shared" si="7"/>
        <v>1207.4572499999999</v>
      </c>
      <c r="H23" s="19">
        <f t="shared" si="7"/>
        <v>1207.4572499999999</v>
      </c>
      <c r="I23" s="19">
        <f t="shared" si="7"/>
        <v>1922.4806250000001</v>
      </c>
      <c r="J23" s="19">
        <f t="shared" si="7"/>
        <v>1293.181875</v>
      </c>
      <c r="K23" s="5"/>
      <c r="L23" s="6"/>
    </row>
    <row r="24" spans="2:12" ht="15.75" customHeight="1" x14ac:dyDescent="0.25">
      <c r="B24" s="128" t="s">
        <v>70</v>
      </c>
      <c r="C24" s="128"/>
      <c r="D24" s="4">
        <f t="shared" ref="D24:D25" si="8">SUM(E24:J24)</f>
        <v>3512.5200000000004</v>
      </c>
      <c r="E24" s="4">
        <f>E21*3</f>
        <v>386.37719999999996</v>
      </c>
      <c r="F24" s="4">
        <f t="shared" ref="F24:J24" si="9">F21*3</f>
        <v>579.56580000000008</v>
      </c>
      <c r="G24" s="4">
        <f t="shared" si="9"/>
        <v>724.45725000000004</v>
      </c>
      <c r="H24" s="4">
        <f t="shared" si="9"/>
        <v>724.45725000000004</v>
      </c>
      <c r="I24" s="4">
        <f t="shared" si="9"/>
        <v>713.48062500000003</v>
      </c>
      <c r="J24" s="4">
        <f t="shared" si="9"/>
        <v>384.18187499999999</v>
      </c>
      <c r="K24" s="5"/>
      <c r="L24" s="6"/>
    </row>
    <row r="25" spans="2:12" ht="15.75" customHeight="1" x14ac:dyDescent="0.25">
      <c r="B25" s="128" t="s">
        <v>71</v>
      </c>
      <c r="C25" s="128"/>
      <c r="D25" s="4">
        <f t="shared" si="8"/>
        <v>3084</v>
      </c>
      <c r="E25" s="4">
        <f>E22*3</f>
        <v>0</v>
      </c>
      <c r="F25" s="4">
        <f t="shared" ref="F25:J25" si="10">F22*3</f>
        <v>0</v>
      </c>
      <c r="G25" s="4">
        <f t="shared" si="10"/>
        <v>483</v>
      </c>
      <c r="H25" s="4">
        <f t="shared" si="10"/>
        <v>483</v>
      </c>
      <c r="I25" s="4">
        <f t="shared" si="10"/>
        <v>1209</v>
      </c>
      <c r="J25" s="4">
        <f t="shared" si="10"/>
        <v>909</v>
      </c>
      <c r="K25" s="5"/>
      <c r="L25" s="6"/>
    </row>
    <row r="26" spans="2:12" ht="15.75" x14ac:dyDescent="0.25">
      <c r="B26" s="7"/>
      <c r="C26" s="7"/>
      <c r="D26" s="8"/>
      <c r="E26" s="8"/>
      <c r="F26" s="8"/>
      <c r="G26" s="8"/>
      <c r="H26" s="8"/>
      <c r="I26" s="8"/>
      <c r="J26" s="8"/>
      <c r="K26" s="5"/>
      <c r="L26" s="6"/>
    </row>
    <row r="27" spans="2:12" ht="15.75" x14ac:dyDescent="0.25">
      <c r="B27" s="7"/>
      <c r="C27" s="7"/>
      <c r="D27" s="8"/>
      <c r="E27" s="8"/>
      <c r="F27" s="8"/>
      <c r="G27" s="8"/>
      <c r="H27" s="8"/>
      <c r="I27" s="8"/>
      <c r="J27" s="8"/>
      <c r="K27" s="5"/>
      <c r="L27" s="6"/>
    </row>
    <row r="29" spans="2:12" ht="18.75" x14ac:dyDescent="0.3">
      <c r="B29" s="152" t="s">
        <v>23</v>
      </c>
      <c r="C29" s="153"/>
      <c r="D29" s="153"/>
      <c r="E29" s="153"/>
      <c r="F29" s="153"/>
      <c r="G29" s="153"/>
      <c r="H29" s="153"/>
      <c r="I29" s="153"/>
      <c r="J29" s="153"/>
      <c r="K29" s="153"/>
      <c r="L29" s="154"/>
    </row>
    <row r="30" spans="2:12" x14ac:dyDescent="0.25">
      <c r="B30" s="139" t="s">
        <v>27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1"/>
    </row>
    <row r="31" spans="2:12" x14ac:dyDescent="0.25">
      <c r="B31" s="143" t="s">
        <v>3</v>
      </c>
      <c r="C31" s="144"/>
      <c r="D31" s="27" t="s">
        <v>4</v>
      </c>
      <c r="E31" s="28" t="s">
        <v>5</v>
      </c>
      <c r="F31" s="29" t="s">
        <v>6</v>
      </c>
      <c r="G31" s="29" t="s">
        <v>7</v>
      </c>
      <c r="H31" s="29" t="s">
        <v>8</v>
      </c>
      <c r="I31" s="29" t="s">
        <v>9</v>
      </c>
      <c r="J31" s="30" t="s">
        <v>10</v>
      </c>
      <c r="K31" s="2" t="s">
        <v>11</v>
      </c>
      <c r="L31" s="3" t="s">
        <v>12</v>
      </c>
    </row>
    <row r="32" spans="2:12" s="1" customFormat="1" x14ac:dyDescent="0.25">
      <c r="B32" s="135" t="s">
        <v>66</v>
      </c>
      <c r="C32" s="135"/>
      <c r="D32" s="23">
        <f>SUM(E32:J32)</f>
        <v>9103.280999999999</v>
      </c>
      <c r="E32" s="23">
        <f>E33+E34</f>
        <v>257.58479999999997</v>
      </c>
      <c r="F32" s="23">
        <f t="shared" ref="F32:J32" si="11">F33+F34</f>
        <v>386.37720000000002</v>
      </c>
      <c r="G32" s="23">
        <f t="shared" si="11"/>
        <v>1448.9144999999999</v>
      </c>
      <c r="H32" s="23">
        <f t="shared" si="11"/>
        <v>1448.9144999999999</v>
      </c>
      <c r="I32" s="23">
        <f t="shared" si="11"/>
        <v>2890.51125</v>
      </c>
      <c r="J32" s="23">
        <f t="shared" si="11"/>
        <v>2670.9787500000002</v>
      </c>
      <c r="K32" s="24"/>
      <c r="L32" s="20"/>
    </row>
    <row r="33" spans="2:12" ht="30" customHeight="1" x14ac:dyDescent="0.25">
      <c r="B33" s="129" t="s">
        <v>67</v>
      </c>
      <c r="C33" s="130"/>
      <c r="D33" s="23">
        <f>SUM(E33:J33)</f>
        <v>2341.6800000000003</v>
      </c>
      <c r="E33" s="23">
        <f>'[4]metas por CC'!E79</f>
        <v>257.58479999999997</v>
      </c>
      <c r="F33" s="23">
        <f>'[4]metas por CC'!F79</f>
        <v>386.37720000000002</v>
      </c>
      <c r="G33" s="23">
        <f>'[4]metas por CC'!G79</f>
        <v>482.97150000000005</v>
      </c>
      <c r="H33" s="23">
        <f>'[4]metas por CC'!H79</f>
        <v>482.97150000000005</v>
      </c>
      <c r="I33" s="23">
        <f>'[4]metas por CC'!I79</f>
        <v>475.65375</v>
      </c>
      <c r="J33" s="23">
        <f>'[4]metas por CC'!J79</f>
        <v>256.12124999999997</v>
      </c>
      <c r="K33" s="131">
        <v>1</v>
      </c>
      <c r="L33" s="133">
        <v>4</v>
      </c>
    </row>
    <row r="34" spans="2:12" ht="15" customHeight="1" x14ac:dyDescent="0.25">
      <c r="B34" s="128" t="s">
        <v>68</v>
      </c>
      <c r="C34" s="128"/>
      <c r="D34" s="4">
        <f>SUM(E34:J34)</f>
        <v>6761.6009999999997</v>
      </c>
      <c r="E34" s="4">
        <f>'[4]metas por CC'!E63</f>
        <v>0</v>
      </c>
      <c r="F34" s="4">
        <f>'[4]metas por CC'!F63</f>
        <v>0</v>
      </c>
      <c r="G34" s="4">
        <f>'[4]metas por CC'!G63</f>
        <v>965.94299999999987</v>
      </c>
      <c r="H34" s="4">
        <f>'[4]metas por CC'!H63</f>
        <v>965.94299999999987</v>
      </c>
      <c r="I34" s="4">
        <f>'[4]metas por CC'!I63</f>
        <v>2414.8575000000001</v>
      </c>
      <c r="J34" s="4">
        <f>'[4]metas por CC'!J63</f>
        <v>2414.8575000000001</v>
      </c>
      <c r="K34" s="132"/>
      <c r="L34" s="134"/>
    </row>
    <row r="35" spans="2:12" ht="15.75" customHeight="1" x14ac:dyDescent="0.25">
      <c r="B35" s="135" t="s">
        <v>69</v>
      </c>
      <c r="C35" s="135"/>
      <c r="D35" s="4">
        <f>SUM(E35:J35)</f>
        <v>27309.843000000001</v>
      </c>
      <c r="E35" s="4">
        <f>E36+E37</f>
        <v>772.75439999999992</v>
      </c>
      <c r="F35" s="4">
        <f t="shared" ref="F35:J35" si="12">F36+F37</f>
        <v>1159.1316000000002</v>
      </c>
      <c r="G35" s="4">
        <f t="shared" si="12"/>
        <v>4346.7434999999996</v>
      </c>
      <c r="H35" s="4">
        <f t="shared" si="12"/>
        <v>4346.7434999999996</v>
      </c>
      <c r="I35" s="4">
        <f t="shared" si="12"/>
        <v>8671.5337500000005</v>
      </c>
      <c r="J35" s="4">
        <f t="shared" si="12"/>
        <v>8012.9362500000007</v>
      </c>
      <c r="K35" s="5"/>
      <c r="L35" s="6"/>
    </row>
    <row r="36" spans="2:12" ht="15.75" customHeight="1" x14ac:dyDescent="0.25">
      <c r="B36" s="128" t="s">
        <v>70</v>
      </c>
      <c r="C36" s="128"/>
      <c r="D36" s="4">
        <f t="shared" ref="D36:D37" si="13">SUM(E36:J36)</f>
        <v>7025.0400000000009</v>
      </c>
      <c r="E36" s="4">
        <f>E33*3</f>
        <v>772.75439999999992</v>
      </c>
      <c r="F36" s="4">
        <f t="shared" ref="F36:J36" si="14">F33*3</f>
        <v>1159.1316000000002</v>
      </c>
      <c r="G36" s="4">
        <f t="shared" si="14"/>
        <v>1448.9145000000001</v>
      </c>
      <c r="H36" s="4">
        <f t="shared" si="14"/>
        <v>1448.9145000000001</v>
      </c>
      <c r="I36" s="4">
        <f t="shared" si="14"/>
        <v>1426.9612500000001</v>
      </c>
      <c r="J36" s="4">
        <f t="shared" si="14"/>
        <v>768.36374999999998</v>
      </c>
      <c r="K36" s="5"/>
      <c r="L36" s="6"/>
    </row>
    <row r="37" spans="2:12" ht="15.75" customHeight="1" x14ac:dyDescent="0.25">
      <c r="B37" s="128" t="s">
        <v>71</v>
      </c>
      <c r="C37" s="128"/>
      <c r="D37" s="4">
        <f t="shared" si="13"/>
        <v>20284.803</v>
      </c>
      <c r="E37" s="4">
        <f>E34*3</f>
        <v>0</v>
      </c>
      <c r="F37" s="4">
        <f t="shared" ref="F37:J37" si="15">F34*3</f>
        <v>0</v>
      </c>
      <c r="G37" s="4">
        <f t="shared" si="15"/>
        <v>2897.8289999999997</v>
      </c>
      <c r="H37" s="4">
        <f t="shared" si="15"/>
        <v>2897.8289999999997</v>
      </c>
      <c r="I37" s="4">
        <f t="shared" si="15"/>
        <v>7244.5725000000002</v>
      </c>
      <c r="J37" s="4">
        <f t="shared" si="15"/>
        <v>7244.5725000000002</v>
      </c>
      <c r="K37" s="5"/>
      <c r="L37" s="6"/>
    </row>
    <row r="38" spans="2:12" ht="15.75" x14ac:dyDescent="0.25">
      <c r="B38" s="7"/>
      <c r="C38" s="7"/>
      <c r="D38" s="8"/>
      <c r="E38" s="8"/>
      <c r="F38" s="8"/>
      <c r="G38" s="8"/>
      <c r="H38" s="8"/>
      <c r="I38" s="8"/>
      <c r="J38" s="8"/>
      <c r="K38" s="5"/>
      <c r="L38" s="6"/>
    </row>
    <row r="39" spans="2:12" ht="15.75" x14ac:dyDescent="0.25">
      <c r="B39" s="7"/>
      <c r="C39" s="7"/>
      <c r="D39" s="8"/>
      <c r="E39" s="8"/>
      <c r="F39" s="8"/>
      <c r="G39" s="8"/>
      <c r="H39" s="8"/>
      <c r="I39" s="8"/>
      <c r="J39" s="8"/>
      <c r="K39" s="5"/>
      <c r="L39" s="6"/>
    </row>
    <row r="41" spans="2:12" ht="18.75" x14ac:dyDescent="0.3">
      <c r="B41" s="152" t="s">
        <v>25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4"/>
    </row>
    <row r="42" spans="2:12" x14ac:dyDescent="0.25">
      <c r="B42" s="139" t="s">
        <v>28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1"/>
    </row>
    <row r="43" spans="2:12" x14ac:dyDescent="0.25">
      <c r="B43" s="160" t="s">
        <v>3</v>
      </c>
      <c r="C43" s="160"/>
      <c r="D43" s="38" t="s">
        <v>4</v>
      </c>
      <c r="E43" s="39" t="s">
        <v>5</v>
      </c>
      <c r="F43" s="38" t="s">
        <v>6</v>
      </c>
      <c r="G43" s="38" t="s">
        <v>7</v>
      </c>
      <c r="H43" s="38" t="s">
        <v>8</v>
      </c>
      <c r="I43" s="38" t="s">
        <v>9</v>
      </c>
      <c r="J43" s="38" t="s">
        <v>10</v>
      </c>
      <c r="K43" s="21" t="s">
        <v>11</v>
      </c>
      <c r="L43" s="3" t="s">
        <v>12</v>
      </c>
    </row>
    <row r="44" spans="2:12" s="1" customFormat="1" x14ac:dyDescent="0.25">
      <c r="B44" s="135" t="s">
        <v>66</v>
      </c>
      <c r="C44" s="135"/>
      <c r="D44" s="23">
        <f>SUM(E44:J44)</f>
        <v>4551.6404999999995</v>
      </c>
      <c r="E44" s="23">
        <f>E45+E46</f>
        <v>128.79239999999999</v>
      </c>
      <c r="F44" s="23">
        <f t="shared" ref="F44:J44" si="16">F45+F46</f>
        <v>193.18860000000001</v>
      </c>
      <c r="G44" s="23">
        <f t="shared" si="16"/>
        <v>724.45724999999993</v>
      </c>
      <c r="H44" s="23">
        <f t="shared" si="16"/>
        <v>724.45724999999993</v>
      </c>
      <c r="I44" s="23">
        <f t="shared" si="16"/>
        <v>1445.255625</v>
      </c>
      <c r="J44" s="23">
        <f t="shared" si="16"/>
        <v>1335.4893750000001</v>
      </c>
      <c r="K44" s="24"/>
      <c r="L44" s="20"/>
    </row>
    <row r="45" spans="2:12" ht="30.75" customHeight="1" x14ac:dyDescent="0.25">
      <c r="B45" s="129" t="s">
        <v>67</v>
      </c>
      <c r="C45" s="130"/>
      <c r="D45" s="23">
        <f t="shared" ref="D45:D49" si="17">SUM(E45:J45)</f>
        <v>1170.8400000000001</v>
      </c>
      <c r="E45" s="23">
        <f>'[4]metas por CC'!E82</f>
        <v>128.79239999999999</v>
      </c>
      <c r="F45" s="23">
        <f>'[4]metas por CC'!F82</f>
        <v>193.18860000000001</v>
      </c>
      <c r="G45" s="23">
        <f>'[4]metas por CC'!G82</f>
        <v>241.48575000000002</v>
      </c>
      <c r="H45" s="23">
        <f>'[4]metas por CC'!H82</f>
        <v>241.48575000000002</v>
      </c>
      <c r="I45" s="23">
        <f>'[4]metas por CC'!I82</f>
        <v>237.826875</v>
      </c>
      <c r="J45" s="23">
        <f>'[4]metas por CC'!J82</f>
        <v>128.06062499999999</v>
      </c>
      <c r="K45" s="131">
        <v>1</v>
      </c>
      <c r="L45" s="133">
        <v>2</v>
      </c>
    </row>
    <row r="46" spans="2:12" ht="15" customHeight="1" x14ac:dyDescent="0.25">
      <c r="B46" s="128" t="s">
        <v>68</v>
      </c>
      <c r="C46" s="128"/>
      <c r="D46" s="23">
        <f t="shared" si="17"/>
        <v>3380.8004999999998</v>
      </c>
      <c r="E46" s="4">
        <f>'[4]metas por CC'!E66</f>
        <v>0</v>
      </c>
      <c r="F46" s="4">
        <f>'[4]metas por CC'!F66</f>
        <v>0</v>
      </c>
      <c r="G46" s="4">
        <f>'[4]metas por CC'!G66</f>
        <v>482.97149999999993</v>
      </c>
      <c r="H46" s="4">
        <f>'[4]metas por CC'!H66</f>
        <v>482.97149999999993</v>
      </c>
      <c r="I46" s="4">
        <f>'[4]metas por CC'!I66</f>
        <v>1207.42875</v>
      </c>
      <c r="J46" s="4">
        <f>'[4]metas por CC'!J66</f>
        <v>1207.42875</v>
      </c>
      <c r="K46" s="132"/>
      <c r="L46" s="134"/>
    </row>
    <row r="47" spans="2:12" ht="15" customHeight="1" x14ac:dyDescent="0.25">
      <c r="B47" s="135" t="s">
        <v>69</v>
      </c>
      <c r="C47" s="135"/>
      <c r="D47" s="23">
        <f t="shared" si="17"/>
        <v>13654.9215</v>
      </c>
      <c r="E47" s="4">
        <f>E48+E49</f>
        <v>386.37719999999996</v>
      </c>
      <c r="F47" s="4">
        <f t="shared" ref="F47:J47" si="18">F48+F49</f>
        <v>579.56580000000008</v>
      </c>
      <c r="G47" s="4">
        <f t="shared" si="18"/>
        <v>2173.3717499999998</v>
      </c>
      <c r="H47" s="4">
        <f t="shared" si="18"/>
        <v>2173.3717499999998</v>
      </c>
      <c r="I47" s="4">
        <f t="shared" si="18"/>
        <v>4335.7668750000003</v>
      </c>
      <c r="J47" s="4">
        <f t="shared" si="18"/>
        <v>4006.4681250000003</v>
      </c>
    </row>
    <row r="48" spans="2:12" ht="15" customHeight="1" x14ac:dyDescent="0.25">
      <c r="B48" s="128" t="s">
        <v>70</v>
      </c>
      <c r="C48" s="128"/>
      <c r="D48" s="23">
        <f t="shared" si="17"/>
        <v>3512.5200000000004</v>
      </c>
      <c r="E48" s="4">
        <f>E45*3</f>
        <v>386.37719999999996</v>
      </c>
      <c r="F48" s="4">
        <f t="shared" ref="F48:J48" si="19">F45*3</f>
        <v>579.56580000000008</v>
      </c>
      <c r="G48" s="4">
        <f t="shared" si="19"/>
        <v>724.45725000000004</v>
      </c>
      <c r="H48" s="4">
        <f t="shared" si="19"/>
        <v>724.45725000000004</v>
      </c>
      <c r="I48" s="4">
        <f t="shared" si="19"/>
        <v>713.48062500000003</v>
      </c>
      <c r="J48" s="4">
        <f t="shared" si="19"/>
        <v>384.18187499999999</v>
      </c>
    </row>
    <row r="49" spans="2:10" ht="15" customHeight="1" x14ac:dyDescent="0.25">
      <c r="B49" s="128" t="s">
        <v>71</v>
      </c>
      <c r="C49" s="128"/>
      <c r="D49" s="23">
        <f t="shared" si="17"/>
        <v>10142.4015</v>
      </c>
      <c r="E49" s="4">
        <f>E46*3</f>
        <v>0</v>
      </c>
      <c r="F49" s="4">
        <f t="shared" ref="F49:J49" si="20">F46*3</f>
        <v>0</v>
      </c>
      <c r="G49" s="4">
        <f t="shared" si="20"/>
        <v>1448.9144999999999</v>
      </c>
      <c r="H49" s="4">
        <f t="shared" si="20"/>
        <v>1448.9144999999999</v>
      </c>
      <c r="I49" s="4">
        <f t="shared" si="20"/>
        <v>3622.2862500000001</v>
      </c>
      <c r="J49" s="4">
        <f t="shared" si="20"/>
        <v>3622.2862500000001</v>
      </c>
    </row>
  </sheetData>
  <mergeCells count="44">
    <mergeCell ref="B30:L30"/>
    <mergeCell ref="B31:C31"/>
    <mergeCell ref="B33:C33"/>
    <mergeCell ref="K33:K34"/>
    <mergeCell ref="L33:L34"/>
    <mergeCell ref="B34:C34"/>
    <mergeCell ref="B32:C32"/>
    <mergeCell ref="B5:L5"/>
    <mergeCell ref="B6:L6"/>
    <mergeCell ref="B7:C7"/>
    <mergeCell ref="B9:C9"/>
    <mergeCell ref="K9:K10"/>
    <mergeCell ref="L9:L10"/>
    <mergeCell ref="B10:C10"/>
    <mergeCell ref="B8:C8"/>
    <mergeCell ref="B49:C49"/>
    <mergeCell ref="B11:C11"/>
    <mergeCell ref="B12:C12"/>
    <mergeCell ref="B13:C13"/>
    <mergeCell ref="B23:C23"/>
    <mergeCell ref="B24:C24"/>
    <mergeCell ref="B25:C25"/>
    <mergeCell ref="B17:L17"/>
    <mergeCell ref="B18:L18"/>
    <mergeCell ref="B19:C19"/>
    <mergeCell ref="B21:C21"/>
    <mergeCell ref="K21:K22"/>
    <mergeCell ref="L21:L22"/>
    <mergeCell ref="B22:C22"/>
    <mergeCell ref="B20:C20"/>
    <mergeCell ref="B29:L29"/>
    <mergeCell ref="B35:C35"/>
    <mergeCell ref="B36:C36"/>
    <mergeCell ref="B37:C37"/>
    <mergeCell ref="B47:C47"/>
    <mergeCell ref="B48:C48"/>
    <mergeCell ref="B41:L41"/>
    <mergeCell ref="B42:L42"/>
    <mergeCell ref="B43:C43"/>
    <mergeCell ref="B45:C45"/>
    <mergeCell ref="K45:K46"/>
    <mergeCell ref="L45:L46"/>
    <mergeCell ref="B46:C46"/>
    <mergeCell ref="B44:C4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6"/>
  <sheetViews>
    <sheetView topLeftCell="A14" workbookViewId="0">
      <selection activeCell="B35" sqref="B35:C35"/>
    </sheetView>
  </sheetViews>
  <sheetFormatPr baseColWidth="10" defaultRowHeight="15" x14ac:dyDescent="0.25"/>
  <sheetData>
    <row r="3" spans="2:12" x14ac:dyDescent="0.25">
      <c r="B3" t="s">
        <v>29</v>
      </c>
    </row>
    <row r="4" spans="2:12" ht="18.75" x14ac:dyDescent="0.3">
      <c r="B4" s="167" t="s">
        <v>30</v>
      </c>
      <c r="C4" s="168"/>
      <c r="D4" s="168"/>
      <c r="E4" s="168"/>
      <c r="F4" s="168"/>
      <c r="G4" s="168"/>
      <c r="H4" s="168"/>
      <c r="I4" s="168"/>
      <c r="J4" s="168"/>
      <c r="K4" s="168"/>
      <c r="L4" s="169"/>
    </row>
    <row r="5" spans="2:12" x14ac:dyDescent="0.25">
      <c r="B5" s="139" t="s">
        <v>31</v>
      </c>
      <c r="C5" s="140"/>
      <c r="D5" s="140"/>
      <c r="E5" s="140"/>
      <c r="F5" s="140"/>
      <c r="G5" s="140"/>
      <c r="H5" s="140"/>
      <c r="I5" s="140"/>
      <c r="J5" s="140"/>
      <c r="K5" s="140"/>
      <c r="L5" s="141"/>
    </row>
    <row r="6" spans="2:12" x14ac:dyDescent="0.25">
      <c r="B6" s="170" t="s">
        <v>3</v>
      </c>
      <c r="C6" s="171"/>
      <c r="D6" s="31" t="s">
        <v>4</v>
      </c>
      <c r="E6" s="33" t="s">
        <v>5</v>
      </c>
      <c r="F6" s="34" t="s">
        <v>6</v>
      </c>
      <c r="G6" s="34" t="s">
        <v>7</v>
      </c>
      <c r="H6" s="34" t="s">
        <v>8</v>
      </c>
      <c r="I6" s="34" t="s">
        <v>9</v>
      </c>
      <c r="J6" s="35" t="s">
        <v>10</v>
      </c>
      <c r="K6" s="2" t="s">
        <v>11</v>
      </c>
      <c r="L6" s="3" t="s">
        <v>12</v>
      </c>
    </row>
    <row r="7" spans="2:12" s="1" customFormat="1" x14ac:dyDescent="0.25">
      <c r="B7" s="135" t="s">
        <v>66</v>
      </c>
      <c r="C7" s="135"/>
      <c r="D7" s="19">
        <f>SUM(E7:J7)</f>
        <v>1825.6</v>
      </c>
      <c r="E7" s="19">
        <f>E8+E9</f>
        <v>110.24000000000001</v>
      </c>
      <c r="F7" s="19">
        <f t="shared" ref="F7:J7" si="0">F8+F9</f>
        <v>165.36</v>
      </c>
      <c r="G7" s="19">
        <f t="shared" si="0"/>
        <v>259</v>
      </c>
      <c r="H7" s="19">
        <f t="shared" si="0"/>
        <v>273</v>
      </c>
      <c r="I7" s="19">
        <f t="shared" si="0"/>
        <v>509</v>
      </c>
      <c r="J7" s="19">
        <f t="shared" si="0"/>
        <v>509</v>
      </c>
      <c r="K7" s="24"/>
      <c r="L7" s="20"/>
    </row>
    <row r="8" spans="2:12" ht="36.75" customHeight="1" x14ac:dyDescent="0.25">
      <c r="B8" s="129" t="s">
        <v>67</v>
      </c>
      <c r="C8" s="130"/>
      <c r="D8" s="23">
        <f>SUM(E8:J8)</f>
        <v>719.6</v>
      </c>
      <c r="E8" s="23">
        <f>'[4]metas por CC'!E104</f>
        <v>110.24000000000001</v>
      </c>
      <c r="F8" s="23">
        <f>'[4]metas por CC'!F104</f>
        <v>165.36</v>
      </c>
      <c r="G8" s="23">
        <v>121</v>
      </c>
      <c r="H8" s="23">
        <v>135</v>
      </c>
      <c r="I8" s="23">
        <v>94</v>
      </c>
      <c r="J8" s="23">
        <v>94</v>
      </c>
      <c r="K8" s="131">
        <v>1</v>
      </c>
      <c r="L8" s="133">
        <v>2</v>
      </c>
    </row>
    <row r="9" spans="2:12" ht="15" customHeight="1" x14ac:dyDescent="0.25">
      <c r="B9" s="128" t="s">
        <v>68</v>
      </c>
      <c r="C9" s="128"/>
      <c r="D9" s="23">
        <f t="shared" ref="D9" si="1">SUM(E9:J9)</f>
        <v>1106</v>
      </c>
      <c r="E9" s="4">
        <f>'[4]metas por CC'!E91</f>
        <v>0</v>
      </c>
      <c r="F9" s="4">
        <f>'[4]metas por CC'!F91</f>
        <v>0</v>
      </c>
      <c r="G9" s="4">
        <v>138</v>
      </c>
      <c r="H9" s="4">
        <v>138</v>
      </c>
      <c r="I9" s="4">
        <v>415</v>
      </c>
      <c r="J9" s="4">
        <v>415</v>
      </c>
      <c r="K9" s="132"/>
      <c r="L9" s="134"/>
    </row>
    <row r="10" spans="2:12" ht="15.75" customHeight="1" x14ac:dyDescent="0.25">
      <c r="B10" s="135" t="s">
        <v>69</v>
      </c>
      <c r="C10" s="135"/>
      <c r="D10" s="19">
        <f>SUM(E10:J10)</f>
        <v>5476.8</v>
      </c>
      <c r="E10" s="19">
        <f>E11+E12</f>
        <v>330.72</v>
      </c>
      <c r="F10" s="19">
        <f t="shared" ref="F10:J10" si="2">F11+F12</f>
        <v>496.08000000000004</v>
      </c>
      <c r="G10" s="19">
        <f t="shared" si="2"/>
        <v>777</v>
      </c>
      <c r="H10" s="19">
        <f t="shared" si="2"/>
        <v>819</v>
      </c>
      <c r="I10" s="19">
        <f t="shared" si="2"/>
        <v>1527</v>
      </c>
      <c r="J10" s="19">
        <f t="shared" si="2"/>
        <v>1527</v>
      </c>
      <c r="K10" s="5"/>
      <c r="L10" s="6"/>
    </row>
    <row r="11" spans="2:12" ht="15.75" customHeight="1" x14ac:dyDescent="0.25">
      <c r="B11" s="128" t="s">
        <v>70</v>
      </c>
      <c r="C11" s="128"/>
      <c r="D11" s="23">
        <f t="shared" ref="D11:D12" si="3">SUM(E11:J11)</f>
        <v>2158.8000000000002</v>
      </c>
      <c r="E11" s="4">
        <f>E8*3</f>
        <v>330.72</v>
      </c>
      <c r="F11" s="4">
        <f t="shared" ref="F11:J11" si="4">F8*3</f>
        <v>496.08000000000004</v>
      </c>
      <c r="G11" s="4">
        <f t="shared" si="4"/>
        <v>363</v>
      </c>
      <c r="H11" s="4">
        <f t="shared" si="4"/>
        <v>405</v>
      </c>
      <c r="I11" s="4">
        <f t="shared" si="4"/>
        <v>282</v>
      </c>
      <c r="J11" s="4">
        <f t="shared" si="4"/>
        <v>282</v>
      </c>
      <c r="K11" s="5"/>
      <c r="L11" s="6"/>
    </row>
    <row r="12" spans="2:12" ht="15.75" customHeight="1" x14ac:dyDescent="0.25">
      <c r="B12" s="128" t="s">
        <v>71</v>
      </c>
      <c r="C12" s="128"/>
      <c r="D12" s="23">
        <f t="shared" si="3"/>
        <v>3318</v>
      </c>
      <c r="E12" s="4">
        <f>E9*3</f>
        <v>0</v>
      </c>
      <c r="F12" s="4">
        <f t="shared" ref="F12:J12" si="5">F9*3</f>
        <v>0</v>
      </c>
      <c r="G12" s="4">
        <f t="shared" si="5"/>
        <v>414</v>
      </c>
      <c r="H12" s="4">
        <f t="shared" si="5"/>
        <v>414</v>
      </c>
      <c r="I12" s="4">
        <f t="shared" si="5"/>
        <v>1245</v>
      </c>
      <c r="J12" s="4">
        <f t="shared" si="5"/>
        <v>1245</v>
      </c>
      <c r="K12" s="5"/>
      <c r="L12" s="6"/>
    </row>
    <row r="13" spans="2:12" ht="15.75" x14ac:dyDescent="0.25">
      <c r="B13" s="7"/>
      <c r="C13" s="7"/>
      <c r="D13" s="32"/>
      <c r="E13" s="8"/>
      <c r="F13" s="8"/>
      <c r="G13" s="8"/>
      <c r="H13" s="8"/>
      <c r="I13" s="8"/>
      <c r="J13" s="8"/>
      <c r="K13" s="5"/>
      <c r="L13" s="6"/>
    </row>
    <row r="14" spans="2:12" ht="15.75" x14ac:dyDescent="0.25">
      <c r="B14" s="7"/>
      <c r="C14" s="7"/>
      <c r="D14" s="32"/>
      <c r="E14" s="8"/>
      <c r="F14" s="8"/>
      <c r="G14" s="8"/>
      <c r="H14" s="8"/>
      <c r="I14" s="8"/>
      <c r="J14" s="8"/>
      <c r="K14" s="5"/>
      <c r="L14" s="6"/>
    </row>
    <row r="15" spans="2:12" x14ac:dyDescent="0.25">
      <c r="D15" s="8"/>
    </row>
    <row r="16" spans="2:12" ht="18.75" x14ac:dyDescent="0.3">
      <c r="B16" s="158" t="s">
        <v>23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</row>
    <row r="17" spans="2:12" x14ac:dyDescent="0.25">
      <c r="B17" s="139" t="s">
        <v>32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1"/>
    </row>
    <row r="18" spans="2:12" x14ac:dyDescent="0.25">
      <c r="B18" s="142" t="s">
        <v>3</v>
      </c>
      <c r="C18" s="142"/>
      <c r="D18" s="36" t="s">
        <v>4</v>
      </c>
      <c r="E18" s="37" t="s">
        <v>5</v>
      </c>
      <c r="F18" s="36" t="s">
        <v>6</v>
      </c>
      <c r="G18" s="36" t="s">
        <v>7</v>
      </c>
      <c r="H18" s="36" t="s">
        <v>8</v>
      </c>
      <c r="I18" s="36" t="s">
        <v>9</v>
      </c>
      <c r="J18" s="36" t="s">
        <v>10</v>
      </c>
      <c r="K18" s="21" t="s">
        <v>11</v>
      </c>
      <c r="L18" s="3" t="s">
        <v>12</v>
      </c>
    </row>
    <row r="19" spans="2:12" s="1" customFormat="1" ht="15" customHeight="1" x14ac:dyDescent="0.25">
      <c r="B19" s="135" t="s">
        <v>66</v>
      </c>
      <c r="C19" s="135"/>
      <c r="D19" s="19">
        <f>SUM(E19:J19)</f>
        <v>1069.8</v>
      </c>
      <c r="E19" s="19">
        <f>E20+E21</f>
        <v>55.120000000000005</v>
      </c>
      <c r="F19" s="19">
        <f t="shared" ref="F19:J19" si="6">F20+F21</f>
        <v>82.68</v>
      </c>
      <c r="G19" s="19">
        <f t="shared" si="6"/>
        <v>166</v>
      </c>
      <c r="H19" s="19">
        <f t="shared" si="6"/>
        <v>196</v>
      </c>
      <c r="I19" s="19">
        <f t="shared" si="6"/>
        <v>285</v>
      </c>
      <c r="J19" s="19">
        <f t="shared" si="6"/>
        <v>285</v>
      </c>
      <c r="K19" s="24"/>
      <c r="L19" s="20"/>
    </row>
    <row r="20" spans="2:12" ht="27.75" customHeight="1" x14ac:dyDescent="0.25">
      <c r="B20" s="129" t="s">
        <v>67</v>
      </c>
      <c r="C20" s="130"/>
      <c r="D20" s="23">
        <f>SUM(E20:J20)</f>
        <v>515.79999999999995</v>
      </c>
      <c r="E20" s="23">
        <f>'[4]metas por CC'!E107</f>
        <v>55.120000000000005</v>
      </c>
      <c r="F20" s="23">
        <f>'[4]metas por CC'!F107</f>
        <v>82.68</v>
      </c>
      <c r="G20" s="23">
        <v>97</v>
      </c>
      <c r="H20" s="23">
        <v>127</v>
      </c>
      <c r="I20" s="23">
        <v>77</v>
      </c>
      <c r="J20" s="23">
        <v>77</v>
      </c>
      <c r="K20" s="131">
        <v>1</v>
      </c>
      <c r="L20" s="133">
        <v>1</v>
      </c>
    </row>
    <row r="21" spans="2:12" ht="15" customHeight="1" x14ac:dyDescent="0.25">
      <c r="B21" s="128" t="s">
        <v>68</v>
      </c>
      <c r="C21" s="128"/>
      <c r="D21" s="23">
        <f t="shared" ref="D21" si="7">SUM(E21:J21)</f>
        <v>554</v>
      </c>
      <c r="E21" s="4">
        <f>'[4]metas por CC'!E94</f>
        <v>0</v>
      </c>
      <c r="F21" s="4">
        <f>'[4]metas por CC'!F94</f>
        <v>0</v>
      </c>
      <c r="G21" s="4">
        <v>69</v>
      </c>
      <c r="H21" s="4">
        <v>69</v>
      </c>
      <c r="I21" s="4">
        <v>208</v>
      </c>
      <c r="J21" s="4">
        <v>208</v>
      </c>
      <c r="K21" s="132"/>
      <c r="L21" s="134"/>
    </row>
    <row r="22" spans="2:12" ht="15.75" customHeight="1" x14ac:dyDescent="0.25">
      <c r="B22" s="135" t="s">
        <v>69</v>
      </c>
      <c r="C22" s="135"/>
      <c r="D22" s="19">
        <f>SUM(E22:J22)</f>
        <v>3209.4</v>
      </c>
      <c r="E22" s="19">
        <f>E23+E24</f>
        <v>165.36</v>
      </c>
      <c r="F22" s="19">
        <f t="shared" ref="F22:J22" si="8">F23+F24</f>
        <v>248.04000000000002</v>
      </c>
      <c r="G22" s="19">
        <f t="shared" si="8"/>
        <v>498</v>
      </c>
      <c r="H22" s="19">
        <f t="shared" si="8"/>
        <v>588</v>
      </c>
      <c r="I22" s="19">
        <f t="shared" si="8"/>
        <v>855</v>
      </c>
      <c r="J22" s="19">
        <f t="shared" si="8"/>
        <v>855</v>
      </c>
      <c r="K22" s="5"/>
      <c r="L22" s="6"/>
    </row>
    <row r="23" spans="2:12" ht="15.75" customHeight="1" x14ac:dyDescent="0.25">
      <c r="B23" s="128" t="s">
        <v>70</v>
      </c>
      <c r="C23" s="128"/>
      <c r="D23" s="4">
        <f t="shared" ref="D23:D24" si="9">SUM(E23:J23)</f>
        <v>1547.4</v>
      </c>
      <c r="E23" s="4">
        <f>E20*3</f>
        <v>165.36</v>
      </c>
      <c r="F23" s="4">
        <f t="shared" ref="F23:J23" si="10">F20*3</f>
        <v>248.04000000000002</v>
      </c>
      <c r="G23" s="4">
        <f t="shared" si="10"/>
        <v>291</v>
      </c>
      <c r="H23" s="4">
        <f t="shared" si="10"/>
        <v>381</v>
      </c>
      <c r="I23" s="4">
        <f t="shared" si="10"/>
        <v>231</v>
      </c>
      <c r="J23" s="4">
        <f t="shared" si="10"/>
        <v>231</v>
      </c>
      <c r="K23" s="5"/>
      <c r="L23" s="6"/>
    </row>
    <row r="24" spans="2:12" ht="15.75" customHeight="1" x14ac:dyDescent="0.25">
      <c r="B24" s="128" t="s">
        <v>71</v>
      </c>
      <c r="C24" s="128"/>
      <c r="D24" s="4">
        <f t="shared" si="9"/>
        <v>1662</v>
      </c>
      <c r="E24" s="4">
        <f>E21*3</f>
        <v>0</v>
      </c>
      <c r="F24" s="4">
        <f t="shared" ref="F24:J24" si="11">F21*3</f>
        <v>0</v>
      </c>
      <c r="G24" s="4">
        <f t="shared" si="11"/>
        <v>207</v>
      </c>
      <c r="H24" s="4">
        <f t="shared" si="11"/>
        <v>207</v>
      </c>
      <c r="I24" s="4">
        <f t="shared" si="11"/>
        <v>624</v>
      </c>
      <c r="J24" s="4">
        <f t="shared" si="11"/>
        <v>624</v>
      </c>
      <c r="K24" s="5"/>
      <c r="L24" s="6"/>
    </row>
    <row r="25" spans="2:12" ht="15.75" x14ac:dyDescent="0.25">
      <c r="B25" s="7"/>
      <c r="C25" s="7"/>
      <c r="D25" s="8"/>
      <c r="E25" s="8"/>
      <c r="F25" s="8"/>
      <c r="G25" s="8"/>
      <c r="H25" s="8"/>
      <c r="I25" s="8"/>
      <c r="J25" s="8"/>
      <c r="K25" s="5"/>
      <c r="L25" s="6"/>
    </row>
    <row r="26" spans="2:12" ht="15.75" x14ac:dyDescent="0.25">
      <c r="B26" s="7"/>
      <c r="C26" s="7"/>
      <c r="D26" s="8"/>
      <c r="E26" s="8"/>
      <c r="F26" s="8"/>
      <c r="G26" s="8"/>
      <c r="H26" s="8"/>
      <c r="I26" s="8"/>
      <c r="J26" s="8"/>
      <c r="K26" s="5"/>
      <c r="L26" s="6"/>
    </row>
    <row r="28" spans="2:12" ht="18.75" x14ac:dyDescent="0.3">
      <c r="B28" s="167" t="s">
        <v>25</v>
      </c>
      <c r="C28" s="168"/>
      <c r="D28" s="168"/>
      <c r="E28" s="168"/>
      <c r="F28" s="168"/>
      <c r="G28" s="168"/>
      <c r="H28" s="168"/>
      <c r="I28" s="168"/>
      <c r="J28" s="168"/>
      <c r="K28" s="168"/>
      <c r="L28" s="169"/>
    </row>
    <row r="29" spans="2:12" x14ac:dyDescent="0.25">
      <c r="B29" s="139" t="s">
        <v>31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1"/>
    </row>
    <row r="30" spans="2:12" x14ac:dyDescent="0.25">
      <c r="B30" s="142" t="s">
        <v>3</v>
      </c>
      <c r="C30" s="142"/>
      <c r="D30" s="36" t="s">
        <v>4</v>
      </c>
      <c r="E30" s="37" t="s">
        <v>5</v>
      </c>
      <c r="F30" s="36" t="s">
        <v>6</v>
      </c>
      <c r="G30" s="36" t="s">
        <v>7</v>
      </c>
      <c r="H30" s="36" t="s">
        <v>8</v>
      </c>
      <c r="I30" s="36" t="s">
        <v>9</v>
      </c>
      <c r="J30" s="36" t="s">
        <v>10</v>
      </c>
      <c r="K30" s="21" t="s">
        <v>11</v>
      </c>
      <c r="L30" s="3" t="s">
        <v>12</v>
      </c>
    </row>
    <row r="31" spans="2:12" s="1" customFormat="1" ht="15" customHeight="1" x14ac:dyDescent="0.25">
      <c r="B31" s="135" t="s">
        <v>66</v>
      </c>
      <c r="C31" s="135"/>
      <c r="D31" s="23">
        <f>SUM(E31:J31)</f>
        <v>1630.3</v>
      </c>
      <c r="E31" s="23">
        <f>E32+E33</f>
        <v>55.120000000000005</v>
      </c>
      <c r="F31" s="23">
        <f t="shared" ref="F31:J31" si="12">F32+F33</f>
        <v>82.68</v>
      </c>
      <c r="G31" s="23">
        <f t="shared" si="12"/>
        <v>268</v>
      </c>
      <c r="H31" s="23">
        <f t="shared" si="12"/>
        <v>297</v>
      </c>
      <c r="I31" s="23">
        <f t="shared" si="12"/>
        <v>463.75</v>
      </c>
      <c r="J31" s="23">
        <f t="shared" si="12"/>
        <v>463.75</v>
      </c>
      <c r="K31" s="24"/>
      <c r="L31" s="20"/>
    </row>
    <row r="32" spans="2:12" ht="30.75" customHeight="1" x14ac:dyDescent="0.25">
      <c r="B32" s="129" t="s">
        <v>67</v>
      </c>
      <c r="C32" s="130"/>
      <c r="D32" s="23">
        <f t="shared" ref="D32:D36" si="13">SUM(E32:J32)</f>
        <v>386.8</v>
      </c>
      <c r="E32" s="23">
        <f>'[4]metas por CC'!E110</f>
        <v>55.120000000000005</v>
      </c>
      <c r="F32" s="23">
        <f>'[4]metas por CC'!F110</f>
        <v>82.68</v>
      </c>
      <c r="G32" s="23">
        <v>61</v>
      </c>
      <c r="H32" s="23">
        <v>90</v>
      </c>
      <c r="I32" s="23">
        <v>49</v>
      </c>
      <c r="J32" s="23">
        <v>49</v>
      </c>
      <c r="K32" s="131">
        <v>1</v>
      </c>
      <c r="L32" s="133">
        <v>1</v>
      </c>
    </row>
    <row r="33" spans="2:12" ht="15" customHeight="1" x14ac:dyDescent="0.25">
      <c r="B33" s="128" t="s">
        <v>68</v>
      </c>
      <c r="C33" s="128"/>
      <c r="D33" s="23">
        <f t="shared" si="13"/>
        <v>1243.5</v>
      </c>
      <c r="E33" s="4">
        <f>'[4]metas por CC'!E97</f>
        <v>0</v>
      </c>
      <c r="F33" s="4">
        <f>'[4]metas por CC'!F97</f>
        <v>0</v>
      </c>
      <c r="G33" s="4">
        <f>'[4]metas por CC'!G97</f>
        <v>207</v>
      </c>
      <c r="H33" s="4">
        <f>'[4]metas por CC'!H97</f>
        <v>207</v>
      </c>
      <c r="I33" s="4">
        <f>'[4]metas por CC'!I97</f>
        <v>414.75</v>
      </c>
      <c r="J33" s="4">
        <f>'[4]metas por CC'!J97</f>
        <v>414.75</v>
      </c>
      <c r="K33" s="132"/>
      <c r="L33" s="134"/>
    </row>
    <row r="34" spans="2:12" ht="15" customHeight="1" x14ac:dyDescent="0.25">
      <c r="B34" s="135" t="s">
        <v>69</v>
      </c>
      <c r="C34" s="135"/>
      <c r="D34" s="23">
        <f t="shared" si="13"/>
        <v>9451.08</v>
      </c>
      <c r="E34" s="4">
        <f>SUM(F34:J34)</f>
        <v>4725.54</v>
      </c>
      <c r="F34" s="4">
        <f>F35+F36</f>
        <v>248.04000000000002</v>
      </c>
      <c r="G34" s="4">
        <f t="shared" ref="G34:J34" si="14">G35+G36</f>
        <v>804</v>
      </c>
      <c r="H34" s="4">
        <f t="shared" si="14"/>
        <v>891</v>
      </c>
      <c r="I34" s="4">
        <f t="shared" si="14"/>
        <v>1391.25</v>
      </c>
      <c r="J34" s="4">
        <f t="shared" si="14"/>
        <v>1391.25</v>
      </c>
    </row>
    <row r="35" spans="2:12" ht="15" customHeight="1" x14ac:dyDescent="0.25">
      <c r="B35" s="128" t="s">
        <v>70</v>
      </c>
      <c r="C35" s="128"/>
      <c r="D35" s="23">
        <f t="shared" si="13"/>
        <v>1160.4000000000001</v>
      </c>
      <c r="E35" s="4">
        <f>E32*3</f>
        <v>165.36</v>
      </c>
      <c r="F35" s="4">
        <f t="shared" ref="F35:J35" si="15">F32*3</f>
        <v>248.04000000000002</v>
      </c>
      <c r="G35" s="4">
        <f t="shared" si="15"/>
        <v>183</v>
      </c>
      <c r="H35" s="4">
        <f t="shared" si="15"/>
        <v>270</v>
      </c>
      <c r="I35" s="4">
        <f t="shared" si="15"/>
        <v>147</v>
      </c>
      <c r="J35" s="4">
        <f t="shared" si="15"/>
        <v>147</v>
      </c>
    </row>
    <row r="36" spans="2:12" ht="15" customHeight="1" x14ac:dyDescent="0.25">
      <c r="B36" s="128" t="s">
        <v>71</v>
      </c>
      <c r="C36" s="128"/>
      <c r="D36" s="23">
        <f t="shared" si="13"/>
        <v>3730.5</v>
      </c>
      <c r="E36" s="4">
        <f>E33*3</f>
        <v>0</v>
      </c>
      <c r="F36" s="4">
        <f t="shared" ref="F36:J36" si="16">F33*3</f>
        <v>0</v>
      </c>
      <c r="G36" s="4">
        <f t="shared" si="16"/>
        <v>621</v>
      </c>
      <c r="H36" s="4">
        <f t="shared" si="16"/>
        <v>621</v>
      </c>
      <c r="I36" s="4">
        <f t="shared" si="16"/>
        <v>1244.25</v>
      </c>
      <c r="J36" s="4">
        <f t="shared" si="16"/>
        <v>1244.25</v>
      </c>
    </row>
  </sheetData>
  <mergeCells count="33">
    <mergeCell ref="B21:C21"/>
    <mergeCell ref="B28:L28"/>
    <mergeCell ref="B29:L29"/>
    <mergeCell ref="B30:C30"/>
    <mergeCell ref="B32:C32"/>
    <mergeCell ref="K32:K33"/>
    <mergeCell ref="L32:L33"/>
    <mergeCell ref="B33:C33"/>
    <mergeCell ref="B31:C31"/>
    <mergeCell ref="B4:L4"/>
    <mergeCell ref="B5:L5"/>
    <mergeCell ref="B6:C6"/>
    <mergeCell ref="B8:C8"/>
    <mergeCell ref="K8:K9"/>
    <mergeCell ref="L8:L9"/>
    <mergeCell ref="B9:C9"/>
    <mergeCell ref="B7:C7"/>
    <mergeCell ref="B34:C34"/>
    <mergeCell ref="B35:C35"/>
    <mergeCell ref="B36:C36"/>
    <mergeCell ref="B10:C10"/>
    <mergeCell ref="B11:C11"/>
    <mergeCell ref="B12:C12"/>
    <mergeCell ref="B22:C22"/>
    <mergeCell ref="B23:C23"/>
    <mergeCell ref="B24:C24"/>
    <mergeCell ref="B16:L16"/>
    <mergeCell ref="B17:L17"/>
    <mergeCell ref="B18:C18"/>
    <mergeCell ref="B20:C20"/>
    <mergeCell ref="K20:K21"/>
    <mergeCell ref="L20:L21"/>
    <mergeCell ref="B19:C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4"/>
  <sheetViews>
    <sheetView topLeftCell="A6" workbookViewId="0">
      <selection activeCell="D17" sqref="D17"/>
    </sheetView>
  </sheetViews>
  <sheetFormatPr baseColWidth="10" defaultRowHeight="15.75" x14ac:dyDescent="0.25"/>
  <cols>
    <col min="1" max="1" width="11.42578125" style="40"/>
    <col min="2" max="2" width="29.7109375" style="40" bestFit="1" customWidth="1"/>
    <col min="3" max="8" width="11.42578125" style="40"/>
    <col min="9" max="9" width="14.85546875" style="40" bestFit="1" customWidth="1"/>
    <col min="10" max="10" width="11.42578125" style="40"/>
    <col min="11" max="11" width="35.140625" style="40" customWidth="1"/>
    <col min="12" max="16384" width="11.42578125" style="40"/>
  </cols>
  <sheetData>
    <row r="2" spans="2:11" ht="16.5" thickBot="1" x14ac:dyDescent="0.3"/>
    <row r="3" spans="2:11" x14ac:dyDescent="0.25">
      <c r="B3" s="41" t="s">
        <v>0</v>
      </c>
      <c r="C3" s="42" t="s">
        <v>5</v>
      </c>
      <c r="D3" s="43" t="s">
        <v>6</v>
      </c>
      <c r="E3" s="42" t="s">
        <v>7</v>
      </c>
      <c r="F3" s="43" t="s">
        <v>8</v>
      </c>
      <c r="G3" s="42" t="s">
        <v>9</v>
      </c>
      <c r="H3" s="43" t="s">
        <v>10</v>
      </c>
      <c r="I3" s="44" t="s">
        <v>40</v>
      </c>
      <c r="K3" s="45" t="s">
        <v>41</v>
      </c>
    </row>
    <row r="4" spans="2:11" ht="31.5" x14ac:dyDescent="0.25">
      <c r="B4" s="46" t="s">
        <v>59</v>
      </c>
      <c r="C4" s="47">
        <f>'[5]metas nuevos y seguimientos'!C5</f>
        <v>1557.7440000000001</v>
      </c>
      <c r="D4" s="48">
        <v>3894</v>
      </c>
      <c r="E4" s="49">
        <f>SUM('[5]metas nuevos y seguimientos'!C5:E5)</f>
        <v>6772.8</v>
      </c>
      <c r="F4" s="48">
        <f>SUM('[5]metas nuevos y seguimientos'!C5:F5)</f>
        <v>9651.24</v>
      </c>
      <c r="G4" s="49">
        <f>SUM('[5]metas nuevos y seguimientos'!C5:G5)</f>
        <v>12402.69</v>
      </c>
      <c r="H4" s="48">
        <f>SUM('[5]metas nuevos y seguimientos'!C5:H5)</f>
        <v>13884.24</v>
      </c>
      <c r="I4" s="50">
        <f>SUM(C4:H4)</f>
        <v>48162.714</v>
      </c>
      <c r="K4" s="51" t="s">
        <v>42</v>
      </c>
    </row>
    <row r="5" spans="2:11" ht="31.5" x14ac:dyDescent="0.25">
      <c r="B5" s="46" t="s">
        <v>43</v>
      </c>
      <c r="C5" s="47">
        <f>'[5]metas nuevos y seguimientos'!C5</f>
        <v>1557.7440000000001</v>
      </c>
      <c r="D5" s="48">
        <f>'[5]metas nuevos y seguimientos'!D5</f>
        <v>2336.616</v>
      </c>
      <c r="E5" s="47">
        <f>SUM('[5]metas nuevos y seguimientos'!E5:E6)</f>
        <v>4825.62</v>
      </c>
      <c r="F5" s="48">
        <f>SUM('[5]metas nuevos y seguimientos'!F5:F6)</f>
        <v>4825.62</v>
      </c>
      <c r="G5" s="47">
        <f>SUM('[5]metas nuevos y seguimientos'!G5:G6)</f>
        <v>7577.07</v>
      </c>
      <c r="H5" s="48">
        <f>SUM('[5]metas nuevos y seguimientos'!H5:H6)</f>
        <v>6307.17</v>
      </c>
      <c r="I5" s="50">
        <f>SUM(C5:H5)</f>
        <v>27429.839999999997</v>
      </c>
      <c r="K5" s="51" t="s">
        <v>44</v>
      </c>
    </row>
    <row r="6" spans="2:11" x14ac:dyDescent="0.25">
      <c r="B6" s="46" t="s">
        <v>45</v>
      </c>
      <c r="C6" s="47">
        <f>'[5]metas nuevos y seguimientos'!C5</f>
        <v>1557.7440000000001</v>
      </c>
      <c r="D6" s="48">
        <f>'[5]metas nuevos y seguimientos'!D5</f>
        <v>2336.616</v>
      </c>
      <c r="E6" s="47">
        <f>'[5]metas nuevos y seguimientos'!E5</f>
        <v>2878.44</v>
      </c>
      <c r="F6" s="48">
        <f>'[5]metas nuevos y seguimientos'!F5</f>
        <v>2878.44</v>
      </c>
      <c r="G6" s="47">
        <f>'[5]metas nuevos y seguimientos'!G5</f>
        <v>2751.4500000000003</v>
      </c>
      <c r="H6" s="48">
        <f>'[5]metas nuevos y seguimientos'!H5</f>
        <v>1481.55</v>
      </c>
      <c r="I6" s="50">
        <f>SUM(C6:H6)</f>
        <v>13884.24</v>
      </c>
      <c r="K6" s="40" t="s">
        <v>46</v>
      </c>
    </row>
    <row r="7" spans="2:11" ht="16.5" thickBot="1" x14ac:dyDescent="0.3">
      <c r="B7" s="52" t="s">
        <v>47</v>
      </c>
      <c r="C7" s="53">
        <f>'[5]metas nuevos y seguimientos'!C6</f>
        <v>0</v>
      </c>
      <c r="D7" s="54">
        <f>'[5]metas nuevos y seguimientos'!D6</f>
        <v>0</v>
      </c>
      <c r="E7" s="53">
        <f>'[5]metas nuevos y seguimientos'!E6</f>
        <v>1947.1799999999998</v>
      </c>
      <c r="F7" s="54">
        <f>'[5]metas nuevos y seguimientos'!F6</f>
        <v>1947.1799999999998</v>
      </c>
      <c r="G7" s="53">
        <f>'[5]metas nuevos y seguimientos'!G6</f>
        <v>4825.619999999999</v>
      </c>
      <c r="H7" s="54">
        <f>'[5]metas nuevos y seguimientos'!H6</f>
        <v>4825.62</v>
      </c>
      <c r="I7" s="55">
        <f>SUM(C7:H7)</f>
        <v>13545.599999999999</v>
      </c>
      <c r="K7" s="40" t="s">
        <v>48</v>
      </c>
    </row>
    <row r="8" spans="2:11" hidden="1" x14ac:dyDescent="0.25">
      <c r="C8" s="56">
        <f>SUM(C6:C7)</f>
        <v>1557.7440000000001</v>
      </c>
      <c r="D8" s="56">
        <f t="shared" ref="D8:I8" si="0">SUM(D6:D7)</f>
        <v>2336.616</v>
      </c>
      <c r="E8" s="56">
        <f t="shared" si="0"/>
        <v>4825.62</v>
      </c>
      <c r="F8" s="56">
        <f t="shared" si="0"/>
        <v>4825.62</v>
      </c>
      <c r="G8" s="56">
        <f t="shared" si="0"/>
        <v>7577.07</v>
      </c>
      <c r="H8" s="56">
        <f t="shared" si="0"/>
        <v>6307.17</v>
      </c>
      <c r="I8" s="56">
        <f t="shared" si="0"/>
        <v>27429.839999999997</v>
      </c>
    </row>
    <row r="9" spans="2:11" hidden="1" x14ac:dyDescent="0.25">
      <c r="C9" s="40">
        <v>1558</v>
      </c>
      <c r="D9" s="56">
        <f>SUM(C8:D8)</f>
        <v>3894.36</v>
      </c>
      <c r="E9" s="57">
        <v>4826</v>
      </c>
      <c r="F9" s="56">
        <f>SUM(E8:F8)</f>
        <v>9651.24</v>
      </c>
      <c r="G9" s="57">
        <v>7577</v>
      </c>
      <c r="H9" s="56">
        <f>SUM(G8:H8)</f>
        <v>13884.24</v>
      </c>
    </row>
    <row r="10" spans="2:11" x14ac:dyDescent="0.25">
      <c r="F10" s="56"/>
    </row>
    <row r="11" spans="2:11" x14ac:dyDescent="0.25">
      <c r="F11" s="58">
        <f>E11/E9</f>
        <v>0</v>
      </c>
    </row>
    <row r="13" spans="2:11" ht="16.5" thickBot="1" x14ac:dyDescent="0.3">
      <c r="B13" s="59">
        <v>38</v>
      </c>
      <c r="C13" s="59" t="s">
        <v>49</v>
      </c>
      <c r="D13" s="59"/>
    </row>
    <row r="14" spans="2:11" ht="16.5" thickBot="1" x14ac:dyDescent="0.3">
      <c r="B14" s="41" t="s">
        <v>0</v>
      </c>
      <c r="C14" s="42" t="s">
        <v>5</v>
      </c>
      <c r="D14" s="43" t="s">
        <v>6</v>
      </c>
      <c r="E14" s="42" t="s">
        <v>7</v>
      </c>
      <c r="F14" s="43" t="s">
        <v>8</v>
      </c>
      <c r="G14" s="42" t="s">
        <v>9</v>
      </c>
      <c r="H14" s="43" t="s">
        <v>10</v>
      </c>
    </row>
    <row r="15" spans="2:11" x14ac:dyDescent="0.25">
      <c r="B15" s="60" t="s">
        <v>50</v>
      </c>
      <c r="C15" s="61">
        <f>C9</f>
        <v>1558</v>
      </c>
      <c r="D15" s="62">
        <f t="shared" ref="D15:H15" si="1">D9</f>
        <v>3894.36</v>
      </c>
      <c r="E15" s="61">
        <f t="shared" si="1"/>
        <v>4826</v>
      </c>
      <c r="F15" s="62">
        <f t="shared" si="1"/>
        <v>9651.24</v>
      </c>
      <c r="G15" s="61">
        <f t="shared" si="1"/>
        <v>7577</v>
      </c>
      <c r="H15" s="62">
        <f t="shared" si="1"/>
        <v>13884.24</v>
      </c>
    </row>
    <row r="16" spans="2:11" ht="16.5" thickBot="1" x14ac:dyDescent="0.3">
      <c r="B16" s="52" t="s">
        <v>51</v>
      </c>
      <c r="C16" s="63">
        <v>1558</v>
      </c>
      <c r="D16" s="64">
        <v>2337</v>
      </c>
      <c r="E16" s="63">
        <v>4826</v>
      </c>
      <c r="F16" s="64">
        <v>4826</v>
      </c>
      <c r="G16" s="63">
        <v>7577</v>
      </c>
      <c r="H16" s="64">
        <v>6307</v>
      </c>
    </row>
    <row r="17" spans="2:8" x14ac:dyDescent="0.25">
      <c r="B17" s="65" t="s">
        <v>52</v>
      </c>
      <c r="C17" s="66">
        <f>C16/6</f>
        <v>259.66666666666669</v>
      </c>
      <c r="D17" s="67">
        <f t="shared" ref="D17:H17" si="2">D16/6</f>
        <v>389.5</v>
      </c>
      <c r="E17" s="66">
        <f t="shared" si="2"/>
        <v>804.33333333333337</v>
      </c>
      <c r="F17" s="67">
        <f t="shared" si="2"/>
        <v>804.33333333333337</v>
      </c>
      <c r="G17" s="66">
        <f t="shared" si="2"/>
        <v>1262.8333333333333</v>
      </c>
      <c r="H17" s="67">
        <f t="shared" si="2"/>
        <v>1051.1666666666667</v>
      </c>
    </row>
    <row r="18" spans="2:8" x14ac:dyDescent="0.25">
      <c r="B18" s="68" t="s">
        <v>53</v>
      </c>
      <c r="C18" s="47">
        <f>C17/38</f>
        <v>6.8333333333333339</v>
      </c>
      <c r="D18" s="48">
        <f t="shared" ref="D18:H18" si="3">D17/38</f>
        <v>10.25</v>
      </c>
      <c r="E18" s="47">
        <f t="shared" si="3"/>
        <v>21.166666666666668</v>
      </c>
      <c r="F18" s="48">
        <f t="shared" si="3"/>
        <v>21.166666666666668</v>
      </c>
      <c r="G18" s="47">
        <f t="shared" si="3"/>
        <v>33.232456140350877</v>
      </c>
      <c r="H18" s="48">
        <f t="shared" si="3"/>
        <v>27.662280701754387</v>
      </c>
    </row>
    <row r="19" spans="2:8" x14ac:dyDescent="0.25">
      <c r="B19" s="68" t="s">
        <v>54</v>
      </c>
      <c r="C19" s="47">
        <f>C18*3</f>
        <v>20.5</v>
      </c>
      <c r="D19" s="48">
        <f t="shared" ref="D19:H19" si="4">D18*3</f>
        <v>30.75</v>
      </c>
      <c r="E19" s="47">
        <f t="shared" si="4"/>
        <v>63.5</v>
      </c>
      <c r="F19" s="48">
        <f t="shared" si="4"/>
        <v>63.5</v>
      </c>
      <c r="G19" s="47">
        <f t="shared" si="4"/>
        <v>99.69736842105263</v>
      </c>
      <c r="H19" s="48">
        <f t="shared" si="4"/>
        <v>82.986842105263165</v>
      </c>
    </row>
    <row r="20" spans="2:8" ht="16.5" thickBot="1" x14ac:dyDescent="0.3">
      <c r="B20" s="69" t="s">
        <v>55</v>
      </c>
      <c r="C20" s="53">
        <f>C19/20</f>
        <v>1.0249999999999999</v>
      </c>
      <c r="D20" s="54">
        <f t="shared" ref="D20:H20" si="5">D19/20</f>
        <v>1.5375000000000001</v>
      </c>
      <c r="E20" s="53">
        <f t="shared" si="5"/>
        <v>3.1749999999999998</v>
      </c>
      <c r="F20" s="54">
        <f t="shared" si="5"/>
        <v>3.1749999999999998</v>
      </c>
      <c r="G20" s="53">
        <f t="shared" si="5"/>
        <v>4.9848684210526315</v>
      </c>
      <c r="H20" s="54">
        <f t="shared" si="5"/>
        <v>4.1493421052631581</v>
      </c>
    </row>
    <row r="21" spans="2:8" ht="16.5" thickBot="1" x14ac:dyDescent="0.3"/>
    <row r="22" spans="2:8" ht="16.5" thickBot="1" x14ac:dyDescent="0.3">
      <c r="B22" s="70" t="s">
        <v>56</v>
      </c>
      <c r="C22" s="71" t="s">
        <v>5</v>
      </c>
      <c r="D22" s="71" t="s">
        <v>6</v>
      </c>
      <c r="E22" s="71" t="s">
        <v>7</v>
      </c>
      <c r="F22" s="71" t="s">
        <v>8</v>
      </c>
      <c r="G22" s="71" t="s">
        <v>9</v>
      </c>
      <c r="H22" s="72" t="s">
        <v>10</v>
      </c>
    </row>
    <row r="23" spans="2:8" x14ac:dyDescent="0.25">
      <c r="B23" s="73" t="s">
        <v>57</v>
      </c>
      <c r="C23" s="74">
        <f t="shared" ref="C23:H23" si="6">C6</f>
        <v>1557.7440000000001</v>
      </c>
      <c r="D23" s="74">
        <f t="shared" si="6"/>
        <v>2336.616</v>
      </c>
      <c r="E23" s="74">
        <f t="shared" si="6"/>
        <v>2878.44</v>
      </c>
      <c r="F23" s="74">
        <f t="shared" si="6"/>
        <v>2878.44</v>
      </c>
      <c r="G23" s="74">
        <f t="shared" si="6"/>
        <v>2751.4500000000003</v>
      </c>
      <c r="H23" s="62">
        <f t="shared" si="6"/>
        <v>1481.55</v>
      </c>
    </row>
    <row r="24" spans="2:8" x14ac:dyDescent="0.25">
      <c r="B24" s="75" t="s">
        <v>52</v>
      </c>
      <c r="C24" s="76">
        <f>C23/6</f>
        <v>259.62400000000002</v>
      </c>
      <c r="D24" s="76">
        <f t="shared" ref="D24:H24" si="7">D23/6</f>
        <v>389.43599999999998</v>
      </c>
      <c r="E24" s="76">
        <f t="shared" si="7"/>
        <v>479.74</v>
      </c>
      <c r="F24" s="76">
        <f t="shared" si="7"/>
        <v>479.74</v>
      </c>
      <c r="G24" s="76">
        <f t="shared" si="7"/>
        <v>458.57500000000005</v>
      </c>
      <c r="H24" s="48">
        <f t="shared" si="7"/>
        <v>246.92499999999998</v>
      </c>
    </row>
    <row r="25" spans="2:8" x14ac:dyDescent="0.25">
      <c r="B25" s="75" t="s">
        <v>53</v>
      </c>
      <c r="C25" s="76">
        <f>C24/38</f>
        <v>6.83221052631579</v>
      </c>
      <c r="D25" s="76">
        <f t="shared" ref="D25:H25" si="8">D24/38</f>
        <v>10.248315789473684</v>
      </c>
      <c r="E25" s="76">
        <f t="shared" si="8"/>
        <v>12.624736842105264</v>
      </c>
      <c r="F25" s="76">
        <f t="shared" si="8"/>
        <v>12.624736842105264</v>
      </c>
      <c r="G25" s="76">
        <f t="shared" si="8"/>
        <v>12.067763157894738</v>
      </c>
      <c r="H25" s="48">
        <f t="shared" si="8"/>
        <v>6.4980263157894731</v>
      </c>
    </row>
    <row r="26" spans="2:8" x14ac:dyDescent="0.25">
      <c r="B26" s="75" t="s">
        <v>54</v>
      </c>
      <c r="C26" s="76">
        <f>C25*3</f>
        <v>20.496631578947369</v>
      </c>
      <c r="D26" s="76">
        <f t="shared" ref="D26:H26" si="9">D25*3</f>
        <v>30.744947368421052</v>
      </c>
      <c r="E26" s="76">
        <f t="shared" si="9"/>
        <v>37.874210526315792</v>
      </c>
      <c r="F26" s="76">
        <f t="shared" si="9"/>
        <v>37.874210526315792</v>
      </c>
      <c r="G26" s="76">
        <f t="shared" si="9"/>
        <v>36.203289473684215</v>
      </c>
      <c r="H26" s="48">
        <f t="shared" si="9"/>
        <v>19.494078947368418</v>
      </c>
    </row>
    <row r="27" spans="2:8" ht="16.5" thickBot="1" x14ac:dyDescent="0.3">
      <c r="B27" s="77" t="s">
        <v>55</v>
      </c>
      <c r="C27" s="78">
        <f>C26/20</f>
        <v>1.0248315789473685</v>
      </c>
      <c r="D27" s="78">
        <f t="shared" ref="D27:H27" si="10">D26/20</f>
        <v>1.5372473684210526</v>
      </c>
      <c r="E27" s="78">
        <f t="shared" si="10"/>
        <v>1.8937105263157896</v>
      </c>
      <c r="F27" s="78">
        <f t="shared" si="10"/>
        <v>1.8937105263157896</v>
      </c>
      <c r="G27" s="78">
        <f t="shared" si="10"/>
        <v>1.8101644736842109</v>
      </c>
      <c r="H27" s="54">
        <f t="shared" si="10"/>
        <v>0.97470394736842092</v>
      </c>
    </row>
    <row r="28" spans="2:8" ht="16.5" thickBot="1" x14ac:dyDescent="0.3"/>
    <row r="29" spans="2:8" ht="16.5" thickBot="1" x14ac:dyDescent="0.3">
      <c r="B29" s="70" t="s">
        <v>58</v>
      </c>
      <c r="C29" s="71" t="s">
        <v>5</v>
      </c>
      <c r="D29" s="71" t="s">
        <v>6</v>
      </c>
      <c r="E29" s="71" t="s">
        <v>7</v>
      </c>
      <c r="F29" s="71" t="s">
        <v>8</v>
      </c>
      <c r="G29" s="71" t="s">
        <v>9</v>
      </c>
      <c r="H29" s="72" t="s">
        <v>10</v>
      </c>
    </row>
    <row r="30" spans="2:8" x14ac:dyDescent="0.25">
      <c r="B30" s="73" t="s">
        <v>57</v>
      </c>
      <c r="C30" s="74">
        <f>C7</f>
        <v>0</v>
      </c>
      <c r="D30" s="74">
        <f t="shared" ref="D30:H30" si="11">D7</f>
        <v>0</v>
      </c>
      <c r="E30" s="74">
        <f t="shared" si="11"/>
        <v>1947.1799999999998</v>
      </c>
      <c r="F30" s="74">
        <f t="shared" si="11"/>
        <v>1947.1799999999998</v>
      </c>
      <c r="G30" s="74">
        <f t="shared" si="11"/>
        <v>4825.619999999999</v>
      </c>
      <c r="H30" s="62">
        <f t="shared" si="11"/>
        <v>4825.62</v>
      </c>
    </row>
    <row r="31" spans="2:8" x14ac:dyDescent="0.25">
      <c r="B31" s="75" t="s">
        <v>52</v>
      </c>
      <c r="C31" s="76">
        <f>C30/6</f>
        <v>0</v>
      </c>
      <c r="D31" s="76">
        <f t="shared" ref="D31:H31" si="12">D30/6</f>
        <v>0</v>
      </c>
      <c r="E31" s="76">
        <f t="shared" si="12"/>
        <v>324.52999999999997</v>
      </c>
      <c r="F31" s="76">
        <f t="shared" si="12"/>
        <v>324.52999999999997</v>
      </c>
      <c r="G31" s="76">
        <f t="shared" si="12"/>
        <v>804.26999999999987</v>
      </c>
      <c r="H31" s="48">
        <f t="shared" si="12"/>
        <v>804.27</v>
      </c>
    </row>
    <row r="32" spans="2:8" x14ac:dyDescent="0.25">
      <c r="B32" s="75" t="s">
        <v>53</v>
      </c>
      <c r="C32" s="76">
        <f>C31/38</f>
        <v>0</v>
      </c>
      <c r="D32" s="76">
        <f t="shared" ref="D32:H32" si="13">D31/38</f>
        <v>0</v>
      </c>
      <c r="E32" s="76">
        <f t="shared" si="13"/>
        <v>8.5402631578947368</v>
      </c>
      <c r="F32" s="76">
        <f t="shared" si="13"/>
        <v>8.5402631578947368</v>
      </c>
      <c r="G32" s="76">
        <f t="shared" si="13"/>
        <v>21.164999999999996</v>
      </c>
      <c r="H32" s="48">
        <f t="shared" si="13"/>
        <v>21.164999999999999</v>
      </c>
    </row>
    <row r="33" spans="2:8" x14ac:dyDescent="0.25">
      <c r="B33" s="75" t="s">
        <v>54</v>
      </c>
      <c r="C33" s="76">
        <f>C32*3</f>
        <v>0</v>
      </c>
      <c r="D33" s="76">
        <f t="shared" ref="D33:H33" si="14">D32*3</f>
        <v>0</v>
      </c>
      <c r="E33" s="76">
        <f t="shared" si="14"/>
        <v>25.620789473684212</v>
      </c>
      <c r="F33" s="76">
        <f t="shared" si="14"/>
        <v>25.620789473684212</v>
      </c>
      <c r="G33" s="76">
        <f t="shared" si="14"/>
        <v>63.49499999999999</v>
      </c>
      <c r="H33" s="48">
        <f t="shared" si="14"/>
        <v>63.494999999999997</v>
      </c>
    </row>
    <row r="34" spans="2:8" ht="16.5" thickBot="1" x14ac:dyDescent="0.3">
      <c r="B34" s="77" t="s">
        <v>55</v>
      </c>
      <c r="C34" s="78">
        <f>C33/20</f>
        <v>0</v>
      </c>
      <c r="D34" s="78">
        <f t="shared" ref="D34:H34" si="15">D33/20</f>
        <v>0</v>
      </c>
      <c r="E34" s="78">
        <f t="shared" si="15"/>
        <v>1.2810394736842106</v>
      </c>
      <c r="F34" s="78">
        <f t="shared" si="15"/>
        <v>1.2810394736842106</v>
      </c>
      <c r="G34" s="78">
        <f t="shared" si="15"/>
        <v>3.1747499999999995</v>
      </c>
      <c r="H34" s="54">
        <f t="shared" si="15"/>
        <v>3.17475</v>
      </c>
    </row>
  </sheetData>
  <pageMargins left="0.75" right="0.75" top="1" bottom="1" header="0.5" footer="0.5"/>
  <pageSetup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4"/>
  <sheetViews>
    <sheetView workbookViewId="0">
      <selection activeCell="K15" sqref="K15"/>
    </sheetView>
  </sheetViews>
  <sheetFormatPr baseColWidth="10" defaultRowHeight="15.75" x14ac:dyDescent="0.25"/>
  <cols>
    <col min="1" max="1" width="11.42578125" style="40"/>
    <col min="2" max="2" width="29.7109375" style="40" bestFit="1" customWidth="1"/>
    <col min="3" max="8" width="11.42578125" style="40"/>
    <col min="9" max="9" width="14.85546875" style="40" bestFit="1" customWidth="1"/>
    <col min="10" max="10" width="11.42578125" style="40"/>
    <col min="11" max="11" width="35.140625" style="40" customWidth="1"/>
    <col min="12" max="16384" width="11.42578125" style="40"/>
  </cols>
  <sheetData>
    <row r="2" spans="2:11" ht="16.5" thickBot="1" x14ac:dyDescent="0.3"/>
    <row r="3" spans="2:11" x14ac:dyDescent="0.25">
      <c r="B3" s="41" t="s">
        <v>39</v>
      </c>
      <c r="C3" s="42" t="s">
        <v>5</v>
      </c>
      <c r="D3" s="43" t="s">
        <v>6</v>
      </c>
      <c r="E3" s="42" t="s">
        <v>7</v>
      </c>
      <c r="F3" s="43" t="s">
        <v>8</v>
      </c>
      <c r="G3" s="42" t="s">
        <v>9</v>
      </c>
      <c r="H3" s="43" t="s">
        <v>10</v>
      </c>
      <c r="I3" s="44" t="s">
        <v>40</v>
      </c>
      <c r="K3" s="45" t="s">
        <v>41</v>
      </c>
    </row>
    <row r="4" spans="2:11" ht="31.5" x14ac:dyDescent="0.25">
      <c r="B4" s="46" t="s">
        <v>59</v>
      </c>
      <c r="C4" s="47">
        <v>1171</v>
      </c>
      <c r="D4" s="48">
        <v>2927</v>
      </c>
      <c r="E4" s="49">
        <v>5122</v>
      </c>
      <c r="F4" s="48">
        <v>7318</v>
      </c>
      <c r="G4" s="49">
        <v>9480</v>
      </c>
      <c r="H4" s="48">
        <v>10644</v>
      </c>
      <c r="I4" s="50">
        <f>SUM(C4:H4)</f>
        <v>36662</v>
      </c>
      <c r="K4" s="51" t="s">
        <v>42</v>
      </c>
    </row>
    <row r="5" spans="2:11" ht="31.5" x14ac:dyDescent="0.25">
      <c r="B5" s="46" t="s">
        <v>43</v>
      </c>
      <c r="C5" s="47">
        <v>1171</v>
      </c>
      <c r="D5" s="48">
        <v>1756</v>
      </c>
      <c r="E5" s="47">
        <v>3659</v>
      </c>
      <c r="F5" s="48">
        <v>3659</v>
      </c>
      <c r="G5" s="47">
        <v>5821</v>
      </c>
      <c r="H5" s="48">
        <v>4823</v>
      </c>
      <c r="I5" s="50">
        <f>SUM(C5:H5)</f>
        <v>20889</v>
      </c>
      <c r="K5" s="51" t="s">
        <v>44</v>
      </c>
    </row>
    <row r="6" spans="2:11" x14ac:dyDescent="0.25">
      <c r="B6" s="46" t="s">
        <v>45</v>
      </c>
      <c r="C6" s="47">
        <v>1171</v>
      </c>
      <c r="D6" s="48">
        <v>1756</v>
      </c>
      <c r="E6" s="47">
        <v>2195</v>
      </c>
      <c r="F6" s="48">
        <v>2195</v>
      </c>
      <c r="G6" s="47">
        <v>2162</v>
      </c>
      <c r="H6" s="48">
        <v>1164</v>
      </c>
      <c r="I6" s="50">
        <f>SUM(C6:H6)</f>
        <v>10643</v>
      </c>
      <c r="K6" s="40" t="s">
        <v>46</v>
      </c>
    </row>
    <row r="7" spans="2:11" ht="16.5" thickBot="1" x14ac:dyDescent="0.3">
      <c r="B7" s="52" t="s">
        <v>47</v>
      </c>
      <c r="C7" s="53">
        <f>'[5]metas nuevos y seguimientos'!C6</f>
        <v>0</v>
      </c>
      <c r="D7" s="54">
        <f>'[5]metas nuevos y seguimientos'!D6</f>
        <v>0</v>
      </c>
      <c r="E7" s="53">
        <v>1464</v>
      </c>
      <c r="F7" s="54">
        <v>1464</v>
      </c>
      <c r="G7" s="53">
        <v>3659</v>
      </c>
      <c r="H7" s="54">
        <v>3659</v>
      </c>
      <c r="I7" s="55">
        <f>SUM(C7:H7)</f>
        <v>10246</v>
      </c>
      <c r="K7" s="40" t="s">
        <v>48</v>
      </c>
    </row>
    <row r="8" spans="2:11" x14ac:dyDescent="0.25">
      <c r="C8" s="79">
        <f>SUM(C6:C7)</f>
        <v>1171</v>
      </c>
      <c r="D8" s="79">
        <f t="shared" ref="D8:I8" si="0">SUM(D6:D7)</f>
        <v>1756</v>
      </c>
      <c r="E8" s="79">
        <f t="shared" si="0"/>
        <v>3659</v>
      </c>
      <c r="F8" s="79">
        <f t="shared" si="0"/>
        <v>3659</v>
      </c>
      <c r="G8" s="79">
        <f t="shared" si="0"/>
        <v>5821</v>
      </c>
      <c r="H8" s="79">
        <f t="shared" si="0"/>
        <v>4823</v>
      </c>
      <c r="I8" s="79">
        <f t="shared" si="0"/>
        <v>20889</v>
      </c>
    </row>
    <row r="9" spans="2:11" x14ac:dyDescent="0.25">
      <c r="C9" s="80">
        <v>1171</v>
      </c>
      <c r="D9" s="79">
        <f>SUM(C8:D8)</f>
        <v>2927</v>
      </c>
      <c r="E9" s="80">
        <v>3659</v>
      </c>
      <c r="F9" s="79">
        <f>SUM(E8:F8)</f>
        <v>7318</v>
      </c>
      <c r="G9" s="80">
        <v>5821</v>
      </c>
      <c r="H9" s="79">
        <f>SUM(G8:H8)</f>
        <v>10644</v>
      </c>
      <c r="I9" s="80"/>
    </row>
    <row r="10" spans="2:11" x14ac:dyDescent="0.25">
      <c r="F10" s="56"/>
    </row>
    <row r="11" spans="2:11" x14ac:dyDescent="0.25">
      <c r="E11" s="40">
        <v>3198</v>
      </c>
      <c r="F11" s="58">
        <f>E11/E9</f>
        <v>0.87400929215632683</v>
      </c>
    </row>
    <row r="13" spans="2:11" ht="16.5" thickBot="1" x14ac:dyDescent="0.3">
      <c r="B13" s="59">
        <v>19</v>
      </c>
      <c r="C13" s="59" t="s">
        <v>60</v>
      </c>
      <c r="D13" s="59"/>
    </row>
    <row r="14" spans="2:11" ht="16.5" thickBot="1" x14ac:dyDescent="0.3">
      <c r="B14" s="41" t="s">
        <v>39</v>
      </c>
      <c r="C14" s="42" t="s">
        <v>5</v>
      </c>
      <c r="D14" s="43" t="s">
        <v>6</v>
      </c>
      <c r="E14" s="42" t="s">
        <v>7</v>
      </c>
      <c r="F14" s="43" t="s">
        <v>8</v>
      </c>
      <c r="G14" s="42" t="s">
        <v>9</v>
      </c>
      <c r="H14" s="43" t="s">
        <v>10</v>
      </c>
    </row>
    <row r="15" spans="2:11" x14ac:dyDescent="0.25">
      <c r="B15" s="60" t="s">
        <v>50</v>
      </c>
      <c r="C15" s="61">
        <f>C9</f>
        <v>1171</v>
      </c>
      <c r="D15" s="62">
        <f t="shared" ref="D15:H15" si="1">D9</f>
        <v>2927</v>
      </c>
      <c r="E15" s="61">
        <f t="shared" si="1"/>
        <v>3659</v>
      </c>
      <c r="F15" s="62">
        <f t="shared" si="1"/>
        <v>7318</v>
      </c>
      <c r="G15" s="61">
        <f t="shared" si="1"/>
        <v>5821</v>
      </c>
      <c r="H15" s="62">
        <f t="shared" si="1"/>
        <v>10644</v>
      </c>
    </row>
    <row r="16" spans="2:11" ht="16.5" thickBot="1" x14ac:dyDescent="0.3">
      <c r="B16" s="52" t="s">
        <v>51</v>
      </c>
      <c r="C16" s="63">
        <v>1171</v>
      </c>
      <c r="D16" s="64">
        <v>1756</v>
      </c>
      <c r="E16" s="63">
        <v>3659</v>
      </c>
      <c r="F16" s="64">
        <v>3659</v>
      </c>
      <c r="G16" s="63">
        <v>5821</v>
      </c>
      <c r="H16" s="64">
        <v>4823</v>
      </c>
    </row>
    <row r="17" spans="2:8" x14ac:dyDescent="0.25">
      <c r="B17" s="65" t="s">
        <v>52</v>
      </c>
      <c r="C17" s="66">
        <f>C16/6</f>
        <v>195.16666666666666</v>
      </c>
      <c r="D17" s="67">
        <f t="shared" ref="D17:H17" si="2">D16/6</f>
        <v>292.66666666666669</v>
      </c>
      <c r="E17" s="66">
        <f t="shared" si="2"/>
        <v>609.83333333333337</v>
      </c>
      <c r="F17" s="67">
        <f t="shared" si="2"/>
        <v>609.83333333333337</v>
      </c>
      <c r="G17" s="66">
        <f t="shared" si="2"/>
        <v>970.16666666666663</v>
      </c>
      <c r="H17" s="67">
        <f t="shared" si="2"/>
        <v>803.83333333333337</v>
      </c>
    </row>
    <row r="18" spans="2:8" x14ac:dyDescent="0.25">
      <c r="B18" s="68" t="s">
        <v>53</v>
      </c>
      <c r="C18" s="47">
        <f>C17/19</f>
        <v>10.271929824561402</v>
      </c>
      <c r="D18" s="47">
        <f t="shared" ref="D18:H18" si="3">D17/19</f>
        <v>15.403508771929825</v>
      </c>
      <c r="E18" s="47">
        <f t="shared" si="3"/>
        <v>32.096491228070178</v>
      </c>
      <c r="F18" s="47">
        <f t="shared" si="3"/>
        <v>32.096491228070178</v>
      </c>
      <c r="G18" s="47">
        <f t="shared" si="3"/>
        <v>51.061403508771924</v>
      </c>
      <c r="H18" s="47">
        <f t="shared" si="3"/>
        <v>42.307017543859651</v>
      </c>
    </row>
    <row r="19" spans="2:8" x14ac:dyDescent="0.25">
      <c r="B19" s="68" t="s">
        <v>54</v>
      </c>
      <c r="C19" s="47">
        <f>C18*3</f>
        <v>30.815789473684205</v>
      </c>
      <c r="D19" s="48">
        <f t="shared" ref="D19:H19" si="4">D18*3</f>
        <v>46.21052631578948</v>
      </c>
      <c r="E19" s="47">
        <f t="shared" si="4"/>
        <v>96.289473684210535</v>
      </c>
      <c r="F19" s="48">
        <f t="shared" si="4"/>
        <v>96.289473684210535</v>
      </c>
      <c r="G19" s="47">
        <f t="shared" si="4"/>
        <v>153.18421052631578</v>
      </c>
      <c r="H19" s="48">
        <f t="shared" si="4"/>
        <v>126.92105263157896</v>
      </c>
    </row>
    <row r="20" spans="2:8" ht="16.5" thickBot="1" x14ac:dyDescent="0.3">
      <c r="B20" s="69" t="s">
        <v>55</v>
      </c>
      <c r="C20" s="53">
        <f>C19/20</f>
        <v>1.5407894736842103</v>
      </c>
      <c r="D20" s="54">
        <f t="shared" ref="D20:H20" si="5">D19/20</f>
        <v>2.310526315789474</v>
      </c>
      <c r="E20" s="53">
        <f t="shared" si="5"/>
        <v>4.8144736842105269</v>
      </c>
      <c r="F20" s="54">
        <f t="shared" si="5"/>
        <v>4.8144736842105269</v>
      </c>
      <c r="G20" s="53">
        <f t="shared" si="5"/>
        <v>7.659210526315789</v>
      </c>
      <c r="H20" s="54">
        <f t="shared" si="5"/>
        <v>6.3460526315789476</v>
      </c>
    </row>
    <row r="21" spans="2:8" ht="16.5" thickBot="1" x14ac:dyDescent="0.3"/>
    <row r="22" spans="2:8" ht="16.5" thickBot="1" x14ac:dyDescent="0.3">
      <c r="B22" s="70" t="s">
        <v>61</v>
      </c>
      <c r="C22" s="71" t="s">
        <v>5</v>
      </c>
      <c r="D22" s="71" t="s">
        <v>6</v>
      </c>
      <c r="E22" s="71" t="s">
        <v>7</v>
      </c>
      <c r="F22" s="71" t="s">
        <v>8</v>
      </c>
      <c r="G22" s="71" t="s">
        <v>9</v>
      </c>
      <c r="H22" s="72" t="s">
        <v>10</v>
      </c>
    </row>
    <row r="23" spans="2:8" x14ac:dyDescent="0.25">
      <c r="B23" s="73" t="s">
        <v>57</v>
      </c>
      <c r="C23" s="74">
        <f t="shared" ref="C23:D23" si="6">C6</f>
        <v>1171</v>
      </c>
      <c r="D23" s="74">
        <f t="shared" si="6"/>
        <v>1756</v>
      </c>
      <c r="E23" s="74">
        <v>3659</v>
      </c>
      <c r="F23" s="74">
        <v>3659</v>
      </c>
      <c r="G23" s="74">
        <v>5821</v>
      </c>
      <c r="H23" s="62">
        <v>4823</v>
      </c>
    </row>
    <row r="24" spans="2:8" x14ac:dyDescent="0.25">
      <c r="B24" s="75" t="s">
        <v>52</v>
      </c>
      <c r="C24" s="76">
        <f>C23/6</f>
        <v>195.16666666666666</v>
      </c>
      <c r="D24" s="76">
        <f t="shared" ref="D24:H24" si="7">D23/6</f>
        <v>292.66666666666669</v>
      </c>
      <c r="E24" s="76">
        <f t="shared" si="7"/>
        <v>609.83333333333337</v>
      </c>
      <c r="F24" s="76">
        <f t="shared" si="7"/>
        <v>609.83333333333337</v>
      </c>
      <c r="G24" s="76">
        <f t="shared" si="7"/>
        <v>970.16666666666663</v>
      </c>
      <c r="H24" s="48">
        <f t="shared" si="7"/>
        <v>803.83333333333337</v>
      </c>
    </row>
    <row r="25" spans="2:8" x14ac:dyDescent="0.25">
      <c r="B25" s="75" t="s">
        <v>53</v>
      </c>
      <c r="C25" s="76">
        <f>C24/19</f>
        <v>10.271929824561402</v>
      </c>
      <c r="D25" s="76">
        <f t="shared" ref="D25:H25" si="8">D24/19</f>
        <v>15.403508771929825</v>
      </c>
      <c r="E25" s="76">
        <f t="shared" si="8"/>
        <v>32.096491228070178</v>
      </c>
      <c r="F25" s="76">
        <f t="shared" si="8"/>
        <v>32.096491228070178</v>
      </c>
      <c r="G25" s="76">
        <f t="shared" si="8"/>
        <v>51.061403508771924</v>
      </c>
      <c r="H25" s="76">
        <f t="shared" si="8"/>
        <v>42.307017543859651</v>
      </c>
    </row>
    <row r="26" spans="2:8" x14ac:dyDescent="0.25">
      <c r="B26" s="75" t="s">
        <v>54</v>
      </c>
      <c r="C26" s="76">
        <f>C25*3</f>
        <v>30.815789473684205</v>
      </c>
      <c r="D26" s="76">
        <f t="shared" ref="D26:H26" si="9">D25*3</f>
        <v>46.21052631578948</v>
      </c>
      <c r="E26" s="76">
        <f t="shared" si="9"/>
        <v>96.289473684210535</v>
      </c>
      <c r="F26" s="76">
        <f t="shared" si="9"/>
        <v>96.289473684210535</v>
      </c>
      <c r="G26" s="76">
        <f t="shared" si="9"/>
        <v>153.18421052631578</v>
      </c>
      <c r="H26" s="48">
        <f t="shared" si="9"/>
        <v>126.92105263157896</v>
      </c>
    </row>
    <row r="27" spans="2:8" ht="16.5" thickBot="1" x14ac:dyDescent="0.3">
      <c r="B27" s="77" t="s">
        <v>55</v>
      </c>
      <c r="C27" s="78">
        <f>C26/20</f>
        <v>1.5407894736842103</v>
      </c>
      <c r="D27" s="78">
        <f t="shared" ref="D27:H27" si="10">D26/20</f>
        <v>2.310526315789474</v>
      </c>
      <c r="E27" s="78">
        <f t="shared" si="10"/>
        <v>4.8144736842105269</v>
      </c>
      <c r="F27" s="78">
        <f t="shared" si="10"/>
        <v>4.8144736842105269</v>
      </c>
      <c r="G27" s="78">
        <f t="shared" si="10"/>
        <v>7.659210526315789</v>
      </c>
      <c r="H27" s="54">
        <f t="shared" si="10"/>
        <v>6.3460526315789476</v>
      </c>
    </row>
    <row r="28" spans="2:8" ht="16.5" thickBot="1" x14ac:dyDescent="0.3"/>
    <row r="29" spans="2:8" ht="16.5" thickBot="1" x14ac:dyDescent="0.3">
      <c r="B29" s="70" t="s">
        <v>62</v>
      </c>
      <c r="C29" s="71" t="s">
        <v>5</v>
      </c>
      <c r="D29" s="71" t="s">
        <v>6</v>
      </c>
      <c r="E29" s="71" t="s">
        <v>7</v>
      </c>
      <c r="F29" s="71" t="s">
        <v>8</v>
      </c>
      <c r="G29" s="71" t="s">
        <v>9</v>
      </c>
      <c r="H29" s="72" t="s">
        <v>10</v>
      </c>
    </row>
    <row r="30" spans="2:8" x14ac:dyDescent="0.25">
      <c r="B30" s="73" t="s">
        <v>57</v>
      </c>
      <c r="C30" s="74">
        <f>C7</f>
        <v>0</v>
      </c>
      <c r="D30" s="74">
        <f t="shared" ref="D30:H30" si="11">D7</f>
        <v>0</v>
      </c>
      <c r="E30" s="74">
        <f t="shared" si="11"/>
        <v>1464</v>
      </c>
      <c r="F30" s="74">
        <f t="shared" si="11"/>
        <v>1464</v>
      </c>
      <c r="G30" s="74">
        <f t="shared" si="11"/>
        <v>3659</v>
      </c>
      <c r="H30" s="62">
        <f t="shared" si="11"/>
        <v>3659</v>
      </c>
    </row>
    <row r="31" spans="2:8" x14ac:dyDescent="0.25">
      <c r="B31" s="75" t="s">
        <v>52</v>
      </c>
      <c r="C31" s="76">
        <f>C30/6</f>
        <v>0</v>
      </c>
      <c r="D31" s="76">
        <f t="shared" ref="D31:H31" si="12">D30/6</f>
        <v>0</v>
      </c>
      <c r="E31" s="76">
        <f t="shared" si="12"/>
        <v>244</v>
      </c>
      <c r="F31" s="76">
        <f t="shared" si="12"/>
        <v>244</v>
      </c>
      <c r="G31" s="76">
        <f t="shared" si="12"/>
        <v>609.83333333333337</v>
      </c>
      <c r="H31" s="48">
        <f t="shared" si="12"/>
        <v>609.83333333333337</v>
      </c>
    </row>
    <row r="32" spans="2:8" x14ac:dyDescent="0.25">
      <c r="B32" s="75" t="s">
        <v>53</v>
      </c>
      <c r="C32" s="76">
        <f>C31/38</f>
        <v>0</v>
      </c>
      <c r="D32" s="76">
        <f t="shared" ref="D32" si="13">D31/38</f>
        <v>0</v>
      </c>
      <c r="E32" s="76">
        <f>E31/19</f>
        <v>12.842105263157896</v>
      </c>
      <c r="F32" s="76">
        <f t="shared" ref="F32:H32" si="14">F31/19</f>
        <v>12.842105263157896</v>
      </c>
      <c r="G32" s="76">
        <f t="shared" si="14"/>
        <v>32.096491228070178</v>
      </c>
      <c r="H32" s="76">
        <f t="shared" si="14"/>
        <v>32.096491228070178</v>
      </c>
    </row>
    <row r="33" spans="2:8" x14ac:dyDescent="0.25">
      <c r="B33" s="75" t="s">
        <v>54</v>
      </c>
      <c r="C33" s="76">
        <f>C32*3</f>
        <v>0</v>
      </c>
      <c r="D33" s="76">
        <f t="shared" ref="D33:H33" si="15">D32*3</f>
        <v>0</v>
      </c>
      <c r="E33" s="76">
        <f t="shared" si="15"/>
        <v>38.526315789473685</v>
      </c>
      <c r="F33" s="76">
        <f t="shared" si="15"/>
        <v>38.526315789473685</v>
      </c>
      <c r="G33" s="76">
        <f t="shared" si="15"/>
        <v>96.289473684210535</v>
      </c>
      <c r="H33" s="48">
        <f t="shared" si="15"/>
        <v>96.289473684210535</v>
      </c>
    </row>
    <row r="34" spans="2:8" ht="16.5" thickBot="1" x14ac:dyDescent="0.3">
      <c r="B34" s="77" t="s">
        <v>55</v>
      </c>
      <c r="C34" s="78">
        <f>C33/20</f>
        <v>0</v>
      </c>
      <c r="D34" s="78">
        <f t="shared" ref="D34:H34" si="16">D33/20</f>
        <v>0</v>
      </c>
      <c r="E34" s="78">
        <f t="shared" si="16"/>
        <v>1.9263157894736842</v>
      </c>
      <c r="F34" s="78">
        <f t="shared" si="16"/>
        <v>1.9263157894736842</v>
      </c>
      <c r="G34" s="78">
        <f t="shared" si="16"/>
        <v>4.8144736842105269</v>
      </c>
      <c r="H34" s="54">
        <f t="shared" si="16"/>
        <v>4.8144736842105269</v>
      </c>
    </row>
  </sheetData>
  <pageMargins left="0.75" right="0.75" top="1" bottom="1" header="0.5" footer="0.5"/>
  <pageSetup orientation="portrait" horizontalDpi="4294967292" verticalDpi="429496729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4"/>
  <sheetViews>
    <sheetView workbookViewId="0">
      <selection activeCell="K12" sqref="K12"/>
    </sheetView>
  </sheetViews>
  <sheetFormatPr baseColWidth="10" defaultRowHeight="15.75" x14ac:dyDescent="0.25"/>
  <cols>
    <col min="1" max="1" width="11.42578125" style="40"/>
    <col min="2" max="2" width="29.7109375" style="40" bestFit="1" customWidth="1"/>
    <col min="3" max="8" width="11.42578125" style="40"/>
    <col min="9" max="9" width="14.85546875" style="40" bestFit="1" customWidth="1"/>
    <col min="10" max="10" width="11.42578125" style="40"/>
    <col min="11" max="11" width="35.140625" style="40" customWidth="1"/>
    <col min="12" max="16384" width="11.42578125" style="40"/>
  </cols>
  <sheetData>
    <row r="2" spans="2:11" ht="16.5" thickBot="1" x14ac:dyDescent="0.3"/>
    <row r="3" spans="2:11" x14ac:dyDescent="0.25">
      <c r="B3" s="41" t="s">
        <v>29</v>
      </c>
      <c r="C3" s="42" t="s">
        <v>5</v>
      </c>
      <c r="D3" s="43" t="s">
        <v>6</v>
      </c>
      <c r="E3" s="42" t="s">
        <v>7</v>
      </c>
      <c r="F3" s="43" t="s">
        <v>8</v>
      </c>
      <c r="G3" s="42" t="s">
        <v>9</v>
      </c>
      <c r="H3" s="43" t="s">
        <v>10</v>
      </c>
      <c r="I3" s="44" t="s">
        <v>40</v>
      </c>
      <c r="K3" s="45" t="s">
        <v>41</v>
      </c>
    </row>
    <row r="4" spans="2:11" ht="31.5" x14ac:dyDescent="0.25">
      <c r="B4" s="46" t="s">
        <v>59</v>
      </c>
      <c r="C4" s="47">
        <v>220</v>
      </c>
      <c r="D4" s="48">
        <v>551</v>
      </c>
      <c r="E4" s="49">
        <v>754</v>
      </c>
      <c r="F4" s="48">
        <v>1106</v>
      </c>
      <c r="G4" s="49">
        <v>1394</v>
      </c>
      <c r="H4" s="48">
        <v>1548</v>
      </c>
      <c r="I4" s="50">
        <f>SUM(C4:H4)</f>
        <v>5573</v>
      </c>
      <c r="K4" s="51" t="s">
        <v>42</v>
      </c>
    </row>
    <row r="5" spans="2:11" ht="31.5" x14ac:dyDescent="0.25">
      <c r="B5" s="46" t="s">
        <v>43</v>
      </c>
      <c r="C5" s="47">
        <v>220</v>
      </c>
      <c r="D5" s="48">
        <v>331</v>
      </c>
      <c r="E5" s="47">
        <v>479</v>
      </c>
      <c r="F5" s="48">
        <v>628</v>
      </c>
      <c r="G5" s="47">
        <v>498</v>
      </c>
      <c r="H5" s="48">
        <v>432</v>
      </c>
      <c r="I5" s="50">
        <f>SUM(C5:H5)</f>
        <v>2588</v>
      </c>
      <c r="K5" s="51" t="s">
        <v>44</v>
      </c>
    </row>
    <row r="6" spans="2:11" x14ac:dyDescent="0.25">
      <c r="B6" s="46" t="s">
        <v>45</v>
      </c>
      <c r="C6" s="47">
        <v>220</v>
      </c>
      <c r="D6" s="48">
        <v>331</v>
      </c>
      <c r="E6" s="47">
        <v>203</v>
      </c>
      <c r="F6" s="48">
        <v>352</v>
      </c>
      <c r="G6" s="47">
        <v>220</v>
      </c>
      <c r="H6" s="48">
        <v>154</v>
      </c>
      <c r="I6" s="50">
        <f>SUM(C6:H6)</f>
        <v>1480</v>
      </c>
      <c r="K6" s="40" t="s">
        <v>46</v>
      </c>
    </row>
    <row r="7" spans="2:11" ht="16.5" thickBot="1" x14ac:dyDescent="0.3">
      <c r="B7" s="52" t="s">
        <v>47</v>
      </c>
      <c r="C7" s="53">
        <f>'[5]metas nuevos y seguimientos'!C6</f>
        <v>0</v>
      </c>
      <c r="D7" s="54">
        <f>'[5]metas nuevos y seguimientos'!D6</f>
        <v>0</v>
      </c>
      <c r="E7" s="53">
        <v>276</v>
      </c>
      <c r="F7" s="54">
        <v>276</v>
      </c>
      <c r="G7" s="53">
        <v>553</v>
      </c>
      <c r="H7" s="54">
        <v>553</v>
      </c>
      <c r="I7" s="55">
        <f>SUM(C7:H7)</f>
        <v>1658</v>
      </c>
      <c r="K7" s="40" t="s">
        <v>48</v>
      </c>
    </row>
    <row r="8" spans="2:11" x14ac:dyDescent="0.25">
      <c r="C8" s="79">
        <f>SUM(C6:C7)</f>
        <v>220</v>
      </c>
      <c r="D8" s="79">
        <f t="shared" ref="D8:I8" si="0">SUM(D6:D7)</f>
        <v>331</v>
      </c>
      <c r="E8" s="79">
        <f t="shared" si="0"/>
        <v>479</v>
      </c>
      <c r="F8" s="79">
        <f t="shared" si="0"/>
        <v>628</v>
      </c>
      <c r="G8" s="79">
        <f t="shared" si="0"/>
        <v>773</v>
      </c>
      <c r="H8" s="79">
        <f t="shared" si="0"/>
        <v>707</v>
      </c>
      <c r="I8" s="79">
        <f t="shared" si="0"/>
        <v>3138</v>
      </c>
    </row>
    <row r="9" spans="2:11" x14ac:dyDescent="0.25">
      <c r="C9" s="80">
        <v>220</v>
      </c>
      <c r="D9" s="79">
        <v>551</v>
      </c>
      <c r="E9" s="80">
        <v>754</v>
      </c>
      <c r="F9" s="79">
        <v>1106</v>
      </c>
      <c r="G9" s="80">
        <v>1394</v>
      </c>
      <c r="H9" s="79">
        <v>1548</v>
      </c>
      <c r="I9" s="80"/>
    </row>
    <row r="10" spans="2:11" x14ac:dyDescent="0.25">
      <c r="F10" s="56"/>
    </row>
    <row r="11" spans="2:11" x14ac:dyDescent="0.25">
      <c r="E11" s="40">
        <v>3198</v>
      </c>
      <c r="F11" s="58">
        <f>E11/E9</f>
        <v>4.2413793103448274</v>
      </c>
    </row>
    <row r="13" spans="2:11" ht="16.5" thickBot="1" x14ac:dyDescent="0.3">
      <c r="B13" s="59">
        <v>5</v>
      </c>
      <c r="C13" s="59" t="s">
        <v>63</v>
      </c>
      <c r="D13" s="59"/>
    </row>
    <row r="14" spans="2:11" ht="16.5" thickBot="1" x14ac:dyDescent="0.3">
      <c r="B14" s="41" t="s">
        <v>29</v>
      </c>
      <c r="C14" s="42" t="s">
        <v>5</v>
      </c>
      <c r="D14" s="43" t="s">
        <v>6</v>
      </c>
      <c r="E14" s="42" t="s">
        <v>7</v>
      </c>
      <c r="F14" s="43" t="s">
        <v>8</v>
      </c>
      <c r="G14" s="42" t="s">
        <v>9</v>
      </c>
      <c r="H14" s="43" t="s">
        <v>10</v>
      </c>
    </row>
    <row r="15" spans="2:11" x14ac:dyDescent="0.25">
      <c r="B15" s="60" t="s">
        <v>50</v>
      </c>
      <c r="C15" s="61">
        <f>C9</f>
        <v>220</v>
      </c>
      <c r="D15" s="62">
        <v>551</v>
      </c>
      <c r="E15" s="61">
        <v>754</v>
      </c>
      <c r="F15" s="62">
        <f t="shared" ref="F15:H15" si="1">F9</f>
        <v>1106</v>
      </c>
      <c r="G15" s="61">
        <f t="shared" si="1"/>
        <v>1394</v>
      </c>
      <c r="H15" s="62">
        <f t="shared" si="1"/>
        <v>1548</v>
      </c>
    </row>
    <row r="16" spans="2:11" ht="16.5" thickBot="1" x14ac:dyDescent="0.3">
      <c r="B16" s="52" t="s">
        <v>51</v>
      </c>
      <c r="C16" s="63">
        <v>220</v>
      </c>
      <c r="D16" s="64">
        <v>331</v>
      </c>
      <c r="E16" s="63">
        <v>279</v>
      </c>
      <c r="F16" s="64">
        <v>352</v>
      </c>
      <c r="G16" s="63">
        <v>220</v>
      </c>
      <c r="H16" s="64">
        <v>220</v>
      </c>
    </row>
    <row r="17" spans="2:8" x14ac:dyDescent="0.25">
      <c r="B17" s="65" t="s">
        <v>52</v>
      </c>
      <c r="C17" s="66">
        <f>C16/6</f>
        <v>36.666666666666664</v>
      </c>
      <c r="D17" s="67">
        <f t="shared" ref="D17:H17" si="2">D16/6</f>
        <v>55.166666666666664</v>
      </c>
      <c r="E17" s="66">
        <f t="shared" si="2"/>
        <v>46.5</v>
      </c>
      <c r="F17" s="67">
        <f t="shared" si="2"/>
        <v>58.666666666666664</v>
      </c>
      <c r="G17" s="66">
        <f t="shared" si="2"/>
        <v>36.666666666666664</v>
      </c>
      <c r="H17" s="67">
        <f t="shared" si="2"/>
        <v>36.666666666666664</v>
      </c>
    </row>
    <row r="18" spans="2:8" x14ac:dyDescent="0.25">
      <c r="B18" s="68" t="s">
        <v>53</v>
      </c>
      <c r="C18" s="47">
        <f>C17/5</f>
        <v>7.333333333333333</v>
      </c>
      <c r="D18" s="47">
        <f t="shared" ref="D18:H18" si="3">D17/5</f>
        <v>11.033333333333333</v>
      </c>
      <c r="E18" s="47">
        <f t="shared" si="3"/>
        <v>9.3000000000000007</v>
      </c>
      <c r="F18" s="47">
        <f t="shared" si="3"/>
        <v>11.733333333333333</v>
      </c>
      <c r="G18" s="47">
        <f t="shared" si="3"/>
        <v>7.333333333333333</v>
      </c>
      <c r="H18" s="47">
        <f t="shared" si="3"/>
        <v>7.333333333333333</v>
      </c>
    </row>
    <row r="19" spans="2:8" x14ac:dyDescent="0.25">
      <c r="B19" s="68" t="s">
        <v>54</v>
      </c>
      <c r="C19" s="47">
        <f>C18*3</f>
        <v>22</v>
      </c>
      <c r="D19" s="48">
        <f t="shared" ref="D19:H19" si="4">D18*3</f>
        <v>33.1</v>
      </c>
      <c r="E19" s="47">
        <f t="shared" si="4"/>
        <v>27.900000000000002</v>
      </c>
      <c r="F19" s="48">
        <f t="shared" si="4"/>
        <v>35.199999999999996</v>
      </c>
      <c r="G19" s="47">
        <f t="shared" si="4"/>
        <v>22</v>
      </c>
      <c r="H19" s="48">
        <f t="shared" si="4"/>
        <v>22</v>
      </c>
    </row>
    <row r="20" spans="2:8" ht="16.5" thickBot="1" x14ac:dyDescent="0.3">
      <c r="B20" s="69" t="s">
        <v>55</v>
      </c>
      <c r="C20" s="53">
        <f>C19/20</f>
        <v>1.1000000000000001</v>
      </c>
      <c r="D20" s="54">
        <f t="shared" ref="D20:H20" si="5">D19/20</f>
        <v>1.655</v>
      </c>
      <c r="E20" s="53">
        <f t="shared" si="5"/>
        <v>1.395</v>
      </c>
      <c r="F20" s="54">
        <f t="shared" si="5"/>
        <v>1.7599999999999998</v>
      </c>
      <c r="G20" s="53">
        <f t="shared" si="5"/>
        <v>1.1000000000000001</v>
      </c>
      <c r="H20" s="54">
        <f t="shared" si="5"/>
        <v>1.1000000000000001</v>
      </c>
    </row>
    <row r="21" spans="2:8" ht="16.5" thickBot="1" x14ac:dyDescent="0.3"/>
    <row r="22" spans="2:8" ht="16.5" thickBot="1" x14ac:dyDescent="0.3">
      <c r="B22" s="70" t="s">
        <v>64</v>
      </c>
      <c r="C22" s="71" t="s">
        <v>5</v>
      </c>
      <c r="D22" s="71" t="s">
        <v>6</v>
      </c>
      <c r="E22" s="71" t="s">
        <v>7</v>
      </c>
      <c r="F22" s="71" t="s">
        <v>8</v>
      </c>
      <c r="G22" s="71" t="s">
        <v>9</v>
      </c>
      <c r="H22" s="72" t="s">
        <v>10</v>
      </c>
    </row>
    <row r="23" spans="2:8" x14ac:dyDescent="0.25">
      <c r="B23" s="73" t="s">
        <v>57</v>
      </c>
      <c r="C23" s="74">
        <f t="shared" ref="C23:H23" si="6">C6</f>
        <v>220</v>
      </c>
      <c r="D23" s="74">
        <f t="shared" si="6"/>
        <v>331</v>
      </c>
      <c r="E23" s="74">
        <f t="shared" si="6"/>
        <v>203</v>
      </c>
      <c r="F23" s="74">
        <v>203</v>
      </c>
      <c r="G23" s="74">
        <f t="shared" si="6"/>
        <v>220</v>
      </c>
      <c r="H23" s="62">
        <f t="shared" si="6"/>
        <v>154</v>
      </c>
    </row>
    <row r="24" spans="2:8" x14ac:dyDescent="0.25">
      <c r="B24" s="75" t="s">
        <v>52</v>
      </c>
      <c r="C24" s="76">
        <f>C23/6</f>
        <v>36.666666666666664</v>
      </c>
      <c r="D24" s="76">
        <f t="shared" ref="D24:H24" si="7">D23/6</f>
        <v>55.166666666666664</v>
      </c>
      <c r="E24" s="76">
        <f t="shared" si="7"/>
        <v>33.833333333333336</v>
      </c>
      <c r="F24" s="76">
        <f t="shared" si="7"/>
        <v>33.833333333333336</v>
      </c>
      <c r="G24" s="76">
        <f t="shared" si="7"/>
        <v>36.666666666666664</v>
      </c>
      <c r="H24" s="48">
        <f t="shared" si="7"/>
        <v>25.666666666666668</v>
      </c>
    </row>
    <row r="25" spans="2:8" x14ac:dyDescent="0.25">
      <c r="B25" s="75" t="s">
        <v>53</v>
      </c>
      <c r="C25" s="76">
        <f>C24/5</f>
        <v>7.333333333333333</v>
      </c>
      <c r="D25" s="76">
        <f t="shared" ref="D25:H25" si="8">D24/5</f>
        <v>11.033333333333333</v>
      </c>
      <c r="E25" s="76">
        <f t="shared" si="8"/>
        <v>6.7666666666666675</v>
      </c>
      <c r="F25" s="76">
        <f t="shared" si="8"/>
        <v>6.7666666666666675</v>
      </c>
      <c r="G25" s="76">
        <f t="shared" si="8"/>
        <v>7.333333333333333</v>
      </c>
      <c r="H25" s="76">
        <f t="shared" si="8"/>
        <v>5.1333333333333337</v>
      </c>
    </row>
    <row r="26" spans="2:8" x14ac:dyDescent="0.25">
      <c r="B26" s="75" t="s">
        <v>54</v>
      </c>
      <c r="C26" s="76">
        <f>C25*3</f>
        <v>22</v>
      </c>
      <c r="D26" s="76">
        <f t="shared" ref="D26:H26" si="9">D25*3</f>
        <v>33.1</v>
      </c>
      <c r="E26" s="76">
        <f t="shared" si="9"/>
        <v>20.300000000000004</v>
      </c>
      <c r="F26" s="76">
        <f t="shared" si="9"/>
        <v>20.300000000000004</v>
      </c>
      <c r="G26" s="76">
        <f t="shared" si="9"/>
        <v>22</v>
      </c>
      <c r="H26" s="48">
        <f t="shared" si="9"/>
        <v>15.400000000000002</v>
      </c>
    </row>
    <row r="27" spans="2:8" ht="16.5" thickBot="1" x14ac:dyDescent="0.3">
      <c r="B27" s="77" t="s">
        <v>55</v>
      </c>
      <c r="C27" s="78">
        <f>C26/20</f>
        <v>1.1000000000000001</v>
      </c>
      <c r="D27" s="78">
        <f>D26/20</f>
        <v>1.655</v>
      </c>
      <c r="E27" s="78">
        <f t="shared" ref="E27:H27" si="10">E26/20</f>
        <v>1.0150000000000001</v>
      </c>
      <c r="F27" s="78">
        <f t="shared" si="10"/>
        <v>1.0150000000000001</v>
      </c>
      <c r="G27" s="78">
        <f t="shared" si="10"/>
        <v>1.1000000000000001</v>
      </c>
      <c r="H27" s="54">
        <f t="shared" si="10"/>
        <v>0.77000000000000013</v>
      </c>
    </row>
    <row r="28" spans="2:8" ht="16.5" thickBot="1" x14ac:dyDescent="0.3"/>
    <row r="29" spans="2:8" ht="16.5" thickBot="1" x14ac:dyDescent="0.3">
      <c r="B29" s="70" t="s">
        <v>65</v>
      </c>
      <c r="C29" s="71" t="s">
        <v>5</v>
      </c>
      <c r="D29" s="71" t="s">
        <v>6</v>
      </c>
      <c r="E29" s="71" t="s">
        <v>7</v>
      </c>
      <c r="F29" s="71" t="s">
        <v>8</v>
      </c>
      <c r="G29" s="71" t="s">
        <v>9</v>
      </c>
      <c r="H29" s="72" t="s">
        <v>10</v>
      </c>
    </row>
    <row r="30" spans="2:8" x14ac:dyDescent="0.25">
      <c r="B30" s="73" t="s">
        <v>57</v>
      </c>
      <c r="C30" s="74">
        <f>C7</f>
        <v>0</v>
      </c>
      <c r="D30" s="74">
        <f t="shared" ref="D30" si="11">D7</f>
        <v>0</v>
      </c>
      <c r="E30" s="74">
        <f>276*3</f>
        <v>828</v>
      </c>
      <c r="F30" s="74">
        <f t="shared" ref="F30:H30" si="12">F7*3</f>
        <v>828</v>
      </c>
      <c r="G30" s="74">
        <f t="shared" si="12"/>
        <v>1659</v>
      </c>
      <c r="H30" s="74">
        <f t="shared" si="12"/>
        <v>1659</v>
      </c>
    </row>
    <row r="31" spans="2:8" x14ac:dyDescent="0.25">
      <c r="B31" s="75" t="s">
        <v>52</v>
      </c>
      <c r="C31" s="76">
        <f>C30/6</f>
        <v>0</v>
      </c>
      <c r="D31" s="76">
        <f t="shared" ref="D31:H31" si="13">D30/6</f>
        <v>0</v>
      </c>
      <c r="E31" s="76">
        <f t="shared" si="13"/>
        <v>138</v>
      </c>
      <c r="F31" s="76">
        <f t="shared" si="13"/>
        <v>138</v>
      </c>
      <c r="G31" s="76">
        <f t="shared" si="13"/>
        <v>276.5</v>
      </c>
      <c r="H31" s="48">
        <f t="shared" si="13"/>
        <v>276.5</v>
      </c>
    </row>
    <row r="32" spans="2:8" x14ac:dyDescent="0.25">
      <c r="B32" s="75" t="s">
        <v>53</v>
      </c>
      <c r="C32" s="76">
        <f>C31/5</f>
        <v>0</v>
      </c>
      <c r="D32" s="76">
        <f t="shared" ref="D32:H32" si="14">D31/5</f>
        <v>0</v>
      </c>
      <c r="E32" s="76">
        <f t="shared" si="14"/>
        <v>27.6</v>
      </c>
      <c r="F32" s="76">
        <f t="shared" si="14"/>
        <v>27.6</v>
      </c>
      <c r="G32" s="76">
        <f t="shared" si="14"/>
        <v>55.3</v>
      </c>
      <c r="H32" s="76">
        <f t="shared" si="14"/>
        <v>55.3</v>
      </c>
    </row>
    <row r="33" spans="2:8" x14ac:dyDescent="0.25">
      <c r="B33" s="75" t="s">
        <v>54</v>
      </c>
      <c r="C33" s="76">
        <f>C32*3</f>
        <v>0</v>
      </c>
      <c r="D33" s="76">
        <f t="shared" ref="D33" si="15">D32*3</f>
        <v>0</v>
      </c>
      <c r="E33" s="76">
        <f>E32*3</f>
        <v>82.800000000000011</v>
      </c>
      <c r="F33" s="76">
        <f t="shared" ref="F33:H33" si="16">F32*3</f>
        <v>82.800000000000011</v>
      </c>
      <c r="G33" s="76">
        <f t="shared" si="16"/>
        <v>165.89999999999998</v>
      </c>
      <c r="H33" s="76">
        <f t="shared" si="16"/>
        <v>165.89999999999998</v>
      </c>
    </row>
    <row r="34" spans="2:8" ht="16.5" thickBot="1" x14ac:dyDescent="0.3">
      <c r="B34" s="77" t="s">
        <v>55</v>
      </c>
      <c r="C34" s="78">
        <f>C33/20</f>
        <v>0</v>
      </c>
      <c r="D34" s="78">
        <f t="shared" ref="D34:H34" si="17">D33/20</f>
        <v>0</v>
      </c>
      <c r="E34" s="78">
        <f t="shared" si="17"/>
        <v>4.1400000000000006</v>
      </c>
      <c r="F34" s="78">
        <f t="shared" si="17"/>
        <v>4.1400000000000006</v>
      </c>
      <c r="G34" s="78">
        <f t="shared" si="17"/>
        <v>8.2949999999999982</v>
      </c>
      <c r="H34" s="54">
        <f t="shared" si="17"/>
        <v>8.2949999999999982</v>
      </c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12"/>
  <sheetViews>
    <sheetView workbookViewId="0">
      <selection activeCell="C7" sqref="C7:D12"/>
    </sheetView>
  </sheetViews>
  <sheetFormatPr baseColWidth="10" defaultRowHeight="15" x14ac:dyDescent="0.25"/>
  <cols>
    <col min="4" max="4" width="14.42578125" customWidth="1"/>
    <col min="5" max="5" width="18.140625" customWidth="1"/>
  </cols>
  <sheetData>
    <row r="4" spans="3:13" ht="18.75" x14ac:dyDescent="0.3">
      <c r="C4" s="145"/>
      <c r="D4" s="146"/>
      <c r="E4" s="146"/>
      <c r="F4" s="146"/>
      <c r="G4" s="146"/>
      <c r="H4" s="146"/>
      <c r="I4" s="146"/>
      <c r="J4" s="146"/>
      <c r="K4" s="146"/>
      <c r="L4" s="146"/>
      <c r="M4" s="147"/>
    </row>
    <row r="5" spans="3:13" x14ac:dyDescent="0.25">
      <c r="C5" s="139" t="s">
        <v>2</v>
      </c>
      <c r="D5" s="140"/>
      <c r="E5" s="140"/>
      <c r="F5" s="140"/>
      <c r="G5" s="140"/>
      <c r="H5" s="140"/>
      <c r="I5" s="140"/>
      <c r="J5" s="140"/>
      <c r="K5" s="140"/>
      <c r="L5" s="140"/>
      <c r="M5" s="141"/>
    </row>
    <row r="6" spans="3:13" x14ac:dyDescent="0.25">
      <c r="C6" s="148" t="s">
        <v>3</v>
      </c>
      <c r="D6" s="149"/>
      <c r="E6" s="9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5" t="s">
        <v>10</v>
      </c>
      <c r="L6" s="2" t="s">
        <v>11</v>
      </c>
      <c r="M6" s="3" t="s">
        <v>12</v>
      </c>
    </row>
    <row r="7" spans="3:13" ht="45" customHeight="1" x14ac:dyDescent="0.25">
      <c r="C7" s="135" t="s">
        <v>66</v>
      </c>
      <c r="D7" s="135"/>
      <c r="E7" s="19">
        <f>SUM(F7:K7)</f>
        <v>10278</v>
      </c>
      <c r="F7" s="19">
        <f>'CCPI HSH'!E5</f>
        <v>584</v>
      </c>
      <c r="G7" s="19">
        <f>'CCPI HSH'!F5</f>
        <v>876</v>
      </c>
      <c r="H7" s="19">
        <f>'CCPI HSH'!G5</f>
        <v>1809</v>
      </c>
      <c r="I7" s="19">
        <f>'CCPI HSH'!H5</f>
        <v>1809</v>
      </c>
      <c r="J7" s="19">
        <f>'CCPI HSH'!I5</f>
        <v>2840</v>
      </c>
      <c r="K7" s="19">
        <f>'CCPI HSH'!J5</f>
        <v>2360</v>
      </c>
      <c r="L7" s="2"/>
      <c r="M7" s="3"/>
    </row>
    <row r="8" spans="3:13" ht="45" customHeight="1" x14ac:dyDescent="0.25">
      <c r="C8" s="129" t="s">
        <v>67</v>
      </c>
      <c r="D8" s="130"/>
      <c r="E8" s="23">
        <f t="shared" ref="E8:E9" si="0">SUM(F8:K8)</f>
        <v>5200</v>
      </c>
      <c r="F8" s="23">
        <f>'CCPI HSH'!E6</f>
        <v>584</v>
      </c>
      <c r="G8" s="23">
        <f>'CCPI HSH'!F6</f>
        <v>876</v>
      </c>
      <c r="H8" s="23">
        <f>'CCPI HSH'!G6</f>
        <v>1079</v>
      </c>
      <c r="I8" s="23">
        <f>'CCPI HSH'!H6</f>
        <v>1079</v>
      </c>
      <c r="J8" s="23">
        <f>'CCPI HSH'!I6</f>
        <v>1031</v>
      </c>
      <c r="K8" s="23">
        <f>'CCPI HSH'!J6</f>
        <v>551</v>
      </c>
      <c r="L8" s="150">
        <v>1</v>
      </c>
      <c r="M8" s="133">
        <v>10</v>
      </c>
    </row>
    <row r="9" spans="3:13" ht="45" customHeight="1" x14ac:dyDescent="0.25">
      <c r="C9" s="128" t="s">
        <v>68</v>
      </c>
      <c r="D9" s="128"/>
      <c r="E9" s="23">
        <f t="shared" si="0"/>
        <v>5078</v>
      </c>
      <c r="F9" s="23">
        <f>'CCPI HSH'!E7</f>
        <v>0</v>
      </c>
      <c r="G9" s="23">
        <f>'CCPI HSH'!F7</f>
        <v>0</v>
      </c>
      <c r="H9" s="23">
        <f>(F8+G8)/2</f>
        <v>730</v>
      </c>
      <c r="I9" s="23">
        <f>H9</f>
        <v>730</v>
      </c>
      <c r="J9" s="23">
        <f>(F8+G8+H8+I8)/2</f>
        <v>1809</v>
      </c>
      <c r="K9" s="23">
        <f>J9</f>
        <v>1809</v>
      </c>
      <c r="L9" s="151"/>
      <c r="M9" s="134"/>
    </row>
    <row r="10" spans="3:13" ht="45" customHeight="1" x14ac:dyDescent="0.25">
      <c r="C10" s="135" t="s">
        <v>69</v>
      </c>
      <c r="D10" s="135"/>
      <c r="E10" s="19">
        <f>SUM(F10:K10)</f>
        <v>30834</v>
      </c>
      <c r="F10" s="19">
        <f>'CCPI HSH'!E8</f>
        <v>1752</v>
      </c>
      <c r="G10" s="19">
        <f>'CCPI HSH'!F8</f>
        <v>2628</v>
      </c>
      <c r="H10" s="19">
        <f>'CCPI HSH'!G8</f>
        <v>5427</v>
      </c>
      <c r="I10" s="19">
        <f>'CCPI HSH'!H8</f>
        <v>5427</v>
      </c>
      <c r="J10" s="19">
        <f>'CCPI HSH'!I8</f>
        <v>8520</v>
      </c>
      <c r="K10" s="19">
        <f>'CCPI HSH'!J8</f>
        <v>7080</v>
      </c>
      <c r="L10" s="5"/>
      <c r="M10" s="6"/>
    </row>
    <row r="11" spans="3:13" ht="45" customHeight="1" x14ac:dyDescent="0.25">
      <c r="C11" s="128" t="s">
        <v>70</v>
      </c>
      <c r="D11" s="128"/>
      <c r="E11" s="23">
        <f>SUM(F11:K11)</f>
        <v>15600</v>
      </c>
      <c r="F11" s="23">
        <f>F8*3</f>
        <v>1752</v>
      </c>
      <c r="G11" s="23">
        <f>G8*3</f>
        <v>2628</v>
      </c>
      <c r="H11" s="23">
        <f t="shared" ref="H11:K11" si="1">H8*3</f>
        <v>3237</v>
      </c>
      <c r="I11" s="23">
        <f t="shared" si="1"/>
        <v>3237</v>
      </c>
      <c r="J11" s="23">
        <f t="shared" si="1"/>
        <v>3093</v>
      </c>
      <c r="K11" s="23">
        <f t="shared" si="1"/>
        <v>1653</v>
      </c>
      <c r="L11" s="5"/>
      <c r="M11" s="6"/>
    </row>
    <row r="12" spans="3:13" ht="45" customHeight="1" x14ac:dyDescent="0.25">
      <c r="C12" s="128" t="s">
        <v>71</v>
      </c>
      <c r="D12" s="128"/>
      <c r="E12" s="23">
        <f>SUM(F12:K12)</f>
        <v>15234</v>
      </c>
      <c r="F12" s="23">
        <f>F9*3</f>
        <v>0</v>
      </c>
      <c r="G12" s="23">
        <f t="shared" ref="G12:K12" si="2">G9*3</f>
        <v>0</v>
      </c>
      <c r="H12" s="23">
        <f t="shared" si="2"/>
        <v>2190</v>
      </c>
      <c r="I12" s="23">
        <f t="shared" si="2"/>
        <v>2190</v>
      </c>
      <c r="J12" s="23">
        <f t="shared" si="2"/>
        <v>5427</v>
      </c>
      <c r="K12" s="23">
        <f t="shared" si="2"/>
        <v>5427</v>
      </c>
      <c r="L12" s="5"/>
      <c r="M12" s="6"/>
    </row>
  </sheetData>
  <mergeCells count="11">
    <mergeCell ref="C10:D10"/>
    <mergeCell ref="C11:D11"/>
    <mergeCell ref="C12:D12"/>
    <mergeCell ref="C4:M4"/>
    <mergeCell ref="C5:M5"/>
    <mergeCell ref="C6:D6"/>
    <mergeCell ref="C7:D7"/>
    <mergeCell ref="C8:D8"/>
    <mergeCell ref="L8:L9"/>
    <mergeCell ref="M8:M9"/>
    <mergeCell ref="C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12"/>
  <sheetViews>
    <sheetView topLeftCell="A2" workbookViewId="0">
      <selection activeCell="G8" sqref="G8"/>
    </sheetView>
  </sheetViews>
  <sheetFormatPr baseColWidth="10" defaultRowHeight="15" x14ac:dyDescent="0.25"/>
  <cols>
    <col min="5" max="5" width="16.7109375" customWidth="1"/>
  </cols>
  <sheetData>
    <row r="4" spans="3:13" ht="18.75" x14ac:dyDescent="0.3">
      <c r="C4" s="145" t="s">
        <v>18</v>
      </c>
      <c r="D4" s="146"/>
      <c r="E4" s="146"/>
      <c r="F4" s="146"/>
      <c r="G4" s="146"/>
      <c r="H4" s="146"/>
      <c r="I4" s="146"/>
      <c r="J4" s="146"/>
      <c r="K4" s="146"/>
      <c r="L4" s="146"/>
      <c r="M4" s="147"/>
    </row>
    <row r="5" spans="3:13" x14ac:dyDescent="0.25">
      <c r="C5" s="139" t="s">
        <v>19</v>
      </c>
      <c r="D5" s="140"/>
      <c r="E5" s="140"/>
      <c r="F5" s="140"/>
      <c r="G5" s="140"/>
      <c r="H5" s="140"/>
      <c r="I5" s="140"/>
      <c r="J5" s="140"/>
      <c r="K5" s="140"/>
      <c r="L5" s="140"/>
      <c r="M5" s="141"/>
    </row>
    <row r="6" spans="3:13" x14ac:dyDescent="0.25">
      <c r="C6" s="157" t="s">
        <v>3</v>
      </c>
      <c r="D6" s="157"/>
      <c r="E6" s="18" t="s">
        <v>4</v>
      </c>
      <c r="F6" s="18" t="s">
        <v>5</v>
      </c>
      <c r="G6" s="18" t="s">
        <v>6</v>
      </c>
      <c r="H6" s="18" t="s">
        <v>7</v>
      </c>
      <c r="I6" s="18" t="s">
        <v>8</v>
      </c>
      <c r="J6" s="18" t="s">
        <v>9</v>
      </c>
      <c r="K6" s="18" t="s">
        <v>10</v>
      </c>
      <c r="L6" s="2" t="s">
        <v>11</v>
      </c>
      <c r="M6" s="3" t="s">
        <v>12</v>
      </c>
    </row>
    <row r="7" spans="3:13" ht="45.75" customHeight="1" x14ac:dyDescent="0.25">
      <c r="C7" s="135" t="s">
        <v>66</v>
      </c>
      <c r="D7" s="135"/>
      <c r="E7" s="19">
        <f t="shared" ref="E7:E11" si="0">SUM(F7:K7)</f>
        <v>1927.0590753105507</v>
      </c>
      <c r="F7" s="19">
        <f>F8+F9</f>
        <v>109.43792279541398</v>
      </c>
      <c r="G7" s="19">
        <f t="shared" ref="G7:K7" si="1">G8+G9</f>
        <v>164.15688419312096</v>
      </c>
      <c r="H7" s="19">
        <f t="shared" si="1"/>
        <v>339.01965213796723</v>
      </c>
      <c r="I7" s="19">
        <f t="shared" si="1"/>
        <v>339.01965213796723</v>
      </c>
      <c r="J7" s="19">
        <f t="shared" si="1"/>
        <v>532.32033098856255</v>
      </c>
      <c r="K7" s="19">
        <f t="shared" si="1"/>
        <v>443.10463305751853</v>
      </c>
      <c r="L7" s="10"/>
      <c r="M7" s="11"/>
    </row>
    <row r="8" spans="3:13" ht="45.75" customHeight="1" x14ac:dyDescent="0.25">
      <c r="C8" s="129" t="s">
        <v>67</v>
      </c>
      <c r="D8" s="130"/>
      <c r="E8" s="16">
        <f t="shared" si="0"/>
        <v>975.42496404608107</v>
      </c>
      <c r="F8" s="16">
        <f>'CCPI HSH'!E17</f>
        <v>109.43792279541398</v>
      </c>
      <c r="G8" s="16">
        <f>'CCPI HSH'!F17</f>
        <v>164.15688419312096</v>
      </c>
      <c r="H8" s="16">
        <f>'CCPI HSH'!G17</f>
        <v>202.22224864369974</v>
      </c>
      <c r="I8" s="16">
        <f>'CCPI HSH'!H17</f>
        <v>202.22224864369974</v>
      </c>
      <c r="J8" s="16">
        <f>'CCPI HSH'!I17</f>
        <v>193.30067885059535</v>
      </c>
      <c r="K8" s="16">
        <f>'CCPI HSH'!J17</f>
        <v>104.08498091955133</v>
      </c>
      <c r="L8" s="150">
        <v>1</v>
      </c>
      <c r="M8" s="133">
        <v>2</v>
      </c>
    </row>
    <row r="9" spans="3:13" ht="45.75" customHeight="1" x14ac:dyDescent="0.25">
      <c r="C9" s="128" t="s">
        <v>68</v>
      </c>
      <c r="D9" s="128"/>
      <c r="E9" s="16">
        <f>SUM(F9:K9)</f>
        <v>951.63411126446942</v>
      </c>
      <c r="F9" s="16">
        <f>'CCPI HSH'!E18</f>
        <v>0</v>
      </c>
      <c r="G9" s="16">
        <f>'CCPI HSH'!F18</f>
        <v>0</v>
      </c>
      <c r="H9" s="16">
        <f>(F8+G8)/2</f>
        <v>136.79740349426748</v>
      </c>
      <c r="I9" s="16">
        <f>H9</f>
        <v>136.79740349426748</v>
      </c>
      <c r="J9" s="16">
        <f>SUM(F8:I8)/2</f>
        <v>339.01965213796723</v>
      </c>
      <c r="K9" s="16">
        <f>J9</f>
        <v>339.01965213796723</v>
      </c>
      <c r="L9" s="151"/>
      <c r="M9" s="134"/>
    </row>
    <row r="10" spans="3:13" ht="45.75" customHeight="1" x14ac:dyDescent="0.25">
      <c r="C10" s="135" t="s">
        <v>69</v>
      </c>
      <c r="D10" s="135"/>
      <c r="E10" s="19">
        <f t="shared" si="0"/>
        <v>5782.2748921382436</v>
      </c>
      <c r="F10" s="19">
        <f>'CCPI HSH'!E19</f>
        <v>328.31376838624192</v>
      </c>
      <c r="G10" s="19">
        <f>'CCPI HSH'!F19</f>
        <v>492.47065257936288</v>
      </c>
      <c r="H10" s="19">
        <f>'CCPI HSH'!G19</f>
        <v>1017.6667459310993</v>
      </c>
      <c r="I10" s="19">
        <f>'CCPI HSH'!H19</f>
        <v>1017.6667459310993</v>
      </c>
      <c r="J10" s="19">
        <f>'CCPI HSH'!I19</f>
        <v>1596.9020365517858</v>
      </c>
      <c r="K10" s="19">
        <f>'CCPI HSH'!J19</f>
        <v>1329.2549427586539</v>
      </c>
      <c r="L10" s="5"/>
      <c r="M10" s="6"/>
    </row>
    <row r="11" spans="3:13" ht="45.75" customHeight="1" x14ac:dyDescent="0.25">
      <c r="C11" s="128" t="s">
        <v>70</v>
      </c>
      <c r="D11" s="128"/>
      <c r="E11" s="16">
        <f t="shared" si="0"/>
        <v>2926.2748921382436</v>
      </c>
      <c r="F11" s="16">
        <f>F8*3</f>
        <v>328.31376838624192</v>
      </c>
      <c r="G11" s="16">
        <f t="shared" ref="G11:K11" si="2">G8*3</f>
        <v>492.47065257936288</v>
      </c>
      <c r="H11" s="16">
        <f t="shared" si="2"/>
        <v>606.66674593109929</v>
      </c>
      <c r="I11" s="16">
        <f t="shared" si="2"/>
        <v>606.66674593109929</v>
      </c>
      <c r="J11" s="16">
        <f t="shared" si="2"/>
        <v>579.90203655178607</v>
      </c>
      <c r="K11" s="16">
        <f t="shared" si="2"/>
        <v>312.25494275865401</v>
      </c>
    </row>
    <row r="12" spans="3:13" ht="45.75" customHeight="1" x14ac:dyDescent="0.25">
      <c r="C12" s="128" t="s">
        <v>71</v>
      </c>
      <c r="D12" s="128"/>
      <c r="E12" s="16">
        <f>SUM(F12:K12)</f>
        <v>2854.9023337934082</v>
      </c>
      <c r="F12" s="16">
        <f>F9*3</f>
        <v>0</v>
      </c>
      <c r="G12" s="16">
        <f t="shared" ref="G12:K12" si="3">G9*3</f>
        <v>0</v>
      </c>
      <c r="H12" s="16">
        <f t="shared" si="3"/>
        <v>410.39221048280245</v>
      </c>
      <c r="I12" s="16">
        <f t="shared" si="3"/>
        <v>410.39221048280245</v>
      </c>
      <c r="J12" s="16">
        <f t="shared" si="3"/>
        <v>1017.0589564139017</v>
      </c>
      <c r="K12" s="16">
        <f t="shared" si="3"/>
        <v>1017.0589564139017</v>
      </c>
    </row>
  </sheetData>
  <mergeCells count="11">
    <mergeCell ref="C10:D10"/>
    <mergeCell ref="C11:D11"/>
    <mergeCell ref="C12:D12"/>
    <mergeCell ref="C4:M4"/>
    <mergeCell ref="C5:M5"/>
    <mergeCell ref="C6:D6"/>
    <mergeCell ref="C7:D7"/>
    <mergeCell ref="C8:D8"/>
    <mergeCell ref="L8:L9"/>
    <mergeCell ref="M8:M9"/>
    <mergeCell ref="C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12"/>
  <sheetViews>
    <sheetView workbookViewId="0">
      <selection activeCell="F9" sqref="F9"/>
    </sheetView>
  </sheetViews>
  <sheetFormatPr baseColWidth="10" defaultRowHeight="15" x14ac:dyDescent="0.25"/>
  <cols>
    <col min="5" max="5" width="18.28515625" customWidth="1"/>
  </cols>
  <sheetData>
    <row r="4" spans="3:13" ht="18.75" x14ac:dyDescent="0.3">
      <c r="C4" s="145" t="s">
        <v>34</v>
      </c>
      <c r="D4" s="146"/>
      <c r="E4" s="146"/>
      <c r="F4" s="146"/>
      <c r="G4" s="146"/>
      <c r="H4" s="146"/>
      <c r="I4" s="146"/>
      <c r="J4" s="146"/>
      <c r="K4" s="146"/>
      <c r="L4" s="146"/>
      <c r="M4" s="147"/>
    </row>
    <row r="5" spans="3:13" x14ac:dyDescent="0.25">
      <c r="C5" s="139"/>
      <c r="D5" s="140"/>
      <c r="E5" s="140"/>
      <c r="F5" s="140"/>
      <c r="G5" s="140"/>
      <c r="H5" s="140"/>
      <c r="I5" s="140"/>
      <c r="J5" s="140"/>
      <c r="K5" s="140"/>
      <c r="L5" s="140"/>
      <c r="M5" s="141"/>
    </row>
    <row r="6" spans="3:13" x14ac:dyDescent="0.25">
      <c r="C6" s="157" t="s">
        <v>3</v>
      </c>
      <c r="D6" s="157"/>
      <c r="E6" s="18" t="s">
        <v>4</v>
      </c>
      <c r="F6" s="18" t="s">
        <v>5</v>
      </c>
      <c r="G6" s="18" t="s">
        <v>6</v>
      </c>
      <c r="H6" s="18" t="s">
        <v>7</v>
      </c>
      <c r="I6" s="18" t="s">
        <v>8</v>
      </c>
      <c r="J6" s="18" t="s">
        <v>9</v>
      </c>
      <c r="K6" s="18" t="s">
        <v>10</v>
      </c>
      <c r="L6" s="2" t="s">
        <v>11</v>
      </c>
      <c r="M6" s="3" t="s">
        <v>12</v>
      </c>
    </row>
    <row r="7" spans="3:13" ht="42" customHeight="1" x14ac:dyDescent="0.25">
      <c r="C7" s="135" t="s">
        <v>66</v>
      </c>
      <c r="D7" s="135"/>
      <c r="E7" s="19">
        <f>SUM(F7:K7)</f>
        <v>15232.30331307109</v>
      </c>
      <c r="F7" s="19">
        <f>F8+F9</f>
        <v>867.31733670127437</v>
      </c>
      <c r="G7" s="19">
        <f t="shared" ref="G7:K7" si="0">G8+G9</f>
        <v>1296.8664284296747</v>
      </c>
      <c r="H7" s="19">
        <f t="shared" si="0"/>
        <v>2679.6809610657983</v>
      </c>
      <c r="I7" s="19">
        <f t="shared" si="0"/>
        <v>2679.6809610657983</v>
      </c>
      <c r="J7" s="19">
        <f t="shared" si="0"/>
        <v>4206.7881684558142</v>
      </c>
      <c r="K7" s="19">
        <f t="shared" si="0"/>
        <v>3501.9694573527295</v>
      </c>
      <c r="L7" s="10"/>
      <c r="M7" s="11"/>
    </row>
    <row r="8" spans="3:13" ht="42" customHeight="1" x14ac:dyDescent="0.25">
      <c r="C8" s="129" t="s">
        <v>67</v>
      </c>
      <c r="D8" s="130"/>
      <c r="E8" s="23">
        <f t="shared" ref="E8:E12" si="1">SUM(F8:K8)</f>
        <v>7708.7576258085437</v>
      </c>
      <c r="F8" s="16">
        <f>'CCPI HSH'!E27+'CCPI HSH'!E38+'CCPI HSH'!E50+'CCPI HSH'!E62+'CCPI HSH'!E74+3</f>
        <v>867.31733670127437</v>
      </c>
      <c r="G8" s="16">
        <f>'CCPI HSH'!F27+'CCPI HSH'!F38+'CCPI HSH'!F50+'CCPI HSH'!F62+'CCPI HSH'!F74</f>
        <v>1296.8664284296747</v>
      </c>
      <c r="H8" s="16">
        <f>'CCPI HSH'!G27+'CCPI HSH'!G38+'CCPI HSH'!G50+'CCPI HSH'!G62+'CCPI HSH'!G74</f>
        <v>1597.5890785003239</v>
      </c>
      <c r="I8" s="16">
        <f>'CCPI HSH'!H27+'CCPI HSH'!H38+'CCPI HSH'!H50+'CCPI HSH'!H62+'CCPI HSH'!H74</f>
        <v>1597.5890785003239</v>
      </c>
      <c r="J8" s="16">
        <f>'CCPI HSH'!I27+'CCPI HSH'!I38+'CCPI HSH'!I50+'CCPI HSH'!I62+'CCPI HSH'!I74</f>
        <v>1527.1072073900154</v>
      </c>
      <c r="K8" s="16">
        <f>'CCPI HSH'!J27+'CCPI HSH'!J38+'CCPI HSH'!J50+'CCPI HSH'!J62+'CCPI HSH'!J74</f>
        <v>822.28849628693138</v>
      </c>
      <c r="L8" s="150"/>
      <c r="M8" s="133">
        <v>14</v>
      </c>
    </row>
    <row r="9" spans="3:13" ht="42" customHeight="1" x14ac:dyDescent="0.25">
      <c r="C9" s="128" t="s">
        <v>68</v>
      </c>
      <c r="D9" s="128"/>
      <c r="E9" s="23">
        <f t="shared" si="1"/>
        <v>7523.5456872625455</v>
      </c>
      <c r="F9" s="16">
        <f>'CCPI HSH'!E28+'CCPI HSH'!E39+'CCPI HSH'!E51+'CCPI HSH'!E63+'CCPI HSH'!E75</f>
        <v>0</v>
      </c>
      <c r="G9" s="16">
        <f>'CCPI HSH'!F28+'CCPI HSH'!F39+'CCPI HSH'!F51+'CCPI HSH'!F63+'CCPI HSH'!F75</f>
        <v>0</v>
      </c>
      <c r="H9" s="16">
        <f>(F8+G8)/2</f>
        <v>1082.0918825654744</v>
      </c>
      <c r="I9" s="16">
        <f>H9</f>
        <v>1082.0918825654744</v>
      </c>
      <c r="J9" s="16">
        <f>SUM(F8:I8)/2</f>
        <v>2679.6809610657983</v>
      </c>
      <c r="K9" s="16">
        <f>J9</f>
        <v>2679.6809610657983</v>
      </c>
      <c r="L9" s="151"/>
      <c r="M9" s="134"/>
    </row>
    <row r="10" spans="3:13" ht="42" customHeight="1" x14ac:dyDescent="0.25">
      <c r="C10" s="135" t="s">
        <v>69</v>
      </c>
      <c r="D10" s="135"/>
      <c r="E10" s="19">
        <f t="shared" si="1"/>
        <v>54868.22506278682</v>
      </c>
      <c r="F10" s="19">
        <f>'CCPI HSH'!E29+'CCPI HSH'!E40+'CCPI HSH'!E52+'CCPI HSH'!E64+'CCPI HSH'!E76</f>
        <v>2592.9520101038233</v>
      </c>
      <c r="G10" s="19">
        <f>'CCPI HSH'!F29+'CCPI HSH'!F40+'CCPI HSH'!F52+'CCPI HSH'!F64+'CCPI HSH'!F76</f>
        <v>3890.5992852890231</v>
      </c>
      <c r="H10" s="19">
        <f>'CCPI HSH'!G29+'CCPI HSH'!G40+'CCPI HSH'!G52+'CCPI HSH'!G64+'CCPI HSH'!G76</f>
        <v>8909.2557921672978</v>
      </c>
      <c r="I10" s="19">
        <f>'CCPI HSH'!H29+'CCPI HSH'!H40+'CCPI HSH'!H52+'CCPI HSH'!H64+'CCPI HSH'!H76</f>
        <v>8909.2557921672978</v>
      </c>
      <c r="J10" s="19">
        <f>'CCPI HSH'!I29+'CCPI HSH'!I40+'CCPI HSH'!I52+'CCPI HSH'!I64+'CCPI HSH'!I76</f>
        <v>16340.309158184315</v>
      </c>
      <c r="K10" s="19">
        <f>'CCPI HSH'!J29+'CCPI HSH'!J40+'CCPI HSH'!J52+'CCPI HSH'!J64+'CCPI HSH'!J76</f>
        <v>14225.853024875059</v>
      </c>
      <c r="L10" s="5"/>
      <c r="M10" s="6"/>
    </row>
    <row r="11" spans="3:13" ht="42" customHeight="1" x14ac:dyDescent="0.25">
      <c r="C11" s="128" t="s">
        <v>70</v>
      </c>
      <c r="D11" s="128"/>
      <c r="E11" s="23">
        <f t="shared" si="1"/>
        <v>23126.272877425632</v>
      </c>
      <c r="F11" s="16">
        <f>F8*3</f>
        <v>2601.9520101038233</v>
      </c>
      <c r="G11" s="16">
        <f t="shared" ref="G11:K11" si="2">G8*3</f>
        <v>3890.599285289024</v>
      </c>
      <c r="H11" s="16">
        <f t="shared" si="2"/>
        <v>4792.7672355009718</v>
      </c>
      <c r="I11" s="16">
        <f t="shared" si="2"/>
        <v>4792.7672355009718</v>
      </c>
      <c r="J11" s="16">
        <f t="shared" si="2"/>
        <v>4581.3216221700459</v>
      </c>
      <c r="K11" s="16">
        <f t="shared" si="2"/>
        <v>2466.8654888607944</v>
      </c>
    </row>
    <row r="12" spans="3:13" ht="42" customHeight="1" x14ac:dyDescent="0.25">
      <c r="C12" s="128" t="s">
        <v>71</v>
      </c>
      <c r="D12" s="128"/>
      <c r="E12" s="23">
        <f t="shared" si="1"/>
        <v>22570.637061787638</v>
      </c>
      <c r="F12" s="16">
        <f>F9*3</f>
        <v>0</v>
      </c>
      <c r="G12" s="16">
        <f t="shared" ref="G12:K12" si="3">G9*3</f>
        <v>0</v>
      </c>
      <c r="H12" s="16">
        <f t="shared" si="3"/>
        <v>3246.2756476964232</v>
      </c>
      <c r="I12" s="16">
        <f t="shared" si="3"/>
        <v>3246.2756476964232</v>
      </c>
      <c r="J12" s="16">
        <f t="shared" si="3"/>
        <v>8039.042883197395</v>
      </c>
      <c r="K12" s="16">
        <f t="shared" si="3"/>
        <v>8039.042883197395</v>
      </c>
    </row>
  </sheetData>
  <mergeCells count="11">
    <mergeCell ref="C10:D10"/>
    <mergeCell ref="C11:D11"/>
    <mergeCell ref="C12:D12"/>
    <mergeCell ref="C4:M4"/>
    <mergeCell ref="C5:M5"/>
    <mergeCell ref="C6:D6"/>
    <mergeCell ref="C7:D7"/>
    <mergeCell ref="C8:D8"/>
    <mergeCell ref="L8:L9"/>
    <mergeCell ref="M8:M9"/>
    <mergeCell ref="C9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M17"/>
  <sheetViews>
    <sheetView topLeftCell="A6" workbookViewId="0">
      <selection activeCell="C11" sqref="C11:D16"/>
    </sheetView>
  </sheetViews>
  <sheetFormatPr baseColWidth="10" defaultRowHeight="15" x14ac:dyDescent="0.25"/>
  <sheetData>
    <row r="8" spans="3:13" ht="18.75" x14ac:dyDescent="0.3">
      <c r="C8" s="152" t="s">
        <v>35</v>
      </c>
      <c r="D8" s="153"/>
      <c r="E8" s="153"/>
      <c r="F8" s="153"/>
      <c r="G8" s="153"/>
      <c r="H8" s="153"/>
      <c r="I8" s="153"/>
      <c r="J8" s="153"/>
      <c r="K8" s="153"/>
      <c r="L8" s="153"/>
      <c r="M8" s="154"/>
    </row>
    <row r="9" spans="3:13" x14ac:dyDescent="0.25">
      <c r="C9" s="139"/>
      <c r="D9" s="140"/>
      <c r="E9" s="140"/>
      <c r="F9" s="140"/>
      <c r="G9" s="140"/>
      <c r="H9" s="140"/>
      <c r="I9" s="140"/>
      <c r="J9" s="140"/>
      <c r="K9" s="140"/>
      <c r="L9" s="140"/>
      <c r="M9" s="141"/>
    </row>
    <row r="10" spans="3:13" x14ac:dyDescent="0.25">
      <c r="C10" s="143" t="s">
        <v>3</v>
      </c>
      <c r="D10" s="144"/>
      <c r="E10" s="27" t="s">
        <v>4</v>
      </c>
      <c r="F10" s="28" t="s">
        <v>5</v>
      </c>
      <c r="G10" s="29" t="s">
        <v>6</v>
      </c>
      <c r="H10" s="29" t="s">
        <v>7</v>
      </c>
      <c r="I10" s="29" t="s">
        <v>8</v>
      </c>
      <c r="J10" s="29" t="s">
        <v>9</v>
      </c>
      <c r="K10" s="30" t="s">
        <v>10</v>
      </c>
      <c r="L10" s="2" t="s">
        <v>11</v>
      </c>
      <c r="M10" s="3" t="s">
        <v>12</v>
      </c>
    </row>
    <row r="11" spans="3:13" ht="44.25" customHeight="1" x14ac:dyDescent="0.25">
      <c r="C11" s="135" t="s">
        <v>66</v>
      </c>
      <c r="D11" s="135"/>
      <c r="E11" s="19">
        <f>SUM(F11:K11)</f>
        <v>8121.2389500000008</v>
      </c>
      <c r="F11" s="19">
        <f>F12+F13</f>
        <v>515.16959999999995</v>
      </c>
      <c r="G11" s="19">
        <f t="shared" ref="G11:K11" si="0">G12+G13</f>
        <v>772.75440000000003</v>
      </c>
      <c r="H11" s="19">
        <f t="shared" si="0"/>
        <v>1609.9050000000002</v>
      </c>
      <c r="I11" s="19">
        <f t="shared" si="0"/>
        <v>1835.2917000000002</v>
      </c>
      <c r="J11" s="19">
        <f t="shared" si="0"/>
        <v>1917.2505000000001</v>
      </c>
      <c r="K11" s="19">
        <f t="shared" si="0"/>
        <v>1470.8677499999999</v>
      </c>
      <c r="L11" s="24"/>
      <c r="M11" s="20"/>
    </row>
    <row r="12" spans="3:13" ht="44.25" customHeight="1" x14ac:dyDescent="0.25">
      <c r="C12" s="129" t="s">
        <v>67</v>
      </c>
      <c r="D12" s="130"/>
      <c r="E12" s="23">
        <f t="shared" ref="E12:E16" si="1">SUM(F12:K12)</f>
        <v>4683.3600000000006</v>
      </c>
      <c r="F12" s="16">
        <f>'CCPI TSF'!E21+'CCPI TSF'!E33+'CCPI TSF'!E45</f>
        <v>515.16959999999995</v>
      </c>
      <c r="G12" s="16">
        <f>'CCPI TSF'!F21+'CCPI TSF'!F33+'CCPI TSF'!F45</f>
        <v>772.75440000000003</v>
      </c>
      <c r="H12" s="16">
        <f>'CCPI TSF'!G21+'CCPI TSF'!G33+'CCPI TSF'!G45</f>
        <v>965.9430000000001</v>
      </c>
      <c r="I12" s="16">
        <f>'CCPI TSF'!H21+'CCPI TSF'!H33+'CCPI TSF'!H45</f>
        <v>965.9430000000001</v>
      </c>
      <c r="J12" s="16">
        <f>'CCPI TSF'!I21+'CCPI TSF'!I33+'CCPI TSF'!I45</f>
        <v>951.3075</v>
      </c>
      <c r="K12" s="16">
        <f>'CCPI TSF'!J21+'CCPI TSF'!J33+'CCPI TSF'!J45</f>
        <v>512.24249999999995</v>
      </c>
      <c r="L12" s="131">
        <v>1</v>
      </c>
      <c r="M12" s="133">
        <v>8</v>
      </c>
    </row>
    <row r="13" spans="3:13" ht="44.25" customHeight="1" x14ac:dyDescent="0.25">
      <c r="C13" s="128" t="s">
        <v>68</v>
      </c>
      <c r="D13" s="128"/>
      <c r="E13" s="23">
        <f t="shared" si="1"/>
        <v>3437.8789500000003</v>
      </c>
      <c r="F13" s="16">
        <f>'CCPI TSF'!E22+'CCPI TSF'!E34+'CCPI TSF'!E46</f>
        <v>0</v>
      </c>
      <c r="G13" s="16">
        <f>'CCPI TSF'!F22+'CCPI TSF'!F34+'CCPI TSF'!F46</f>
        <v>0</v>
      </c>
      <c r="H13" s="16">
        <f>(F12+G12)/2</f>
        <v>643.96199999999999</v>
      </c>
      <c r="I13" s="16">
        <f t="shared" ref="I13:K13" si="2">(G12+H12)/2</f>
        <v>869.34870000000001</v>
      </c>
      <c r="J13" s="16">
        <f t="shared" si="2"/>
        <v>965.9430000000001</v>
      </c>
      <c r="K13" s="16">
        <f t="shared" si="2"/>
        <v>958.62525000000005</v>
      </c>
      <c r="L13" s="132"/>
      <c r="M13" s="134"/>
    </row>
    <row r="14" spans="3:13" ht="44.25" customHeight="1" x14ac:dyDescent="0.25">
      <c r="C14" s="135" t="s">
        <v>69</v>
      </c>
      <c r="D14" s="135"/>
      <c r="E14" s="19">
        <f t="shared" si="1"/>
        <v>47561.284500000002</v>
      </c>
      <c r="F14" s="19">
        <f>'CCPI TSF'!E23+'CCPI TSF'!E35+'CCPI TSF'!E47</f>
        <v>1545.5087999999998</v>
      </c>
      <c r="G14" s="19">
        <f>'CCPI TSF'!F23+'CCPI TSF'!F35+'CCPI TSF'!F47</f>
        <v>2318.2632000000003</v>
      </c>
      <c r="H14" s="19">
        <f>'CCPI TSF'!G23+'CCPI TSF'!G35+'CCPI TSF'!G47</f>
        <v>7727.5725000000002</v>
      </c>
      <c r="I14" s="19">
        <f>'CCPI TSF'!H23+'CCPI TSF'!H35+'CCPI TSF'!H47</f>
        <v>7727.5725000000002</v>
      </c>
      <c r="J14" s="19">
        <f>'CCPI TSF'!I23+'CCPI TSF'!I35+'CCPI TSF'!I47</f>
        <v>14929.78125</v>
      </c>
      <c r="K14" s="19">
        <f>'CCPI TSF'!J23+'CCPI TSF'!J35+'CCPI TSF'!J47</f>
        <v>13312.58625</v>
      </c>
      <c r="L14" s="5"/>
      <c r="M14" s="6"/>
    </row>
    <row r="15" spans="3:13" ht="44.25" customHeight="1" x14ac:dyDescent="0.25">
      <c r="C15" s="128" t="s">
        <v>70</v>
      </c>
      <c r="D15" s="128"/>
      <c r="E15" s="23">
        <f t="shared" si="1"/>
        <v>14050.080000000002</v>
      </c>
      <c r="F15" s="16">
        <f>F12*3</f>
        <v>1545.5087999999998</v>
      </c>
      <c r="G15" s="16">
        <f t="shared" ref="G15:K15" si="3">G12*3</f>
        <v>2318.2632000000003</v>
      </c>
      <c r="H15" s="16">
        <f t="shared" si="3"/>
        <v>2897.8290000000002</v>
      </c>
      <c r="I15" s="16">
        <f t="shared" si="3"/>
        <v>2897.8290000000002</v>
      </c>
      <c r="J15" s="16">
        <f t="shared" si="3"/>
        <v>2853.9225000000001</v>
      </c>
      <c r="K15" s="16">
        <f t="shared" si="3"/>
        <v>1536.7275</v>
      </c>
      <c r="L15" s="5"/>
      <c r="M15" s="6"/>
    </row>
    <row r="16" spans="3:13" ht="44.25" customHeight="1" x14ac:dyDescent="0.25">
      <c r="C16" s="128" t="s">
        <v>71</v>
      </c>
      <c r="D16" s="128"/>
      <c r="E16" s="23">
        <f t="shared" si="1"/>
        <v>10313.636849999999</v>
      </c>
      <c r="F16" s="16">
        <f>F13*3</f>
        <v>0</v>
      </c>
      <c r="G16" s="16">
        <f t="shared" ref="G16:K16" si="4">G13*3</f>
        <v>0</v>
      </c>
      <c r="H16" s="16">
        <f t="shared" si="4"/>
        <v>1931.886</v>
      </c>
      <c r="I16" s="16">
        <f t="shared" si="4"/>
        <v>2608.0461</v>
      </c>
      <c r="J16" s="16">
        <f t="shared" si="4"/>
        <v>2897.8290000000002</v>
      </c>
      <c r="K16" s="16">
        <f t="shared" si="4"/>
        <v>2875.8757500000002</v>
      </c>
      <c r="L16" s="5"/>
      <c r="M16" s="6"/>
    </row>
    <row r="17" spans="5:5" x14ac:dyDescent="0.25">
      <c r="E17" s="32"/>
    </row>
  </sheetData>
  <mergeCells count="11">
    <mergeCell ref="C8:M8"/>
    <mergeCell ref="C9:M9"/>
    <mergeCell ref="C10:D10"/>
    <mergeCell ref="C15:D15"/>
    <mergeCell ref="C16:D16"/>
    <mergeCell ref="C11:D11"/>
    <mergeCell ref="C12:D12"/>
    <mergeCell ref="L12:L13"/>
    <mergeCell ref="M12:M13"/>
    <mergeCell ref="C13:D13"/>
    <mergeCell ref="C14:D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M16"/>
  <sheetViews>
    <sheetView topLeftCell="A4" workbookViewId="0">
      <selection activeCell="F12" sqref="F12"/>
    </sheetView>
  </sheetViews>
  <sheetFormatPr baseColWidth="10" defaultRowHeight="15" x14ac:dyDescent="0.25"/>
  <cols>
    <col min="5" max="5" width="16.7109375" customWidth="1"/>
  </cols>
  <sheetData>
    <row r="7" spans="3:13" x14ac:dyDescent="0.25">
      <c r="C7" t="s">
        <v>26</v>
      </c>
    </row>
    <row r="8" spans="3:13" ht="18.75" x14ac:dyDescent="0.3">
      <c r="C8" s="152" t="s">
        <v>1</v>
      </c>
      <c r="D8" s="153"/>
      <c r="E8" s="153"/>
      <c r="F8" s="153"/>
      <c r="G8" s="153"/>
      <c r="H8" s="153"/>
      <c r="I8" s="153"/>
      <c r="J8" s="153"/>
      <c r="K8" s="153"/>
      <c r="L8" s="153"/>
      <c r="M8" s="154"/>
    </row>
    <row r="9" spans="3:13" x14ac:dyDescent="0.25">
      <c r="C9" s="139" t="s">
        <v>21</v>
      </c>
      <c r="D9" s="140"/>
      <c r="E9" s="140"/>
      <c r="F9" s="140"/>
      <c r="G9" s="140"/>
      <c r="H9" s="140"/>
      <c r="I9" s="140"/>
      <c r="J9" s="140"/>
      <c r="K9" s="140"/>
      <c r="L9" s="140"/>
      <c r="M9" s="141"/>
    </row>
    <row r="10" spans="3:13" x14ac:dyDescent="0.25">
      <c r="C10" s="143" t="s">
        <v>3</v>
      </c>
      <c r="D10" s="144"/>
      <c r="E10" s="27" t="s">
        <v>4</v>
      </c>
      <c r="F10" s="28" t="s">
        <v>5</v>
      </c>
      <c r="G10" s="29" t="s">
        <v>6</v>
      </c>
      <c r="H10" s="29" t="s">
        <v>7</v>
      </c>
      <c r="I10" s="29" t="s">
        <v>8</v>
      </c>
      <c r="J10" s="29" t="s">
        <v>9</v>
      </c>
      <c r="K10" s="30" t="s">
        <v>10</v>
      </c>
      <c r="L10" s="84"/>
      <c r="M10" s="3" t="s">
        <v>12</v>
      </c>
    </row>
    <row r="11" spans="3:13" ht="42.75" customHeight="1" x14ac:dyDescent="0.25">
      <c r="C11" s="135" t="s">
        <v>66</v>
      </c>
      <c r="D11" s="135"/>
      <c r="E11" s="19">
        <f>SUM(F11:K11)</f>
        <v>11042.085600000002</v>
      </c>
      <c r="F11" s="19">
        <f>F12+F13</f>
        <v>655.67039999999997</v>
      </c>
      <c r="G11" s="19">
        <f t="shared" ref="G11:K11" si="0">G12+G13</f>
        <v>983.50560000000007</v>
      </c>
      <c r="H11" s="19">
        <f t="shared" si="0"/>
        <v>2048.9700000000003</v>
      </c>
      <c r="I11" s="19">
        <f t="shared" si="0"/>
        <v>2048.9700000000003</v>
      </c>
      <c r="J11" s="19">
        <f t="shared" si="0"/>
        <v>2931.8898000000004</v>
      </c>
      <c r="K11" s="19">
        <f t="shared" si="0"/>
        <v>2373.0798000000004</v>
      </c>
      <c r="L11" s="24"/>
      <c r="M11" s="20"/>
    </row>
    <row r="12" spans="3:13" ht="42.75" customHeight="1" x14ac:dyDescent="0.25">
      <c r="C12" s="129" t="s">
        <v>67</v>
      </c>
      <c r="D12" s="130"/>
      <c r="E12" s="23">
        <f t="shared" ref="E12:E16" si="1">SUM(F12:K12)</f>
        <v>5960.64</v>
      </c>
      <c r="F12" s="16">
        <f>'CCPI TSF'!E9</f>
        <v>655.67039999999997</v>
      </c>
      <c r="G12" s="16">
        <f>'CCPI TSF'!F9</f>
        <v>983.50560000000007</v>
      </c>
      <c r="H12" s="16">
        <f>'CCPI TSF'!G9</f>
        <v>1229.3820000000003</v>
      </c>
      <c r="I12" s="16">
        <f>'CCPI TSF'!H9</f>
        <v>1229.3820000000003</v>
      </c>
      <c r="J12" s="16">
        <f>'CCPI TSF'!I9</f>
        <v>1210.7550000000001</v>
      </c>
      <c r="K12" s="16">
        <f>'CCPI TSF'!J9</f>
        <v>651.94500000000005</v>
      </c>
      <c r="L12" s="131">
        <v>1</v>
      </c>
      <c r="M12" s="133">
        <v>9</v>
      </c>
    </row>
    <row r="13" spans="3:13" ht="42.75" customHeight="1" x14ac:dyDescent="0.25">
      <c r="C13" s="128" t="s">
        <v>68</v>
      </c>
      <c r="D13" s="128"/>
      <c r="E13" s="23">
        <f t="shared" si="1"/>
        <v>5081.4456000000009</v>
      </c>
      <c r="F13" s="16">
        <f>'CCPI TSF'!E10</f>
        <v>0</v>
      </c>
      <c r="G13" s="16">
        <f>'CCPI TSF'!F10</f>
        <v>0</v>
      </c>
      <c r="H13" s="16">
        <f>SUM(F12:G12)/2</f>
        <v>819.58799999999997</v>
      </c>
      <c r="I13" s="16">
        <f>H13</f>
        <v>819.58799999999997</v>
      </c>
      <c r="J13" s="16">
        <f>SUM(G12:I12)/2</f>
        <v>1721.1348000000003</v>
      </c>
      <c r="K13" s="16">
        <f>J13</f>
        <v>1721.1348000000003</v>
      </c>
      <c r="L13" s="132"/>
      <c r="M13" s="134"/>
    </row>
    <row r="14" spans="3:13" ht="42.75" customHeight="1" x14ac:dyDescent="0.25">
      <c r="C14" s="135" t="s">
        <v>69</v>
      </c>
      <c r="D14" s="135"/>
      <c r="E14" s="19">
        <f t="shared" si="1"/>
        <v>35089.920000000006</v>
      </c>
      <c r="F14" s="19">
        <f>'CCPI TSF'!E11</f>
        <v>1967.0111999999999</v>
      </c>
      <c r="G14" s="19">
        <f>'CCPI TSF'!F11</f>
        <v>2950.5168000000003</v>
      </c>
      <c r="H14" s="19">
        <f>'CCPI TSF'!G11</f>
        <v>6145.1460000000015</v>
      </c>
      <c r="I14" s="19">
        <f>'CCPI TSF'!H11</f>
        <v>6145.1460000000015</v>
      </c>
      <c r="J14" s="19">
        <f>'CCPI TSF'!I11</f>
        <v>9779.2649999999994</v>
      </c>
      <c r="K14" s="19">
        <f>'CCPI TSF'!J11</f>
        <v>8102.8350000000009</v>
      </c>
      <c r="L14" s="5"/>
      <c r="M14" s="6"/>
    </row>
    <row r="15" spans="3:13" ht="42.75" customHeight="1" x14ac:dyDescent="0.25">
      <c r="C15" s="128" t="s">
        <v>70</v>
      </c>
      <c r="D15" s="128"/>
      <c r="E15" s="23">
        <f t="shared" si="1"/>
        <v>17881.920000000002</v>
      </c>
      <c r="F15" s="16">
        <f>F12*3</f>
        <v>1967.0111999999999</v>
      </c>
      <c r="G15" s="16">
        <f t="shared" ref="G15:K15" si="2">G12*3</f>
        <v>2950.5168000000003</v>
      </c>
      <c r="H15" s="16">
        <f t="shared" si="2"/>
        <v>3688.1460000000006</v>
      </c>
      <c r="I15" s="16">
        <f t="shared" si="2"/>
        <v>3688.1460000000006</v>
      </c>
      <c r="J15" s="16">
        <f t="shared" si="2"/>
        <v>3632.2650000000003</v>
      </c>
      <c r="K15" s="16">
        <f t="shared" si="2"/>
        <v>1955.835</v>
      </c>
      <c r="L15" s="5"/>
      <c r="M15" s="6"/>
    </row>
    <row r="16" spans="3:13" ht="42.75" customHeight="1" x14ac:dyDescent="0.25">
      <c r="C16" s="128" t="s">
        <v>71</v>
      </c>
      <c r="D16" s="128"/>
      <c r="E16" s="23">
        <f t="shared" si="1"/>
        <v>15244.336800000003</v>
      </c>
      <c r="F16" s="16">
        <f>F13*3</f>
        <v>0</v>
      </c>
      <c r="G16" s="16">
        <f t="shared" ref="G16:K16" si="3">G13*3</f>
        <v>0</v>
      </c>
      <c r="H16" s="16">
        <f t="shared" si="3"/>
        <v>2458.7640000000001</v>
      </c>
      <c r="I16" s="16">
        <f t="shared" si="3"/>
        <v>2458.7640000000001</v>
      </c>
      <c r="J16" s="16">
        <f t="shared" si="3"/>
        <v>5163.4044000000013</v>
      </c>
      <c r="K16" s="16">
        <f t="shared" si="3"/>
        <v>5163.4044000000013</v>
      </c>
      <c r="L16" s="5"/>
      <c r="M16" s="6"/>
    </row>
  </sheetData>
  <mergeCells count="11">
    <mergeCell ref="C14:D14"/>
    <mergeCell ref="C15:D15"/>
    <mergeCell ref="C16:D16"/>
    <mergeCell ref="C8:M8"/>
    <mergeCell ref="C9:M9"/>
    <mergeCell ref="C10:D10"/>
    <mergeCell ref="C11:D11"/>
    <mergeCell ref="C12:D12"/>
    <mergeCell ref="L12:L13"/>
    <mergeCell ref="M12:M13"/>
    <mergeCell ref="C13:D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11"/>
  <sheetViews>
    <sheetView topLeftCell="A3" workbookViewId="0">
      <selection activeCell="E12" sqref="E12"/>
    </sheetView>
  </sheetViews>
  <sheetFormatPr baseColWidth="10" defaultRowHeight="15" x14ac:dyDescent="0.25"/>
  <sheetData>
    <row r="3" spans="3:13" x14ac:dyDescent="0.25">
      <c r="C3" s="136" t="s">
        <v>31</v>
      </c>
      <c r="D3" s="137"/>
      <c r="E3" s="137"/>
      <c r="F3" s="137"/>
      <c r="G3" s="137"/>
      <c r="H3" s="137"/>
      <c r="I3" s="137"/>
      <c r="J3" s="137"/>
      <c r="K3" s="137"/>
      <c r="L3" s="137"/>
      <c r="M3" s="138"/>
    </row>
    <row r="4" spans="3:13" x14ac:dyDescent="0.25">
      <c r="C4" s="139"/>
      <c r="D4" s="140"/>
      <c r="E4" s="140"/>
      <c r="F4" s="140"/>
      <c r="G4" s="140"/>
      <c r="H4" s="140"/>
      <c r="I4" s="140"/>
      <c r="J4" s="140"/>
      <c r="K4" s="140"/>
      <c r="L4" s="140"/>
      <c r="M4" s="141"/>
    </row>
    <row r="5" spans="3:13" x14ac:dyDescent="0.25">
      <c r="C5" s="142" t="s">
        <v>3</v>
      </c>
      <c r="D5" s="142"/>
      <c r="E5" s="36" t="s">
        <v>4</v>
      </c>
      <c r="F5" s="37" t="s">
        <v>5</v>
      </c>
      <c r="G5" s="36" t="s">
        <v>6</v>
      </c>
      <c r="H5" s="36" t="s">
        <v>7</v>
      </c>
      <c r="I5" s="36" t="s">
        <v>8</v>
      </c>
      <c r="J5" s="36" t="s">
        <v>9</v>
      </c>
      <c r="K5" s="36" t="s">
        <v>10</v>
      </c>
      <c r="L5" s="21" t="s">
        <v>11</v>
      </c>
      <c r="M5" s="3" t="s">
        <v>12</v>
      </c>
    </row>
    <row r="6" spans="3:13" ht="49.5" customHeight="1" x14ac:dyDescent="0.25">
      <c r="C6" s="135" t="s">
        <v>66</v>
      </c>
      <c r="D6" s="135"/>
      <c r="E6" s="19">
        <f>SUM(F6:K6)</f>
        <v>2340.2000000000003</v>
      </c>
      <c r="F6" s="19">
        <f>F7+F8</f>
        <v>165.36</v>
      </c>
      <c r="G6" s="19">
        <f t="shared" ref="G6:K6" si="0">G7+G8</f>
        <v>248.04000000000002</v>
      </c>
      <c r="H6" s="19">
        <f t="shared" si="0"/>
        <v>388.70000000000005</v>
      </c>
      <c r="I6" s="19">
        <f t="shared" si="0"/>
        <v>431.70000000000005</v>
      </c>
      <c r="J6" s="19">
        <f t="shared" si="0"/>
        <v>553.20000000000005</v>
      </c>
      <c r="K6" s="19">
        <f t="shared" si="0"/>
        <v>553.20000000000005</v>
      </c>
      <c r="L6" s="24"/>
      <c r="M6" s="20"/>
    </row>
    <row r="7" spans="3:13" ht="49.5" customHeight="1" x14ac:dyDescent="0.25">
      <c r="C7" s="129" t="s">
        <v>67</v>
      </c>
      <c r="D7" s="130"/>
      <c r="E7" s="23">
        <f>SUM(F7:K7)</f>
        <v>1106.4000000000001</v>
      </c>
      <c r="F7" s="23">
        <f>'CCPI TRANS'!E8+'CCPI TRANS'!E32</f>
        <v>165.36</v>
      </c>
      <c r="G7" s="23">
        <f>'CCPI TRANS'!F8+'CCPI TRANS'!F32</f>
        <v>248.04000000000002</v>
      </c>
      <c r="H7" s="23">
        <f>'CCPI TRANS'!G8+'CCPI TRANS'!G32</f>
        <v>182</v>
      </c>
      <c r="I7" s="23">
        <f>'CCPI TRANS'!H8+'CCPI TRANS'!H32</f>
        <v>225</v>
      </c>
      <c r="J7" s="23">
        <f>'CCPI TRANS'!I8+'CCPI TRANS'!I32</f>
        <v>143</v>
      </c>
      <c r="K7" s="23">
        <f>'CCPI TRANS'!J8+'CCPI TRANS'!J32</f>
        <v>143</v>
      </c>
      <c r="L7" s="131">
        <v>1</v>
      </c>
      <c r="M7" s="133">
        <v>3</v>
      </c>
    </row>
    <row r="8" spans="3:13" ht="49.5" customHeight="1" x14ac:dyDescent="0.25">
      <c r="C8" s="128" t="s">
        <v>68</v>
      </c>
      <c r="D8" s="128"/>
      <c r="E8" s="23">
        <f t="shared" ref="E8:E11" si="1">SUM(F8:K8)</f>
        <v>1233.8000000000002</v>
      </c>
      <c r="F8" s="23">
        <f>'CCPI TRANS'!E9+'CCPI TRANS'!E33</f>
        <v>0</v>
      </c>
      <c r="G8" s="23">
        <f>'CCPI TRANS'!F9+'CCPI TRANS'!F33</f>
        <v>0</v>
      </c>
      <c r="H8" s="23">
        <f>SUM(F7:G7)/2</f>
        <v>206.70000000000002</v>
      </c>
      <c r="I8" s="23">
        <f>H8</f>
        <v>206.70000000000002</v>
      </c>
      <c r="J8" s="23">
        <f>SUM(F7:I7)/2</f>
        <v>410.20000000000005</v>
      </c>
      <c r="K8" s="23">
        <f>J8</f>
        <v>410.20000000000005</v>
      </c>
      <c r="L8" s="132"/>
      <c r="M8" s="134"/>
    </row>
    <row r="9" spans="3:13" ht="49.5" customHeight="1" x14ac:dyDescent="0.25">
      <c r="C9" s="135" t="s">
        <v>69</v>
      </c>
      <c r="D9" s="135"/>
      <c r="E9" s="19">
        <f t="shared" si="1"/>
        <v>7020.6</v>
      </c>
      <c r="F9" s="19">
        <f>F10+F11</f>
        <v>496.08000000000004</v>
      </c>
      <c r="G9" s="19">
        <f t="shared" ref="G9:K9" si="2">G10+G11</f>
        <v>744.12000000000012</v>
      </c>
      <c r="H9" s="19">
        <f t="shared" si="2"/>
        <v>1166.0999999999999</v>
      </c>
      <c r="I9" s="19">
        <f t="shared" si="2"/>
        <v>1295.0999999999999</v>
      </c>
      <c r="J9" s="19">
        <f t="shared" si="2"/>
        <v>1659.6000000000001</v>
      </c>
      <c r="K9" s="19">
        <f t="shared" si="2"/>
        <v>1659.6000000000001</v>
      </c>
    </row>
    <row r="10" spans="3:13" ht="49.5" customHeight="1" x14ac:dyDescent="0.25">
      <c r="C10" s="128" t="s">
        <v>70</v>
      </c>
      <c r="D10" s="128"/>
      <c r="E10" s="23">
        <f t="shared" si="1"/>
        <v>3319.2000000000003</v>
      </c>
      <c r="F10" s="23">
        <f>F7*3</f>
        <v>496.08000000000004</v>
      </c>
      <c r="G10" s="23">
        <f t="shared" ref="G10:K10" si="3">G7*3</f>
        <v>744.12000000000012</v>
      </c>
      <c r="H10" s="23">
        <f t="shared" si="3"/>
        <v>546</v>
      </c>
      <c r="I10" s="23">
        <f t="shared" si="3"/>
        <v>675</v>
      </c>
      <c r="J10" s="23">
        <f t="shared" si="3"/>
        <v>429</v>
      </c>
      <c r="K10" s="23">
        <f t="shared" si="3"/>
        <v>429</v>
      </c>
    </row>
    <row r="11" spans="3:13" ht="49.5" customHeight="1" x14ac:dyDescent="0.25">
      <c r="C11" s="128" t="s">
        <v>71</v>
      </c>
      <c r="D11" s="128"/>
      <c r="E11" s="23">
        <f t="shared" si="1"/>
        <v>3701.4000000000005</v>
      </c>
      <c r="F11" s="23">
        <f>F8*3</f>
        <v>0</v>
      </c>
      <c r="G11" s="23">
        <f t="shared" ref="G11:K11" si="4">G8*3</f>
        <v>0</v>
      </c>
      <c r="H11" s="23">
        <f t="shared" si="4"/>
        <v>620.1</v>
      </c>
      <c r="I11" s="23">
        <f t="shared" si="4"/>
        <v>620.1</v>
      </c>
      <c r="J11" s="23">
        <f t="shared" si="4"/>
        <v>1230.6000000000001</v>
      </c>
      <c r="K11" s="23">
        <f t="shared" si="4"/>
        <v>1230.6000000000001</v>
      </c>
    </row>
  </sheetData>
  <mergeCells count="11">
    <mergeCell ref="C9:D9"/>
    <mergeCell ref="C10:D10"/>
    <mergeCell ref="C11:D11"/>
    <mergeCell ref="C3:M3"/>
    <mergeCell ref="C4:M4"/>
    <mergeCell ref="C5:D5"/>
    <mergeCell ref="C6:D6"/>
    <mergeCell ref="C7:D7"/>
    <mergeCell ref="L7:L8"/>
    <mergeCell ref="M7:M8"/>
    <mergeCell ref="C8:D8"/>
  </mergeCells>
  <pageMargins left="0.7" right="0.7" top="0.75" bottom="0.75" header="0.3" footer="0.3"/>
  <pageSetup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N15"/>
  <sheetViews>
    <sheetView topLeftCell="A4" workbookViewId="0">
      <selection activeCell="D10" sqref="D10:E15"/>
    </sheetView>
  </sheetViews>
  <sheetFormatPr baseColWidth="10" defaultRowHeight="15" x14ac:dyDescent="0.25"/>
  <sheetData>
    <row r="7" spans="4:14" ht="18.75" x14ac:dyDescent="0.3">
      <c r="D7" s="158" t="s">
        <v>23</v>
      </c>
      <c r="E7" s="158"/>
      <c r="F7" s="158"/>
      <c r="G7" s="158"/>
      <c r="H7" s="158"/>
      <c r="I7" s="158"/>
      <c r="J7" s="158"/>
      <c r="K7" s="158"/>
      <c r="L7" s="158"/>
      <c r="M7" s="158"/>
      <c r="N7" s="158"/>
    </row>
    <row r="8" spans="4:14" x14ac:dyDescent="0.25">
      <c r="D8" s="139" t="s">
        <v>32</v>
      </c>
      <c r="E8" s="140"/>
      <c r="F8" s="140"/>
      <c r="G8" s="140"/>
      <c r="H8" s="140"/>
      <c r="I8" s="140"/>
      <c r="J8" s="140"/>
      <c r="K8" s="140"/>
      <c r="L8" s="140"/>
      <c r="M8" s="140"/>
      <c r="N8" s="141"/>
    </row>
    <row r="9" spans="4:14" x14ac:dyDescent="0.25">
      <c r="D9" s="142" t="s">
        <v>3</v>
      </c>
      <c r="E9" s="142"/>
      <c r="F9" s="36" t="s">
        <v>4</v>
      </c>
      <c r="G9" s="37" t="s">
        <v>5</v>
      </c>
      <c r="H9" s="36" t="s">
        <v>6</v>
      </c>
      <c r="I9" s="36" t="s">
        <v>7</v>
      </c>
      <c r="J9" s="36" t="s">
        <v>8</v>
      </c>
      <c r="K9" s="36" t="s">
        <v>9</v>
      </c>
      <c r="L9" s="36" t="s">
        <v>10</v>
      </c>
      <c r="M9" s="21" t="s">
        <v>11</v>
      </c>
      <c r="N9" s="3" t="s">
        <v>12</v>
      </c>
    </row>
    <row r="10" spans="4:14" ht="46.5" customHeight="1" x14ac:dyDescent="0.25">
      <c r="D10" s="135" t="s">
        <v>66</v>
      </c>
      <c r="E10" s="135"/>
      <c r="F10" s="19">
        <f>SUM(G10:L10)</f>
        <v>1015.4</v>
      </c>
      <c r="G10" s="19">
        <f>G11+G12</f>
        <v>55.120000000000005</v>
      </c>
      <c r="H10" s="19">
        <f t="shared" ref="H10:L10" si="0">H11+H12</f>
        <v>82.68</v>
      </c>
      <c r="I10" s="19">
        <f t="shared" si="0"/>
        <v>165.9</v>
      </c>
      <c r="J10" s="19">
        <f t="shared" si="0"/>
        <v>195.9</v>
      </c>
      <c r="K10" s="19">
        <f t="shared" si="0"/>
        <v>257.89999999999998</v>
      </c>
      <c r="L10" s="19">
        <f t="shared" si="0"/>
        <v>257.89999999999998</v>
      </c>
      <c r="M10" s="24"/>
      <c r="N10" s="20"/>
    </row>
    <row r="11" spans="4:14" ht="46.5" customHeight="1" x14ac:dyDescent="0.25">
      <c r="D11" s="129" t="s">
        <v>67</v>
      </c>
      <c r="E11" s="130"/>
      <c r="F11" s="23">
        <f t="shared" ref="F11:F15" si="1">SUM(G11:L11)</f>
        <v>515.79999999999995</v>
      </c>
      <c r="G11" s="23">
        <f>'CCPI TRANS'!E20</f>
        <v>55.120000000000005</v>
      </c>
      <c r="H11" s="23">
        <f>'CCPI TRANS'!F20</f>
        <v>82.68</v>
      </c>
      <c r="I11" s="23">
        <f>'CCPI TRANS'!G20</f>
        <v>97</v>
      </c>
      <c r="J11" s="23">
        <f>'CCPI TRANS'!H20</f>
        <v>127</v>
      </c>
      <c r="K11" s="23">
        <f>'CCPI TRANS'!I20</f>
        <v>77</v>
      </c>
      <c r="L11" s="23">
        <f>'CCPI TRANS'!J20</f>
        <v>77</v>
      </c>
      <c r="M11" s="131">
        <v>1</v>
      </c>
      <c r="N11" s="133">
        <v>2</v>
      </c>
    </row>
    <row r="12" spans="4:14" ht="46.5" customHeight="1" x14ac:dyDescent="0.25">
      <c r="D12" s="128" t="s">
        <v>68</v>
      </c>
      <c r="E12" s="128"/>
      <c r="F12" s="23">
        <f t="shared" si="1"/>
        <v>499.6</v>
      </c>
      <c r="G12" s="23">
        <f>'CCPI TRANS'!E21</f>
        <v>0</v>
      </c>
      <c r="H12" s="23">
        <f>'CCPI TRANS'!F21</f>
        <v>0</v>
      </c>
      <c r="I12" s="23">
        <f>(G11+H11)/2</f>
        <v>68.900000000000006</v>
      </c>
      <c r="J12" s="23">
        <f t="shared" ref="J12" si="2">(G11+H11)/2</f>
        <v>68.900000000000006</v>
      </c>
      <c r="K12" s="23">
        <f>SUM(G11:J11)/2</f>
        <v>180.9</v>
      </c>
      <c r="L12" s="23">
        <f>K12</f>
        <v>180.9</v>
      </c>
      <c r="M12" s="132"/>
      <c r="N12" s="134"/>
    </row>
    <row r="13" spans="4:14" ht="46.5" customHeight="1" x14ac:dyDescent="0.25">
      <c r="D13" s="135" t="s">
        <v>69</v>
      </c>
      <c r="E13" s="135"/>
      <c r="F13" s="19">
        <f t="shared" si="1"/>
        <v>3046.2</v>
      </c>
      <c r="G13" s="19">
        <f>G14+G15</f>
        <v>165.36</v>
      </c>
      <c r="H13" s="19">
        <f t="shared" ref="H13:L13" si="3">H14+H15</f>
        <v>248.04000000000002</v>
      </c>
      <c r="I13" s="19">
        <f t="shared" si="3"/>
        <v>497.70000000000005</v>
      </c>
      <c r="J13" s="19">
        <f t="shared" si="3"/>
        <v>587.70000000000005</v>
      </c>
      <c r="K13" s="19">
        <f t="shared" si="3"/>
        <v>773.7</v>
      </c>
      <c r="L13" s="19">
        <f t="shared" si="3"/>
        <v>773.7</v>
      </c>
      <c r="M13" s="5"/>
      <c r="N13" s="6"/>
    </row>
    <row r="14" spans="4:14" ht="46.5" customHeight="1" x14ac:dyDescent="0.25">
      <c r="D14" s="128" t="s">
        <v>70</v>
      </c>
      <c r="E14" s="128"/>
      <c r="F14" s="23">
        <f t="shared" si="1"/>
        <v>1547.4</v>
      </c>
      <c r="G14" s="23">
        <f>G11*3</f>
        <v>165.36</v>
      </c>
      <c r="H14" s="23">
        <f t="shared" ref="H14:L14" si="4">H11*3</f>
        <v>248.04000000000002</v>
      </c>
      <c r="I14" s="23">
        <f t="shared" si="4"/>
        <v>291</v>
      </c>
      <c r="J14" s="23">
        <f t="shared" si="4"/>
        <v>381</v>
      </c>
      <c r="K14" s="23">
        <f t="shared" si="4"/>
        <v>231</v>
      </c>
      <c r="L14" s="23">
        <f t="shared" si="4"/>
        <v>231</v>
      </c>
      <c r="M14" s="5"/>
      <c r="N14" s="6"/>
    </row>
    <row r="15" spans="4:14" ht="46.5" customHeight="1" x14ac:dyDescent="0.25">
      <c r="D15" s="128" t="s">
        <v>71</v>
      </c>
      <c r="E15" s="128"/>
      <c r="F15" s="23">
        <f t="shared" si="1"/>
        <v>1498.8000000000002</v>
      </c>
      <c r="G15" s="23">
        <f>G12*3</f>
        <v>0</v>
      </c>
      <c r="H15" s="23">
        <f t="shared" ref="H15:L15" si="5">H12*3</f>
        <v>0</v>
      </c>
      <c r="I15" s="23">
        <f t="shared" si="5"/>
        <v>206.70000000000002</v>
      </c>
      <c r="J15" s="23">
        <f t="shared" si="5"/>
        <v>206.70000000000002</v>
      </c>
      <c r="K15" s="23">
        <f t="shared" si="5"/>
        <v>542.70000000000005</v>
      </c>
      <c r="L15" s="23">
        <f t="shared" si="5"/>
        <v>542.70000000000005</v>
      </c>
      <c r="M15" s="5"/>
      <c r="N15" s="6"/>
    </row>
  </sheetData>
  <mergeCells count="11">
    <mergeCell ref="D13:E13"/>
    <mergeCell ref="D14:E14"/>
    <mergeCell ref="D15:E15"/>
    <mergeCell ref="D7:N7"/>
    <mergeCell ref="D8:N8"/>
    <mergeCell ref="D9:E9"/>
    <mergeCell ref="D10:E10"/>
    <mergeCell ref="D11:E11"/>
    <mergeCell ref="M11:M12"/>
    <mergeCell ref="N11:N12"/>
    <mergeCell ref="D12:E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8"/>
  <sheetViews>
    <sheetView zoomScale="80" zoomScaleNormal="80" workbookViewId="0">
      <selection activeCell="B82" sqref="B82"/>
    </sheetView>
  </sheetViews>
  <sheetFormatPr baseColWidth="10" defaultRowHeight="15" x14ac:dyDescent="0.25"/>
  <cols>
    <col min="2" max="2" width="12.7109375" customWidth="1"/>
    <col min="3" max="3" width="13.85546875" customWidth="1"/>
    <col min="4" max="4" width="17.42578125" customWidth="1"/>
    <col min="11" max="11" width="9" customWidth="1"/>
    <col min="12" max="12" width="9.7109375" customWidth="1"/>
    <col min="258" max="258" width="12.7109375" customWidth="1"/>
    <col min="260" max="260" width="17.42578125" customWidth="1"/>
    <col min="267" max="267" width="9" customWidth="1"/>
    <col min="268" max="268" width="9.7109375" customWidth="1"/>
    <col min="514" max="514" width="12.7109375" customWidth="1"/>
    <col min="516" max="516" width="17.42578125" customWidth="1"/>
    <col min="523" max="523" width="9" customWidth="1"/>
    <col min="524" max="524" width="9.7109375" customWidth="1"/>
    <col min="770" max="770" width="12.7109375" customWidth="1"/>
    <col min="772" max="772" width="17.42578125" customWidth="1"/>
    <col min="779" max="779" width="9" customWidth="1"/>
    <col min="780" max="780" width="9.7109375" customWidth="1"/>
    <col min="1026" max="1026" width="12.7109375" customWidth="1"/>
    <col min="1028" max="1028" width="17.42578125" customWidth="1"/>
    <col min="1035" max="1035" width="9" customWidth="1"/>
    <col min="1036" max="1036" width="9.7109375" customWidth="1"/>
    <col min="1282" max="1282" width="12.7109375" customWidth="1"/>
    <col min="1284" max="1284" width="17.42578125" customWidth="1"/>
    <col min="1291" max="1291" width="9" customWidth="1"/>
    <col min="1292" max="1292" width="9.7109375" customWidth="1"/>
    <col min="1538" max="1538" width="12.7109375" customWidth="1"/>
    <col min="1540" max="1540" width="17.42578125" customWidth="1"/>
    <col min="1547" max="1547" width="9" customWidth="1"/>
    <col min="1548" max="1548" width="9.7109375" customWidth="1"/>
    <col min="1794" max="1794" width="12.7109375" customWidth="1"/>
    <col min="1796" max="1796" width="17.42578125" customWidth="1"/>
    <col min="1803" max="1803" width="9" customWidth="1"/>
    <col min="1804" max="1804" width="9.7109375" customWidth="1"/>
    <col min="2050" max="2050" width="12.7109375" customWidth="1"/>
    <col min="2052" max="2052" width="17.42578125" customWidth="1"/>
    <col min="2059" max="2059" width="9" customWidth="1"/>
    <col min="2060" max="2060" width="9.7109375" customWidth="1"/>
    <col min="2306" max="2306" width="12.7109375" customWidth="1"/>
    <col min="2308" max="2308" width="17.42578125" customWidth="1"/>
    <col min="2315" max="2315" width="9" customWidth="1"/>
    <col min="2316" max="2316" width="9.7109375" customWidth="1"/>
    <col min="2562" max="2562" width="12.7109375" customWidth="1"/>
    <col min="2564" max="2564" width="17.42578125" customWidth="1"/>
    <col min="2571" max="2571" width="9" customWidth="1"/>
    <col min="2572" max="2572" width="9.7109375" customWidth="1"/>
    <col min="2818" max="2818" width="12.7109375" customWidth="1"/>
    <col min="2820" max="2820" width="17.42578125" customWidth="1"/>
    <col min="2827" max="2827" width="9" customWidth="1"/>
    <col min="2828" max="2828" width="9.7109375" customWidth="1"/>
    <col min="3074" max="3074" width="12.7109375" customWidth="1"/>
    <col min="3076" max="3076" width="17.42578125" customWidth="1"/>
    <col min="3083" max="3083" width="9" customWidth="1"/>
    <col min="3084" max="3084" width="9.7109375" customWidth="1"/>
    <col min="3330" max="3330" width="12.7109375" customWidth="1"/>
    <col min="3332" max="3332" width="17.42578125" customWidth="1"/>
    <col min="3339" max="3339" width="9" customWidth="1"/>
    <col min="3340" max="3340" width="9.7109375" customWidth="1"/>
    <col min="3586" max="3586" width="12.7109375" customWidth="1"/>
    <col min="3588" max="3588" width="17.42578125" customWidth="1"/>
    <col min="3595" max="3595" width="9" customWidth="1"/>
    <col min="3596" max="3596" width="9.7109375" customWidth="1"/>
    <col min="3842" max="3842" width="12.7109375" customWidth="1"/>
    <col min="3844" max="3844" width="17.42578125" customWidth="1"/>
    <col min="3851" max="3851" width="9" customWidth="1"/>
    <col min="3852" max="3852" width="9.7109375" customWidth="1"/>
    <col min="4098" max="4098" width="12.7109375" customWidth="1"/>
    <col min="4100" max="4100" width="17.42578125" customWidth="1"/>
    <col min="4107" max="4107" width="9" customWidth="1"/>
    <col min="4108" max="4108" width="9.7109375" customWidth="1"/>
    <col min="4354" max="4354" width="12.7109375" customWidth="1"/>
    <col min="4356" max="4356" width="17.42578125" customWidth="1"/>
    <col min="4363" max="4363" width="9" customWidth="1"/>
    <col min="4364" max="4364" width="9.7109375" customWidth="1"/>
    <col min="4610" max="4610" width="12.7109375" customWidth="1"/>
    <col min="4612" max="4612" width="17.42578125" customWidth="1"/>
    <col min="4619" max="4619" width="9" customWidth="1"/>
    <col min="4620" max="4620" width="9.7109375" customWidth="1"/>
    <col min="4866" max="4866" width="12.7109375" customWidth="1"/>
    <col min="4868" max="4868" width="17.42578125" customWidth="1"/>
    <col min="4875" max="4875" width="9" customWidth="1"/>
    <col min="4876" max="4876" width="9.7109375" customWidth="1"/>
    <col min="5122" max="5122" width="12.7109375" customWidth="1"/>
    <col min="5124" max="5124" width="17.42578125" customWidth="1"/>
    <col min="5131" max="5131" width="9" customWidth="1"/>
    <col min="5132" max="5132" width="9.7109375" customWidth="1"/>
    <col min="5378" max="5378" width="12.7109375" customWidth="1"/>
    <col min="5380" max="5380" width="17.42578125" customWidth="1"/>
    <col min="5387" max="5387" width="9" customWidth="1"/>
    <col min="5388" max="5388" width="9.7109375" customWidth="1"/>
    <col min="5634" max="5634" width="12.7109375" customWidth="1"/>
    <col min="5636" max="5636" width="17.42578125" customWidth="1"/>
    <col min="5643" max="5643" width="9" customWidth="1"/>
    <col min="5644" max="5644" width="9.7109375" customWidth="1"/>
    <col min="5890" max="5890" width="12.7109375" customWidth="1"/>
    <col min="5892" max="5892" width="17.42578125" customWidth="1"/>
    <col min="5899" max="5899" width="9" customWidth="1"/>
    <col min="5900" max="5900" width="9.7109375" customWidth="1"/>
    <col min="6146" max="6146" width="12.7109375" customWidth="1"/>
    <col min="6148" max="6148" width="17.42578125" customWidth="1"/>
    <col min="6155" max="6155" width="9" customWidth="1"/>
    <col min="6156" max="6156" width="9.7109375" customWidth="1"/>
    <col min="6402" max="6402" width="12.7109375" customWidth="1"/>
    <col min="6404" max="6404" width="17.42578125" customWidth="1"/>
    <col min="6411" max="6411" width="9" customWidth="1"/>
    <col min="6412" max="6412" width="9.7109375" customWidth="1"/>
    <col min="6658" max="6658" width="12.7109375" customWidth="1"/>
    <col min="6660" max="6660" width="17.42578125" customWidth="1"/>
    <col min="6667" max="6667" width="9" customWidth="1"/>
    <col min="6668" max="6668" width="9.7109375" customWidth="1"/>
    <col min="6914" max="6914" width="12.7109375" customWidth="1"/>
    <col min="6916" max="6916" width="17.42578125" customWidth="1"/>
    <col min="6923" max="6923" width="9" customWidth="1"/>
    <col min="6924" max="6924" width="9.7109375" customWidth="1"/>
    <col min="7170" max="7170" width="12.7109375" customWidth="1"/>
    <col min="7172" max="7172" width="17.42578125" customWidth="1"/>
    <col min="7179" max="7179" width="9" customWidth="1"/>
    <col min="7180" max="7180" width="9.7109375" customWidth="1"/>
    <col min="7426" max="7426" width="12.7109375" customWidth="1"/>
    <col min="7428" max="7428" width="17.42578125" customWidth="1"/>
    <col min="7435" max="7435" width="9" customWidth="1"/>
    <col min="7436" max="7436" width="9.7109375" customWidth="1"/>
    <col min="7682" max="7682" width="12.7109375" customWidth="1"/>
    <col min="7684" max="7684" width="17.42578125" customWidth="1"/>
    <col min="7691" max="7691" width="9" customWidth="1"/>
    <col min="7692" max="7692" width="9.7109375" customWidth="1"/>
    <col min="7938" max="7938" width="12.7109375" customWidth="1"/>
    <col min="7940" max="7940" width="17.42578125" customWidth="1"/>
    <col min="7947" max="7947" width="9" customWidth="1"/>
    <col min="7948" max="7948" width="9.7109375" customWidth="1"/>
    <col min="8194" max="8194" width="12.7109375" customWidth="1"/>
    <col min="8196" max="8196" width="17.42578125" customWidth="1"/>
    <col min="8203" max="8203" width="9" customWidth="1"/>
    <col min="8204" max="8204" width="9.7109375" customWidth="1"/>
    <col min="8450" max="8450" width="12.7109375" customWidth="1"/>
    <col min="8452" max="8452" width="17.42578125" customWidth="1"/>
    <col min="8459" max="8459" width="9" customWidth="1"/>
    <col min="8460" max="8460" width="9.7109375" customWidth="1"/>
    <col min="8706" max="8706" width="12.7109375" customWidth="1"/>
    <col min="8708" max="8708" width="17.42578125" customWidth="1"/>
    <col min="8715" max="8715" width="9" customWidth="1"/>
    <col min="8716" max="8716" width="9.7109375" customWidth="1"/>
    <col min="8962" max="8962" width="12.7109375" customWidth="1"/>
    <col min="8964" max="8964" width="17.42578125" customWidth="1"/>
    <col min="8971" max="8971" width="9" customWidth="1"/>
    <col min="8972" max="8972" width="9.7109375" customWidth="1"/>
    <col min="9218" max="9218" width="12.7109375" customWidth="1"/>
    <col min="9220" max="9220" width="17.42578125" customWidth="1"/>
    <col min="9227" max="9227" width="9" customWidth="1"/>
    <col min="9228" max="9228" width="9.7109375" customWidth="1"/>
    <col min="9474" max="9474" width="12.7109375" customWidth="1"/>
    <col min="9476" max="9476" width="17.42578125" customWidth="1"/>
    <col min="9483" max="9483" width="9" customWidth="1"/>
    <col min="9484" max="9484" width="9.7109375" customWidth="1"/>
    <col min="9730" max="9730" width="12.7109375" customWidth="1"/>
    <col min="9732" max="9732" width="17.42578125" customWidth="1"/>
    <col min="9739" max="9739" width="9" customWidth="1"/>
    <col min="9740" max="9740" width="9.7109375" customWidth="1"/>
    <col min="9986" max="9986" width="12.7109375" customWidth="1"/>
    <col min="9988" max="9988" width="17.42578125" customWidth="1"/>
    <col min="9995" max="9995" width="9" customWidth="1"/>
    <col min="9996" max="9996" width="9.7109375" customWidth="1"/>
    <col min="10242" max="10242" width="12.7109375" customWidth="1"/>
    <col min="10244" max="10244" width="17.42578125" customWidth="1"/>
    <col min="10251" max="10251" width="9" customWidth="1"/>
    <col min="10252" max="10252" width="9.7109375" customWidth="1"/>
    <col min="10498" max="10498" width="12.7109375" customWidth="1"/>
    <col min="10500" max="10500" width="17.42578125" customWidth="1"/>
    <col min="10507" max="10507" width="9" customWidth="1"/>
    <col min="10508" max="10508" width="9.7109375" customWidth="1"/>
    <col min="10754" max="10754" width="12.7109375" customWidth="1"/>
    <col min="10756" max="10756" width="17.42578125" customWidth="1"/>
    <col min="10763" max="10763" width="9" customWidth="1"/>
    <col min="10764" max="10764" width="9.7109375" customWidth="1"/>
    <col min="11010" max="11010" width="12.7109375" customWidth="1"/>
    <col min="11012" max="11012" width="17.42578125" customWidth="1"/>
    <col min="11019" max="11019" width="9" customWidth="1"/>
    <col min="11020" max="11020" width="9.7109375" customWidth="1"/>
    <col min="11266" max="11266" width="12.7109375" customWidth="1"/>
    <col min="11268" max="11268" width="17.42578125" customWidth="1"/>
    <col min="11275" max="11275" width="9" customWidth="1"/>
    <col min="11276" max="11276" width="9.7109375" customWidth="1"/>
    <col min="11522" max="11522" width="12.7109375" customWidth="1"/>
    <col min="11524" max="11524" width="17.42578125" customWidth="1"/>
    <col min="11531" max="11531" width="9" customWidth="1"/>
    <col min="11532" max="11532" width="9.7109375" customWidth="1"/>
    <col min="11778" max="11778" width="12.7109375" customWidth="1"/>
    <col min="11780" max="11780" width="17.42578125" customWidth="1"/>
    <col min="11787" max="11787" width="9" customWidth="1"/>
    <col min="11788" max="11788" width="9.7109375" customWidth="1"/>
    <col min="12034" max="12034" width="12.7109375" customWidth="1"/>
    <col min="12036" max="12036" width="17.42578125" customWidth="1"/>
    <col min="12043" max="12043" width="9" customWidth="1"/>
    <col min="12044" max="12044" width="9.7109375" customWidth="1"/>
    <col min="12290" max="12290" width="12.7109375" customWidth="1"/>
    <col min="12292" max="12292" width="17.42578125" customWidth="1"/>
    <col min="12299" max="12299" width="9" customWidth="1"/>
    <col min="12300" max="12300" width="9.7109375" customWidth="1"/>
    <col min="12546" max="12546" width="12.7109375" customWidth="1"/>
    <col min="12548" max="12548" width="17.42578125" customWidth="1"/>
    <col min="12555" max="12555" width="9" customWidth="1"/>
    <col min="12556" max="12556" width="9.7109375" customWidth="1"/>
    <col min="12802" max="12802" width="12.7109375" customWidth="1"/>
    <col min="12804" max="12804" width="17.42578125" customWidth="1"/>
    <col min="12811" max="12811" width="9" customWidth="1"/>
    <col min="12812" max="12812" width="9.7109375" customWidth="1"/>
    <col min="13058" max="13058" width="12.7109375" customWidth="1"/>
    <col min="13060" max="13060" width="17.42578125" customWidth="1"/>
    <col min="13067" max="13067" width="9" customWidth="1"/>
    <col min="13068" max="13068" width="9.7109375" customWidth="1"/>
    <col min="13314" max="13314" width="12.7109375" customWidth="1"/>
    <col min="13316" max="13316" width="17.42578125" customWidth="1"/>
    <col min="13323" max="13323" width="9" customWidth="1"/>
    <col min="13324" max="13324" width="9.7109375" customWidth="1"/>
    <col min="13570" max="13570" width="12.7109375" customWidth="1"/>
    <col min="13572" max="13572" width="17.42578125" customWidth="1"/>
    <col min="13579" max="13579" width="9" customWidth="1"/>
    <col min="13580" max="13580" width="9.7109375" customWidth="1"/>
    <col min="13826" max="13826" width="12.7109375" customWidth="1"/>
    <col min="13828" max="13828" width="17.42578125" customWidth="1"/>
    <col min="13835" max="13835" width="9" customWidth="1"/>
    <col min="13836" max="13836" width="9.7109375" customWidth="1"/>
    <col min="14082" max="14082" width="12.7109375" customWidth="1"/>
    <col min="14084" max="14084" width="17.42578125" customWidth="1"/>
    <col min="14091" max="14091" width="9" customWidth="1"/>
    <col min="14092" max="14092" width="9.7109375" customWidth="1"/>
    <col min="14338" max="14338" width="12.7109375" customWidth="1"/>
    <col min="14340" max="14340" width="17.42578125" customWidth="1"/>
    <col min="14347" max="14347" width="9" customWidth="1"/>
    <col min="14348" max="14348" width="9.7109375" customWidth="1"/>
    <col min="14594" max="14594" width="12.7109375" customWidth="1"/>
    <col min="14596" max="14596" width="17.42578125" customWidth="1"/>
    <col min="14603" max="14603" width="9" customWidth="1"/>
    <col min="14604" max="14604" width="9.7109375" customWidth="1"/>
    <col min="14850" max="14850" width="12.7109375" customWidth="1"/>
    <col min="14852" max="14852" width="17.42578125" customWidth="1"/>
    <col min="14859" max="14859" width="9" customWidth="1"/>
    <col min="14860" max="14860" width="9.7109375" customWidth="1"/>
    <col min="15106" max="15106" width="12.7109375" customWidth="1"/>
    <col min="15108" max="15108" width="17.42578125" customWidth="1"/>
    <col min="15115" max="15115" width="9" customWidth="1"/>
    <col min="15116" max="15116" width="9.7109375" customWidth="1"/>
    <col min="15362" max="15362" width="12.7109375" customWidth="1"/>
    <col min="15364" max="15364" width="17.42578125" customWidth="1"/>
    <col min="15371" max="15371" width="9" customWidth="1"/>
    <col min="15372" max="15372" width="9.7109375" customWidth="1"/>
    <col min="15618" max="15618" width="12.7109375" customWidth="1"/>
    <col min="15620" max="15620" width="17.42578125" customWidth="1"/>
    <col min="15627" max="15627" width="9" customWidth="1"/>
    <col min="15628" max="15628" width="9.7109375" customWidth="1"/>
    <col min="15874" max="15874" width="12.7109375" customWidth="1"/>
    <col min="15876" max="15876" width="17.42578125" customWidth="1"/>
    <col min="15883" max="15883" width="9" customWidth="1"/>
    <col min="15884" max="15884" width="9.7109375" customWidth="1"/>
    <col min="16130" max="16130" width="12.7109375" customWidth="1"/>
    <col min="16132" max="16132" width="17.42578125" customWidth="1"/>
    <col min="16139" max="16139" width="9" customWidth="1"/>
    <col min="16140" max="16140" width="9.7109375" customWidth="1"/>
  </cols>
  <sheetData>
    <row r="1" spans="2:12" x14ac:dyDescent="0.25">
      <c r="B1" t="s">
        <v>0</v>
      </c>
    </row>
    <row r="2" spans="2:12" ht="18.75" x14ac:dyDescent="0.3">
      <c r="B2" s="145" t="s">
        <v>1</v>
      </c>
      <c r="C2" s="146"/>
      <c r="D2" s="146"/>
      <c r="E2" s="146"/>
      <c r="F2" s="146"/>
      <c r="G2" s="146"/>
      <c r="H2" s="146"/>
      <c r="I2" s="146"/>
      <c r="J2" s="146"/>
      <c r="K2" s="146"/>
      <c r="L2" s="147"/>
    </row>
    <row r="3" spans="2:12" s="1" customFormat="1" x14ac:dyDescent="0.25">
      <c r="B3" s="139" t="s">
        <v>2</v>
      </c>
      <c r="C3" s="140"/>
      <c r="D3" s="140"/>
      <c r="E3" s="140"/>
      <c r="F3" s="140"/>
      <c r="G3" s="140"/>
      <c r="H3" s="140"/>
      <c r="I3" s="140"/>
      <c r="J3" s="140"/>
      <c r="K3" s="140"/>
      <c r="L3" s="141"/>
    </row>
    <row r="4" spans="2:12" x14ac:dyDescent="0.25">
      <c r="B4" s="148" t="s">
        <v>3</v>
      </c>
      <c r="C4" s="149"/>
      <c r="D4" s="9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  <c r="K4" s="2" t="s">
        <v>11</v>
      </c>
      <c r="L4" s="3" t="s">
        <v>12</v>
      </c>
    </row>
    <row r="5" spans="2:12" ht="40.5" customHeight="1" x14ac:dyDescent="0.25">
      <c r="B5" s="135" t="s">
        <v>66</v>
      </c>
      <c r="C5" s="135"/>
      <c r="D5" s="19">
        <f t="shared" ref="D5:J5" si="0">SUM(D6:D7)</f>
        <v>10278</v>
      </c>
      <c r="E5" s="19">
        <f t="shared" si="0"/>
        <v>584</v>
      </c>
      <c r="F5" s="19">
        <f t="shared" si="0"/>
        <v>876</v>
      </c>
      <c r="G5" s="19">
        <f t="shared" si="0"/>
        <v>1809</v>
      </c>
      <c r="H5" s="19">
        <f t="shared" si="0"/>
        <v>1809</v>
      </c>
      <c r="I5" s="19">
        <f t="shared" si="0"/>
        <v>2840</v>
      </c>
      <c r="J5" s="19">
        <f t="shared" si="0"/>
        <v>2360</v>
      </c>
      <c r="K5" s="2"/>
      <c r="L5" s="3"/>
    </row>
    <row r="6" spans="2:12" ht="29.25" customHeight="1" x14ac:dyDescent="0.25">
      <c r="B6" s="129" t="s">
        <v>67</v>
      </c>
      <c r="C6" s="130"/>
      <c r="D6" s="17">
        <f>SUM(E6:J6)</f>
        <v>5200</v>
      </c>
      <c r="E6" s="4">
        <v>584</v>
      </c>
      <c r="F6" s="4">
        <v>876</v>
      </c>
      <c r="G6" s="4">
        <v>1079</v>
      </c>
      <c r="H6" s="4">
        <v>1079</v>
      </c>
      <c r="I6" s="4">
        <v>1031</v>
      </c>
      <c r="J6" s="4">
        <v>551</v>
      </c>
      <c r="K6" s="150">
        <v>1</v>
      </c>
      <c r="L6" s="133">
        <v>9</v>
      </c>
    </row>
    <row r="7" spans="2:12" ht="30.75" customHeight="1" x14ac:dyDescent="0.25">
      <c r="B7" s="128" t="s">
        <v>68</v>
      </c>
      <c r="C7" s="128"/>
      <c r="D7" s="4">
        <f>SUM(E7:J7)</f>
        <v>5078</v>
      </c>
      <c r="E7" s="4">
        <f>'[4]metas por CC'!E6:K6</f>
        <v>0</v>
      </c>
      <c r="F7" s="4">
        <f>'[4]metas por CC'!F6:L6</f>
        <v>0</v>
      </c>
      <c r="G7" s="4">
        <v>730</v>
      </c>
      <c r="H7" s="4">
        <v>730</v>
      </c>
      <c r="I7" s="4">
        <v>1809</v>
      </c>
      <c r="J7" s="4">
        <v>1809</v>
      </c>
      <c r="K7" s="151"/>
      <c r="L7" s="134"/>
    </row>
    <row r="8" spans="2:12" ht="30.75" customHeight="1" x14ac:dyDescent="0.25">
      <c r="B8" s="135" t="s">
        <v>69</v>
      </c>
      <c r="C8" s="135"/>
      <c r="D8" s="19">
        <f>SUM(E8:J8)</f>
        <v>30834</v>
      </c>
      <c r="E8" s="19">
        <f>E5*3</f>
        <v>1752</v>
      </c>
      <c r="F8" s="19">
        <f t="shared" ref="F8:J8" si="1">F5*3</f>
        <v>2628</v>
      </c>
      <c r="G8" s="19">
        <f t="shared" si="1"/>
        <v>5427</v>
      </c>
      <c r="H8" s="19">
        <f t="shared" si="1"/>
        <v>5427</v>
      </c>
      <c r="I8" s="19">
        <f t="shared" si="1"/>
        <v>8520</v>
      </c>
      <c r="J8" s="19">
        <f t="shared" si="1"/>
        <v>7080</v>
      </c>
      <c r="K8" s="5"/>
      <c r="L8" s="6"/>
    </row>
    <row r="9" spans="2:12" ht="33.75" customHeight="1" x14ac:dyDescent="0.25">
      <c r="B9" s="128" t="s">
        <v>70</v>
      </c>
      <c r="C9" s="128"/>
      <c r="D9" s="4">
        <f>SUM(E9:J9)</f>
        <v>15600</v>
      </c>
      <c r="E9" s="4">
        <f>E6*3</f>
        <v>1752</v>
      </c>
      <c r="F9" s="4">
        <f t="shared" ref="F9:J9" si="2">F6*3</f>
        <v>2628</v>
      </c>
      <c r="G9" s="4">
        <f t="shared" si="2"/>
        <v>3237</v>
      </c>
      <c r="H9" s="4">
        <f t="shared" si="2"/>
        <v>3237</v>
      </c>
      <c r="I9" s="4">
        <f t="shared" si="2"/>
        <v>3093</v>
      </c>
      <c r="J9" s="4">
        <f t="shared" si="2"/>
        <v>1653</v>
      </c>
      <c r="K9" s="5"/>
      <c r="L9" s="6"/>
    </row>
    <row r="10" spans="2:12" ht="28.5" customHeight="1" x14ac:dyDescent="0.25">
      <c r="B10" s="128" t="s">
        <v>71</v>
      </c>
      <c r="C10" s="128"/>
      <c r="D10" s="4">
        <f>SUM(E10:J10)</f>
        <v>15234</v>
      </c>
      <c r="E10" s="4">
        <f>E7*3</f>
        <v>0</v>
      </c>
      <c r="F10" s="4">
        <f t="shared" ref="F10:J10" si="3">F7*3</f>
        <v>0</v>
      </c>
      <c r="G10" s="4">
        <f t="shared" si="3"/>
        <v>2190</v>
      </c>
      <c r="H10" s="4">
        <f t="shared" si="3"/>
        <v>2190</v>
      </c>
      <c r="I10" s="4">
        <f t="shared" si="3"/>
        <v>5427</v>
      </c>
      <c r="J10" s="4">
        <f t="shared" si="3"/>
        <v>5427</v>
      </c>
      <c r="K10" s="5"/>
      <c r="L10" s="6"/>
    </row>
    <row r="11" spans="2:12" ht="15.75" x14ac:dyDescent="0.25">
      <c r="B11" s="7"/>
      <c r="C11" s="7"/>
      <c r="D11" s="8"/>
      <c r="E11" s="8"/>
      <c r="F11" s="8"/>
      <c r="G11" s="8"/>
      <c r="H11" s="8"/>
      <c r="I11" s="8"/>
      <c r="J11" s="8"/>
      <c r="K11" s="5"/>
      <c r="L11" s="6"/>
    </row>
    <row r="13" spans="2:12" ht="18.75" x14ac:dyDescent="0.3">
      <c r="B13" s="145" t="s">
        <v>18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7"/>
    </row>
    <row r="14" spans="2:12" s="1" customFormat="1" x14ac:dyDescent="0.25">
      <c r="B14" s="139" t="s">
        <v>19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1"/>
    </row>
    <row r="15" spans="2:12" x14ac:dyDescent="0.25">
      <c r="B15" s="157" t="s">
        <v>3</v>
      </c>
      <c r="C15" s="157"/>
      <c r="D15" s="18" t="s">
        <v>4</v>
      </c>
      <c r="E15" s="18" t="s">
        <v>5</v>
      </c>
      <c r="F15" s="18" t="s">
        <v>6</v>
      </c>
      <c r="G15" s="18" t="s">
        <v>7</v>
      </c>
      <c r="H15" s="18" t="s">
        <v>8</v>
      </c>
      <c r="I15" s="18" t="s">
        <v>9</v>
      </c>
      <c r="J15" s="18" t="s">
        <v>10</v>
      </c>
      <c r="K15" s="2" t="s">
        <v>11</v>
      </c>
      <c r="L15" s="3" t="s">
        <v>12</v>
      </c>
    </row>
    <row r="16" spans="2:12" s="12" customFormat="1" x14ac:dyDescent="0.25">
      <c r="B16" s="135" t="s">
        <v>66</v>
      </c>
      <c r="C16" s="135"/>
      <c r="D16" s="19">
        <f>SUM(D17:D18)</f>
        <v>1926.9163242689169</v>
      </c>
      <c r="E16" s="19">
        <f t="shared" ref="E16:J16" si="4">SUM(E17:E18)</f>
        <v>109.43792279541398</v>
      </c>
      <c r="F16" s="19">
        <f t="shared" si="4"/>
        <v>164.15688419312096</v>
      </c>
      <c r="G16" s="19">
        <f t="shared" si="4"/>
        <v>339.22224864369974</v>
      </c>
      <c r="H16" s="19">
        <f t="shared" si="4"/>
        <v>339.22224864369974</v>
      </c>
      <c r="I16" s="19">
        <f t="shared" si="4"/>
        <v>532.30067885059532</v>
      </c>
      <c r="J16" s="19">
        <f t="shared" si="4"/>
        <v>443.0849809195513</v>
      </c>
      <c r="K16" s="10"/>
      <c r="L16" s="11"/>
    </row>
    <row r="17" spans="2:12" ht="28.5" customHeight="1" x14ac:dyDescent="0.25">
      <c r="B17" s="129" t="s">
        <v>67</v>
      </c>
      <c r="C17" s="130"/>
      <c r="D17" s="17">
        <f>'[4]metas por CC'!D33</f>
        <v>974.91632426891692</v>
      </c>
      <c r="E17" s="17">
        <f>'[4]metas por CC'!E33</f>
        <v>109.43792279541398</v>
      </c>
      <c r="F17" s="17">
        <f>'[4]metas por CC'!F33</f>
        <v>164.15688419312096</v>
      </c>
      <c r="G17" s="17">
        <f>'[4]metas por CC'!G33</f>
        <v>202.22224864369974</v>
      </c>
      <c r="H17" s="17">
        <f>'[4]metas por CC'!H33</f>
        <v>202.22224864369974</v>
      </c>
      <c r="I17" s="17">
        <f>'[4]metas por CC'!I33</f>
        <v>193.30067885059535</v>
      </c>
      <c r="J17" s="17">
        <f>'[4]metas por CC'!J33</f>
        <v>104.08498091955133</v>
      </c>
      <c r="K17" s="150">
        <v>1</v>
      </c>
      <c r="L17" s="133">
        <v>2</v>
      </c>
    </row>
    <row r="18" spans="2:12" ht="32.25" customHeight="1" x14ac:dyDescent="0.25">
      <c r="B18" s="128" t="s">
        <v>68</v>
      </c>
      <c r="C18" s="128"/>
      <c r="D18" s="4">
        <f>SUM(E18:J18)</f>
        <v>952</v>
      </c>
      <c r="E18" s="4">
        <f>'[4]metas por CC'!E9</f>
        <v>0</v>
      </c>
      <c r="F18" s="4">
        <f>'[4]metas por CC'!F9</f>
        <v>0</v>
      </c>
      <c r="G18" s="4">
        <v>137</v>
      </c>
      <c r="H18" s="4">
        <v>137</v>
      </c>
      <c r="I18" s="4">
        <v>339</v>
      </c>
      <c r="J18" s="4">
        <v>339</v>
      </c>
      <c r="K18" s="151"/>
      <c r="L18" s="134"/>
    </row>
    <row r="19" spans="2:12" ht="25.5" customHeight="1" x14ac:dyDescent="0.25">
      <c r="B19" s="135" t="s">
        <v>69</v>
      </c>
      <c r="C19" s="135"/>
      <c r="D19" s="19">
        <f>SUM(E19:J19)</f>
        <v>5782.2748921382436</v>
      </c>
      <c r="E19" s="19">
        <f>E16*3</f>
        <v>328.31376838624192</v>
      </c>
      <c r="F19" s="19">
        <f t="shared" ref="F19:J19" si="5">F16*3</f>
        <v>492.47065257936288</v>
      </c>
      <c r="G19" s="19">
        <f t="shared" si="5"/>
        <v>1017.6667459310993</v>
      </c>
      <c r="H19" s="19">
        <f t="shared" si="5"/>
        <v>1017.6667459310993</v>
      </c>
      <c r="I19" s="19">
        <f t="shared" si="5"/>
        <v>1596.9020365517858</v>
      </c>
      <c r="J19" s="19">
        <f t="shared" si="5"/>
        <v>1329.2549427586539</v>
      </c>
      <c r="K19" s="5"/>
      <c r="L19" s="6"/>
    </row>
    <row r="20" spans="2:12" ht="15" customHeight="1" x14ac:dyDescent="0.25">
      <c r="B20" s="128" t="s">
        <v>70</v>
      </c>
      <c r="C20" s="128"/>
      <c r="D20" s="4">
        <f>SUM(E20:J20)</f>
        <v>2926.2748921382436</v>
      </c>
      <c r="E20" s="4">
        <f>E17*3</f>
        <v>328.31376838624192</v>
      </c>
      <c r="F20" s="4">
        <f t="shared" ref="F20:J20" si="6">F17*3</f>
        <v>492.47065257936288</v>
      </c>
      <c r="G20" s="4">
        <f t="shared" si="6"/>
        <v>606.66674593109929</v>
      </c>
      <c r="H20" s="4">
        <f t="shared" si="6"/>
        <v>606.66674593109929</v>
      </c>
      <c r="I20" s="4">
        <f t="shared" si="6"/>
        <v>579.90203655178607</v>
      </c>
      <c r="J20" s="4">
        <f t="shared" si="6"/>
        <v>312.25494275865401</v>
      </c>
    </row>
    <row r="21" spans="2:12" ht="15" customHeight="1" x14ac:dyDescent="0.25">
      <c r="B21" s="128" t="s">
        <v>71</v>
      </c>
      <c r="C21" s="128"/>
      <c r="D21" s="4">
        <f>SUM(E21:J21)</f>
        <v>2856</v>
      </c>
      <c r="E21" s="4">
        <f>E18*3</f>
        <v>0</v>
      </c>
      <c r="F21" s="4">
        <f t="shared" ref="F21:J21" si="7">F18*3</f>
        <v>0</v>
      </c>
      <c r="G21" s="4">
        <f t="shared" si="7"/>
        <v>411</v>
      </c>
      <c r="H21" s="4">
        <f t="shared" si="7"/>
        <v>411</v>
      </c>
      <c r="I21" s="4">
        <f t="shared" si="7"/>
        <v>1017</v>
      </c>
      <c r="J21" s="4">
        <f t="shared" si="7"/>
        <v>1017</v>
      </c>
    </row>
    <row r="22" spans="2:12" x14ac:dyDescent="0.25">
      <c r="B22" s="13"/>
      <c r="C22" s="13"/>
    </row>
    <row r="23" spans="2:12" ht="18.75" x14ac:dyDescent="0.3">
      <c r="B23" s="159" t="s">
        <v>20</v>
      </c>
      <c r="C23" s="159"/>
      <c r="D23" s="159"/>
      <c r="E23" s="159"/>
      <c r="F23" s="159"/>
      <c r="G23" s="159"/>
      <c r="H23" s="159"/>
      <c r="I23" s="159"/>
      <c r="J23" s="159"/>
      <c r="K23" s="159"/>
      <c r="L23" s="159"/>
    </row>
    <row r="24" spans="2:12" s="1" customFormat="1" x14ac:dyDescent="0.25">
      <c r="B24" s="139" t="s">
        <v>21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1"/>
    </row>
    <row r="25" spans="2:12" x14ac:dyDescent="0.25">
      <c r="B25" s="157" t="s">
        <v>3</v>
      </c>
      <c r="C25" s="157"/>
      <c r="D25" s="18" t="s">
        <v>4</v>
      </c>
      <c r="E25" s="18" t="s">
        <v>5</v>
      </c>
      <c r="F25" s="18" t="s">
        <v>6</v>
      </c>
      <c r="G25" s="18" t="s">
        <v>7</v>
      </c>
      <c r="H25" s="18" t="s">
        <v>8</v>
      </c>
      <c r="I25" s="18" t="s">
        <v>9</v>
      </c>
      <c r="J25" s="18" t="s">
        <v>10</v>
      </c>
      <c r="K25" s="21" t="s">
        <v>11</v>
      </c>
      <c r="L25" s="3" t="s">
        <v>12</v>
      </c>
    </row>
    <row r="26" spans="2:12" s="12" customFormat="1" x14ac:dyDescent="0.25">
      <c r="B26" s="135" t="s">
        <v>66</v>
      </c>
      <c r="C26" s="135"/>
      <c r="D26" s="19">
        <f>SUM(E26:J26)</f>
        <v>4368.9167698285364</v>
      </c>
      <c r="E26" s="19">
        <f>E27+E28</f>
        <v>248.05407661490901</v>
      </c>
      <c r="F26" s="19">
        <f t="shared" ref="F26:J26" si="8">F27+F28</f>
        <v>372.08111492236344</v>
      </c>
      <c r="G26" s="19">
        <f t="shared" si="8"/>
        <v>768.36079374494057</v>
      </c>
      <c r="H26" s="19">
        <f t="shared" si="8"/>
        <v>768.36079374494057</v>
      </c>
      <c r="I26" s="19">
        <f t="shared" si="8"/>
        <v>1207.1389940208992</v>
      </c>
      <c r="J26" s="19">
        <f t="shared" si="8"/>
        <v>1004.9209967804841</v>
      </c>
      <c r="K26" s="22"/>
      <c r="L26" s="11"/>
    </row>
    <row r="27" spans="2:12" ht="27.75" customHeight="1" x14ac:dyDescent="0.25">
      <c r="B27" s="129" t="s">
        <v>67</v>
      </c>
      <c r="C27" s="130"/>
      <c r="D27" s="16">
        <f t="shared" ref="D27:D31" si="9">SUM(E27:J27)</f>
        <v>2210.9167698285369</v>
      </c>
      <c r="E27" s="23">
        <f>'[4]metas por CC'!E36</f>
        <v>248.05407661490901</v>
      </c>
      <c r="F27" s="23">
        <f>'[4]metas por CC'!F36</f>
        <v>372.08111492236344</v>
      </c>
      <c r="G27" s="23">
        <f>'[4]metas por CC'!G36</f>
        <v>458.36079374494051</v>
      </c>
      <c r="H27" s="23">
        <f>'[4]metas por CC'!H36</f>
        <v>458.36079374494051</v>
      </c>
      <c r="I27" s="23">
        <f>'[4]metas por CC'!I36</f>
        <v>438.13899402089908</v>
      </c>
      <c r="J27" s="23">
        <f>'[4]metas por CC'!J36</f>
        <v>235.92099678048407</v>
      </c>
      <c r="K27" s="131">
        <v>1</v>
      </c>
      <c r="L27" s="133">
        <v>5</v>
      </c>
    </row>
    <row r="28" spans="2:12" ht="15" customHeight="1" x14ac:dyDescent="0.25">
      <c r="B28" s="128" t="s">
        <v>68</v>
      </c>
      <c r="C28" s="128"/>
      <c r="D28" s="16">
        <f t="shared" si="9"/>
        <v>2158</v>
      </c>
      <c r="E28" s="4">
        <v>0</v>
      </c>
      <c r="F28" s="4">
        <v>0</v>
      </c>
      <c r="G28" s="4">
        <v>310</v>
      </c>
      <c r="H28" s="4">
        <v>310</v>
      </c>
      <c r="I28" s="4">
        <v>769</v>
      </c>
      <c r="J28" s="4">
        <v>769</v>
      </c>
      <c r="K28" s="132"/>
      <c r="L28" s="134"/>
    </row>
    <row r="29" spans="2:12" ht="15.75" customHeight="1" x14ac:dyDescent="0.25">
      <c r="B29" s="135" t="s">
        <v>69</v>
      </c>
      <c r="C29" s="135"/>
      <c r="D29" s="19">
        <f t="shared" si="9"/>
        <v>13106.750309485611</v>
      </c>
      <c r="E29" s="19">
        <f>E30+E31</f>
        <v>744.16222984472699</v>
      </c>
      <c r="F29" s="19">
        <f t="shared" ref="F29:J29" si="10">F30+F31</f>
        <v>1116.2433447670903</v>
      </c>
      <c r="G29" s="19">
        <f t="shared" si="10"/>
        <v>2305.0823812348217</v>
      </c>
      <c r="H29" s="19">
        <f t="shared" si="10"/>
        <v>2305.0823812348217</v>
      </c>
      <c r="I29" s="19">
        <f t="shared" si="10"/>
        <v>3621.4169820626971</v>
      </c>
      <c r="J29" s="19">
        <f t="shared" si="10"/>
        <v>3014.7629903414522</v>
      </c>
      <c r="K29" s="5"/>
      <c r="L29" s="6"/>
    </row>
    <row r="30" spans="2:12" ht="15.75" customHeight="1" x14ac:dyDescent="0.25">
      <c r="B30" s="128" t="s">
        <v>70</v>
      </c>
      <c r="C30" s="128"/>
      <c r="D30" s="16">
        <f t="shared" si="9"/>
        <v>6632.7503094856111</v>
      </c>
      <c r="E30" s="4">
        <f>E27*3</f>
        <v>744.16222984472699</v>
      </c>
      <c r="F30" s="4">
        <f t="shared" ref="F30:J30" si="11">F27*3</f>
        <v>1116.2433447670903</v>
      </c>
      <c r="G30" s="4">
        <f t="shared" si="11"/>
        <v>1375.0823812348215</v>
      </c>
      <c r="H30" s="4">
        <f t="shared" si="11"/>
        <v>1375.0823812348215</v>
      </c>
      <c r="I30" s="4">
        <f t="shared" si="11"/>
        <v>1314.4169820626971</v>
      </c>
      <c r="J30" s="4">
        <f t="shared" si="11"/>
        <v>707.76299034145222</v>
      </c>
      <c r="K30" s="5"/>
      <c r="L30" s="6"/>
    </row>
    <row r="31" spans="2:12" ht="15.75" customHeight="1" x14ac:dyDescent="0.25">
      <c r="B31" s="128" t="s">
        <v>71</v>
      </c>
      <c r="C31" s="128"/>
      <c r="D31" s="16">
        <f t="shared" si="9"/>
        <v>6474</v>
      </c>
      <c r="E31" s="4">
        <f>E28*3</f>
        <v>0</v>
      </c>
      <c r="F31" s="4">
        <f t="shared" ref="F31:J31" si="12">F28*3</f>
        <v>0</v>
      </c>
      <c r="G31" s="4">
        <f t="shared" si="12"/>
        <v>930</v>
      </c>
      <c r="H31" s="4">
        <f t="shared" si="12"/>
        <v>930</v>
      </c>
      <c r="I31" s="4">
        <f t="shared" si="12"/>
        <v>2307</v>
      </c>
      <c r="J31" s="4">
        <f t="shared" si="12"/>
        <v>2307</v>
      </c>
      <c r="K31" s="5"/>
      <c r="L31" s="6"/>
    </row>
    <row r="32" spans="2:12" ht="15.75" x14ac:dyDescent="0.25">
      <c r="B32" s="7"/>
      <c r="C32" s="7"/>
      <c r="D32" s="8"/>
      <c r="E32" s="8"/>
      <c r="F32" s="8"/>
      <c r="G32" s="8"/>
      <c r="H32" s="8"/>
      <c r="I32" s="8"/>
      <c r="J32" s="8"/>
      <c r="K32" s="5"/>
      <c r="L32" s="6"/>
    </row>
    <row r="34" spans="2:12" ht="18.75" x14ac:dyDescent="0.3">
      <c r="B34" s="145" t="s">
        <v>22</v>
      </c>
      <c r="C34" s="146"/>
      <c r="D34" s="146"/>
      <c r="E34" s="146"/>
      <c r="F34" s="146"/>
      <c r="G34" s="146"/>
      <c r="H34" s="146"/>
      <c r="I34" s="146"/>
      <c r="J34" s="146"/>
      <c r="K34" s="146"/>
      <c r="L34" s="147"/>
    </row>
    <row r="35" spans="2:12" s="1" customFormat="1" x14ac:dyDescent="0.25">
      <c r="B35" s="139" t="s">
        <v>21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1"/>
    </row>
    <row r="36" spans="2:12" x14ac:dyDescent="0.25">
      <c r="B36" s="148" t="s">
        <v>3</v>
      </c>
      <c r="C36" s="149"/>
      <c r="D36" s="9" t="s">
        <v>4</v>
      </c>
      <c r="E36" s="14" t="s">
        <v>5</v>
      </c>
      <c r="F36" s="14" t="s">
        <v>6</v>
      </c>
      <c r="G36" s="14" t="s">
        <v>7</v>
      </c>
      <c r="H36" s="14" t="s">
        <v>8</v>
      </c>
      <c r="I36" s="14" t="s">
        <v>9</v>
      </c>
      <c r="J36" s="25" t="s">
        <v>10</v>
      </c>
      <c r="K36" s="2" t="s">
        <v>11</v>
      </c>
      <c r="L36" s="3" t="s">
        <v>12</v>
      </c>
    </row>
    <row r="37" spans="2:12" s="1" customFormat="1" x14ac:dyDescent="0.25">
      <c r="B37" s="135" t="s">
        <v>66</v>
      </c>
      <c r="C37" s="135"/>
      <c r="D37" s="19">
        <f>SUM(D38:D39)</f>
        <v>4748.2859782733331</v>
      </c>
      <c r="E37" s="19">
        <f t="shared" ref="E37:J37" si="13">SUM(E38:E39)</f>
        <v>154.93211271107464</v>
      </c>
      <c r="F37" s="19">
        <f t="shared" si="13"/>
        <v>232.39816906661196</v>
      </c>
      <c r="G37" s="19">
        <f t="shared" si="13"/>
        <v>770.45045179692011</v>
      </c>
      <c r="H37" s="19">
        <f t="shared" si="13"/>
        <v>770.45045179692011</v>
      </c>
      <c r="I37" s="19">
        <f t="shared" si="13"/>
        <v>1237.6572642994524</v>
      </c>
      <c r="J37" s="19">
        <f t="shared" si="13"/>
        <v>1111.3539115458591</v>
      </c>
      <c r="K37" s="24"/>
      <c r="L37" s="20"/>
    </row>
    <row r="38" spans="2:12" ht="26.25" customHeight="1" x14ac:dyDescent="0.25">
      <c r="B38" s="129" t="s">
        <v>67</v>
      </c>
      <c r="C38" s="130"/>
      <c r="D38" s="23">
        <f>'[4]metas por CC'!D39</f>
        <v>1380.1965715108406</v>
      </c>
      <c r="E38" s="23">
        <f>'[4]metas por CC'!E39</f>
        <v>154.93211271107464</v>
      </c>
      <c r="F38" s="23">
        <f>'[4]metas por CC'!F39</f>
        <v>232.39816906661196</v>
      </c>
      <c r="G38" s="23">
        <f>'[4]metas por CC'!G39</f>
        <v>286.28759957481185</v>
      </c>
      <c r="H38" s="23">
        <f>'[4]metas por CC'!H39</f>
        <v>286.28759957481185</v>
      </c>
      <c r="I38" s="23">
        <f>'[4]metas por CC'!I39</f>
        <v>273.65726429945249</v>
      </c>
      <c r="J38" s="23">
        <f>'[4]metas por CC'!J39</f>
        <v>147.35391154585903</v>
      </c>
      <c r="K38" s="131">
        <v>1</v>
      </c>
      <c r="L38" s="133">
        <v>3</v>
      </c>
    </row>
    <row r="39" spans="2:12" ht="15" customHeight="1" x14ac:dyDescent="0.25">
      <c r="B39" s="128" t="s">
        <v>68</v>
      </c>
      <c r="C39" s="128"/>
      <c r="D39" s="4">
        <f>'[4]metas por CC'!D15</f>
        <v>3368.0894067624922</v>
      </c>
      <c r="E39" s="4">
        <f>'[4]metas por CC'!E15</f>
        <v>0</v>
      </c>
      <c r="F39" s="4">
        <f>'[4]metas por CC'!F15</f>
        <v>0</v>
      </c>
      <c r="G39" s="4">
        <f>'[4]metas por CC'!G15</f>
        <v>484.1628522221082</v>
      </c>
      <c r="H39" s="4">
        <f>'[4]metas por CC'!H15</f>
        <v>484.1628522221082</v>
      </c>
      <c r="I39" s="4">
        <v>964</v>
      </c>
      <c r="J39" s="4">
        <v>964</v>
      </c>
      <c r="K39" s="132"/>
      <c r="L39" s="134"/>
    </row>
    <row r="40" spans="2:12" ht="15.75" customHeight="1" x14ac:dyDescent="0.25">
      <c r="B40" s="135" t="s">
        <v>69</v>
      </c>
      <c r="C40" s="135"/>
      <c r="D40" s="19">
        <f>SUM(E40:J40)</f>
        <v>12831.727083650516</v>
      </c>
      <c r="E40" s="19">
        <f>E37*3</f>
        <v>464.79633813322391</v>
      </c>
      <c r="F40" s="19">
        <f t="shared" ref="F40:J40" si="14">F37*3</f>
        <v>697.19450719983593</v>
      </c>
      <c r="G40" s="19">
        <f t="shared" si="14"/>
        <v>2311.3513553907605</v>
      </c>
      <c r="H40" s="19">
        <f t="shared" si="14"/>
        <v>2311.3513553907605</v>
      </c>
      <c r="I40" s="19">
        <f t="shared" si="14"/>
        <v>3712.9717928983573</v>
      </c>
      <c r="J40" s="19">
        <f t="shared" si="14"/>
        <v>3334.0617346375775</v>
      </c>
      <c r="K40" s="5"/>
      <c r="L40" s="6"/>
    </row>
    <row r="41" spans="2:12" ht="15.75" customHeight="1" x14ac:dyDescent="0.25">
      <c r="B41" s="128" t="s">
        <v>70</v>
      </c>
      <c r="C41" s="128"/>
      <c r="D41" s="4">
        <f t="shared" ref="D41:D42" si="15">SUM(E41:J41)</f>
        <v>4142.7499703178664</v>
      </c>
      <c r="E41" s="4">
        <f t="shared" ref="E41:J42" si="16">E38*3</f>
        <v>464.79633813322391</v>
      </c>
      <c r="F41" s="4">
        <f t="shared" si="16"/>
        <v>697.19450719983593</v>
      </c>
      <c r="G41" s="4">
        <f t="shared" si="16"/>
        <v>858.86279872443561</v>
      </c>
      <c r="H41" s="4">
        <f t="shared" si="16"/>
        <v>858.86279872443561</v>
      </c>
      <c r="I41" s="4">
        <f t="shared" si="16"/>
        <v>820.97179289835753</v>
      </c>
      <c r="J41" s="4">
        <f t="shared" si="16"/>
        <v>442.0617346375771</v>
      </c>
      <c r="K41" s="5"/>
      <c r="L41" s="6"/>
    </row>
    <row r="42" spans="2:12" ht="15.75" customHeight="1" x14ac:dyDescent="0.25">
      <c r="B42" s="128" t="s">
        <v>71</v>
      </c>
      <c r="C42" s="128"/>
      <c r="D42" s="4">
        <f t="shared" si="15"/>
        <v>8688.9771133326503</v>
      </c>
      <c r="E42" s="4">
        <f t="shared" si="16"/>
        <v>0</v>
      </c>
      <c r="F42" s="4">
        <f t="shared" si="16"/>
        <v>0</v>
      </c>
      <c r="G42" s="4">
        <f t="shared" si="16"/>
        <v>1452.4885566663247</v>
      </c>
      <c r="H42" s="4">
        <f t="shared" si="16"/>
        <v>1452.4885566663247</v>
      </c>
      <c r="I42" s="4">
        <f t="shared" si="16"/>
        <v>2892</v>
      </c>
      <c r="J42" s="4">
        <f t="shared" si="16"/>
        <v>2892</v>
      </c>
      <c r="K42" s="5"/>
      <c r="L42" s="6"/>
    </row>
    <row r="43" spans="2:12" ht="15.75" x14ac:dyDescent="0.25">
      <c r="B43" s="7"/>
      <c r="C43" s="7"/>
      <c r="D43" s="8"/>
      <c r="E43" s="8"/>
      <c r="F43" s="8"/>
      <c r="G43" s="8"/>
      <c r="H43" s="8"/>
      <c r="I43" s="8"/>
      <c r="J43" s="8"/>
      <c r="K43" s="5"/>
      <c r="L43" s="6"/>
    </row>
    <row r="44" spans="2:12" ht="15.75" x14ac:dyDescent="0.25">
      <c r="B44" s="7"/>
      <c r="C44" s="7"/>
      <c r="D44" s="8"/>
      <c r="E44" s="8"/>
      <c r="F44" s="8"/>
      <c r="G44" s="8"/>
      <c r="H44" s="8"/>
      <c r="I44" s="8"/>
      <c r="J44" s="8"/>
      <c r="K44" s="5"/>
      <c r="L44" s="6"/>
    </row>
    <row r="46" spans="2:12" ht="18.75" x14ac:dyDescent="0.3">
      <c r="B46" s="145" t="s">
        <v>23</v>
      </c>
      <c r="C46" s="146"/>
      <c r="D46" s="146"/>
      <c r="E46" s="146"/>
      <c r="F46" s="146"/>
      <c r="G46" s="146"/>
      <c r="H46" s="146"/>
      <c r="I46" s="146"/>
      <c r="J46" s="146"/>
      <c r="K46" s="146"/>
      <c r="L46" s="147"/>
    </row>
    <row r="47" spans="2:12" x14ac:dyDescent="0.25">
      <c r="B47" s="139" t="s">
        <v>21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1"/>
    </row>
    <row r="48" spans="2:12" x14ac:dyDescent="0.25">
      <c r="B48" s="148" t="s">
        <v>3</v>
      </c>
      <c r="C48" s="149"/>
      <c r="D48" s="9" t="s">
        <v>4</v>
      </c>
      <c r="E48" s="14" t="s">
        <v>5</v>
      </c>
      <c r="F48" s="14" t="s">
        <v>6</v>
      </c>
      <c r="G48" s="14" t="s">
        <v>7</v>
      </c>
      <c r="H48" s="14" t="s">
        <v>8</v>
      </c>
      <c r="I48" s="14" t="s">
        <v>9</v>
      </c>
      <c r="J48" s="25" t="s">
        <v>10</v>
      </c>
      <c r="K48" s="2" t="s">
        <v>11</v>
      </c>
      <c r="L48" s="3" t="s">
        <v>12</v>
      </c>
    </row>
    <row r="49" spans="2:12" s="12" customFormat="1" x14ac:dyDescent="0.25">
      <c r="B49" s="135" t="s">
        <v>66</v>
      </c>
      <c r="C49" s="135"/>
      <c r="D49" s="19">
        <f>SUM(E49:J49)</f>
        <v>3836.9912506067039</v>
      </c>
      <c r="E49" s="19">
        <f>SUM(E50:E51)</f>
        <v>190.61853055587409</v>
      </c>
      <c r="F49" s="19">
        <f t="shared" ref="F49:J49" si="17">SUM(F50:F51)</f>
        <v>285.9277958338111</v>
      </c>
      <c r="G49" s="19">
        <f t="shared" si="17"/>
        <v>591.22989341846301</v>
      </c>
      <c r="H49" s="19">
        <f t="shared" si="17"/>
        <v>591.22989341846301</v>
      </c>
      <c r="I49" s="19">
        <f t="shared" si="17"/>
        <v>1166.6903392970603</v>
      </c>
      <c r="J49" s="19">
        <f t="shared" si="17"/>
        <v>1011.2947980830324</v>
      </c>
      <c r="K49" s="22"/>
      <c r="L49" s="11"/>
    </row>
    <row r="50" spans="2:12" ht="27" customHeight="1" x14ac:dyDescent="0.25">
      <c r="B50" s="129" t="s">
        <v>67</v>
      </c>
      <c r="C50" s="130"/>
      <c r="D50" s="23">
        <f>SUM(E50:J50)</f>
        <v>1698.9912506067037</v>
      </c>
      <c r="E50" s="23">
        <f>'[4]metas por CC'!E42</f>
        <v>190.61853055587409</v>
      </c>
      <c r="F50" s="23">
        <f>'[4]metas por CC'!F42</f>
        <v>285.9277958338111</v>
      </c>
      <c r="G50" s="23">
        <f>'[4]metas por CC'!G42</f>
        <v>352.22989341846295</v>
      </c>
      <c r="H50" s="23">
        <f>'[4]metas por CC'!H42</f>
        <v>352.22989341846295</v>
      </c>
      <c r="I50" s="23">
        <f>'[4]metas por CC'!I42</f>
        <v>336.69033929706018</v>
      </c>
      <c r="J50" s="23">
        <f>'[4]metas por CC'!J42</f>
        <v>181.29479808303239</v>
      </c>
      <c r="K50" s="131">
        <v>1</v>
      </c>
      <c r="L50" s="133">
        <v>4</v>
      </c>
    </row>
    <row r="51" spans="2:12" ht="15" customHeight="1" x14ac:dyDescent="0.25">
      <c r="B51" s="128" t="s">
        <v>68</v>
      </c>
      <c r="C51" s="128"/>
      <c r="D51" s="4">
        <f>'[4]metas por CC'!D18</f>
        <v>4143.8810990407401</v>
      </c>
      <c r="E51" s="4">
        <f>'[4]metas por CC'!E18</f>
        <v>0</v>
      </c>
      <c r="F51" s="4">
        <f>'[4]metas por CC'!F18</f>
        <v>0</v>
      </c>
      <c r="G51" s="4">
        <v>239</v>
      </c>
      <c r="H51" s="4">
        <v>239</v>
      </c>
      <c r="I51" s="4">
        <v>830</v>
      </c>
      <c r="J51" s="4">
        <v>830</v>
      </c>
      <c r="K51" s="132"/>
      <c r="L51" s="134"/>
    </row>
    <row r="52" spans="2:12" ht="15.75" customHeight="1" x14ac:dyDescent="0.25">
      <c r="B52" s="135" t="s">
        <v>69</v>
      </c>
      <c r="C52" s="135"/>
      <c r="D52" s="19">
        <f>SUM(E52:J52)</f>
        <v>11510.973751820111</v>
      </c>
      <c r="E52" s="19">
        <f>E49*3</f>
        <v>571.85559166762232</v>
      </c>
      <c r="F52" s="19">
        <f t="shared" ref="F52:J52" si="18">F49*3</f>
        <v>857.78338750143325</v>
      </c>
      <c r="G52" s="19">
        <f t="shared" si="18"/>
        <v>1773.689680255389</v>
      </c>
      <c r="H52" s="19">
        <f t="shared" si="18"/>
        <v>1773.689680255389</v>
      </c>
      <c r="I52" s="19">
        <f t="shared" si="18"/>
        <v>3500.0710178911809</v>
      </c>
      <c r="J52" s="19">
        <f t="shared" si="18"/>
        <v>3033.8843942490976</v>
      </c>
      <c r="K52" s="5"/>
      <c r="L52" s="6"/>
    </row>
    <row r="53" spans="2:12" ht="15.75" customHeight="1" x14ac:dyDescent="0.25">
      <c r="B53" s="128" t="s">
        <v>70</v>
      </c>
      <c r="C53" s="128"/>
      <c r="D53" s="4">
        <f>SUM(E53:J53)</f>
        <v>5096.9737518201109</v>
      </c>
      <c r="E53" s="4">
        <f>E50*3</f>
        <v>571.85559166762232</v>
      </c>
      <c r="F53" s="4">
        <f t="shared" ref="F53:J53" si="19">F50*3</f>
        <v>857.78338750143325</v>
      </c>
      <c r="G53" s="4">
        <f t="shared" si="19"/>
        <v>1056.6896802553888</v>
      </c>
      <c r="H53" s="4">
        <f t="shared" si="19"/>
        <v>1056.6896802553888</v>
      </c>
      <c r="I53" s="4">
        <f t="shared" si="19"/>
        <v>1010.0710178911805</v>
      </c>
      <c r="J53" s="4">
        <f t="shared" si="19"/>
        <v>543.88439424909711</v>
      </c>
      <c r="K53" s="5"/>
      <c r="L53" s="6"/>
    </row>
    <row r="54" spans="2:12" ht="15.75" customHeight="1" x14ac:dyDescent="0.25">
      <c r="B54" s="128" t="s">
        <v>71</v>
      </c>
      <c r="C54" s="128"/>
      <c r="D54" s="4">
        <f>SUM(E54:J54)</f>
        <v>6414</v>
      </c>
      <c r="E54" s="4">
        <f>E51*3</f>
        <v>0</v>
      </c>
      <c r="F54" s="4">
        <f t="shared" ref="F54:J54" si="20">F51*3</f>
        <v>0</v>
      </c>
      <c r="G54" s="4">
        <f t="shared" si="20"/>
        <v>717</v>
      </c>
      <c r="H54" s="4">
        <f t="shared" si="20"/>
        <v>717</v>
      </c>
      <c r="I54" s="4">
        <f t="shared" si="20"/>
        <v>2490</v>
      </c>
      <c r="J54" s="4">
        <f t="shared" si="20"/>
        <v>2490</v>
      </c>
      <c r="K54" s="5"/>
      <c r="L54" s="6"/>
    </row>
    <row r="55" spans="2:12" ht="15.75" x14ac:dyDescent="0.25">
      <c r="B55" s="7"/>
      <c r="C55" s="7"/>
      <c r="D55" s="8"/>
      <c r="E55" s="8"/>
      <c r="F55" s="8"/>
      <c r="G55" s="8"/>
      <c r="H55" s="8"/>
      <c r="I55" s="8"/>
      <c r="J55" s="8"/>
      <c r="K55" s="5"/>
      <c r="L55" s="6"/>
    </row>
    <row r="56" spans="2:12" ht="15.75" x14ac:dyDescent="0.25">
      <c r="B56" s="7"/>
      <c r="C56" s="7"/>
      <c r="D56" s="8"/>
      <c r="E56" s="8"/>
      <c r="F56" s="8"/>
      <c r="G56" s="8"/>
      <c r="H56" s="8"/>
      <c r="I56" s="8"/>
      <c r="J56" s="8"/>
      <c r="K56" s="5"/>
      <c r="L56" s="6"/>
    </row>
    <row r="58" spans="2:12" ht="18.75" x14ac:dyDescent="0.3">
      <c r="B58" s="145" t="s">
        <v>24</v>
      </c>
      <c r="C58" s="146"/>
      <c r="D58" s="146"/>
      <c r="E58" s="146"/>
      <c r="F58" s="146"/>
      <c r="G58" s="146"/>
      <c r="H58" s="146"/>
      <c r="I58" s="146"/>
      <c r="J58" s="146"/>
      <c r="K58" s="146"/>
      <c r="L58" s="147"/>
    </row>
    <row r="59" spans="2:12" x14ac:dyDescent="0.25">
      <c r="B59" s="139" t="s">
        <v>21</v>
      </c>
      <c r="C59" s="140"/>
      <c r="D59" s="140"/>
      <c r="E59" s="140"/>
      <c r="F59" s="140"/>
      <c r="G59" s="140"/>
      <c r="H59" s="140"/>
      <c r="I59" s="140"/>
      <c r="J59" s="140"/>
      <c r="K59" s="140"/>
      <c r="L59" s="141"/>
    </row>
    <row r="60" spans="2:12" x14ac:dyDescent="0.25">
      <c r="B60" s="148" t="s">
        <v>3</v>
      </c>
      <c r="C60" s="149"/>
      <c r="D60" s="9" t="s">
        <v>4</v>
      </c>
      <c r="E60" s="14" t="s">
        <v>5</v>
      </c>
      <c r="F60" s="14" t="s">
        <v>6</v>
      </c>
      <c r="G60" s="14" t="s">
        <v>7</v>
      </c>
      <c r="H60" s="14" t="s">
        <v>8</v>
      </c>
      <c r="I60" s="14" t="s">
        <v>9</v>
      </c>
      <c r="J60" s="25" t="s">
        <v>10</v>
      </c>
      <c r="K60" s="2" t="s">
        <v>11</v>
      </c>
      <c r="L60" s="3" t="s">
        <v>12</v>
      </c>
    </row>
    <row r="61" spans="2:12" s="12" customFormat="1" x14ac:dyDescent="0.25">
      <c r="B61" s="135" t="s">
        <v>66</v>
      </c>
      <c r="C61" s="135"/>
      <c r="D61" s="19">
        <f>SUM(E61:J61)</f>
        <v>2992.7324748719129</v>
      </c>
      <c r="E61" s="19">
        <f>E62+E63</f>
        <v>111</v>
      </c>
      <c r="F61" s="19">
        <f t="shared" ref="F61:J61" si="21">F62+F63</f>
        <v>166.89042337776314</v>
      </c>
      <c r="G61" s="19">
        <f t="shared" si="21"/>
        <v>344.5896519870995</v>
      </c>
      <c r="H61" s="19">
        <f t="shared" si="21"/>
        <v>344.5896519870995</v>
      </c>
      <c r="I61" s="19">
        <f t="shared" si="21"/>
        <v>1058.1820322865415</v>
      </c>
      <c r="J61" s="19">
        <f t="shared" si="21"/>
        <v>967.48071523340946</v>
      </c>
      <c r="K61" s="22"/>
      <c r="L61" s="11"/>
    </row>
    <row r="62" spans="2:12" ht="28.5" customHeight="1" x14ac:dyDescent="0.25">
      <c r="B62" s="129" t="s">
        <v>67</v>
      </c>
      <c r="C62" s="130"/>
      <c r="D62" s="23">
        <f>'[4]metas por CC'!D45</f>
        <v>991.15062347138723</v>
      </c>
      <c r="E62" s="23">
        <v>111</v>
      </c>
      <c r="F62" s="23">
        <f>'[4]metas por CC'!F45</f>
        <v>166.89042337776314</v>
      </c>
      <c r="G62" s="23">
        <f>'[4]metas por CC'!G45</f>
        <v>205.58965198709953</v>
      </c>
      <c r="H62" s="23">
        <f>'[4]metas por CC'!H45</f>
        <v>205.58965198709953</v>
      </c>
      <c r="I62" s="23">
        <f>'[4]metas por CC'!I45</f>
        <v>196.51952028178633</v>
      </c>
      <c r="J62" s="23">
        <f>'[4]metas por CC'!J45</f>
        <v>105.81820322865416</v>
      </c>
      <c r="K62" s="131">
        <v>1</v>
      </c>
      <c r="L62" s="133">
        <v>2</v>
      </c>
    </row>
    <row r="63" spans="2:12" ht="15" customHeight="1" x14ac:dyDescent="0.25">
      <c r="B63" s="128" t="s">
        <v>68</v>
      </c>
      <c r="C63" s="128"/>
      <c r="D63" s="4">
        <f>'[4]metas por CC'!D21</f>
        <v>2418.7017880835238</v>
      </c>
      <c r="E63" s="4">
        <f>'[4]metas por CC'!E21</f>
        <v>0</v>
      </c>
      <c r="F63" s="4">
        <f>'[4]metas por CC'!F21</f>
        <v>0</v>
      </c>
      <c r="G63" s="4">
        <v>139</v>
      </c>
      <c r="H63" s="4">
        <v>139</v>
      </c>
      <c r="I63" s="4">
        <f>'[4]metas por CC'!I21</f>
        <v>861.66251200475517</v>
      </c>
      <c r="J63" s="4">
        <f>'[4]metas por CC'!J21</f>
        <v>861.66251200475529</v>
      </c>
      <c r="K63" s="132"/>
      <c r="L63" s="134"/>
    </row>
    <row r="64" spans="2:12" ht="15.75" customHeight="1" x14ac:dyDescent="0.25">
      <c r="B64" s="135" t="s">
        <v>69</v>
      </c>
      <c r="C64" s="135"/>
      <c r="D64" s="19">
        <f>SUM(E64:J64)</f>
        <v>8978.1974246157388</v>
      </c>
      <c r="E64" s="19">
        <f>E61*3</f>
        <v>333</v>
      </c>
      <c r="F64" s="19">
        <f t="shared" ref="F64:J64" si="22">F61*3</f>
        <v>500.67127013328945</v>
      </c>
      <c r="G64" s="19">
        <f t="shared" si="22"/>
        <v>1033.7689559612986</v>
      </c>
      <c r="H64" s="19">
        <f t="shared" si="22"/>
        <v>1033.7689559612986</v>
      </c>
      <c r="I64" s="19">
        <f t="shared" si="22"/>
        <v>3174.5460968596244</v>
      </c>
      <c r="J64" s="19">
        <f t="shared" si="22"/>
        <v>2902.4421457002281</v>
      </c>
      <c r="K64" s="5"/>
      <c r="L64" s="6"/>
    </row>
    <row r="65" spans="2:12" ht="15.75" customHeight="1" x14ac:dyDescent="0.25">
      <c r="B65" s="128" t="s">
        <v>70</v>
      </c>
      <c r="C65" s="128"/>
      <c r="D65" s="4">
        <f t="shared" ref="D65:D66" si="23">SUM(E65:J65)</f>
        <v>2974.2223525872082</v>
      </c>
      <c r="E65" s="4">
        <f>E62*3</f>
        <v>333</v>
      </c>
      <c r="F65" s="4">
        <f t="shared" ref="F65:J65" si="24">F62*3</f>
        <v>500.67127013328945</v>
      </c>
      <c r="G65" s="4">
        <f t="shared" si="24"/>
        <v>616.76895596129862</v>
      </c>
      <c r="H65" s="4">
        <f t="shared" si="24"/>
        <v>616.76895596129862</v>
      </c>
      <c r="I65" s="4">
        <f t="shared" si="24"/>
        <v>589.55856084535901</v>
      </c>
      <c r="J65" s="4">
        <f t="shared" si="24"/>
        <v>317.45460968596245</v>
      </c>
      <c r="K65" s="5"/>
      <c r="L65" s="6"/>
    </row>
    <row r="66" spans="2:12" ht="15.75" customHeight="1" x14ac:dyDescent="0.25">
      <c r="B66" s="128" t="s">
        <v>71</v>
      </c>
      <c r="C66" s="128"/>
      <c r="D66" s="4">
        <f t="shared" si="23"/>
        <v>6003.9750720285319</v>
      </c>
      <c r="E66" s="4">
        <f>E63*3</f>
        <v>0</v>
      </c>
      <c r="F66" s="4">
        <f t="shared" ref="F66:J66" si="25">F63*3</f>
        <v>0</v>
      </c>
      <c r="G66" s="4">
        <f t="shared" si="25"/>
        <v>417</v>
      </c>
      <c r="H66" s="4">
        <f t="shared" si="25"/>
        <v>417</v>
      </c>
      <c r="I66" s="4">
        <f t="shared" si="25"/>
        <v>2584.9875360142655</v>
      </c>
      <c r="J66" s="4">
        <f t="shared" si="25"/>
        <v>2584.987536014266</v>
      </c>
      <c r="K66" s="5"/>
      <c r="L66" s="6"/>
    </row>
    <row r="67" spans="2:12" ht="15.75" x14ac:dyDescent="0.25">
      <c r="B67" s="7"/>
      <c r="C67" s="7"/>
      <c r="D67" s="8"/>
      <c r="E67" s="8"/>
      <c r="F67" s="8"/>
      <c r="G67" s="8"/>
      <c r="H67" s="8"/>
      <c r="I67" s="8"/>
      <c r="J67" s="8"/>
      <c r="K67" s="5"/>
      <c r="L67" s="6"/>
    </row>
    <row r="68" spans="2:12" ht="15.75" x14ac:dyDescent="0.25">
      <c r="B68" s="7"/>
      <c r="C68" s="7"/>
      <c r="D68" s="8"/>
      <c r="E68" s="8"/>
      <c r="F68" s="8"/>
      <c r="G68" s="8"/>
      <c r="H68" s="8"/>
      <c r="I68" s="8"/>
      <c r="J68" s="8"/>
      <c r="K68" s="5"/>
      <c r="L68" s="6"/>
    </row>
    <row r="70" spans="2:12" ht="18.75" x14ac:dyDescent="0.3">
      <c r="B70" s="145" t="s">
        <v>25</v>
      </c>
      <c r="C70" s="146"/>
      <c r="D70" s="146"/>
      <c r="E70" s="146"/>
      <c r="F70" s="146"/>
      <c r="G70" s="146"/>
      <c r="H70" s="146"/>
      <c r="I70" s="146"/>
      <c r="J70" s="146"/>
      <c r="K70" s="146"/>
      <c r="L70" s="147"/>
    </row>
    <row r="71" spans="2:12" x14ac:dyDescent="0.25">
      <c r="B71" s="139" t="s">
        <v>21</v>
      </c>
      <c r="C71" s="140"/>
      <c r="D71" s="140"/>
      <c r="E71" s="140"/>
      <c r="F71" s="140"/>
      <c r="G71" s="140"/>
      <c r="H71" s="140"/>
      <c r="I71" s="140"/>
      <c r="J71" s="140"/>
      <c r="K71" s="140"/>
      <c r="L71" s="141"/>
    </row>
    <row r="72" spans="2:12" x14ac:dyDescent="0.25">
      <c r="B72" s="148" t="s">
        <v>3</v>
      </c>
      <c r="C72" s="149"/>
      <c r="D72" s="9" t="s">
        <v>4</v>
      </c>
      <c r="E72" s="26" t="s">
        <v>5</v>
      </c>
      <c r="F72" s="14" t="s">
        <v>6</v>
      </c>
      <c r="G72" s="14" t="s">
        <v>7</v>
      </c>
      <c r="H72" s="14" t="s">
        <v>8</v>
      </c>
      <c r="I72" s="14" t="s">
        <v>9</v>
      </c>
      <c r="J72" s="25" t="s">
        <v>10</v>
      </c>
      <c r="K72" s="2" t="s">
        <v>11</v>
      </c>
      <c r="L72" s="3" t="s">
        <v>12</v>
      </c>
    </row>
    <row r="73" spans="2:12" s="12" customFormat="1" ht="15" customHeight="1" x14ac:dyDescent="0.25">
      <c r="B73" s="135" t="s">
        <v>66</v>
      </c>
      <c r="C73" s="135"/>
      <c r="D73" s="19">
        <f>SUM(E73:J73)</f>
        <v>2813.5254977382783</v>
      </c>
      <c r="E73" s="19">
        <f>E74+E75</f>
        <v>159.71261681941661</v>
      </c>
      <c r="F73" s="19">
        <f t="shared" ref="F73:J73" si="26">F74+F75</f>
        <v>239.56892522912489</v>
      </c>
      <c r="G73" s="19">
        <f t="shared" si="26"/>
        <v>495.12113977500894</v>
      </c>
      <c r="H73" s="19">
        <f t="shared" si="26"/>
        <v>495.12113977500894</v>
      </c>
      <c r="I73" s="19">
        <f t="shared" si="26"/>
        <v>777.10108949081734</v>
      </c>
      <c r="J73" s="19">
        <f t="shared" si="26"/>
        <v>646.90058664890171</v>
      </c>
      <c r="K73" s="22"/>
      <c r="L73" s="11"/>
    </row>
    <row r="74" spans="2:12" ht="27.75" customHeight="1" x14ac:dyDescent="0.25">
      <c r="B74" s="129" t="s">
        <v>67</v>
      </c>
      <c r="C74" s="130"/>
      <c r="D74" s="23">
        <f>'[4]metas por CC'!D48</f>
        <v>1422.7831939028774</v>
      </c>
      <c r="E74" s="23">
        <f>'[4]metas por CC'!E48</f>
        <v>159.71261681941661</v>
      </c>
      <c r="F74" s="23">
        <f>'[4]metas por CC'!F48</f>
        <v>239.56892522912489</v>
      </c>
      <c r="G74" s="23">
        <f>'[4]metas por CC'!G48</f>
        <v>295.12113977500894</v>
      </c>
      <c r="H74" s="23">
        <f>'[4]metas por CC'!H48</f>
        <v>295.12113977500894</v>
      </c>
      <c r="I74" s="23">
        <f>'[4]metas por CC'!I48</f>
        <v>282.10108949081734</v>
      </c>
      <c r="J74" s="23">
        <f>'[4]metas por CC'!J48</f>
        <v>151.90058664890165</v>
      </c>
      <c r="K74" s="131">
        <v>1</v>
      </c>
      <c r="L74" s="133">
        <v>3</v>
      </c>
    </row>
    <row r="75" spans="2:12" ht="15" customHeight="1" x14ac:dyDescent="0.25">
      <c r="B75" s="128" t="s">
        <v>68</v>
      </c>
      <c r="C75" s="128"/>
      <c r="D75" s="4">
        <f>'[4]metas por CC'!D24</f>
        <v>3472.013409117752</v>
      </c>
      <c r="E75" s="4">
        <f>'[4]metas por CC'!E24</f>
        <v>0</v>
      </c>
      <c r="F75" s="4">
        <f>'[4]metas por CC'!F24</f>
        <v>0</v>
      </c>
      <c r="G75" s="4">
        <v>200</v>
      </c>
      <c r="H75" s="4">
        <v>200</v>
      </c>
      <c r="I75" s="4">
        <v>495</v>
      </c>
      <c r="J75" s="4">
        <v>495</v>
      </c>
      <c r="K75" s="132"/>
      <c r="L75" s="134"/>
    </row>
    <row r="76" spans="2:12" ht="15" customHeight="1" x14ac:dyDescent="0.25">
      <c r="B76" s="135" t="s">
        <v>69</v>
      </c>
      <c r="C76" s="135"/>
      <c r="D76" s="19">
        <f>SUM(E76:J76)</f>
        <v>8440.576493214834</v>
      </c>
      <c r="E76" s="19">
        <f>E77+E78</f>
        <v>479.13785045824983</v>
      </c>
      <c r="F76" s="19">
        <f t="shared" ref="F76:J76" si="27">F77+F78</f>
        <v>718.7067756873746</v>
      </c>
      <c r="G76" s="19">
        <f t="shared" si="27"/>
        <v>1485.3634193250268</v>
      </c>
      <c r="H76" s="19">
        <f t="shared" si="27"/>
        <v>1485.3634193250268</v>
      </c>
      <c r="I76" s="19">
        <f t="shared" si="27"/>
        <v>2331.3032684724521</v>
      </c>
      <c r="J76" s="19">
        <f t="shared" si="27"/>
        <v>1940.7017599467049</v>
      </c>
    </row>
    <row r="77" spans="2:12" ht="15" customHeight="1" x14ac:dyDescent="0.25">
      <c r="B77" s="128" t="s">
        <v>70</v>
      </c>
      <c r="C77" s="128"/>
      <c r="D77" s="4">
        <f t="shared" ref="D77:D78" si="28">SUM(E77:J77)</f>
        <v>4270.576493214835</v>
      </c>
      <c r="E77" s="4">
        <f>E74*3</f>
        <v>479.13785045824983</v>
      </c>
      <c r="F77" s="4">
        <f t="shared" ref="F77:J77" si="29">F74*3</f>
        <v>718.7067756873746</v>
      </c>
      <c r="G77" s="4">
        <f t="shared" si="29"/>
        <v>885.36341932502683</v>
      </c>
      <c r="H77" s="4">
        <f t="shared" si="29"/>
        <v>885.36341932502683</v>
      </c>
      <c r="I77" s="4">
        <f t="shared" si="29"/>
        <v>846.30326847245203</v>
      </c>
      <c r="J77" s="4">
        <f t="shared" si="29"/>
        <v>455.70175994670495</v>
      </c>
    </row>
    <row r="78" spans="2:12" ht="15" customHeight="1" x14ac:dyDescent="0.25">
      <c r="B78" s="128" t="s">
        <v>71</v>
      </c>
      <c r="C78" s="128"/>
      <c r="D78" s="4">
        <f t="shared" si="28"/>
        <v>4170</v>
      </c>
      <c r="E78" s="4">
        <f>E75*3</f>
        <v>0</v>
      </c>
      <c r="F78" s="4">
        <f t="shared" ref="F78:J78" si="30">F75*3</f>
        <v>0</v>
      </c>
      <c r="G78" s="4">
        <f t="shared" si="30"/>
        <v>600</v>
      </c>
      <c r="H78" s="4">
        <f t="shared" si="30"/>
        <v>600</v>
      </c>
      <c r="I78" s="4">
        <f t="shared" si="30"/>
        <v>1485</v>
      </c>
      <c r="J78" s="4">
        <f t="shared" si="30"/>
        <v>1485</v>
      </c>
    </row>
  </sheetData>
  <mergeCells count="77">
    <mergeCell ref="K17:K18"/>
    <mergeCell ref="L17:L18"/>
    <mergeCell ref="B18:C18"/>
    <mergeCell ref="B16:C16"/>
    <mergeCell ref="B2:L2"/>
    <mergeCell ref="B3:L3"/>
    <mergeCell ref="B4:C4"/>
    <mergeCell ref="B5:C5"/>
    <mergeCell ref="B6:C6"/>
    <mergeCell ref="K6:K7"/>
    <mergeCell ref="L6:L7"/>
    <mergeCell ref="B7:C7"/>
    <mergeCell ref="B8:C8"/>
    <mergeCell ref="B9:C9"/>
    <mergeCell ref="B10:C10"/>
    <mergeCell ref="B13:L13"/>
    <mergeCell ref="B38:C38"/>
    <mergeCell ref="K38:K39"/>
    <mergeCell ref="L38:L39"/>
    <mergeCell ref="B39:C39"/>
    <mergeCell ref="B23:L23"/>
    <mergeCell ref="B24:L24"/>
    <mergeCell ref="B25:C25"/>
    <mergeCell ref="B27:C27"/>
    <mergeCell ref="K27:K28"/>
    <mergeCell ref="L27:L28"/>
    <mergeCell ref="B28:C28"/>
    <mergeCell ref="B78:C78"/>
    <mergeCell ref="B73:C73"/>
    <mergeCell ref="B74:C74"/>
    <mergeCell ref="B75:C75"/>
    <mergeCell ref="B65:C65"/>
    <mergeCell ref="B66:C66"/>
    <mergeCell ref="B70:L70"/>
    <mergeCell ref="B71:L71"/>
    <mergeCell ref="B72:C72"/>
    <mergeCell ref="K74:K75"/>
    <mergeCell ref="L74:L75"/>
    <mergeCell ref="B21:C21"/>
    <mergeCell ref="B26:C26"/>
    <mergeCell ref="B37:C37"/>
    <mergeCell ref="B29:C29"/>
    <mergeCell ref="B30:C30"/>
    <mergeCell ref="B31:C31"/>
    <mergeCell ref="B34:L34"/>
    <mergeCell ref="B35:L35"/>
    <mergeCell ref="B36:C36"/>
    <mergeCell ref="B14:L14"/>
    <mergeCell ref="B15:C15"/>
    <mergeCell ref="B17:C17"/>
    <mergeCell ref="B77:C77"/>
    <mergeCell ref="B40:C40"/>
    <mergeCell ref="B41:C41"/>
    <mergeCell ref="B42:C42"/>
    <mergeCell ref="B19:C19"/>
    <mergeCell ref="B20:C20"/>
    <mergeCell ref="B61:C61"/>
    <mergeCell ref="B58:L58"/>
    <mergeCell ref="B59:L59"/>
    <mergeCell ref="B60:C60"/>
    <mergeCell ref="B62:C62"/>
    <mergeCell ref="K62:K63"/>
    <mergeCell ref="L62:L63"/>
    <mergeCell ref="B64:C64"/>
    <mergeCell ref="B76:C76"/>
    <mergeCell ref="B63:C63"/>
    <mergeCell ref="B46:L46"/>
    <mergeCell ref="B47:L47"/>
    <mergeCell ref="B52:C52"/>
    <mergeCell ref="B53:C53"/>
    <mergeCell ref="B54:C54"/>
    <mergeCell ref="B48:C48"/>
    <mergeCell ref="B50:C50"/>
    <mergeCell ref="K50:K51"/>
    <mergeCell ref="L50:L51"/>
    <mergeCell ref="B51:C51"/>
    <mergeCell ref="B49:C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POBLACIONES</vt:lpstr>
      <vt:lpstr>EA</vt:lpstr>
      <vt:lpstr>FUNDASIDA</vt:lpstr>
      <vt:lpstr>PASMO HSH</vt:lpstr>
      <vt:lpstr>Orquídeas del Mar</vt:lpstr>
      <vt:lpstr>PASMO TSF</vt:lpstr>
      <vt:lpstr>ASPIDH</vt:lpstr>
      <vt:lpstr>COL ALEJANDRIA</vt:lpstr>
      <vt:lpstr>CCPI HSH</vt:lpstr>
      <vt:lpstr>CCPI TSF</vt:lpstr>
      <vt:lpstr>CCPI TRANS</vt:lpstr>
      <vt:lpstr>Comparativos de metas HSH</vt:lpstr>
      <vt:lpstr>Comparativos de metas TSF</vt:lpstr>
      <vt:lpstr>Comparativos de metas TRANS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José Lemus</dc:creator>
  <cp:lastModifiedBy>Maria Leydies Portillo</cp:lastModifiedBy>
  <dcterms:created xsi:type="dcterms:W3CDTF">2015-08-18T18:17:53Z</dcterms:created>
  <dcterms:modified xsi:type="dcterms:W3CDTF">2015-09-29T20:01:19Z</dcterms:modified>
</cp:coreProperties>
</file>