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480" windowHeight="9045" firstSheet="15" activeTab="16"/>
  </bookViews>
  <sheets>
    <sheet name="Lineamientos" sheetId="1" r:id="rId1"/>
    <sheet name="General Economias SSF" sheetId="2" r:id="rId2"/>
    <sheet name="Rep Sust SSF" sheetId="3" r:id="rId3"/>
    <sheet name="Economias SSF- RRHH" sheetId="4" r:id="rId4"/>
    <sheet name="General NMF P1" sheetId="5" r:id="rId5"/>
    <sheet name="repr. sustantiva NMF P1" sheetId="6" r:id="rId6"/>
    <sheet name="Intereses 2012 PNUD" sheetId="7" r:id="rId7"/>
    <sheet name="Reprogramaciones internas P1" sheetId="8" r:id="rId8"/>
    <sheet name="Recalendarizaciones P1" sheetId="9" r:id="rId9"/>
    <sheet name="Reprogramaciones P1" sheetId="10" r:id="rId10"/>
    <sheet name="General NMF P2" sheetId="11" r:id="rId11"/>
    <sheet name="repr. sustantiva P2" sheetId="12" r:id="rId12"/>
    <sheet name="Reprogramaciones internas P2" sheetId="13" r:id="rId13"/>
    <sheet name="Recalendarizaciones S2" sheetId="14" r:id="rId14"/>
    <sheet name="Reprogramaciones S2" sheetId="15" r:id="rId15"/>
    <sheet name="General NMF S3 Año 2015" sheetId="16" r:id="rId16"/>
    <sheet name="Recalendarizaciones S3 Año 2015" sheetId="17" r:id="rId17"/>
    <sheet name="Reprogramaciones S3 Año 2015" sheetId="18" r:id="rId18"/>
  </sheets>
  <definedNames>
    <definedName name="_xlnm._FilterDatabase" localSheetId="16" hidden="1">'Recalendarizaciones S3 Año 2015'!$A$30:$Q$49</definedName>
    <definedName name="_xlnm.Print_Area" localSheetId="9">'Reprogramaciones P1'!$A$1:$Q$32</definedName>
  </definedNames>
  <calcPr fullCalcOnLoad="1"/>
</workbook>
</file>

<file path=xl/comments10.xml><?xml version="1.0" encoding="utf-8"?>
<comments xmlns="http://schemas.openxmlformats.org/spreadsheetml/2006/main">
  <authors>
    <author>Anieto</author>
  </authors>
  <commentList>
    <comment ref="J16" authorId="0">
      <text>
        <r>
          <rPr>
            <b/>
            <sz val="9"/>
            <rFont val="Tahoma"/>
            <family val="2"/>
          </rPr>
          <t>Anieto:</t>
        </r>
        <r>
          <rPr>
            <sz val="9"/>
            <rFont val="Tahoma"/>
            <family val="2"/>
          </rPr>
          <t xml:space="preserve">
10.1 Printed materials</t>
        </r>
      </text>
    </comment>
  </commentList>
</comments>
</file>

<file path=xl/comments9.xml><?xml version="1.0" encoding="utf-8"?>
<comments xmlns="http://schemas.openxmlformats.org/spreadsheetml/2006/main">
  <authors>
    <author>anieto</author>
  </authors>
  <commentList>
    <comment ref="F12" authorId="0">
      <text>
        <r>
          <rPr>
            <b/>
            <sz val="8"/>
            <rFont val="Tahoma"/>
            <family val="2"/>
          </rPr>
          <t>anieto:</t>
        </r>
        <r>
          <rPr>
            <sz val="8"/>
            <rFont val="Tahoma"/>
            <family val="2"/>
          </rPr>
          <t xml:space="preserve">
7,854.75</t>
        </r>
      </text>
    </comment>
  </commentList>
</comments>
</file>

<file path=xl/sharedStrings.xml><?xml version="1.0" encoding="utf-8"?>
<sst xmlns="http://schemas.openxmlformats.org/spreadsheetml/2006/main" count="1030" uniqueCount="238">
  <si>
    <t xml:space="preserve">
</t>
  </si>
  <si>
    <t xml:space="preserve">
</t>
  </si>
  <si>
    <t xml:space="preserve">Fuente </t>
  </si>
  <si>
    <t>Destino</t>
  </si>
  <si>
    <t>Respuesta del FM</t>
  </si>
  <si>
    <t>Fecha de solicitud al FM:</t>
  </si>
  <si>
    <t>A completarse por el FM</t>
  </si>
  <si>
    <r>
      <t xml:space="preserve">Justificación </t>
    </r>
  </si>
  <si>
    <t>Total solicitud:</t>
  </si>
  <si>
    <t>Pais  / RP :</t>
  </si>
  <si>
    <t>N. Subvencion:</t>
  </si>
  <si>
    <t>Todos los montos en USD</t>
  </si>
  <si>
    <t>Fecha(s) de aprobación del MCP:</t>
  </si>
  <si>
    <t>Ficha de cambios programaticos o presupuestarios</t>
  </si>
  <si>
    <r>
      <t>1.</t>
    </r>
    <r>
      <rPr>
        <sz val="7"/>
        <color indexed="8"/>
        <rFont val="Times New Roman"/>
        <family val="1"/>
      </rPr>
      <t xml:space="preserve">      </t>
    </r>
    <r>
      <rPr>
        <sz val="11"/>
        <color indexed="8"/>
        <rFont val="Georgia"/>
        <family val="1"/>
      </rPr>
      <t>Reprogramaciones sustantivas: cambios programáticos que impliquen modificaciones en módulos, objetivos, intervenciones o metas de una subvención. Por lo general, estar reprogramaciones también implican cambios en el presupuesto</t>
    </r>
  </si>
  <si>
    <r>
      <t>2.</t>
    </r>
    <r>
      <rPr>
        <sz val="7"/>
        <color indexed="8"/>
        <rFont val="Times New Roman"/>
        <family val="1"/>
      </rPr>
      <t xml:space="preserve">      </t>
    </r>
    <r>
      <rPr>
        <sz val="11"/>
        <color indexed="8"/>
        <rFont val="Georgia"/>
        <family val="1"/>
      </rPr>
      <t xml:space="preserve">Re-asignaciones presupuestarias sustantivas: </t>
    </r>
  </si>
  <si>
    <t xml:space="preserve">a. Cambios en el presupuesto resumido que exceden 200,000 US$ por año en cualquiera de las líneas. </t>
  </si>
  <si>
    <t>b. Cambios menores a 200,000 US$ por ano en los siguientes casos:</t>
  </si>
  <si>
    <r>
      <t>i.</t>
    </r>
    <r>
      <rPr>
        <sz val="7"/>
        <color indexed="8"/>
        <rFont val="Times New Roman"/>
        <family val="1"/>
      </rPr>
      <t xml:space="preserve">       </t>
    </r>
    <r>
      <rPr>
        <sz val="11"/>
        <color indexed="8"/>
        <rFont val="Georgia"/>
        <family val="1"/>
      </rPr>
      <t>Introducción de nuevos medicamentos (no incluidos en el plan de compras).</t>
    </r>
  </si>
  <si>
    <r>
      <t>ii.</t>
    </r>
    <r>
      <rPr>
        <sz val="7"/>
        <color indexed="8"/>
        <rFont val="Times New Roman"/>
        <family val="1"/>
      </rPr>
      <t xml:space="preserve">      </t>
    </r>
    <r>
      <rPr>
        <sz val="11"/>
        <color indexed="8"/>
        <rFont val="Georgia"/>
        <family val="1"/>
      </rPr>
      <t>Incremento en los salarios, incentivos o per-diem o contratación de nuevo personal dentro del rubro de recursos humanos.</t>
    </r>
  </si>
  <si>
    <r>
      <t>iii.</t>
    </r>
    <r>
      <rPr>
        <sz val="7"/>
        <color indexed="8"/>
        <rFont val="Times New Roman"/>
        <family val="1"/>
      </rPr>
      <t xml:space="preserve">      </t>
    </r>
    <r>
      <rPr>
        <sz val="11"/>
        <color indexed="8"/>
        <rFont val="Georgia"/>
        <family val="1"/>
      </rPr>
      <t xml:space="preserve">Incremento en la categoría de costos de administración. </t>
    </r>
  </si>
  <si>
    <r>
      <t>iv.</t>
    </r>
    <r>
      <rPr>
        <sz val="7"/>
        <color indexed="8"/>
        <rFont val="Times New Roman"/>
        <family val="1"/>
      </rPr>
      <t xml:space="preserve">        </t>
    </r>
    <r>
      <rPr>
        <sz val="11"/>
        <color indexed="8"/>
        <rFont val="Georgia"/>
        <family val="1"/>
      </rPr>
      <t>Introducción de nuevos viajes internacionales.</t>
    </r>
  </si>
  <si>
    <t>v. Adquisiciones de bienes seis meses antes de la fecha final del convenio</t>
  </si>
  <si>
    <t>Cambios solicitados</t>
  </si>
  <si>
    <t>Documentacion minima necesaria</t>
  </si>
  <si>
    <t>Informacion general</t>
  </si>
  <si>
    <t>Justificacion - descripcion del cambio propuesto 
y por que se necesita</t>
  </si>
  <si>
    <t>Marco de desempeno revisado
pestana 'repr. sustantiva' debidamente completada</t>
  </si>
  <si>
    <t>Favor adjuntar marco de desempeno modificado</t>
  </si>
  <si>
    <t>Module</t>
  </si>
  <si>
    <t>Intervention</t>
  </si>
  <si>
    <t>Cost grouping</t>
  </si>
  <si>
    <t>Plan de compras revisado (si aplica)</t>
  </si>
  <si>
    <t>Evidencia de hipotesis utilizadas para calculo de costos</t>
  </si>
  <si>
    <t>Favor adjuntar:</t>
  </si>
  <si>
    <t>REPROGRAMACION SUSTANTIVA</t>
  </si>
  <si>
    <t>REASIGNACION PRESUPUESTARIA SUSTANTIVA</t>
  </si>
  <si>
    <t>Lineamientos para la gestión de cambios programáticos y presupuestarios</t>
  </si>
  <si>
    <t>QX</t>
  </si>
  <si>
    <r>
      <t xml:space="preserve">Presupuesto original
año </t>
    </r>
    <r>
      <rPr>
        <b/>
        <sz val="11"/>
        <color indexed="10"/>
        <rFont val="Georgia"/>
        <family val="1"/>
      </rPr>
      <t>X</t>
    </r>
  </si>
  <si>
    <r>
      <t xml:space="preserve">Saldo disponible
 año </t>
    </r>
    <r>
      <rPr>
        <b/>
        <sz val="11"/>
        <color indexed="10"/>
        <rFont val="Georgia"/>
        <family val="1"/>
      </rPr>
      <t>X</t>
    </r>
  </si>
  <si>
    <t>Monto total</t>
  </si>
  <si>
    <t>Monto a reprogramarse por periodo</t>
  </si>
  <si>
    <t>TOTAL</t>
  </si>
  <si>
    <t>Presupuesto resumido revisado</t>
  </si>
  <si>
    <t>Presupuesto resumido revisado
Plan de compras revisado (si aplica)
Evidencia de hipotesis utilizadas para calculo de costos</t>
  </si>
  <si>
    <t>Intereses 2012 Fondos en PNUD</t>
  </si>
  <si>
    <t>Program Management (HIV)</t>
  </si>
  <si>
    <t>Planning, Coordination and management</t>
  </si>
  <si>
    <t>3. External Professional services (EPS)</t>
  </si>
  <si>
    <t>Treatment, care and support</t>
  </si>
  <si>
    <t>Prevention, Diagnosis and treatment of Opportunistic Infections</t>
  </si>
  <si>
    <t>6. Health Products - Equipment (HPE)</t>
  </si>
  <si>
    <t>Intereses Acumulados a la Fecha</t>
  </si>
  <si>
    <t>Intereses Aprobados para SSF</t>
  </si>
  <si>
    <t>Intereses Aprobados para SSF/NMF</t>
  </si>
  <si>
    <t>Suma de Intereses generados</t>
  </si>
  <si>
    <t>T1</t>
  </si>
  <si>
    <t>T2</t>
  </si>
  <si>
    <t>T3</t>
  </si>
  <si>
    <t>T4</t>
  </si>
  <si>
    <t>Ene-Mar</t>
  </si>
  <si>
    <t>Abr-Jun</t>
  </si>
  <si>
    <t>Jul-Sep</t>
  </si>
  <si>
    <t>Oct-Dic</t>
  </si>
  <si>
    <t>DETALLE DE INTERESES GENERADOS Y APROBADOS</t>
  </si>
  <si>
    <t>Intereses a Solicitar</t>
  </si>
  <si>
    <t>Economías generadas del Proyecto SSF</t>
  </si>
  <si>
    <t>Octubre-Diciembre 2014</t>
  </si>
  <si>
    <t>No se ha recibido todavía el desembolso para contribuir a la mejora de la cadena de suministros en Almacenes, el Diagnóstico lo entregó SCMS a inicios de junio y se presentó a análisis del FM dado que se requería este diagnóstico para definir la inversión, la cual se hará en la cadena de frio del Almacén El Paraíso y en equipamiento de seguridad para el personal de almacenes de acuerdo a necesidades dadas por la Unidad de Abastecimientos.</t>
  </si>
  <si>
    <t>Se recalendariza la compra de suministros para mantenimiento de redes debido a que los procesos quedaron desiertos y que algunos proveedores presentaron ofertas con IVA, por lo que se tiene que iniciar otro proceso de compra, entre los bienes a adquirir se tiene: 5 juegos de broca de titanio para hierro, 19 piezas cada uno entre 1/16 a 1/2 pulgada, $150.00 cada juego;  7 juegos de Brocas de Corona (circulares) para hierro, Juego de seis piezas en medidas para perforar de  ½”, ¾”, 1”, 1-¼”, 1-½” y 2”. Base con broca guía para metal de ¼” adaptable a las seis corornas. Con caja plástica para proteger y guardar, costo unitario $100.00. Extensiones eléctricas, 5 cámaras web, 1 Cámara web profesional para video  conferencias, brazo extensible para soporte de cámaras de video, 2 trípodes para cámaras de video. Estos equipos se utilizarán para videoconferencias accesibles a personal de salud e invitados (organizaciones de sociedad civil, universidades)</t>
  </si>
  <si>
    <t>Se  adquirirán 59 camisas con el nuevo logo institucional para identificar al personal de equipos multidisciplinarios de salud que trabajan en los diferentes centros penitenciarios y de reinserción de menores. El costo por camisa es de $13.00</t>
  </si>
  <si>
    <t>Se hará la impresión de 200 ejemplares a un costo de $5.00 cada uno (103 páginas), del Estudio de sistematización del trabajo en cárceles realizado por el Programa Nacional de IT/VIH/SIDA en coordinación con la Dirección General de Centros Penales, para diseminar las buenas prácticas del trabajo preventivo y de promoción de la salud en los centros penitenciarios y de reinserción de menores en El Salvador.</t>
  </si>
  <si>
    <t>Testing and Counseling</t>
  </si>
  <si>
    <t>Treatment, care and suport</t>
  </si>
  <si>
    <t>Treatment Adherence</t>
  </si>
  <si>
    <t xml:space="preserve">Diagnosis and treatment of  STIs, </t>
  </si>
  <si>
    <t>El presupuesto original estaba asignado al Laboratorio de TB en el LNR y debido a que con el monto asignado no se podía readecuar se asignó al Hospital de Soyapango para readecuar área de hospitalización de medicina interna para mejorar el ambiente y disminuir riesgos de infecciones hospitalarias en el marco de las actividades colaborativas de TB/VIH. El proyecto se recibió a finales de mayo y no podían finalizar la obra en junio, por lo que el nuevo Director solicita iniciar todo el proceso en el segundo semestre.</t>
  </si>
  <si>
    <t>s</t>
  </si>
  <si>
    <t>Se reasignan fondos de economías de adquisiciones de productos de salud, los intereses generados  y de la contratación tardía de recursos humanos los cuales se cambian al módulo de tratamiento, cuidado y apoyo para continuar la prestación directa de servicios a personas con VIH para fortalecer su adherencia a la terapia ARV, así como a la población PEMAR para la mejora en la atención a las ITS que puedan presentar. En el módulo de Poblaciones clave: prisioneros, se pasa el presupuesto de mantenimiento de vehículo a fortalecimiento de las clínicas penitenciarias para mejorar la atención a PPL con VIH.</t>
  </si>
  <si>
    <t>Dentro del Módulo Tratamiento, cuidado y apoyo se hace cambio de intervención, adquisición de equipos de salud y mobiliario de clínicas de centros penitenciarios, clínicas de atención integral a personas con VIH y clínicas VICITS en las cuales  se espera continuar brindando atención directa a los usuarios de los servicios de salud y zar la captura de información en los sistemas específicos: SINAB; SIAP-VICITS y SUMEVE.</t>
  </si>
  <si>
    <t xml:space="preserve"> Planning, Coordination and management</t>
  </si>
  <si>
    <t>Presupuesto original
Semestre 2 Año 2014</t>
  </si>
  <si>
    <t>Prevention key populations-Prisioners</t>
  </si>
  <si>
    <t>HIV testing and Counseling</t>
  </si>
  <si>
    <t>9. Non - health equipment (NHP</t>
  </si>
  <si>
    <t xml:space="preserve">Treatment, care and support - </t>
  </si>
  <si>
    <t>Diagnosis and treatment of STIs</t>
  </si>
  <si>
    <t>Q22015</t>
  </si>
  <si>
    <t>Q12015</t>
  </si>
  <si>
    <t>Q32015</t>
  </si>
  <si>
    <t xml:space="preserve">M&amp;E (HIV) - </t>
  </si>
  <si>
    <t>Saldo disponible
 Semestre 2 Año 2014</t>
  </si>
  <si>
    <t xml:space="preserve">Program management (HIV) - </t>
  </si>
  <si>
    <t>1. Human resources (HR)-</t>
  </si>
  <si>
    <t>Treatment monitoring</t>
  </si>
  <si>
    <t xml:space="preserve">Prevention key populations-Prisioners - </t>
  </si>
  <si>
    <t>Behavioral Change Programs</t>
  </si>
  <si>
    <t>3. External professional services (EPS</t>
  </si>
  <si>
    <t xml:space="preserve">PMTCT - </t>
  </si>
  <si>
    <t>Prong 1: Primary prevention of HIV infection among women of childbearing age</t>
  </si>
  <si>
    <t>Prong 3: Preventing vertical HIV transmission</t>
  </si>
  <si>
    <t>Prong 4: Treatment, care, support to mothers living with HIV and their families</t>
  </si>
  <si>
    <t xml:space="preserve">Prevention key populations-MSM </t>
  </si>
  <si>
    <t>Other (HIV)</t>
  </si>
  <si>
    <t>Pre and Post-exposure prophylaxis (PrEP</t>
  </si>
  <si>
    <t>9. Non - health equipment (NHP)-</t>
  </si>
  <si>
    <t xml:space="preserve"> Treatment adherence</t>
  </si>
  <si>
    <t>Adjuntar acta/minuta(s)
Acta 17-2013</t>
  </si>
  <si>
    <t>26 de Junio 2014 y 25 de Septiembre 2014</t>
  </si>
  <si>
    <t>Adjuntar acta/minuta(s)
Acta 08-2014 Intereses PNUD
Acta 11-2014 Reprogramaciones y Recalendarizaciones</t>
  </si>
  <si>
    <t>Total Recalendarizado y Reprogramado Aprobado</t>
  </si>
  <si>
    <t>no se pudo ejecutar porque la aprobación vino tarde. los 87 los desembolsaron hasta en septiembre y se inició el proceso en octubre bajo la modalidad de licitación, actualmente está en la fase de recepción de ofertas por lo que se solicita recalendarizar el período de ejecución. Se está trabajando el plan de implementación del fortalecimiento de almacenes para el período subsecuente, dado que el desembolso fue recibido en Diciembre de 2014.</t>
  </si>
  <si>
    <t>Se pide recalendarizar esta compra, que no se ha podido realizar debido a que los distribuidores de vehículos no aceptan vender sin IVA. Se ha negociado con la Gerencia de Operaciones y la UFI para que el Ministerio pague el IVA y se pueda concretar la nueva Unidad Móvil.</t>
  </si>
  <si>
    <t>Se hizo el proceso de libre gestión, pero las ofertas recibidas superaron el presupuesto y se quedaron desiertos: aires acondicionados, mobiliario para equipamiento de las clínicas de los centros penitenciarios.</t>
  </si>
  <si>
    <t>Se hizo el proceso de libre gestión, pero las ofertas recibidas superaron el presupuesto de aires acondicionados y mobiliario. La oferta para electrocauterios fue declarada desierta por incumplimiento a la exención de impuestos. Estos equipos son para las clínicas VICITS.</t>
  </si>
  <si>
    <t xml:space="preserve">Estos equipos son para las clínicas de día, se descentralizó a 5 hospitales y no se recibieron ofertas para algunos ítems que son necesarios para la apertura de las clínicas (Sillones, carro de curaciones, portasuero para el Hospital Rosales= $6,761.60; Hospital de San Miguel y San Rafael: Carro de curaciones, atriles) </t>
  </si>
  <si>
    <t>Se hizo el proceso de compra por libre gestión, sin embargo no se pudo adjudicar porque el techo para la adquisicón de material impreso ya estaba en su límite. Los formularios son necesarios para implementar la estrategia de adherencia en los hospitales.</t>
  </si>
  <si>
    <t>Saldo disponible
 Semestre 2Año 2014</t>
  </si>
  <si>
    <t>Prevention in other population 50%</t>
  </si>
  <si>
    <t>5. Health Products  - Non-Pharmacueticals (HPNP)</t>
  </si>
  <si>
    <t xml:space="preserve">Se pide la creación de un módulo de prevención para población general y poder trabajar con las organizaciones de sociedad civil que atienden a personas con VIH, población general y poblaciones clave y que solicitan condones. Esto es debido a que el RP Plan solo entregra este insumo a sus Subreceptores. </t>
  </si>
  <si>
    <t>Prevention key populations-Prisioners 10%</t>
  </si>
  <si>
    <t>Se pide crear la categoría de gastos dentro de la intervención de Cambio de comportamiento para poder adquirir condones a distribuir en las poblaciones claves</t>
  </si>
  <si>
    <t>Prevention key populations- SWs 30%</t>
  </si>
  <si>
    <t>Se pide crear la intervención de Cambio de comportamiento para poder adquirir condones a distribuir en las poblaciones claves. Las organizaciones de sociedad civil solicitan condones y lubricantes al Ministerio dado que antes recibían este producto de la Subvención del PNUD. Con la NMF Plan solo le entrega condones a sus subreceptores. Quienes más demandan condones son las organizaciones de trabajadoras sexuales que no son subreceptoras de Plan, de ahí el porcentaje asignado a las TS.</t>
  </si>
  <si>
    <t>Prevention key populations- MSM 5%</t>
  </si>
  <si>
    <t>Prevention for other Populations - Trans 5%</t>
  </si>
  <si>
    <t>Se solicita autorización para la adquisición de póliza de seguro para bienes adquiridos con fondos de las subvenciones del Fondo Mundial, el cual ha sido observado por las auditorías externas realizadas al proyecto, se han hecho gestiones para que el Ministerio asuma esta aseguranza sin embargo por razones de déficit presupuestario y priorización de otras áreas no se obtuvo asignación presupuestaria para este rubro.</t>
  </si>
  <si>
    <t>Se solicita autorización para la adquisición de una fotocopiadora de alto rendimiento para uso de la Unidad Coordinadora de Proyectos, debido a que la que se tiene actualmente ya dio su vida útil y se arruina con frecuencia.</t>
  </si>
  <si>
    <t>Se realiza la readecuación y ampliación de los espacios del laboratorio de bacteriología del Hospital Nacional General Psiquiátrico “Dr. Jose Molina Martinez”, con la finalidad de mejorar la captación de muestras y la atención del usuario ya que se contará con espacio físico para poder brindar una atención de calidad al usuario de los servicios de laboratorio en base a los lineamientos propios del control de infecciones con la finalidad de minimizar los riesgos ocupacionales a largo plazo y mejorar la bioseguridad del usuario interno (laboratorista). El presupuesto asignado inicialmente ($30,745) fue superado por las ofertas recibidas y dado que se tenían economías de las líneas de Comisión para el Corredor de Bolsa, se pudo hacer esta reprogramación a fin de que el hospital pueda disminuir los riesgos de infección en el Laboratorio.</t>
  </si>
  <si>
    <r>
      <t>Las ofertas recibidas para hacer la consultoría de coinfección superaba el monto presupuestado y dado que se tenían economías de la investigación de la estrategia de pares</t>
    </r>
    <r>
      <rPr>
        <sz val="11"/>
        <color theme="1"/>
        <rFont val="Arial"/>
        <family val="2"/>
      </rPr>
      <t>, se vio la oportunidad de completar el valor más bajo ofertado y contar con un producto que permitirá mejorar la atención en las áreas de coinfección y conocer la tasa de mortalidad por coinfección.</t>
    </r>
  </si>
  <si>
    <t>Es necesaria la reprogramación entre el mismo módulo pero diferentes lineas para poder adjudicar el monto total de la Orden de compra y adquirir los Bienes y Servicios que se han solicitado en el Presupuesto.</t>
  </si>
  <si>
    <t>Abril/Junio 2014</t>
  </si>
  <si>
    <t>Dentro del Módulo Prevención para otras poblaciones clave se solicita incorporar una nueva intervención para población general que permita trabajar en el cambio de comportamiento a través del uso correcto y consistente del condón. Dentro de la voluntad de pago del Ministerio se ha incluido el tema de reactivos, ARV, y condones femeninos. Se ha dejado a Planificación Familiar para que apoye a las personas que acuden a los establecimientos de salud, pero no es suficiente y con la adquisición de condones se trabajaría con las OSC para trabajar con poblaciones claves que no son subreceptoras de la estrategia de prevención combinada impulsada por Plan. También se solicita apoyo para la adquisición de una fotocopiadora que sustituya a equipo que ya finalizó su vida útil y se ´pueda documentar las diferentes acciones de la ejecución de la subvención.</t>
  </si>
  <si>
    <t>05 de Febrero de 2015</t>
  </si>
  <si>
    <t>13 de Febrero de 2015</t>
  </si>
  <si>
    <r>
      <t xml:space="preserve">Se presentó en tres ocasiones a la UACI y las ofertas no se aprobaron por no cumplimiento de los términos solicitados. Se pide autorización para recalendarizar presupuesto del año 2014 las capacitaciones y fortalecer capacidades y  habilidades del personal del área financiera, técnicos administradores de contratos y técnicos de monitoreo. Post Grado en Finanzas y Diplomado en Estadística Aplicada a la investigación. </t>
    </r>
    <r>
      <rPr>
        <sz val="10"/>
        <color indexed="10"/>
        <rFont val="Arial"/>
        <family val="2"/>
      </rPr>
      <t xml:space="preserve">Es importante mencionar que para el año 2015 hay presupuesto para esta actividad pero con diferentes temáticas a las del año 2014. Este presupuesto será ejecutado para capacitaciones y fortalecer habilidades del personal técnico ejecutor de proyectos y/o administradores de contrato con Diplomado en Administración Financiera para no financieros, Análisis LACAP así como para  personal administrativo con seminarios sobre Comunicación Efectiva, Toma de decisiones y manejo de conflictos. </t>
    </r>
  </si>
  <si>
    <r>
      <rPr>
        <sz val="10"/>
        <color indexed="10"/>
        <rFont val="Arial"/>
        <family val="2"/>
      </rPr>
      <t xml:space="preserve">Se solicita  </t>
    </r>
    <r>
      <rPr>
        <sz val="10"/>
        <color indexed="8"/>
        <rFont val="Arial"/>
        <family val="2"/>
      </rPr>
      <t xml:space="preserve">unir este fondo que corresponde </t>
    </r>
    <r>
      <rPr>
        <sz val="10"/>
        <color indexed="10"/>
        <rFont val="Arial"/>
        <family val="2"/>
      </rPr>
      <t>a la compra de accesorios para vehiculo  y</t>
    </r>
    <r>
      <rPr>
        <sz val="10"/>
        <color indexed="8"/>
        <rFont val="Arial"/>
        <family val="2"/>
      </rPr>
      <t xml:space="preserve"> sumarlo al presupuesto del año 2 </t>
    </r>
    <r>
      <rPr>
        <sz val="10"/>
        <color indexed="10"/>
        <rFont val="Arial"/>
        <family val="2"/>
      </rPr>
      <t xml:space="preserve">para ser utilizados para compra de servicios de mantenimiento preventivo y correctivo  de vehículos asignados a la UCP para garantizar la vida útil de éstos. Esta solicitud obedece a que con la compra del año 1 se abasteció de los  accesorios necesarios y  no habrá necesidad de comprar durante este año. </t>
    </r>
  </si>
  <si>
    <t>Q42015</t>
  </si>
  <si>
    <t>4. Health Products - Pharmaceutical Products (HPPP)</t>
  </si>
  <si>
    <t>Treatment, care and support -</t>
  </si>
  <si>
    <t xml:space="preserve"> Pre ART</t>
  </si>
  <si>
    <t xml:space="preserve"> Treatment monitoring</t>
  </si>
  <si>
    <t xml:space="preserve">5. Health Products - Non-Pharmacueticals </t>
  </si>
  <si>
    <t>PMTCT -</t>
  </si>
  <si>
    <t xml:space="preserve"> Prong 3: Preventing vertical HIV transmission</t>
  </si>
  <si>
    <t>7. Procurement and supply-chain management costs (PSM)</t>
  </si>
  <si>
    <t>Prevention key populations-Prisioners - Behavioral Change Programs</t>
  </si>
  <si>
    <t>Survey</t>
  </si>
  <si>
    <t>Presupuesto original
Semestre 1 Año 2015</t>
  </si>
  <si>
    <t>Saldo disponible
 Semestre 1 Año 2015</t>
  </si>
  <si>
    <r>
      <t xml:space="preserve">El marco de desempeño y el presupuesto de una subvención son parte integrante del convenio firmado y solo pueden ser modificados con aprobación de ambas partes.
Sin embargo, cambios en ambos documentos pueden ser necesarios para garantizar el uso eficaz y eficiente de las inversiones del Fondo Mundial.
La política y proceso para solicitar cambios en presupuesto y actividades difieren según el tipo y el nivel de materialidad de los cambios propuestos. En particular, se distingue entre:
1. Reprogramaciones sustantivas: cambios programáticos que impliquen modificaciones en módulos, objetivos, intervenciones o metas de una subvención. Por lo general, estar reprogramaciones también implican cambios en el presupuesto.
2. Reprogramaciones no sustantivas: cambios programáticos que implican modificaciones en las actividades planificadas sin que estas tengan un impacto en las metas, intervenciones, objetivos o módulos de las subvenciones. Por ejemplo, en caso de aumentar/disminuir la escala de algunas actividades, de eliminar algunas actividades planificadas o de introducir actividades no planificadas. Por lo general, estas reprogramaciones también implican cambios en el presupuesto.
3. Re-asignaciones presupuestarias sustantivas: 
a. Cambios en el monto total del presupuesto resumido anual que exceden 200,000 US$ por año en cualquiera de las líneas, o
b. Cambios en el monto total del presupuesto resumido anual menores a 200,000 US$ por ano en los siguientes casos:
i. Introducción de nuevos medicamentos (no incluidos en el plan de compras).
ii. Incremento en los salarios, incentivos o per-diem o contratación de nuevo personal dentro del rubro de recursos humanos.
iii. Incremento en la categoría de costos de administración o gestión de productos de salud. 
iv. Introducción de nuevos viajes internacionales.
v. Adquisiciones de bienes seis meses antes de la fecha final del convenio. 
4. Re-asignaciones presupuestarias no sustantivas: Cambios en el presupuesto resumido menores a 200,000 US$ por año en cualquiera de las líneas. 
5. Recalendarizaciones: cambios en el calendario de ejecución de actividades y presupuesto. Se habla de recalendarización cuando no hay cambios ni en actividades ni en el presupuesto, sino que una actividad, y su presupuesto, se atrasan o se anticipan de un periodo a otro, sin ser modificadas en su contenido. 
</t>
    </r>
    <r>
      <rPr>
        <b/>
        <i/>
        <u val="single"/>
        <sz val="11"/>
        <color indexed="8"/>
        <rFont val="Georgia"/>
        <family val="1"/>
      </rPr>
      <t xml:space="preserve">Reprogramaciones y re-asignaciones presupuestarias no sustantivas y  recalendarizaciones no necesitan aprobación por parte del Fondo Mundial. 
</t>
    </r>
    <r>
      <rPr>
        <sz val="11"/>
        <color indexed="8"/>
        <rFont val="Georgia"/>
        <family val="1"/>
      </rPr>
      <t xml:space="preserve">
El RP debe informar el Fondo Mundial de dichos cambios como parte de los reporte periódicos al Fondo Mundial (PU/DRs). Cuando un RP prepare su informe periódico de avance/solicitud de desembolso (PUDR), debe:
a. Informar como parte del PU sobre cambios presupuestarios, programáticos y recalendarizaciones que se hayan producido en el periodo al que se refiere el PU;
b. Incluir como parte del DR cambios al presupuesto resultantes de cambios esperados en precios unitarios, actividades o recalendarizaciones planificados que se esperan en el siguiente periodo. De ser adecuadamente justificados, el Fondo Mundial incluirá los cambios propuestos en su decisión de desembolso anual.
Se recomienda que el RP mantenga al MCP y al ALF informados de cambios no sustantivos y recalendarizaciones.
</t>
    </r>
    <r>
      <rPr>
        <b/>
        <i/>
        <u val="single"/>
        <sz val="11"/>
        <color indexed="8"/>
        <rFont val="Georgia"/>
        <family val="1"/>
      </rPr>
      <t xml:space="preserve">El RP debe solicitar al Fondo Mundial aprobación previa de cambios propuestos en los siguientes casos: 
</t>
    </r>
    <r>
      <rPr>
        <sz val="11"/>
        <color indexed="8"/>
        <rFont val="Georgia"/>
        <family val="1"/>
      </rPr>
      <t>a. Reprogramaciones sustantivas
b. Re-asignaciones presupuestarias sustantivas 
En caso de reprogramaciones y/o re-asignaciones presupuestarias sustantivas, favor completar el presente formato</t>
    </r>
    <r>
      <rPr>
        <b/>
        <sz val="11"/>
        <color indexed="8"/>
        <rFont val="Georgia"/>
        <family val="1"/>
      </rPr>
      <t xml:space="preserve">
Solicitamos utilizar siempre el mismo archivo y agregar pestañas a este documento Excel cada vez que se solicite una reprogramación.</t>
    </r>
  </si>
  <si>
    <t>Prevention key populations</t>
  </si>
  <si>
    <t>Prisioners - Behavioral Change Programs</t>
  </si>
  <si>
    <t>10. Communication materials and publications (CMP)</t>
  </si>
  <si>
    <t xml:space="preserve">Treatment, care and support </t>
  </si>
  <si>
    <t>TB/HIV collaborative interventions</t>
  </si>
  <si>
    <t xml:space="preserve">Prevention key populations-Prisioners </t>
  </si>
  <si>
    <t xml:space="preserve"> HIV testing and Counseling</t>
  </si>
  <si>
    <t>9. Non - health equipment (NHP)</t>
  </si>
  <si>
    <t>8. Infrastructure (INF)</t>
  </si>
  <si>
    <t>Program management (HIV)</t>
  </si>
  <si>
    <t>ART</t>
  </si>
  <si>
    <t>3. External professional services (EPS)</t>
  </si>
  <si>
    <t xml:space="preserve">M&amp;E (HIV) </t>
  </si>
  <si>
    <t>Administrative and finance data sources</t>
  </si>
  <si>
    <t xml:space="preserve"> ART</t>
  </si>
  <si>
    <t>1. Human resources (HR)</t>
  </si>
  <si>
    <t>Treatment adherence</t>
  </si>
  <si>
    <t xml:space="preserve">Program management (HIV) </t>
  </si>
  <si>
    <t>11. Programme administration costs (PA)</t>
  </si>
  <si>
    <t>PMTCT</t>
  </si>
  <si>
    <t xml:space="preserve"> Prong 4: Treatment, care, support to mothers living with HIV and their families</t>
  </si>
  <si>
    <t>2. Travel related costs (TRC)</t>
  </si>
  <si>
    <t>El Salvador/MINSAL</t>
  </si>
  <si>
    <t>SLV-MINSAL-VIH</t>
  </si>
  <si>
    <t>Presupuesto original
Semestre 1 Año 2014</t>
  </si>
  <si>
    <t>Saldo disponible
 Semestre 1 Año 2014</t>
  </si>
  <si>
    <t>Monto a recalendarizarse por periodo</t>
  </si>
  <si>
    <t>Saldo disponible
Semestre 1 Año 2014</t>
  </si>
  <si>
    <t>Este presupuesto estaba destinado a la impresion de manuales  pero  debido a que no fue posible la adquisiciiòn en el periodo por todos los procesos internos regulatorios del MINSAL y en vista de la necesidad se solicita autorizaciòn para compra de equipos para equipar 2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dos clinicas)</t>
  </si>
  <si>
    <t>Este presupuesto estaba destinado al mantenimiento de la nueva Unidad Móvil de Laboratorio para tamizajes en centros penitenciarios, la cual  no fue posible comprarse, debido a que los distribuidores de vehículos no pueden venderlos sin exoneración de IVA.  En vista de la necesidad se solicita autorizaciòn para compra de equipos para equipar 5 clínicas de Centros penitenciarios, con el objetivo de  mejorar la atención a personas privadas de libertad con VIH y coinfección Tb/VIH: el cual se detalla: canapés para examen, banco giratorio,  tensiómetros de pared, estetoscopios, mesa de curaciones, lámpara cuello de ganso,  gradilla para subir al canapé y aire acondicionado para la clínica, el costo unitario de este equipamiento por clinica es un estimado de  $1,440.00. c/u ( equiparemos  cinco clinicas)</t>
  </si>
  <si>
    <t xml:space="preserve">Se compraron los insumos requeridos a un costo menor. Dado que se ha reforzado con personal a los equipos multidisciplinarios de 8 hospitales es necesario dotarlos de equipo informático para que puedan llevar la estrategia de adherencia en forma sistematizada, en vista de tal situacion se solicita autorizaciiòn para crear dentro del modulo de intervenciòn la linea de categoria de gasto Non-Health equiment (NHP)  y la adquisiciòn de  16 computadoras libre office a un costo de $500.00 cada una, 14 escritorios $150.00 cada uno,  14 sillas ergonómicas $35.00 cada una, 24 juegos de 3 asientos cada uno $120.00 c/u, de fibra de vidrio, para sala de espera de los pacientes en  los hospitales que brindan TAR. 8 archivos verticales de 4 gavetas a un costo de $200.00 </t>
  </si>
  <si>
    <t>De los intereses acumulados, se solicita autorización para crear la linea dentro del modulo de intervenciòn la categoria de gasto Healht Products-Equipment y  la adquisiciòn de equipamiento de 3 nuevas  clínicas VICITS para ofertar servicios en ciudades donde funcionan CCPI y todavía no se tiene VICITS para la atención personalizada a la población PEMAR. El costo promedio del equipamiento es de $3,785.00 esto incluye:  mesa ginecológica, banquito giratorio, lámpara cuello de ganso, gradilla, mesa de curaciones, tensiómetro de pared, lámpara portátil para examen, papelera metálica, computadora sin sistema operativo, impresora, escritorio metálico, sillas, mueble para computadora, aire acondicionado de 18,000 BTU. Con este equipamiento se cubren dos objetivos: condiciones adecuadas para brindar la atención al paciente y facilitar el ingreso de la información en el SIAP desde el consultorio.</t>
  </si>
  <si>
    <t>Con estas economías  se solicita  autorizacion para  crear la linea dentro del modulo de intervenciòn la categoria de gasto Healht Products-Equipment y  la adquisiciòn de  8 electrocauterios para la eliminación de condilomas genitales y en cavidad oral, a un costo de $1,235.00 cada uno para la atención de población PEMAR en clínicas VICITS</t>
  </si>
  <si>
    <t>Se adquirieron los insumos solicitados a un menor costo lo que permitió tener economías, se adquirirá papelería de oficina (ampos, resmas de papel, para archivar documentos del proyecto) por  un monto de 3,506.00. y completar la remodelaciòn de la Unidad de Fondos Externos UFI, por lo que se hará nuevo proceso por $2,200.00</t>
  </si>
  <si>
    <r>
      <t>Debido a situaciones políticas del país y la transición del gobierno no se pudieron hacer las contrataciones del nuevo personal hasta que se dio el cambio de gobierno, el personal comenzó a contratarse a partir de la segunda quincena de mayo. Una de las estrategias recomendadas por la Misión 2.0 de OPS es la creación de las clínicas de día para que el paciente que solo necesita la administración de medicamentos para infecciones oportunistas no tenga que estar hospitalizado expuesto a adquirir otras infecciones nosocomiales. por lo que solicita autorizacion para que con este  presupuesto se equipen 5 clínicas de día en los Hospitales Rosales, Santa Ana, Sonsonate, San Rafael y San Miguel con los siguientes mobiliarios y equipos: sillones reclinables para pacientes,  carro de curación, carro de medicamentos, tambos de curaciones, tensiómetros, estetoscopios, atriles, escritorio para enfermeras, sillas, armario de vidrio con chapa para resguardar medicamentos</t>
    </r>
    <r>
      <rPr>
        <b/>
        <sz val="11"/>
        <color indexed="8"/>
        <rFont val="Arial"/>
        <family val="2"/>
      </rPr>
      <t xml:space="preserve"> </t>
    </r>
    <r>
      <rPr>
        <b/>
        <sz val="11"/>
        <color indexed="10"/>
        <rFont val="Arial"/>
        <family val="2"/>
      </rPr>
      <t>y equipo de aire acondicionado</t>
    </r>
    <r>
      <rPr>
        <b/>
        <sz val="11"/>
        <color indexed="8"/>
        <rFont val="Arial"/>
        <family val="2"/>
      </rPr>
      <t xml:space="preserve">.  </t>
    </r>
    <r>
      <rPr>
        <b/>
        <sz val="11"/>
        <color indexed="10"/>
        <rFont val="Arial"/>
        <family val="2"/>
      </rPr>
      <t xml:space="preserve">El costo promedio de equipamiento para cada clínica es de $7,543.31 </t>
    </r>
  </si>
  <si>
    <t>Debido a que el proyecto (Convenio NIM/PNUD), està sujeto a auditorias externas, se estipuló en el convenio que estos pagos se realizarán de los  intereses generados por  los desembolsos efectuado para la compra de bienes y servicios.</t>
  </si>
  <si>
    <t>Compra de dos Sillones para sangrar para una de  las 4 Clínicas de Día  costeado en $500.00</t>
  </si>
  <si>
    <t>En vista que en diferentes modulos se obtuvieron economias, y  El recurso humano para apoyar el área administrativa del Programa de ITS/VIH/SIDa, no se pudo contratar en el primer timestre debido a la transición del gobierno, esta disponibilidad junto con las economías de otras líneas presupuestarias , se solicita autorizaciòn para la creacion  de la categoria de gasto Communication Material and publications y la adquisiciòn de  impresión de blocks de  formularios para el control de la adherencia a aplicar por diferente personal de los equipos multidisciplinarios y así prevenir el abandono de la TAR,los formularios para médicos, enfermeras, psicólogos, trabajador social, farmaceuta y promotor, los formularios serán distribuidos en todos los hospitales que brindan terapia y se administran a los pacientes cada vez que llegan a pasar consulta. El costo del block es de 1.50 y se imprimirán 475 blocks por cada profesión.
Se imprimirán 264 ejemplares de la nueva Guía Clínica de Atención a personas con VIH y se distribuirán en los hospitales nacionales para su aplicación.</t>
  </si>
  <si>
    <t>EL SALVADOR</t>
  </si>
  <si>
    <t>SLV-H-MINSAL</t>
  </si>
  <si>
    <t>Se reasignan fondos de economías de adquisiciones de productos de salud y se cambia al módulo de tratamiento, cuidado y apoyo para continuar la prestación directa de servicios a personas con VIH.</t>
  </si>
  <si>
    <t>Se mantendrán los salarios de 2013 y  no hay cambio en el personal a renovar contrato</t>
  </si>
  <si>
    <t>Describir el impacto esperado del cambio en terminos de desempeno: cuales 
módulos, objetivos, intervenciones o metas se modifican y cuales son los impactos positivos que se esperan a raiz de la reprogramacion</t>
  </si>
  <si>
    <t>Con el cambio de rubro (Tratamiento, cuidado y apoyo)  se espera continuar brindando atención directa a los usuarios de los servicios de salud donde se desempeñan los recursos humanos a contratar por un año, no habría suspensión de servicios ni riesgos para las personas por dejar de recibir la atención. Existe el compromiso de las autoridades de salud de hacer las gestiones pertinentes con las nuevas autoridades para que se cumpla con la inclusión de este personal en el presupuesto de 2015.</t>
  </si>
  <si>
    <r>
      <t xml:space="preserve">Presupuesto original
año </t>
    </r>
    <r>
      <rPr>
        <b/>
        <sz val="11"/>
        <color indexed="10"/>
        <rFont val="Georgia"/>
        <family val="1"/>
      </rPr>
      <t>2013</t>
    </r>
  </si>
  <si>
    <r>
      <t xml:space="preserve">Saldo disponible
 año </t>
    </r>
    <r>
      <rPr>
        <b/>
        <sz val="11"/>
        <color indexed="10"/>
        <rFont val="Georgia"/>
        <family val="1"/>
      </rPr>
      <t>2013</t>
    </r>
  </si>
  <si>
    <t>Ene-Mar2014</t>
  </si>
  <si>
    <t>Abr-Jun
2014</t>
  </si>
  <si>
    <t>Jul-Sep 2014</t>
  </si>
  <si>
    <t>Oct-Dic 2014</t>
  </si>
  <si>
    <t>SSF</t>
  </si>
  <si>
    <t xml:space="preserve">Productos de Salud 2.1.1.8 Adquisición de contenedores para descarte de material bioinfeccioso y cortopunzantes </t>
  </si>
  <si>
    <t>Human Resources</t>
  </si>
  <si>
    <r>
      <t>¿Por qué ya no necesitan los fondos en las líneas fuentes (ej. Ahorros, et</t>
    </r>
    <r>
      <rPr>
        <b/>
        <i/>
        <sz val="10"/>
        <color indexed="10"/>
        <rFont val="Arial"/>
        <family val="2"/>
      </rPr>
      <t>c.) Se compraron los insumos requeridos a un costo más bajo de los precios anteriores,lo que permitió economías en las dos líneas identificadas.</t>
    </r>
    <r>
      <rPr>
        <b/>
        <i/>
        <sz val="10"/>
        <color indexed="8"/>
        <rFont val="Arial"/>
        <family val="2"/>
      </rPr>
      <t xml:space="preserve">
¿Por qué es necesario incrementar la línea destino? 
¿Cómo esto mejora los resultados, la calidad del programa o resuelve problemas de implementación? 
¿Cómo estimaron el costo de eventuales nuevas actividades/productos? </t>
    </r>
    <r>
      <rPr>
        <i/>
        <sz val="10"/>
        <color indexed="8"/>
        <rFont val="Arial"/>
        <family val="2"/>
      </rPr>
      <t xml:space="preserve">
¿Cómo esto afecta las actividades planificadas? (explicar).</t>
    </r>
    <r>
      <rPr>
        <b/>
        <sz val="10"/>
        <color indexed="10"/>
        <rFont val="Arial"/>
        <family val="2"/>
      </rPr>
      <t>Debido a la crisis financiera del país, al Ministerio de Salud en su presupuesto 2014 no le fueron aprobadas la absorción de 1,810 plazas de diferentes proyectos, en lo que compete al Programa de ITS/VIH de las 25 plazas que deberían ser absorbidas, solo se pudieron cubrir 11 plazas administrativas, por lo que se solicita el apoyo del Fondo Mundial para financiar las plazas del personal técnico que atiende directamente a los usuarios de los servicios, a fin de no suspender la atención a los mismos.</t>
    </r>
  </si>
  <si>
    <t>Productos de Salud 2.1.1.25 Adquisición de insumos y consumibles para el tamizaje para el día nacional de la prueba de VIH</t>
  </si>
  <si>
    <t>Se solicita recalendarizar debido a que el proceso de adquisicion de fortalecimiento al personal del RP, se esta realizando por segunda vez en  la UACI institucional, ya que  el primer proceso quedo decierto por no recepcionarse ofertas. No omitimos mencionar que  el proceso fue iniciaco posterior a la aprobacion de FM de  fecha mayo 2015</t>
  </si>
  <si>
    <t>Se solicita recalendarizacion debido a que  se ha ejecuto la cantidad de $14,040.00 de los 87,000.00 aprobados por el FM y  el resto se encuentra en elaboracion de condiciones para realizar el  proceso de compra a traves de Mercado Bursatil. ya que el primer proceso fue licitacion declarada decierta por no recibir ofertas.  Sin omitir manifestar que existen $ 174,000,00 dolares que fueron  desembolsados en la ultima semana de mayo 2015.Los cuales estan condicionados a la oficializacion del Plan de Fortalecimiento de Almacenes. Este proceso  se encuentra en revision en la Gerencia de Operaciones y la Unidad de Abastecimiento.</t>
  </si>
  <si>
    <t>Se solicita Reprogramar estos fondos para completar la compra programada de Reactivos para Genotipage, esto debido al incremento de precios y a la necesidad de clasificar resistencia a los Antirretrovirales.</t>
  </si>
  <si>
    <t>Se solicita Reprogramar estos fondos para completar la Readecucion de Areas para Control de Infecciònes de 2 Hospitales debido a que el monto que se tiene es insuficiente  al presupuesto de propuesta presentada, ya que las areas que actualmente se tienen no garantizan la salud de las personas ingresadas y evitar infecciones oportunistas.</t>
  </si>
  <si>
    <t>Se pide recalendarizar estos fondos para la adquisicion de vehículos, esto debido a que se estan buscando economias de fondos GOES para cancelar como contrapartida el pago de IVA, ya que los proveedores no venden vehiculos sin incluir el IVA.No omitimos mencionar que  el proceso fue iniciaco posterior a la aprobacion de FM de  fecha mayo 2015</t>
  </si>
  <si>
    <t>Se solicita recalendarizar, debido a que se realizo el proceso por  libre gestión, pero las ofertas recibidas superaron el presupuesto y se quedo el proceso desierto. Este se ha presentado nuevamente a la UACI institucional para adquirir el mobiliario para equipamiento de las clínicas de los centros penitenciarios y clinicas VICITS y Clinicas de Dia; No omitimos mencionar que  el proceso fue iniciaco posterior a la aprobacion de FM de  fecha mayo 2015</t>
  </si>
  <si>
    <t>Se solicita recalendarizar en vista que se realizo de compra por libre gestión y no fue posible adjudicarla por no tener ofertas, por lo que hoy se esta realizando un segundo proceso a traves de mercado bursatil; No omitimos mencionar que  el proceso fue iniciaco posterior a la aprobacion de FM de  fecha mayo 2015</t>
  </si>
  <si>
    <t>Se solicita recalendarizacion debido a que se ha realizado proceso de licitacion y no se recepcionaron ofertas. Por lo que se esta realizando proceso de adquisicion a traves de UACI MINSAL. Como compra directa; No omitimos mencionar que  el proceso fue iniciaco posterior a la aprobacion de FM de  fecha mayo 2015.</t>
  </si>
  <si>
    <t>Se solicita recalendarizacion debido a que se ha realizado proceso de licitacion y no se recepcionaron ofertas. Por lo que se esta realizando proceso de adquisicion a traves de OPS; No omitimos mencionar que  el proceso fue iniciaco posterior a la aprobacion de FM de  fecha mayo 2015</t>
  </si>
  <si>
    <t>Se solicita recalendarizacion debido a que se ha realizado proceso de licitacion y no se recepcionaron ofertas. Por lo que se esta realizando proceso de adquisicion a traves de UACI MINSAL. Como compra directa; No omitimos mencionar que  el proceso fue iniciaco posterior a la aprobacion de FM de  fecha mayo 2015</t>
  </si>
  <si>
    <t xml:space="preserve">
Se solicita recalendarizacion par la adquisicion de estos productos debido a que  son ofertados con fechas de caducidad de acuerdo a cada tipo y principio antigenico del reactivo, las compras en transito y contratos firmados a finales del año 2014, generaron desfase en la ejecucion, corriendose el riesgo de perdidas por vencimiento de productos; en tal sentido el MINSAL ha adecuado las bases para la adquisicion de estos productos solcitanto entregas escalonadas de acuerdo a las existencias de los contratos del año1 NMF, dichos procesos se encuentran un diferentes etapas en la UACI por que solicitamos realizar  la ejecucion para el semestre siguiente con el fin de  mejorar los resultados  garantizando que el proveedor puede abastecernos y mantener buenas rotaciones de vencimientos. No omitimos mencionar que  el proceso fue iniciaco posterior a la aprobacion de FM de  fecha mayo 2015
</t>
  </si>
  <si>
    <t>Se solicita recalendarizar este monto para las compras en transito que requieren internacion. No omitimos mencionar que  el proceso fue iniciaco posterior a la aprobacion de FM de  fecha mayo 2015</t>
  </si>
  <si>
    <t>Se solicita recalendarizar estos fondos debido al trabajo que ha realizado la Unidad Tècnica de Ingenieria para la elaboracion de la Carpeta Tècnica requisito indispensable para iniciar esta readcuacion debido a la alta demanda y escasos recursos de la unidad; procesos que seran presentados para la adquisicion de servicios a la UACI Institucional.No omitimos mencionar que  el proceso fue iniciaco posterior a la aprobacion de FM de  fecha mayo 2015</t>
  </si>
  <si>
    <t>Se solicita recalendarizacion debido a que se han realizado el proceso de compra en la UACI Institucional quedando desiertas por no recibirse ofertas por lo que nuevamente se hara un nuevo proceso de compra Directa.No omitimos mencionar que  el proceso fue iniciaco posterior a la aprobacion de FM de  fecha mayo 2015</t>
  </si>
  <si>
    <t>Se solicita recalendarizarlo para el proximo semestre debida a que estaba en elaboracion de Arte de los formularios actualizados para la captura de la informacion de indicador de descarte de co-infección TB/VIH y para la profilaxis con Isonicida.No omitimos mencionar que  el proceso fue iniciaco posterior a la aprobacion de FM de  fecha mayo 2015</t>
  </si>
  <si>
    <t>Se solicita Recalendarizaciòn para identificar al equipo tècnico de las unidades comunitarias de salud familiar que atienden a las personas privadas de libertad en todos los centros penitenciarios del pais; este proceso se realizara en el proximo semestre debido a rotacion de recursos y nuevas asignaciones de personal a los equipos.No omitimos mencionar que  el proceso fue iniciaco posterior a la aprobacion de FM de  fecha mayo 2015</t>
  </si>
  <si>
    <t>Se solicita recalendarizar las siguientes actividades:Papeleria e impresor $ 8,200,00 debido a que se realizo el primer proceso por ofertas que superaban el presupuesto disponible; poliza de Seguros $ 6840,70 , se esta en proceso de levantamiento total de activos fijos a Nivel Nacional con el proposito de realizar el proceso de compra de la poliza . No omitimos mencionar que  el proceso fue iniciaco posterior a la aprobacion de FM de  fecha mayo 2015</t>
  </si>
  <si>
    <t>Estas recalendariozacion se solicita por segunda vez debido a que se han realizado procesos de adquisicion y han sido declarados desiertos por falta de ofertas asi tambien ninguna adquisicion se legaliza con Orden de Compra o Contrato si los fondos no han sido autorizados y desembolsados por el donante. estos fondos fueron desembolsados el 29 de Mayo de 2015.</t>
  </si>
  <si>
    <t xml:space="preserve"> Recalendarizaciones del Presupuesto</t>
  </si>
  <si>
    <t>Plan de Compras Año 2017</t>
  </si>
  <si>
    <t>Estas Economìas se solicitan sean autorizadas para incluirlas en Plan de Compras del Año 2017.</t>
  </si>
  <si>
    <t>Fecha(s) de presentacion al MCP:</t>
  </si>
  <si>
    <t>RECALENDARIZACION  APROBADAS DEL PERIODO 2 (JULIO-DICIEMBRE 2014)  DESEMBOLSO RECIBIDO EL 29 DE MAYO 2015.</t>
  </si>
  <si>
    <t>RECALENDARIZACION DEL PERIODO S3 ( ENERO A JUNIO 2015) SOLICITADO PARA EJECION EN S4 JUL-DIC.2015</t>
  </si>
  <si>
    <t>NOTA</t>
  </si>
  <si>
    <t>REPROGRAMACION DEL PERIODO S3 (ENERO-JUNIO 2015)</t>
  </si>
  <si>
    <t>Total Recalendarizaciones MINSAL del S1 año 2015</t>
  </si>
  <si>
    <t>Total Recalendarizaciones PNUD del S1 año 2015</t>
  </si>
  <si>
    <t>Este monto se solicita recalendarizar debido a que la Prorroga de Convenio NIM fue legalizada en Junio 2015 y las adquisisciones se encuentran en Proceso de Compra. (Según Convenio NIM Adjunto y Acta del MCP)</t>
  </si>
  <si>
    <t>totales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</si>
</sst>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s>
  <fonts count="87">
    <font>
      <sz val="11"/>
      <color theme="1"/>
      <name val="Arial"/>
      <family val="2"/>
    </font>
    <font>
      <sz val="11"/>
      <color indexed="8"/>
      <name val="Calibri"/>
      <family val="2"/>
    </font>
    <font>
      <b/>
      <sz val="12"/>
      <color indexed="8"/>
      <name val="Georgia"/>
      <family val="1"/>
    </font>
    <font>
      <sz val="11"/>
      <color indexed="8"/>
      <name val="Georgia"/>
      <family val="1"/>
    </font>
    <font>
      <b/>
      <sz val="11"/>
      <color indexed="8"/>
      <name val="Georgia"/>
      <family val="1"/>
    </font>
    <font>
      <i/>
      <sz val="10"/>
      <color indexed="8"/>
      <name val="Arial"/>
      <family val="2"/>
    </font>
    <font>
      <b/>
      <sz val="9"/>
      <color indexed="60"/>
      <name val="Georgia"/>
      <family val="1"/>
    </font>
    <font>
      <sz val="11"/>
      <color indexed="10"/>
      <name val="Arial"/>
      <family val="2"/>
    </font>
    <font>
      <b/>
      <sz val="11"/>
      <color indexed="8"/>
      <name val="Arial"/>
      <family val="2"/>
    </font>
    <font>
      <b/>
      <sz val="22"/>
      <color indexed="10"/>
      <name val="Arial"/>
      <family val="2"/>
    </font>
    <font>
      <b/>
      <sz val="26"/>
      <color indexed="10"/>
      <name val="Arial"/>
      <family val="2"/>
    </font>
    <font>
      <b/>
      <sz val="12"/>
      <name val="Arial"/>
      <family val="2"/>
    </font>
    <font>
      <b/>
      <sz val="18"/>
      <color indexed="8"/>
      <name val="Georgia"/>
      <family val="1"/>
    </font>
    <font>
      <b/>
      <sz val="20"/>
      <color indexed="8"/>
      <name val="Arial"/>
      <family val="2"/>
    </font>
    <font>
      <sz val="7"/>
      <color indexed="8"/>
      <name val="Times New Roman"/>
      <family val="1"/>
    </font>
    <font>
      <sz val="10"/>
      <name val="Arial"/>
      <family val="2"/>
    </font>
    <font>
      <sz val="12"/>
      <name val="Arial"/>
      <family val="2"/>
    </font>
    <font>
      <i/>
      <u val="single"/>
      <sz val="11"/>
      <color indexed="8"/>
      <name val="Arial"/>
      <family val="2"/>
    </font>
    <font>
      <i/>
      <sz val="11"/>
      <color indexed="8"/>
      <name val="Arial"/>
      <family val="2"/>
    </font>
    <font>
      <b/>
      <sz val="18"/>
      <color indexed="10"/>
      <name val="Arial"/>
      <family val="2"/>
    </font>
    <font>
      <b/>
      <i/>
      <u val="single"/>
      <sz val="11"/>
      <color indexed="8"/>
      <name val="Georgia"/>
      <family val="1"/>
    </font>
    <font>
      <b/>
      <sz val="11"/>
      <name val="Georgia"/>
      <family val="1"/>
    </font>
    <font>
      <b/>
      <sz val="12"/>
      <color indexed="10"/>
      <name val="Georgia"/>
      <family val="1"/>
    </font>
    <font>
      <b/>
      <sz val="11"/>
      <color indexed="10"/>
      <name val="Georgia"/>
      <family val="1"/>
    </font>
    <font>
      <sz val="11"/>
      <color indexed="8"/>
      <name val="Arial"/>
      <family val="2"/>
    </font>
    <font>
      <sz val="8"/>
      <name val="Arial"/>
      <family val="2"/>
    </font>
    <font>
      <b/>
      <sz val="14"/>
      <color indexed="10"/>
      <name val="Arial"/>
      <family val="2"/>
    </font>
    <font>
      <sz val="11"/>
      <color indexed="9"/>
      <name val="Arial"/>
      <family val="2"/>
    </font>
    <font>
      <sz val="8"/>
      <name val="Tahoma"/>
      <family val="2"/>
    </font>
    <font>
      <b/>
      <sz val="8"/>
      <name val="Tahoma"/>
      <family val="2"/>
    </font>
    <font>
      <sz val="10"/>
      <color indexed="8"/>
      <name val="Arial"/>
      <family val="2"/>
    </font>
    <font>
      <sz val="9"/>
      <name val="Tahoma"/>
      <family val="2"/>
    </font>
    <font>
      <b/>
      <sz val="9"/>
      <name val="Tahoma"/>
      <family val="2"/>
    </font>
    <font>
      <b/>
      <sz val="11"/>
      <color indexed="10"/>
      <name val="Arial"/>
      <family val="2"/>
    </font>
    <font>
      <b/>
      <sz val="14"/>
      <color indexed="8"/>
      <name val="Arial"/>
      <family val="2"/>
    </font>
    <font>
      <b/>
      <i/>
      <sz val="10"/>
      <color indexed="10"/>
      <name val="Arial"/>
      <family val="2"/>
    </font>
    <font>
      <b/>
      <i/>
      <sz val="10"/>
      <color indexed="8"/>
      <name val="Arial"/>
      <family val="2"/>
    </font>
    <font>
      <b/>
      <sz val="10"/>
      <color indexed="10"/>
      <name val="Arial"/>
      <family val="2"/>
    </font>
    <font>
      <sz val="11"/>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u val="single"/>
      <sz val="11"/>
      <color indexed="20"/>
      <name val="Arial"/>
      <family val="2"/>
    </font>
    <font>
      <b/>
      <sz val="16"/>
      <color indexed="8"/>
      <name val="Arial"/>
      <family val="2"/>
    </font>
    <font>
      <sz val="16"/>
      <color indexed="8"/>
      <name val="Arial"/>
      <family val="2"/>
    </font>
    <font>
      <sz val="20"/>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Arial"/>
      <family val="2"/>
    </font>
    <font>
      <b/>
      <sz val="16"/>
      <color theme="1"/>
      <name val="Arial"/>
      <family val="2"/>
    </font>
    <font>
      <b/>
      <sz val="14"/>
      <color theme="1"/>
      <name val="Arial"/>
      <family val="2"/>
    </font>
    <font>
      <sz val="20"/>
      <color theme="1"/>
      <name val="Arial"/>
      <family val="2"/>
    </font>
    <font>
      <b/>
      <sz val="11"/>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4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thin"/>
      <top style="medium"/>
      <bottom/>
    </border>
    <border>
      <left style="medium"/>
      <right style="medium"/>
      <top style="medium"/>
      <bottom/>
    </border>
    <border>
      <left style="medium"/>
      <right style="thin"/>
      <top style="medium"/>
      <bottom style="thin"/>
    </border>
    <border>
      <left/>
      <right style="thin"/>
      <top style="medium"/>
      <bottom style="thin"/>
    </border>
    <border>
      <left style="thin"/>
      <right style="medium"/>
      <top style="medium"/>
      <bottom style="thin"/>
    </border>
    <border>
      <left/>
      <right style="thin"/>
      <top style="thin"/>
      <bottom style="thin"/>
    </border>
    <border>
      <left/>
      <right style="thin"/>
      <top style="thin"/>
      <bottom style="medium"/>
    </border>
    <border>
      <left style="thin"/>
      <right style="thin"/>
      <top style="medium"/>
      <bottom style="thin"/>
    </border>
    <border>
      <left/>
      <right style="medium"/>
      <top/>
      <bottom/>
    </border>
    <border>
      <left style="medium"/>
      <right style="thin"/>
      <top/>
      <bottom style="medium"/>
    </border>
    <border>
      <left/>
      <right style="thin"/>
      <top/>
      <bottom style="medium"/>
    </border>
    <border>
      <left/>
      <right/>
      <top style="medium"/>
      <bottom style="thin"/>
    </border>
    <border>
      <left/>
      <right/>
      <top style="thin"/>
      <bottom style="thin"/>
    </border>
    <border>
      <left/>
      <right/>
      <top style="thin"/>
      <bottom style="medium"/>
    </border>
    <border>
      <left style="thin"/>
      <right style="thin"/>
      <top style="thin"/>
      <bottom/>
    </border>
    <border>
      <left style="medium"/>
      <right style="thin"/>
      <top style="thin"/>
      <bottom/>
    </border>
    <border>
      <left style="thin"/>
      <right style="medium"/>
      <top style="thin"/>
      <bottom/>
    </border>
    <border>
      <left/>
      <right>
        <color indexed="63"/>
      </right>
      <top>
        <color indexed="63"/>
      </top>
      <bottom style="medium"/>
    </border>
    <border>
      <left>
        <color indexed="63"/>
      </left>
      <right>
        <color indexed="63"/>
      </right>
      <top>
        <color indexed="63"/>
      </top>
      <bottom style="double"/>
    </border>
    <border>
      <left/>
      <right style="thin"/>
      <top style="thin"/>
      <bottom/>
    </border>
    <border>
      <left/>
      <right/>
      <top style="thin"/>
      <bottom/>
    </border>
    <border>
      <left/>
      <right style="thin"/>
      <top/>
      <bottom style="thin"/>
    </border>
    <border>
      <left/>
      <right/>
      <top/>
      <bottom style="thin"/>
    </border>
    <border>
      <left/>
      <right>
        <color indexed="63"/>
      </right>
      <top style="medium"/>
      <bottom/>
    </border>
    <border>
      <left>
        <color indexed="63"/>
      </left>
      <right style="medium"/>
      <top style="thin"/>
      <bottom style="thin"/>
    </border>
    <border>
      <left>
        <color indexed="63"/>
      </left>
      <right style="medium"/>
      <top style="thin"/>
      <bottom/>
    </border>
    <border>
      <left>
        <color indexed="63"/>
      </left>
      <right style="medium"/>
      <top style="medium"/>
      <bottom/>
    </border>
    <border>
      <left>
        <color indexed="63"/>
      </left>
      <right style="medium"/>
      <top style="thin"/>
      <bottom style="medium"/>
    </border>
    <border>
      <left>
        <color indexed="63"/>
      </left>
      <right style="medium"/>
      <top style="medium"/>
      <bottom style="thin"/>
    </border>
    <border>
      <left>
        <color indexed="63"/>
      </left>
      <right style="medium"/>
      <top style="medium"/>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right style="thin"/>
      <top style="medium"/>
      <bottom style="medium"/>
    </border>
    <border>
      <left/>
      <right/>
      <top style="medium"/>
      <bottom style="medium"/>
    </border>
    <border>
      <left/>
      <right style="thin"/>
      <top style="medium"/>
      <bottom>
        <color indexed="63"/>
      </botto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color indexed="63"/>
      </right>
      <top style="thin"/>
      <bottom/>
    </border>
    <border>
      <left style="thin"/>
      <right style="thin"/>
      <top/>
      <bottom>
        <color indexed="63"/>
      </bottom>
    </border>
    <border>
      <left style="thin"/>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style="medium"/>
      <bottom style="thin"/>
    </border>
    <border>
      <left style="thin"/>
      <right>
        <color indexed="63"/>
      </right>
      <top/>
      <bottom>
        <color indexed="63"/>
      </bottom>
    </border>
    <border>
      <left style="thin"/>
      <right>
        <color indexed="63"/>
      </right>
      <top style="medium"/>
      <bottom>
        <color indexed="63"/>
      </bottom>
    </border>
    <border>
      <left style="medium"/>
      <right>
        <color indexed="63"/>
      </right>
      <top style="medium"/>
      <bottom style="thin"/>
    </border>
    <border>
      <left style="medium"/>
      <right style="medium"/>
      <top>
        <color indexed="63"/>
      </top>
      <bottom style="medium"/>
    </border>
    <border>
      <left style="medium"/>
      <right>
        <color indexed="63"/>
      </right>
      <top>
        <color indexed="63"/>
      </top>
      <bottom style="medium"/>
    </border>
    <border>
      <left style="medium"/>
      <right/>
      <top style="thin"/>
      <bottom style="medium"/>
    </border>
    <border>
      <left style="medium"/>
      <right/>
      <top/>
      <bottom style="thin"/>
    </border>
    <border>
      <left style="medium"/>
      <right/>
      <top style="thin"/>
      <bottom style="thin"/>
    </border>
    <border>
      <left style="medium"/>
      <right style="medium"/>
      <top/>
      <bottom/>
    </border>
    <border>
      <left style="thin"/>
      <right style="medium"/>
      <top/>
      <bottom/>
    </border>
    <border>
      <left/>
      <right style="medium"/>
      <top/>
      <bottom style="thin"/>
    </border>
    <border>
      <left style="medium"/>
      <right style="thin"/>
      <top/>
      <bottom/>
    </border>
    <border>
      <left style="thin"/>
      <right>
        <color indexed="63"/>
      </right>
      <top style="thin"/>
      <bottom style="thin"/>
    </border>
  </borders>
  <cellStyleXfs count="63">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74" fillId="31" borderId="0" applyNumberFormat="0" applyBorder="0" applyAlignment="0" applyProtection="0"/>
    <xf numFmtId="0" fontId="24" fillId="32" borderId="5" applyNumberFormat="0" applyFont="0" applyAlignment="0" applyProtection="0"/>
    <xf numFmtId="9" fontId="24"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356">
    <xf numFmtId="0" fontId="0" fillId="0" borderId="0" xfId="0" applyAlignment="1">
      <alignment/>
    </xf>
    <xf numFmtId="0" fontId="0" fillId="0" borderId="0" xfId="0" applyAlignment="1">
      <alignment wrapText="1"/>
    </xf>
    <xf numFmtId="0" fontId="0" fillId="33" borderId="10" xfId="0" applyFill="1" applyBorder="1" applyAlignment="1">
      <alignment wrapText="1"/>
    </xf>
    <xf numFmtId="0" fontId="0" fillId="33" borderId="11" xfId="0" applyFill="1" applyBorder="1" applyAlignment="1">
      <alignment wrapText="1"/>
    </xf>
    <xf numFmtId="0" fontId="0" fillId="0" borderId="0" xfId="0" applyBorder="1" applyAlignment="1">
      <alignment wrapText="1"/>
    </xf>
    <xf numFmtId="0" fontId="10" fillId="0" borderId="0" xfId="0" applyFont="1" applyAlignment="1">
      <alignment horizontal="left" vertical="top" wrapText="1"/>
    </xf>
    <xf numFmtId="0" fontId="10" fillId="0" borderId="0" xfId="0" applyFont="1" applyBorder="1" applyAlignment="1">
      <alignment horizontal="center" vertical="top" wrapText="1"/>
    </xf>
    <xf numFmtId="0" fontId="8" fillId="0" borderId="12" xfId="0" applyFont="1" applyBorder="1" applyAlignment="1">
      <alignment wrapText="1"/>
    </xf>
    <xf numFmtId="0" fontId="5" fillId="0" borderId="0" xfId="0" applyFont="1" applyBorder="1" applyAlignment="1">
      <alignment horizontal="right" wrapText="1"/>
    </xf>
    <xf numFmtId="0" fontId="10" fillId="0" borderId="10" xfId="0" applyFont="1" applyBorder="1" applyAlignment="1">
      <alignment horizontal="center" vertical="top" wrapText="1"/>
    </xf>
    <xf numFmtId="0" fontId="13" fillId="0" borderId="0" xfId="0" applyFont="1" applyBorder="1" applyAlignment="1">
      <alignment horizontal="left" wrapText="1"/>
    </xf>
    <xf numFmtId="0" fontId="11" fillId="0" borderId="13" xfId="0" applyFont="1" applyBorder="1" applyAlignment="1">
      <alignment horizontal="left"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vertical="top" wrapText="1"/>
    </xf>
    <xf numFmtId="0" fontId="9" fillId="0" borderId="0" xfId="0" applyFont="1" applyAlignment="1">
      <alignment vertical="top" wrapText="1"/>
    </xf>
    <xf numFmtId="0" fontId="3" fillId="0" borderId="14" xfId="0" applyFont="1" applyBorder="1" applyAlignment="1">
      <alignment horizontal="left" vertical="center" wrapText="1" indent="2"/>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0" fillId="34" borderId="14" xfId="0" applyFill="1" applyBorder="1" applyAlignment="1">
      <alignment wrapText="1"/>
    </xf>
    <xf numFmtId="0" fontId="0" fillId="34" borderId="14" xfId="0" applyFill="1" applyBorder="1" applyAlignment="1">
      <alignment/>
    </xf>
    <xf numFmtId="0" fontId="10" fillId="34" borderId="14" xfId="0" applyFont="1" applyFill="1" applyBorder="1" applyAlignment="1">
      <alignment horizontal="center" vertical="top" wrapText="1"/>
    </xf>
    <xf numFmtId="0" fontId="0" fillId="34" borderId="15" xfId="0" applyFill="1" applyBorder="1" applyAlignment="1">
      <alignment wrapText="1"/>
    </xf>
    <xf numFmtId="0" fontId="3" fillId="0" borderId="16" xfId="0" applyFont="1" applyBorder="1" applyAlignment="1">
      <alignment horizontal="left" vertical="center" wrapText="1" indent="2"/>
    </xf>
    <xf numFmtId="0" fontId="3" fillId="0" borderId="16" xfId="0" applyFont="1" applyBorder="1" applyAlignment="1">
      <alignment horizontal="left" vertical="center" wrapText="1" indent="3"/>
    </xf>
    <xf numFmtId="0" fontId="3" fillId="0" borderId="17" xfId="0" applyFont="1" applyBorder="1" applyAlignment="1">
      <alignment horizontal="left" wrapText="1" indent="3"/>
    </xf>
    <xf numFmtId="0" fontId="3" fillId="0" borderId="15" xfId="0" applyFont="1" applyBorder="1" applyAlignment="1">
      <alignment horizontal="left" vertical="center" wrapText="1" indent="2"/>
    </xf>
    <xf numFmtId="0" fontId="0" fillId="34" borderId="15" xfId="0" applyFill="1" applyBorder="1" applyAlignment="1">
      <alignment/>
    </xf>
    <xf numFmtId="0" fontId="3" fillId="0" borderId="18" xfId="0" applyFont="1" applyBorder="1" applyAlignment="1">
      <alignment horizontal="left" vertical="center" wrapText="1" indent="2"/>
    </xf>
    <xf numFmtId="0" fontId="3" fillId="0" borderId="19" xfId="0" applyFont="1" applyBorder="1" applyAlignment="1">
      <alignment horizontal="left" vertical="center" wrapText="1" indent="2"/>
    </xf>
    <xf numFmtId="0" fontId="3" fillId="0" borderId="20" xfId="0" applyFont="1" applyFill="1" applyBorder="1" applyAlignment="1">
      <alignment horizontal="left" vertical="center" wrapText="1" indent="2"/>
    </xf>
    <xf numFmtId="0" fontId="1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0" xfId="0" applyFont="1" applyBorder="1" applyAlignment="1">
      <alignment horizontal="left" vertical="center" wrapText="1"/>
    </xf>
    <xf numFmtId="0" fontId="17" fillId="0" borderId="0" xfId="0" applyFont="1" applyAlignment="1">
      <alignment/>
    </xf>
    <xf numFmtId="0" fontId="18" fillId="0" borderId="0" xfId="0" applyFont="1" applyAlignment="1">
      <alignment/>
    </xf>
    <xf numFmtId="0" fontId="17" fillId="0" borderId="0" xfId="0" applyFont="1" applyAlignment="1">
      <alignment/>
    </xf>
    <xf numFmtId="0" fontId="0" fillId="0" borderId="0" xfId="0" applyAlignment="1">
      <alignment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19" fillId="0" borderId="0" xfId="0" applyFont="1" applyAlignment="1">
      <alignment/>
    </xf>
    <xf numFmtId="0" fontId="0" fillId="34" borderId="25" xfId="0" applyFill="1" applyBorder="1" applyAlignment="1">
      <alignment vertical="center" wrapText="1"/>
    </xf>
    <xf numFmtId="0" fontId="0" fillId="34" borderId="26" xfId="0" applyFill="1" applyBorder="1" applyAlignment="1">
      <alignment vertical="center" wrapText="1"/>
    </xf>
    <xf numFmtId="3" fontId="0" fillId="34" borderId="26" xfId="0" applyNumberFormat="1" applyFill="1" applyBorder="1" applyAlignment="1">
      <alignment vertical="center" wrapText="1"/>
    </xf>
    <xf numFmtId="3" fontId="0" fillId="34" borderId="27" xfId="0" applyNumberFormat="1" applyFill="1" applyBorder="1" applyAlignment="1">
      <alignment vertical="center" wrapText="1"/>
    </xf>
    <xf numFmtId="0" fontId="0" fillId="34" borderId="16" xfId="0" applyFill="1" applyBorder="1" applyAlignment="1">
      <alignment wrapText="1"/>
    </xf>
    <xf numFmtId="0" fontId="0" fillId="34" borderId="28" xfId="0" applyFill="1" applyBorder="1" applyAlignment="1">
      <alignment wrapText="1"/>
    </xf>
    <xf numFmtId="3" fontId="0" fillId="34" borderId="28" xfId="0" applyNumberFormat="1" applyFill="1" applyBorder="1" applyAlignment="1">
      <alignment wrapText="1"/>
    </xf>
    <xf numFmtId="3" fontId="0" fillId="34" borderId="10" xfId="0" applyNumberFormat="1" applyFill="1" applyBorder="1" applyAlignment="1">
      <alignment wrapText="1"/>
    </xf>
    <xf numFmtId="0" fontId="0" fillId="34" borderId="17" xfId="0" applyFill="1" applyBorder="1" applyAlignment="1">
      <alignment wrapText="1"/>
    </xf>
    <xf numFmtId="0" fontId="0" fillId="34" borderId="29" xfId="0" applyFill="1" applyBorder="1" applyAlignment="1">
      <alignment wrapText="1"/>
    </xf>
    <xf numFmtId="3" fontId="0" fillId="34" borderId="29" xfId="0" applyNumberFormat="1" applyFill="1" applyBorder="1" applyAlignment="1">
      <alignment wrapText="1"/>
    </xf>
    <xf numFmtId="3" fontId="0" fillId="34" borderId="11" xfId="0" applyNumberFormat="1" applyFill="1" applyBorder="1" applyAlignment="1">
      <alignment wrapText="1"/>
    </xf>
    <xf numFmtId="3" fontId="0" fillId="34" borderId="14" xfId="0" applyNumberFormat="1" applyFill="1" applyBorder="1" applyAlignment="1">
      <alignment wrapText="1"/>
    </xf>
    <xf numFmtId="3" fontId="0" fillId="34" borderId="30" xfId="0" applyNumberFormat="1" applyFill="1" applyBorder="1" applyAlignment="1">
      <alignment vertical="center" wrapText="1"/>
    </xf>
    <xf numFmtId="0" fontId="3" fillId="33" borderId="27" xfId="0" applyFont="1" applyFill="1" applyBorder="1" applyAlignment="1">
      <alignment vertical="center" wrapText="1"/>
    </xf>
    <xf numFmtId="3" fontId="0" fillId="34" borderId="15" xfId="0" applyNumberFormat="1" applyFill="1" applyBorder="1" applyAlignment="1">
      <alignment wrapText="1"/>
    </xf>
    <xf numFmtId="0" fontId="21" fillId="36" borderId="0" xfId="0" applyFont="1" applyFill="1" applyAlignment="1">
      <alignment horizontal="center" vertical="center"/>
    </xf>
    <xf numFmtId="0" fontId="8" fillId="0" borderId="0" xfId="0" applyFont="1" applyBorder="1" applyAlignment="1">
      <alignment wrapText="1"/>
    </xf>
    <xf numFmtId="3" fontId="8" fillId="34" borderId="0" xfId="0" applyNumberFormat="1" applyFont="1" applyFill="1" applyBorder="1" applyAlignment="1">
      <alignment wrapText="1"/>
    </xf>
    <xf numFmtId="0" fontId="22" fillId="37" borderId="31" xfId="0" applyFont="1" applyFill="1" applyBorder="1" applyAlignment="1">
      <alignment horizontal="center" vertical="center" wrapText="1"/>
    </xf>
    <xf numFmtId="3" fontId="0" fillId="34" borderId="14" xfId="0" applyNumberFormat="1" applyFill="1" applyBorder="1" applyAlignment="1">
      <alignment vertical="center" wrapText="1"/>
    </xf>
    <xf numFmtId="3" fontId="0" fillId="34" borderId="15" xfId="0" applyNumberFormat="1" applyFill="1" applyBorder="1" applyAlignment="1">
      <alignment vertical="center" wrapText="1"/>
    </xf>
    <xf numFmtId="44" fontId="24" fillId="34" borderId="30" xfId="51" applyFont="1" applyFill="1" applyBorder="1" applyAlignment="1">
      <alignment vertical="center" wrapText="1"/>
    </xf>
    <xf numFmtId="44" fontId="24" fillId="34" borderId="14" xfId="51"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vertical="center" wrapText="1"/>
    </xf>
    <xf numFmtId="0" fontId="0" fillId="34" borderId="35" xfId="0" applyFill="1" applyBorder="1" applyAlignment="1">
      <alignment wrapText="1"/>
    </xf>
    <xf numFmtId="0" fontId="0" fillId="34" borderId="36" xfId="0" applyFill="1" applyBorder="1" applyAlignment="1">
      <alignment wrapText="1"/>
    </xf>
    <xf numFmtId="44" fontId="24" fillId="34" borderId="25" xfId="51" applyFont="1" applyFill="1" applyBorder="1" applyAlignment="1">
      <alignment vertical="center" wrapText="1"/>
    </xf>
    <xf numFmtId="44" fontId="24" fillId="34" borderId="16" xfId="51" applyFont="1" applyFill="1" applyBorder="1" applyAlignment="1">
      <alignment vertical="center" wrapText="1"/>
    </xf>
    <xf numFmtId="44" fontId="24" fillId="34" borderId="10" xfId="51" applyFont="1" applyFill="1" applyBorder="1" applyAlignment="1">
      <alignment vertical="center" wrapText="1"/>
    </xf>
    <xf numFmtId="4" fontId="0" fillId="34" borderId="33" xfId="0" applyNumberFormat="1" applyFill="1" applyBorder="1" applyAlignment="1">
      <alignment wrapText="1"/>
    </xf>
    <xf numFmtId="0" fontId="26" fillId="34" borderId="19" xfId="0" applyFont="1" applyFill="1" applyBorder="1" applyAlignment="1">
      <alignment horizontal="center" vertical="top" wrapText="1"/>
    </xf>
    <xf numFmtId="0" fontId="27" fillId="0" borderId="0" xfId="0" applyFont="1" applyFill="1" applyAlignment="1">
      <alignment wrapText="1"/>
    </xf>
    <xf numFmtId="44" fontId="27" fillId="0" borderId="0" xfId="51" applyFont="1" applyFill="1" applyAlignment="1">
      <alignment wrapText="1"/>
    </xf>
    <xf numFmtId="0" fontId="0" fillId="0" borderId="0" xfId="0" applyFill="1" applyAlignment="1">
      <alignment wrapText="1"/>
    </xf>
    <xf numFmtId="4" fontId="0" fillId="0" borderId="0" xfId="0" applyNumberFormat="1" applyBorder="1" applyAlignment="1">
      <alignment wrapText="1"/>
    </xf>
    <xf numFmtId="44" fontId="0" fillId="0" borderId="0" xfId="0" applyNumberFormat="1" applyBorder="1" applyAlignment="1">
      <alignment wrapText="1"/>
    </xf>
    <xf numFmtId="44" fontId="0" fillId="0" borderId="0" xfId="0" applyNumberFormat="1" applyAlignment="1">
      <alignment wrapText="1"/>
    </xf>
    <xf numFmtId="3" fontId="0" fillId="34" borderId="19" xfId="0" applyNumberFormat="1" applyFill="1" applyBorder="1" applyAlignment="1">
      <alignment vertical="center" wrapText="1"/>
    </xf>
    <xf numFmtId="44" fontId="24" fillId="34" borderId="19" xfId="51" applyFont="1" applyFill="1" applyBorder="1" applyAlignment="1">
      <alignment vertical="center" wrapText="1"/>
    </xf>
    <xf numFmtId="0" fontId="3" fillId="33" borderId="20" xfId="0" applyFont="1" applyFill="1" applyBorder="1" applyAlignment="1">
      <alignment vertical="center" wrapText="1"/>
    </xf>
    <xf numFmtId="0" fontId="30" fillId="34" borderId="14" xfId="0" applyFont="1" applyFill="1" applyBorder="1" applyAlignment="1">
      <alignment wrapText="1"/>
    </xf>
    <xf numFmtId="0" fontId="30" fillId="34" borderId="15" xfId="0" applyFont="1" applyFill="1" applyBorder="1" applyAlignment="1">
      <alignment wrapText="1"/>
    </xf>
    <xf numFmtId="0" fontId="30" fillId="34" borderId="14" xfId="0" applyFont="1" applyFill="1" applyBorder="1" applyAlignment="1">
      <alignment vertical="center" wrapText="1"/>
    </xf>
    <xf numFmtId="44" fontId="7" fillId="0" borderId="0" xfId="0" applyNumberFormat="1" applyFont="1" applyBorder="1" applyAlignment="1">
      <alignment wrapText="1"/>
    </xf>
    <xf numFmtId="0" fontId="7" fillId="0" borderId="0" xfId="0" applyFont="1" applyBorder="1" applyAlignment="1">
      <alignment wrapText="1"/>
    </xf>
    <xf numFmtId="0" fontId="0" fillId="34" borderId="16" xfId="0" applyFill="1" applyBorder="1" applyAlignment="1">
      <alignment vertical="center" wrapText="1"/>
    </xf>
    <xf numFmtId="0" fontId="0" fillId="34" borderId="14" xfId="0" applyFill="1" applyBorder="1" applyAlignment="1">
      <alignment vertical="center" wrapText="1"/>
    </xf>
    <xf numFmtId="0" fontId="0" fillId="34" borderId="28" xfId="0" applyFill="1" applyBorder="1" applyAlignment="1">
      <alignment vertical="center" wrapText="1"/>
    </xf>
    <xf numFmtId="44" fontId="24" fillId="34" borderId="35" xfId="51" applyFont="1" applyFill="1" applyBorder="1" applyAlignment="1">
      <alignment vertical="center" wrapText="1"/>
    </xf>
    <xf numFmtId="44" fontId="24" fillId="34" borderId="10" xfId="51" applyFont="1" applyFill="1" applyBorder="1" applyAlignment="1">
      <alignment horizontal="center" vertical="center" wrapText="1"/>
    </xf>
    <xf numFmtId="3" fontId="0" fillId="34" borderId="14" xfId="0" applyNumberFormat="1" applyFill="1" applyBorder="1" applyAlignment="1">
      <alignment horizontal="center" wrapText="1"/>
    </xf>
    <xf numFmtId="0" fontId="0" fillId="34" borderId="16" xfId="0" applyFill="1" applyBorder="1" applyAlignment="1">
      <alignment horizontal="left" vertical="center" wrapText="1"/>
    </xf>
    <xf numFmtId="0" fontId="0" fillId="34" borderId="28" xfId="0" applyFill="1" applyBorder="1" applyAlignment="1">
      <alignment horizontal="left" vertical="center" wrapText="1"/>
    </xf>
    <xf numFmtId="0" fontId="0" fillId="34" borderId="35" xfId="0" applyFill="1" applyBorder="1" applyAlignment="1">
      <alignment horizontal="left" vertical="center" wrapText="1"/>
    </xf>
    <xf numFmtId="0" fontId="0" fillId="34" borderId="37" xfId="0" applyFill="1" applyBorder="1" applyAlignment="1">
      <alignment horizontal="center" vertical="center" wrapText="1"/>
    </xf>
    <xf numFmtId="0" fontId="0" fillId="0" borderId="0" xfId="0" applyBorder="1" applyAlignment="1">
      <alignment vertical="center" wrapText="1"/>
    </xf>
    <xf numFmtId="44" fontId="24" fillId="34" borderId="38" xfId="51" applyFont="1" applyFill="1" applyBorder="1" applyAlignment="1">
      <alignment horizontal="center" vertical="center" wrapText="1"/>
    </xf>
    <xf numFmtId="44" fontId="24" fillId="34" borderId="39" xfId="51" applyFont="1" applyFill="1" applyBorder="1" applyAlignment="1">
      <alignment horizontal="center" vertical="center" wrapText="1"/>
    </xf>
    <xf numFmtId="0" fontId="0" fillId="34" borderId="39" xfId="0" applyFill="1" applyBorder="1" applyAlignment="1">
      <alignment horizontal="left" vertical="center" wrapText="1"/>
    </xf>
    <xf numFmtId="0" fontId="0" fillId="34" borderId="35" xfId="0" applyFill="1" applyBorder="1" applyAlignment="1">
      <alignment vertical="center" wrapText="1"/>
    </xf>
    <xf numFmtId="0" fontId="0" fillId="34" borderId="38" xfId="0" applyFill="1" applyBorder="1" applyAlignment="1">
      <alignment horizontal="center" vertical="center" wrapText="1"/>
    </xf>
    <xf numFmtId="44" fontId="24" fillId="34" borderId="35" xfId="51" applyFont="1" applyFill="1" applyBorder="1" applyAlignment="1">
      <alignment horizontal="left" vertical="center" wrapText="1"/>
    </xf>
    <xf numFmtId="44" fontId="24" fillId="34" borderId="16" xfId="51" applyFont="1" applyFill="1" applyBorder="1" applyAlignment="1">
      <alignment horizontal="left" vertical="center" wrapText="1"/>
    </xf>
    <xf numFmtId="44" fontId="24" fillId="34" borderId="10" xfId="51" applyFont="1" applyFill="1" applyBorder="1" applyAlignment="1">
      <alignment horizontal="left" vertical="center" wrapText="1"/>
    </xf>
    <xf numFmtId="0" fontId="0" fillId="0" borderId="0" xfId="0" applyBorder="1" applyAlignment="1">
      <alignment horizontal="left" vertical="center" wrapText="1"/>
    </xf>
    <xf numFmtId="0" fontId="0" fillId="34" borderId="14" xfId="0" applyFill="1" applyBorder="1" applyAlignment="1">
      <alignment horizontal="left" vertical="center" wrapText="1"/>
    </xf>
    <xf numFmtId="0" fontId="24" fillId="34" borderId="19" xfId="0" applyFont="1" applyFill="1" applyBorder="1" applyAlignment="1">
      <alignment vertical="center" wrapText="1"/>
    </xf>
    <xf numFmtId="4" fontId="0" fillId="0" borderId="0" xfId="0" applyNumberFormat="1" applyAlignment="1">
      <alignment wrapText="1"/>
    </xf>
    <xf numFmtId="0" fontId="7" fillId="34" borderId="14" xfId="0" applyFont="1" applyFill="1" applyBorder="1" applyAlignment="1">
      <alignment vertical="center" wrapText="1"/>
    </xf>
    <xf numFmtId="0" fontId="18" fillId="34" borderId="30" xfId="0" applyFont="1" applyFill="1" applyBorder="1" applyAlignment="1">
      <alignment vertical="center" wrapText="1"/>
    </xf>
    <xf numFmtId="0" fontId="0" fillId="34" borderId="14" xfId="0" applyFont="1" applyFill="1" applyBorder="1" applyAlignment="1">
      <alignment wrapText="1"/>
    </xf>
    <xf numFmtId="0" fontId="0" fillId="34" borderId="38" xfId="0" applyFill="1" applyBorder="1" applyAlignment="1">
      <alignment vertical="center" wrapText="1"/>
    </xf>
    <xf numFmtId="0" fontId="0" fillId="33" borderId="39" xfId="0" applyFill="1" applyBorder="1" applyAlignment="1">
      <alignment wrapText="1"/>
    </xf>
    <xf numFmtId="0" fontId="10" fillId="34" borderId="19" xfId="0" applyFont="1" applyFill="1" applyBorder="1" applyAlignment="1">
      <alignment horizontal="center" vertical="top" wrapText="1"/>
    </xf>
    <xf numFmtId="0" fontId="0" fillId="34" borderId="19" xfId="0" applyFill="1" applyBorder="1" applyAlignment="1">
      <alignment wrapText="1"/>
    </xf>
    <xf numFmtId="0" fontId="7" fillId="34" borderId="14" xfId="0" applyFont="1" applyFill="1" applyBorder="1" applyAlignment="1">
      <alignment wrapText="1"/>
    </xf>
    <xf numFmtId="4" fontId="0" fillId="34" borderId="16" xfId="0" applyNumberFormat="1" applyFill="1" applyBorder="1" applyAlignment="1">
      <alignment vertical="center" wrapText="1"/>
    </xf>
    <xf numFmtId="0" fontId="5" fillId="34" borderId="30" xfId="0" applyFont="1" applyFill="1" applyBorder="1" applyAlignment="1">
      <alignment vertical="center" wrapText="1"/>
    </xf>
    <xf numFmtId="4" fontId="0" fillId="34" borderId="28" xfId="0" applyNumberFormat="1" applyFill="1" applyBorder="1" applyAlignment="1">
      <alignment wrapText="1"/>
    </xf>
    <xf numFmtId="4" fontId="0" fillId="34" borderId="10" xfId="0" applyNumberFormat="1" applyFill="1" applyBorder="1" applyAlignment="1">
      <alignment wrapText="1"/>
    </xf>
    <xf numFmtId="4" fontId="0" fillId="34" borderId="29" xfId="0" applyNumberFormat="1" applyFill="1" applyBorder="1" applyAlignment="1">
      <alignment wrapText="1"/>
    </xf>
    <xf numFmtId="4" fontId="0" fillId="34" borderId="11" xfId="0" applyNumberFormat="1" applyFill="1" applyBorder="1" applyAlignment="1">
      <alignment wrapText="1"/>
    </xf>
    <xf numFmtId="0" fontId="0" fillId="34" borderId="40" xfId="0" applyFill="1" applyBorder="1" applyAlignment="1">
      <alignment wrapText="1"/>
    </xf>
    <xf numFmtId="14" fontId="0" fillId="34" borderId="14" xfId="0" applyNumberFormat="1" applyFill="1" applyBorder="1" applyAlignment="1">
      <alignment wrapText="1"/>
    </xf>
    <xf numFmtId="44" fontId="8" fillId="0" borderId="41" xfId="0" applyNumberFormat="1" applyFont="1" applyBorder="1" applyAlignment="1">
      <alignment wrapText="1"/>
    </xf>
    <xf numFmtId="44" fontId="27" fillId="0" borderId="0" xfId="0" applyNumberFormat="1" applyFont="1" applyFill="1" applyAlignment="1">
      <alignment wrapText="1"/>
    </xf>
    <xf numFmtId="44" fontId="24" fillId="34" borderId="16" xfId="51" applyFont="1" applyFill="1" applyBorder="1" applyAlignment="1">
      <alignment vertical="center" wrapText="1"/>
    </xf>
    <xf numFmtId="0" fontId="0" fillId="34" borderId="38" xfId="0" applyFill="1" applyBorder="1" applyAlignment="1">
      <alignment vertical="center" wrapText="1"/>
    </xf>
    <xf numFmtId="0" fontId="0" fillId="34" borderId="42" xfId="0" applyFill="1" applyBorder="1" applyAlignment="1">
      <alignment vertical="center" wrapText="1"/>
    </xf>
    <xf numFmtId="0" fontId="0" fillId="34" borderId="43" xfId="0" applyFill="1" applyBorder="1" applyAlignment="1">
      <alignment vertical="center" wrapText="1"/>
    </xf>
    <xf numFmtId="44" fontId="24" fillId="34" borderId="38" xfId="51" applyFont="1" applyFill="1" applyBorder="1" applyAlignment="1">
      <alignment vertical="center" wrapText="1"/>
    </xf>
    <xf numFmtId="44" fontId="24" fillId="34" borderId="25" xfId="51" applyFont="1" applyFill="1" applyBorder="1" applyAlignment="1">
      <alignment vertical="center" wrapText="1"/>
    </xf>
    <xf numFmtId="0" fontId="0" fillId="34" borderId="17" xfId="0" applyFill="1" applyBorder="1" applyAlignment="1">
      <alignment vertical="center" wrapText="1"/>
    </xf>
    <xf numFmtId="0" fontId="0" fillId="34" borderId="29" xfId="0" applyFill="1" applyBorder="1" applyAlignment="1">
      <alignment vertical="center" wrapText="1"/>
    </xf>
    <xf numFmtId="0" fontId="0" fillId="34" borderId="36" xfId="0" applyFill="1" applyBorder="1" applyAlignment="1">
      <alignment vertical="center" wrapText="1"/>
    </xf>
    <xf numFmtId="44" fontId="24" fillId="34" borderId="17" xfId="51" applyFont="1" applyFill="1" applyBorder="1" applyAlignment="1">
      <alignment vertical="center" wrapText="1"/>
    </xf>
    <xf numFmtId="0" fontId="0" fillId="34" borderId="18" xfId="0" applyFill="1" applyBorder="1" applyAlignment="1">
      <alignment vertical="center" wrapText="1"/>
    </xf>
    <xf numFmtId="0" fontId="0" fillId="34" borderId="44" xfId="0" applyFill="1" applyBorder="1" applyAlignment="1">
      <alignment vertical="center" wrapText="1"/>
    </xf>
    <xf numFmtId="0" fontId="0" fillId="34" borderId="45" xfId="0" applyFill="1" applyBorder="1" applyAlignment="1">
      <alignment vertical="center" wrapText="1"/>
    </xf>
    <xf numFmtId="44" fontId="24" fillId="34" borderId="18" xfId="51" applyFont="1" applyFill="1" applyBorder="1" applyAlignment="1">
      <alignment vertical="center" wrapText="1"/>
    </xf>
    <xf numFmtId="4" fontId="34" fillId="34" borderId="33" xfId="0" applyNumberFormat="1" applyFont="1" applyFill="1" applyBorder="1" applyAlignment="1">
      <alignment wrapText="1"/>
    </xf>
    <xf numFmtId="44" fontId="24" fillId="34" borderId="30" xfId="51" applyFont="1" applyFill="1" applyBorder="1" applyAlignment="1">
      <alignment vertical="center" wrapText="1"/>
    </xf>
    <xf numFmtId="44" fontId="7" fillId="0" borderId="0" xfId="0" applyNumberFormat="1" applyFont="1" applyBorder="1" applyAlignment="1">
      <alignment wrapText="1"/>
    </xf>
    <xf numFmtId="0" fontId="7" fillId="0" borderId="0" xfId="0" applyFont="1" applyBorder="1" applyAlignment="1">
      <alignment wrapText="1"/>
    </xf>
    <xf numFmtId="0" fontId="0" fillId="0" borderId="46" xfId="0" applyBorder="1" applyAlignment="1">
      <alignment wrapText="1"/>
    </xf>
    <xf numFmtId="0" fontId="0" fillId="0" borderId="40" xfId="0" applyBorder="1" applyAlignment="1">
      <alignment wrapText="1"/>
    </xf>
    <xf numFmtId="44" fontId="24" fillId="34" borderId="14" xfId="51" applyFont="1" applyFill="1" applyBorder="1" applyAlignment="1">
      <alignment vertical="center" wrapText="1"/>
    </xf>
    <xf numFmtId="0" fontId="0" fillId="33" borderId="47" xfId="0" applyFill="1" applyBorder="1" applyAlignment="1">
      <alignment wrapText="1"/>
    </xf>
    <xf numFmtId="0" fontId="0" fillId="33" borderId="48" xfId="0" applyFill="1" applyBorder="1" applyAlignment="1">
      <alignment wrapText="1"/>
    </xf>
    <xf numFmtId="0" fontId="0" fillId="33" borderId="49" xfId="0" applyFill="1" applyBorder="1" applyAlignment="1">
      <alignment wrapText="1"/>
    </xf>
    <xf numFmtId="0" fontId="0" fillId="33" borderId="50" xfId="0" applyFill="1" applyBorder="1" applyAlignment="1">
      <alignment wrapText="1"/>
    </xf>
    <xf numFmtId="44" fontId="24" fillId="34" borderId="15" xfId="51" applyFont="1" applyFill="1" applyBorder="1" applyAlignment="1">
      <alignment vertical="center" wrapText="1"/>
    </xf>
    <xf numFmtId="0" fontId="0" fillId="33" borderId="51" xfId="0" applyFill="1" applyBorder="1" applyAlignment="1">
      <alignment wrapText="1"/>
    </xf>
    <xf numFmtId="0" fontId="0" fillId="34" borderId="13" xfId="0" applyFill="1" applyBorder="1" applyAlignment="1">
      <alignment vertical="center" wrapText="1"/>
    </xf>
    <xf numFmtId="0" fontId="0" fillId="34" borderId="21" xfId="0" applyFill="1" applyBorder="1" applyAlignment="1">
      <alignment vertical="center" wrapText="1"/>
    </xf>
    <xf numFmtId="44" fontId="24" fillId="34" borderId="21" xfId="51" applyFont="1" applyFill="1" applyBorder="1" applyAlignment="1">
      <alignment vertical="center" wrapText="1"/>
    </xf>
    <xf numFmtId="44" fontId="24" fillId="34" borderId="21" xfId="51" applyFont="1" applyFill="1" applyBorder="1" applyAlignment="1">
      <alignment wrapText="1"/>
    </xf>
    <xf numFmtId="0" fontId="30" fillId="34" borderId="22" xfId="0" applyFont="1" applyFill="1" applyBorder="1" applyAlignment="1">
      <alignment vertical="center" wrapText="1"/>
    </xf>
    <xf numFmtId="0" fontId="0" fillId="33" borderId="52" xfId="0" applyFill="1" applyBorder="1" applyAlignment="1">
      <alignment wrapText="1"/>
    </xf>
    <xf numFmtId="0" fontId="0" fillId="34" borderId="32" xfId="0" applyFill="1" applyBorder="1" applyAlignment="1">
      <alignment wrapText="1"/>
    </xf>
    <xf numFmtId="0" fontId="0" fillId="34" borderId="53" xfId="0" applyFill="1" applyBorder="1" applyAlignment="1">
      <alignment wrapText="1"/>
    </xf>
    <xf numFmtId="3" fontId="0" fillId="34" borderId="53" xfId="0" applyNumberFormat="1" applyFill="1" applyBorder="1" applyAlignment="1">
      <alignment wrapText="1"/>
    </xf>
    <xf numFmtId="44" fontId="24" fillId="34" borderId="53" xfId="51" applyFont="1" applyFill="1" applyBorder="1" applyAlignment="1">
      <alignment vertical="center" wrapText="1"/>
    </xf>
    <xf numFmtId="0" fontId="30" fillId="34" borderId="54" xfId="0" applyFont="1" applyFill="1" applyBorder="1" applyAlignment="1">
      <alignment wrapText="1"/>
    </xf>
    <xf numFmtId="0" fontId="0" fillId="33" borderId="55" xfId="0" applyFill="1" applyBorder="1" applyAlignment="1">
      <alignment wrapText="1"/>
    </xf>
    <xf numFmtId="44" fontId="8" fillId="34" borderId="30" xfId="51" applyFont="1" applyFill="1" applyBorder="1" applyAlignment="1">
      <alignment vertical="center" wrapText="1"/>
    </xf>
    <xf numFmtId="0" fontId="0" fillId="34" borderId="33" xfId="0" applyFill="1" applyBorder="1" applyAlignment="1">
      <alignment wrapText="1"/>
    </xf>
    <xf numFmtId="0" fontId="0" fillId="34" borderId="56" xfId="0" applyFill="1" applyBorder="1" applyAlignment="1">
      <alignment vertical="center" wrapText="1"/>
    </xf>
    <xf numFmtId="0" fontId="0" fillId="34" borderId="57" xfId="0" applyFill="1" applyBorder="1" applyAlignment="1">
      <alignment vertical="center" wrapText="1"/>
    </xf>
    <xf numFmtId="0" fontId="0" fillId="34" borderId="23" xfId="0" applyFill="1" applyBorder="1" applyAlignment="1">
      <alignment vertical="center" wrapText="1"/>
    </xf>
    <xf numFmtId="0" fontId="0" fillId="34" borderId="58" xfId="0" applyFill="1" applyBorder="1" applyAlignment="1">
      <alignment vertical="center" wrapText="1"/>
    </xf>
    <xf numFmtId="44" fontId="24" fillId="34" borderId="54" xfId="51" applyFont="1" applyFill="1" applyBorder="1" applyAlignment="1">
      <alignment vertical="center" wrapText="1"/>
    </xf>
    <xf numFmtId="44" fontId="24" fillId="34" borderId="22" xfId="51" applyFont="1" applyFill="1" applyBorder="1" applyAlignment="1">
      <alignment vertical="center" wrapText="1"/>
    </xf>
    <xf numFmtId="44" fontId="24" fillId="34" borderId="13" xfId="51" applyFont="1" applyFill="1" applyBorder="1" applyAlignment="1">
      <alignment vertical="center" wrapText="1"/>
    </xf>
    <xf numFmtId="44" fontId="24" fillId="34" borderId="59" xfId="51" applyFont="1" applyFill="1" applyBorder="1" applyAlignment="1">
      <alignment vertical="center" wrapText="1"/>
    </xf>
    <xf numFmtId="44" fontId="24" fillId="34" borderId="60" xfId="51" applyFont="1" applyFill="1" applyBorder="1" applyAlignment="1">
      <alignment vertical="center" wrapText="1"/>
    </xf>
    <xf numFmtId="44" fontId="24" fillId="34" borderId="61" xfId="51" applyFont="1" applyFill="1" applyBorder="1" applyAlignment="1">
      <alignment vertical="center" wrapText="1"/>
    </xf>
    <xf numFmtId="44" fontId="24" fillId="34" borderId="62" xfId="51" applyFont="1" applyFill="1" applyBorder="1" applyAlignment="1">
      <alignment vertical="center" wrapText="1"/>
    </xf>
    <xf numFmtId="44" fontId="24" fillId="34" borderId="12" xfId="51" applyFont="1" applyFill="1" applyBorder="1" applyAlignment="1">
      <alignment vertical="center" wrapText="1"/>
    </xf>
    <xf numFmtId="0" fontId="0" fillId="34" borderId="35" xfId="0" applyFill="1" applyBorder="1" applyAlignment="1">
      <alignment vertical="center" wrapText="1"/>
    </xf>
    <xf numFmtId="0" fontId="0" fillId="34" borderId="63" xfId="0" applyFill="1" applyBorder="1" applyAlignment="1">
      <alignment horizontal="left" vertical="center" wrapText="1"/>
    </xf>
    <xf numFmtId="0" fontId="0" fillId="34" borderId="46" xfId="0" applyFill="1" applyBorder="1" applyAlignment="1">
      <alignment vertical="center" wrapText="1"/>
    </xf>
    <xf numFmtId="0" fontId="0" fillId="34" borderId="57" xfId="0" applyFill="1" applyBorder="1" applyAlignment="1">
      <alignment vertical="center" wrapText="1"/>
    </xf>
    <xf numFmtId="44" fontId="24" fillId="34" borderId="62" xfId="51" applyFont="1" applyFill="1" applyBorder="1" applyAlignment="1">
      <alignment horizontal="center" vertical="center" wrapText="1"/>
    </xf>
    <xf numFmtId="44" fontId="8" fillId="34" borderId="12" xfId="51" applyFont="1" applyFill="1" applyBorder="1" applyAlignment="1">
      <alignment wrapText="1"/>
    </xf>
    <xf numFmtId="44" fontId="24" fillId="34" borderId="21" xfId="51" applyFont="1" applyFill="1" applyBorder="1" applyAlignment="1">
      <alignment wrapText="1"/>
    </xf>
    <xf numFmtId="0" fontId="0" fillId="33" borderId="22" xfId="0" applyFill="1" applyBorder="1" applyAlignment="1">
      <alignment wrapText="1"/>
    </xf>
    <xf numFmtId="3" fontId="0" fillId="34" borderId="21" xfId="0" applyNumberFormat="1" applyFill="1" applyBorder="1" applyAlignment="1">
      <alignment wrapText="1"/>
    </xf>
    <xf numFmtId="0" fontId="0" fillId="34" borderId="21" xfId="0" applyFill="1" applyBorder="1" applyAlignment="1">
      <alignment horizontal="center" vertical="center" wrapText="1"/>
    </xf>
    <xf numFmtId="0" fontId="0" fillId="34" borderId="22" xfId="0" applyFill="1" applyBorder="1" applyAlignment="1">
      <alignment horizontal="left" vertical="center" wrapText="1"/>
    </xf>
    <xf numFmtId="3" fontId="0" fillId="34" borderId="21" xfId="0" applyNumberFormat="1" applyFill="1" applyBorder="1" applyAlignment="1">
      <alignment vertical="center" wrapText="1"/>
    </xf>
    <xf numFmtId="0" fontId="0" fillId="33" borderId="54" xfId="0" applyFill="1" applyBorder="1" applyAlignment="1">
      <alignment wrapText="1"/>
    </xf>
    <xf numFmtId="0" fontId="0" fillId="34" borderId="13" xfId="0" applyFill="1" applyBorder="1" applyAlignment="1">
      <alignment wrapText="1"/>
    </xf>
    <xf numFmtId="0" fontId="0" fillId="34" borderId="21" xfId="0" applyFill="1" applyBorder="1" applyAlignment="1">
      <alignment wrapText="1"/>
    </xf>
    <xf numFmtId="44" fontId="8" fillId="34" borderId="21" xfId="51" applyFont="1" applyFill="1" applyBorder="1" applyAlignment="1">
      <alignment vertical="center" wrapText="1"/>
    </xf>
    <xf numFmtId="3" fontId="0" fillId="34" borderId="59" xfId="0" applyNumberFormat="1" applyFill="1" applyBorder="1" applyAlignment="1">
      <alignment wrapText="1"/>
    </xf>
    <xf numFmtId="0" fontId="30" fillId="34" borderId="56" xfId="0" applyFont="1" applyFill="1" applyBorder="1" applyAlignment="1">
      <alignment wrapText="1"/>
    </xf>
    <xf numFmtId="44" fontId="8" fillId="34" borderId="12" xfId="51" applyFont="1" applyFill="1" applyBorder="1" applyAlignment="1">
      <alignment vertical="center" wrapText="1"/>
    </xf>
    <xf numFmtId="0" fontId="24" fillId="34" borderId="25" xfId="51" applyNumberFormat="1" applyFont="1" applyFill="1" applyBorder="1" applyAlignment="1">
      <alignment vertical="justify" wrapText="1"/>
    </xf>
    <xf numFmtId="44" fontId="24" fillId="34" borderId="23" xfId="51" applyFont="1" applyFill="1" applyBorder="1" applyAlignment="1">
      <alignment vertical="center" wrapText="1"/>
    </xf>
    <xf numFmtId="3" fontId="0" fillId="34" borderId="64" xfId="0" applyNumberFormat="1" applyFill="1" applyBorder="1" applyAlignment="1">
      <alignment vertical="center" wrapText="1"/>
    </xf>
    <xf numFmtId="44" fontId="24" fillId="34" borderId="64" xfId="51" applyFont="1" applyFill="1" applyBorder="1" applyAlignment="1">
      <alignment vertical="center" wrapText="1"/>
    </xf>
    <xf numFmtId="44" fontId="24" fillId="34" borderId="65" xfId="51" applyFont="1" applyFill="1" applyBorder="1" applyAlignment="1">
      <alignment vertical="center" wrapText="1"/>
    </xf>
    <xf numFmtId="4" fontId="0" fillId="34" borderId="53" xfId="0" applyNumberFormat="1" applyFill="1" applyBorder="1" applyAlignment="1">
      <alignment wrapText="1"/>
    </xf>
    <xf numFmtId="44" fontId="24" fillId="34" borderId="56" xfId="51" applyFont="1" applyFill="1" applyBorder="1" applyAlignment="1">
      <alignment vertical="center" wrapText="1"/>
    </xf>
    <xf numFmtId="0" fontId="0" fillId="34" borderId="66" xfId="0" applyFill="1" applyBorder="1" applyAlignment="1">
      <alignment wrapText="1"/>
    </xf>
    <xf numFmtId="0" fontId="0" fillId="34" borderId="67" xfId="0" applyFill="1" applyBorder="1" applyAlignment="1">
      <alignment wrapText="1"/>
    </xf>
    <xf numFmtId="0" fontId="0" fillId="34" borderId="46" xfId="0" applyFill="1" applyBorder="1" applyAlignment="1">
      <alignment wrapText="1"/>
    </xf>
    <xf numFmtId="0" fontId="0" fillId="34" borderId="57" xfId="0" applyFill="1" applyBorder="1" applyAlignment="1">
      <alignment wrapText="1"/>
    </xf>
    <xf numFmtId="0" fontId="0" fillId="34" borderId="24" xfId="0" applyFill="1" applyBorder="1" applyAlignment="1">
      <alignment wrapText="1"/>
    </xf>
    <xf numFmtId="0" fontId="0" fillId="34" borderId="12" xfId="0" applyFill="1" applyBorder="1" applyAlignment="1">
      <alignment wrapText="1"/>
    </xf>
    <xf numFmtId="3" fontId="0" fillId="34" borderId="68" xfId="0" applyNumberFormat="1" applyFill="1" applyBorder="1" applyAlignment="1">
      <alignment vertical="center" wrapText="1"/>
    </xf>
    <xf numFmtId="3" fontId="0" fillId="34" borderId="69" xfId="0" applyNumberFormat="1" applyFill="1" applyBorder="1" applyAlignment="1">
      <alignment vertical="center" wrapText="1"/>
    </xf>
    <xf numFmtId="3" fontId="0" fillId="34" borderId="70" xfId="0" applyNumberFormat="1" applyFill="1" applyBorder="1" applyAlignment="1">
      <alignment wrapText="1"/>
    </xf>
    <xf numFmtId="44" fontId="24" fillId="34" borderId="51" xfId="51" applyFont="1" applyFill="1" applyBorder="1" applyAlignment="1">
      <alignment vertical="center" wrapText="1"/>
    </xf>
    <xf numFmtId="44" fontId="24" fillId="34" borderId="48" xfId="51" applyFont="1" applyFill="1" applyBorder="1" applyAlignment="1">
      <alignment vertical="center" wrapText="1"/>
    </xf>
    <xf numFmtId="44" fontId="24" fillId="34" borderId="49" xfId="51" applyFont="1" applyFill="1" applyBorder="1" applyAlignment="1">
      <alignment vertical="center" wrapText="1"/>
    </xf>
    <xf numFmtId="44" fontId="24" fillId="34" borderId="52" xfId="51" applyFont="1" applyFill="1" applyBorder="1" applyAlignment="1">
      <alignment vertical="center" wrapText="1"/>
    </xf>
    <xf numFmtId="44" fontId="24" fillId="34" borderId="24" xfId="51" applyFont="1" applyFill="1" applyBorder="1" applyAlignment="1">
      <alignment vertical="center" wrapText="1"/>
    </xf>
    <xf numFmtId="44" fontId="24" fillId="34" borderId="71" xfId="51" applyFont="1" applyFill="1" applyBorder="1" applyAlignment="1">
      <alignment vertical="center" wrapText="1"/>
    </xf>
    <xf numFmtId="44" fontId="24" fillId="34" borderId="66" xfId="51" applyFont="1" applyFill="1" applyBorder="1" applyAlignment="1">
      <alignment vertical="center" wrapText="1"/>
    </xf>
    <xf numFmtId="44" fontId="24" fillId="34" borderId="47" xfId="51" applyFont="1" applyFill="1" applyBorder="1" applyAlignment="1">
      <alignment vertical="center" wrapText="1"/>
    </xf>
    <xf numFmtId="4" fontId="0" fillId="34" borderId="33" xfId="0" applyNumberFormat="1" applyFill="1" applyBorder="1" applyAlignment="1">
      <alignment wrapText="1"/>
    </xf>
    <xf numFmtId="4" fontId="0" fillId="34" borderId="72" xfId="0" applyNumberFormat="1" applyFill="1" applyBorder="1" applyAlignment="1">
      <alignment wrapText="1"/>
    </xf>
    <xf numFmtId="0" fontId="0" fillId="34" borderId="72" xfId="0" applyFill="1" applyBorder="1" applyAlignment="1">
      <alignment wrapText="1"/>
    </xf>
    <xf numFmtId="0" fontId="0" fillId="34" borderId="73" xfId="0" applyFill="1" applyBorder="1" applyAlignment="1">
      <alignment wrapText="1"/>
    </xf>
    <xf numFmtId="44" fontId="24" fillId="34" borderId="23" xfId="51" applyFont="1" applyFill="1" applyBorder="1" applyAlignment="1">
      <alignment vertical="center" wrapText="1"/>
    </xf>
    <xf numFmtId="44" fontId="24" fillId="34" borderId="24" xfId="51" applyFont="1" applyFill="1" applyBorder="1" applyAlignment="1">
      <alignment vertical="center" wrapText="1"/>
    </xf>
    <xf numFmtId="44" fontId="24" fillId="34" borderId="12" xfId="51" applyFont="1" applyFill="1" applyBorder="1" applyAlignment="1">
      <alignment vertical="center" wrapText="1"/>
    </xf>
    <xf numFmtId="44" fontId="24" fillId="34" borderId="52" xfId="51" applyFont="1" applyFill="1" applyBorder="1" applyAlignment="1">
      <alignment vertical="center" wrapText="1"/>
    </xf>
    <xf numFmtId="44" fontId="24" fillId="34" borderId="65" xfId="51" applyFont="1" applyFill="1" applyBorder="1" applyAlignment="1">
      <alignment vertical="center" wrapText="1"/>
    </xf>
    <xf numFmtId="44" fontId="24" fillId="34" borderId="49" xfId="51" applyFont="1" applyFill="1" applyBorder="1" applyAlignment="1">
      <alignment vertical="center" wrapText="1"/>
    </xf>
    <xf numFmtId="4" fontId="0" fillId="34" borderId="21" xfId="0" applyNumberFormat="1" applyFill="1" applyBorder="1" applyAlignment="1">
      <alignment wrapText="1"/>
    </xf>
    <xf numFmtId="44" fontId="24" fillId="34" borderId="22" xfId="51" applyFont="1" applyFill="1" applyBorder="1" applyAlignment="1">
      <alignment vertical="center" wrapText="1"/>
    </xf>
    <xf numFmtId="0" fontId="38" fillId="34" borderId="14" xfId="0" applyNumberFormat="1" applyFont="1" applyFill="1" applyBorder="1" applyAlignment="1">
      <alignment vertical="center" wrapText="1"/>
    </xf>
    <xf numFmtId="0" fontId="38" fillId="34" borderId="14" xfId="0" applyFont="1" applyFill="1" applyBorder="1" applyAlignment="1">
      <alignment vertical="center" wrapText="1"/>
    </xf>
    <xf numFmtId="0" fontId="0" fillId="34" borderId="14" xfId="0" applyFill="1" applyBorder="1" applyAlignment="1">
      <alignment horizontal="center" vertical="center" wrapText="1"/>
    </xf>
    <xf numFmtId="0" fontId="0" fillId="34" borderId="0" xfId="0" applyFill="1" applyBorder="1" applyAlignment="1">
      <alignment vertical="center" wrapText="1"/>
    </xf>
    <xf numFmtId="44" fontId="38" fillId="34" borderId="61" xfId="51" applyFont="1" applyFill="1" applyBorder="1" applyAlignment="1">
      <alignment vertical="center" wrapText="1"/>
    </xf>
    <xf numFmtId="44" fontId="38" fillId="34" borderId="62" xfId="51" applyFont="1" applyFill="1" applyBorder="1" applyAlignment="1">
      <alignment vertical="center" wrapText="1"/>
    </xf>
    <xf numFmtId="44" fontId="38" fillId="34" borderId="60" xfId="51" applyFont="1" applyFill="1" applyBorder="1" applyAlignment="1">
      <alignment vertical="center" wrapText="1"/>
    </xf>
    <xf numFmtId="44" fontId="38" fillId="34" borderId="12" xfId="51" applyFont="1" applyFill="1" applyBorder="1" applyAlignment="1">
      <alignment vertical="center" wrapText="1"/>
    </xf>
    <xf numFmtId="0" fontId="0" fillId="33" borderId="31" xfId="0" applyFill="1" applyBorder="1" applyAlignment="1">
      <alignment wrapText="1"/>
    </xf>
    <xf numFmtId="171" fontId="0" fillId="0" borderId="0" xfId="0" applyNumberFormat="1" applyBorder="1" applyAlignment="1">
      <alignment wrapText="1"/>
    </xf>
    <xf numFmtId="4" fontId="34" fillId="34" borderId="14" xfId="0" applyNumberFormat="1" applyFont="1" applyFill="1" applyBorder="1" applyAlignment="1">
      <alignment wrapText="1"/>
    </xf>
    <xf numFmtId="44" fontId="24" fillId="34" borderId="14" xfId="51" applyFont="1" applyFill="1" applyBorder="1" applyAlignment="1">
      <alignment horizontal="center" vertical="center" wrapText="1"/>
    </xf>
    <xf numFmtId="0" fontId="0" fillId="0" borderId="14" xfId="0" applyBorder="1" applyAlignment="1">
      <alignment wrapText="1"/>
    </xf>
    <xf numFmtId="0" fontId="81" fillId="0" borderId="14" xfId="0" applyFont="1" applyBorder="1" applyAlignment="1">
      <alignment wrapText="1"/>
    </xf>
    <xf numFmtId="44" fontId="82" fillId="0" borderId="14" xfId="0" applyNumberFormat="1" applyFont="1" applyBorder="1" applyAlignment="1">
      <alignment wrapText="1"/>
    </xf>
    <xf numFmtId="44" fontId="24" fillId="34" borderId="14" xfId="51" applyFont="1" applyFill="1" applyBorder="1" applyAlignment="1">
      <alignment vertical="center" wrapText="1"/>
    </xf>
    <xf numFmtId="0" fontId="83" fillId="0" borderId="66" xfId="0" applyFont="1" applyBorder="1" applyAlignment="1">
      <alignment wrapText="1"/>
    </xf>
    <xf numFmtId="0" fontId="0" fillId="0" borderId="49" xfId="0" applyBorder="1" applyAlignment="1">
      <alignment wrapText="1"/>
    </xf>
    <xf numFmtId="0" fontId="84" fillId="0" borderId="0" xfId="0" applyFont="1" applyBorder="1" applyAlignment="1">
      <alignment horizontal="left" wrapText="1"/>
    </xf>
    <xf numFmtId="0" fontId="0" fillId="0" borderId="0" xfId="0" applyBorder="1" applyAlignment="1">
      <alignment/>
    </xf>
    <xf numFmtId="0" fontId="36" fillId="0" borderId="0" xfId="0" applyFont="1" applyBorder="1" applyAlignment="1">
      <alignment horizontal="right" wrapText="1"/>
    </xf>
    <xf numFmtId="0" fontId="3" fillId="0" borderId="43" xfId="0" applyFont="1" applyBorder="1" applyAlignment="1">
      <alignment horizontal="left" vertical="top" wrapText="1"/>
    </xf>
    <xf numFmtId="0" fontId="3" fillId="0" borderId="0" xfId="0" applyFont="1" applyBorder="1" applyAlignment="1">
      <alignment horizontal="left" vertical="top" wrapText="1"/>
    </xf>
    <xf numFmtId="0" fontId="16" fillId="0" borderId="74" xfId="0" applyFont="1" applyBorder="1" applyAlignment="1">
      <alignment horizontal="left" vertical="center" wrapText="1"/>
    </xf>
    <xf numFmtId="0" fontId="16" fillId="0" borderId="29"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1" fillId="0" borderId="67"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6" xfId="0" applyFont="1" applyBorder="1" applyAlignment="1">
      <alignment horizontal="center" vertical="center" wrapText="1"/>
    </xf>
    <xf numFmtId="0" fontId="16" fillId="0" borderId="75" xfId="0" applyFont="1" applyBorder="1" applyAlignment="1">
      <alignment horizontal="left" vertical="center" wrapText="1"/>
    </xf>
    <xf numFmtId="0" fontId="16" fillId="0" borderId="44" xfId="0" applyFont="1" applyBorder="1" applyAlignment="1">
      <alignment horizontal="left" vertical="center" wrapText="1"/>
    </xf>
    <xf numFmtId="0" fontId="16" fillId="0" borderId="76" xfId="0" applyFont="1" applyBorder="1" applyAlignment="1">
      <alignment horizontal="left" vertical="center" wrapText="1"/>
    </xf>
    <xf numFmtId="0" fontId="16" fillId="0" borderId="28" xfId="0" applyFont="1" applyBorder="1" applyAlignment="1">
      <alignment horizontal="left" vertical="center" wrapText="1"/>
    </xf>
    <xf numFmtId="0" fontId="7" fillId="0" borderId="0" xfId="0" applyFont="1" applyAlignment="1">
      <alignment horizontal="left" wrapText="1"/>
    </xf>
    <xf numFmtId="0" fontId="19" fillId="0" borderId="0" xfId="0" applyFont="1" applyAlignment="1">
      <alignment horizontal="center" wrapText="1"/>
    </xf>
    <xf numFmtId="0" fontId="12" fillId="37" borderId="67" xfId="0" applyFont="1" applyFill="1" applyBorder="1" applyAlignment="1">
      <alignment horizontal="left" vertical="center" wrapText="1"/>
    </xf>
    <xf numFmtId="0" fontId="12" fillId="37" borderId="57" xfId="0" applyFont="1" applyFill="1" applyBorder="1" applyAlignment="1">
      <alignment horizontal="left" vertical="center" wrapText="1"/>
    </xf>
    <xf numFmtId="0" fontId="12" fillId="37" borderId="52" xfId="0" applyFont="1" applyFill="1" applyBorder="1" applyAlignment="1">
      <alignment horizontal="left" vertical="center" wrapText="1"/>
    </xf>
    <xf numFmtId="0" fontId="2" fillId="37" borderId="71"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77"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66"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37" borderId="49" xfId="0" applyFont="1" applyFill="1" applyBorder="1" applyAlignment="1">
      <alignment horizontal="center" vertical="center" wrapText="1"/>
    </xf>
    <xf numFmtId="0" fontId="27" fillId="0" borderId="0" xfId="0" applyFont="1" applyFill="1" applyAlignment="1">
      <alignment horizontal="center" wrapText="1"/>
    </xf>
    <xf numFmtId="0" fontId="0" fillId="33" borderId="39" xfId="0" applyFill="1" applyBorder="1" applyAlignment="1">
      <alignment horizontal="center" wrapText="1"/>
    </xf>
    <xf numFmtId="0" fontId="0" fillId="33" borderId="78" xfId="0" applyFill="1" applyBorder="1" applyAlignment="1">
      <alignment horizontal="center" wrapText="1"/>
    </xf>
    <xf numFmtId="0" fontId="0" fillId="33" borderId="20" xfId="0" applyFill="1" applyBorder="1" applyAlignment="1">
      <alignment horizontal="center" wrapText="1"/>
    </xf>
    <xf numFmtId="44" fontId="24" fillId="34" borderId="48" xfId="51" applyFont="1" applyFill="1" applyBorder="1" applyAlignment="1">
      <alignment horizontal="center" vertical="center" wrapText="1"/>
    </xf>
    <xf numFmtId="44" fontId="24" fillId="34" borderId="31" xfId="51" applyFont="1" applyFill="1" applyBorder="1" applyAlignment="1">
      <alignment horizontal="center" vertical="center" wrapText="1"/>
    </xf>
    <xf numFmtId="44" fontId="24" fillId="34" borderId="79" xfId="51" applyFont="1" applyFill="1" applyBorder="1" applyAlignment="1">
      <alignment horizontal="center" vertical="center" wrapText="1"/>
    </xf>
    <xf numFmtId="4" fontId="0" fillId="34" borderId="38" xfId="0" applyNumberFormat="1" applyFill="1" applyBorder="1" applyAlignment="1">
      <alignment horizontal="center" vertical="center" wrapText="1"/>
    </xf>
    <xf numFmtId="0" fontId="0" fillId="34" borderId="80"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38" xfId="0"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18" xfId="0" applyFont="1" applyFill="1" applyBorder="1" applyAlignment="1">
      <alignment horizontal="left" vertical="center" wrapText="1"/>
    </xf>
    <xf numFmtId="3" fontId="0" fillId="34" borderId="37" xfId="0" applyNumberFormat="1" applyFill="1" applyBorder="1" applyAlignment="1">
      <alignment horizontal="center" vertical="center" wrapText="1"/>
    </xf>
    <xf numFmtId="3" fontId="0" fillId="34" borderId="64" xfId="0" applyNumberFormat="1" applyFill="1" applyBorder="1" applyAlignment="1">
      <alignment horizontal="center" vertical="center" wrapText="1"/>
    </xf>
    <xf numFmtId="3" fontId="0" fillId="34" borderId="19" xfId="0" applyNumberFormat="1" applyFill="1" applyBorder="1" applyAlignment="1">
      <alignment horizontal="center" vertical="center" wrapText="1"/>
    </xf>
    <xf numFmtId="44" fontId="24" fillId="34" borderId="39" xfId="51" applyFont="1" applyFill="1" applyBorder="1" applyAlignment="1">
      <alignment horizontal="center" vertical="center" wrapText="1"/>
    </xf>
    <xf numFmtId="44" fontId="24" fillId="34" borderId="78" xfId="51" applyFont="1" applyFill="1" applyBorder="1" applyAlignment="1">
      <alignment horizontal="center" vertical="center" wrapText="1"/>
    </xf>
    <xf numFmtId="44" fontId="24" fillId="34" borderId="20" xfId="51" applyFont="1" applyFill="1" applyBorder="1" applyAlignment="1">
      <alignment horizontal="center" vertical="center" wrapText="1"/>
    </xf>
    <xf numFmtId="0" fontId="0" fillId="34" borderId="80" xfId="0" applyFill="1" applyBorder="1" applyAlignment="1">
      <alignment horizontal="left" vertical="center" wrapText="1"/>
    </xf>
    <xf numFmtId="0" fontId="0" fillId="34" borderId="18" xfId="0" applyFill="1" applyBorder="1" applyAlignment="1">
      <alignment horizontal="left" vertical="center" wrapText="1"/>
    </xf>
    <xf numFmtId="0" fontId="0" fillId="34" borderId="38"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25"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44" fontId="24" fillId="34" borderId="30" xfId="51" applyFont="1" applyFill="1" applyBorder="1" applyAlignment="1">
      <alignment horizontal="center" vertical="center" wrapText="1"/>
    </xf>
    <xf numFmtId="44" fontId="24" fillId="34" borderId="14" xfId="51" applyFont="1" applyFill="1" applyBorder="1" applyAlignment="1">
      <alignment horizontal="center" vertical="center" wrapText="1"/>
    </xf>
    <xf numFmtId="44" fontId="24" fillId="34" borderId="15" xfId="51" applyFont="1" applyFill="1" applyBorder="1" applyAlignment="1">
      <alignment horizontal="center" vertical="center" wrapText="1"/>
    </xf>
    <xf numFmtId="0" fontId="30" fillId="34" borderId="27"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30" fillId="34" borderId="11" xfId="0" applyFont="1" applyFill="1" applyBorder="1" applyAlignment="1">
      <alignment horizontal="center" vertical="center" wrapText="1"/>
    </xf>
    <xf numFmtId="44" fontId="0" fillId="34" borderId="30" xfId="51" applyFont="1" applyFill="1" applyBorder="1" applyAlignment="1">
      <alignment horizontal="center" vertical="center" wrapText="1"/>
    </xf>
    <xf numFmtId="44" fontId="0" fillId="34" borderId="14" xfId="51" applyFont="1" applyFill="1" applyBorder="1" applyAlignment="1">
      <alignment horizontal="center" vertical="center" wrapText="1"/>
    </xf>
    <xf numFmtId="44" fontId="0" fillId="34" borderId="15" xfId="51" applyFont="1" applyFill="1" applyBorder="1" applyAlignment="1">
      <alignment horizontal="center" vertical="center" wrapText="1"/>
    </xf>
    <xf numFmtId="0" fontId="10" fillId="34" borderId="14" xfId="0" applyFont="1" applyFill="1" applyBorder="1" applyAlignment="1">
      <alignment horizontal="center" vertical="top" wrapText="1"/>
    </xf>
    <xf numFmtId="14" fontId="81" fillId="34" borderId="81" xfId="0" applyNumberFormat="1" applyFont="1" applyFill="1" applyBorder="1" applyAlignment="1">
      <alignment horizontal="center" wrapText="1"/>
    </xf>
    <xf numFmtId="14" fontId="81" fillId="34" borderId="28" xfId="0" applyNumberFormat="1" applyFont="1" applyFill="1" applyBorder="1" applyAlignment="1">
      <alignment horizontal="center" wrapText="1"/>
    </xf>
    <xf numFmtId="0" fontId="19" fillId="0" borderId="0" xfId="0" applyFont="1" applyAlignment="1">
      <alignment horizontal="left" wrapText="1"/>
    </xf>
    <xf numFmtId="0" fontId="13" fillId="0" borderId="0" xfId="0" applyFont="1" applyBorder="1" applyAlignment="1">
      <alignment horizontal="center" wrapText="1"/>
    </xf>
    <xf numFmtId="0" fontId="30" fillId="34" borderId="38" xfId="0" applyFont="1" applyFill="1" applyBorder="1" applyAlignment="1">
      <alignment horizontal="center" vertical="center" wrapText="1"/>
    </xf>
    <xf numFmtId="0" fontId="30" fillId="34" borderId="80" xfId="0" applyFont="1" applyFill="1" applyBorder="1" applyAlignment="1">
      <alignment horizontal="center" vertical="center" wrapText="1"/>
    </xf>
    <xf numFmtId="0" fontId="30" fillId="34" borderId="18" xfId="0" applyFont="1" applyFill="1" applyBorder="1" applyAlignment="1">
      <alignment horizontal="center" vertical="center" wrapText="1"/>
    </xf>
    <xf numFmtId="0" fontId="84" fillId="0" borderId="74" xfId="0" applyFont="1" applyBorder="1" applyAlignment="1">
      <alignment horizontal="left" wrapText="1"/>
    </xf>
    <xf numFmtId="0" fontId="0" fillId="0" borderId="36" xfId="0" applyBorder="1" applyAlignment="1">
      <alignment/>
    </xf>
    <xf numFmtId="0" fontId="0" fillId="0" borderId="50" xfId="0" applyBorder="1" applyAlignment="1">
      <alignment/>
    </xf>
    <xf numFmtId="0" fontId="82" fillId="0" borderId="14" xfId="0" applyFont="1" applyBorder="1" applyAlignment="1">
      <alignment horizontal="center" wrapText="1"/>
    </xf>
    <xf numFmtId="0" fontId="85" fillId="34" borderId="76" xfId="0" applyFont="1" applyFill="1" applyBorder="1" applyAlignment="1">
      <alignment horizontal="center" vertical="center" wrapText="1"/>
    </xf>
    <xf numFmtId="0" fontId="85" fillId="34" borderId="35" xfId="0" applyFont="1" applyFill="1" applyBorder="1" applyAlignment="1">
      <alignment horizontal="center" vertical="center" wrapText="1"/>
    </xf>
    <xf numFmtId="0" fontId="85" fillId="34" borderId="47" xfId="0" applyFont="1" applyFill="1" applyBorder="1" applyAlignment="1">
      <alignment horizontal="center" vertical="center" wrapText="1"/>
    </xf>
    <xf numFmtId="0" fontId="11" fillId="0" borderId="14" xfId="0" applyFont="1" applyBorder="1" applyAlignment="1">
      <alignment horizontal="center" vertical="center" wrapText="1"/>
    </xf>
    <xf numFmtId="0" fontId="16" fillId="0" borderId="14" xfId="0" applyFont="1" applyBorder="1" applyAlignment="1">
      <alignment horizontal="left" vertical="center" wrapText="1"/>
    </xf>
    <xf numFmtId="0" fontId="19" fillId="0" borderId="81" xfId="0" applyFont="1" applyBorder="1" applyAlignment="1">
      <alignment horizontal="left" wrapText="1"/>
    </xf>
    <xf numFmtId="0" fontId="19" fillId="0" borderId="35" xfId="0" applyFont="1" applyBorder="1" applyAlignment="1">
      <alignment horizontal="left" wrapText="1"/>
    </xf>
    <xf numFmtId="0" fontId="19" fillId="0" borderId="28" xfId="0" applyFont="1" applyBorder="1" applyAlignment="1">
      <alignment horizontal="left" wrapText="1"/>
    </xf>
    <xf numFmtId="44" fontId="24" fillId="34" borderId="14" xfId="51" applyFont="1" applyFill="1" applyBorder="1" applyAlignment="1">
      <alignment horizontal="center" vertical="center" wrapText="1"/>
    </xf>
    <xf numFmtId="0" fontId="30" fillId="34" borderId="37" xfId="0" applyFont="1" applyFill="1" applyBorder="1" applyAlignment="1">
      <alignment horizontal="center" vertical="center" wrapText="1"/>
    </xf>
    <xf numFmtId="0" fontId="30" fillId="34" borderId="19" xfId="0" applyFont="1" applyFill="1" applyBorder="1" applyAlignment="1">
      <alignment horizontal="center" vertical="center" wrapText="1"/>
    </xf>
    <xf numFmtId="44" fontId="24" fillId="34" borderId="37" xfId="51" applyFont="1" applyFill="1" applyBorder="1" applyAlignment="1">
      <alignment horizontal="center" vertical="center" wrapText="1"/>
    </xf>
    <xf numFmtId="44" fontId="24" fillId="34" borderId="64" xfId="51" applyFont="1" applyFill="1" applyBorder="1" applyAlignment="1">
      <alignment horizontal="center" vertical="center" wrapText="1"/>
    </xf>
    <xf numFmtId="44" fontId="24" fillId="34" borderId="19" xfId="51" applyFont="1" applyFill="1" applyBorder="1" applyAlignment="1">
      <alignment horizontal="center" vertical="center" wrapText="1"/>
    </xf>
    <xf numFmtId="0" fontId="0" fillId="34" borderId="63" xfId="0" applyFill="1" applyBorder="1" applyAlignment="1">
      <alignment horizontal="center" vertical="center" wrapText="1"/>
    </xf>
    <xf numFmtId="0" fontId="0" fillId="34" borderId="43" xfId="0" applyFill="1" applyBorder="1" applyAlignment="1">
      <alignment horizontal="center" vertical="center" wrapText="1"/>
    </xf>
    <xf numFmtId="0" fontId="0" fillId="34" borderId="42"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
  <sheetViews>
    <sheetView zoomScalePageLayoutView="0" workbookViewId="0" topLeftCell="A1">
      <selection activeCell="A11" sqref="A11"/>
    </sheetView>
  </sheetViews>
  <sheetFormatPr defaultColWidth="9.00390625" defaultRowHeight="14.25"/>
  <cols>
    <col min="1" max="1" width="208.125" style="0" customWidth="1"/>
  </cols>
  <sheetData>
    <row r="1" ht="24" customHeight="1">
      <c r="A1" s="57" t="s">
        <v>37</v>
      </c>
    </row>
    <row r="2" ht="408.75" customHeight="1">
      <c r="A2" s="259" t="s">
        <v>152</v>
      </c>
    </row>
    <row r="3" ht="14.25">
      <c r="A3" s="260"/>
    </row>
    <row r="4" ht="14.25">
      <c r="A4" s="260"/>
    </row>
    <row r="5" ht="14.25">
      <c r="A5" s="260"/>
    </row>
    <row r="6" ht="14.25">
      <c r="A6" s="260"/>
    </row>
    <row r="7" ht="18.75" customHeight="1">
      <c r="A7" s="260"/>
    </row>
  </sheetData>
  <sheetProtection/>
  <mergeCells count="1">
    <mergeCell ref="A2:A7"/>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29"/>
  </sheetPr>
  <dimension ref="B3:Q56"/>
  <sheetViews>
    <sheetView view="pageBreakPreview" zoomScaleNormal="80" zoomScaleSheetLayoutView="100" zoomScalePageLayoutView="0" workbookViewId="0" topLeftCell="B25">
      <selection activeCell="H82" sqref="H82"/>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9.50390625" style="1" customWidth="1"/>
    <col min="11" max="11" width="4.625" style="1" hidden="1" customWidth="1"/>
    <col min="12" max="12" width="11.00390625" style="1" hidden="1" customWidth="1"/>
    <col min="13" max="13" width="4.375" style="1" hidden="1" customWidth="1"/>
    <col min="14" max="14" width="11.875" style="1" bestFit="1" customWidth="1"/>
    <col min="15" max="15" width="13.625" style="1" customWidth="1"/>
    <col min="16" max="16" width="36.25390625" style="1" customWidth="1"/>
    <col min="17" max="17" width="23.00390625" style="1" customWidth="1"/>
    <col min="18" max="16384" width="9.00390625" style="1" customWidth="1"/>
  </cols>
  <sheetData>
    <row r="1" ht="14.25"/>
    <row r="2" ht="14.25"/>
    <row r="3" spans="2:17" ht="23.25">
      <c r="B3" s="273" t="s">
        <v>36</v>
      </c>
      <c r="C3" s="273"/>
      <c r="D3" s="273"/>
      <c r="E3" s="273"/>
      <c r="F3" s="273"/>
      <c r="G3" s="273"/>
      <c r="H3" s="273"/>
      <c r="I3" s="273"/>
      <c r="J3" s="273"/>
      <c r="K3" s="273"/>
      <c r="L3" s="273"/>
      <c r="M3" s="273"/>
      <c r="N3" s="273"/>
      <c r="O3" s="273"/>
      <c r="P3" s="273"/>
      <c r="Q3" s="273"/>
    </row>
    <row r="4" ht="14.25"/>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83" t="s">
        <v>42</v>
      </c>
      <c r="L7" s="284"/>
      <c r="M7" s="284"/>
      <c r="N7" s="285"/>
      <c r="O7" s="280" t="s">
        <v>41</v>
      </c>
      <c r="P7" s="280" t="s">
        <v>7</v>
      </c>
      <c r="Q7" s="280" t="s">
        <v>4</v>
      </c>
    </row>
    <row r="8" spans="2:17" s="37" customFormat="1" ht="84.75" customHeight="1" thickBot="1">
      <c r="B8" s="38" t="s">
        <v>29</v>
      </c>
      <c r="C8" s="38" t="s">
        <v>30</v>
      </c>
      <c r="D8" s="38" t="s">
        <v>31</v>
      </c>
      <c r="E8" s="38" t="s">
        <v>177</v>
      </c>
      <c r="F8" s="39" t="s">
        <v>180</v>
      </c>
      <c r="G8" s="4"/>
      <c r="H8" s="38" t="s">
        <v>29</v>
      </c>
      <c r="I8" s="38" t="s">
        <v>30</v>
      </c>
      <c r="J8" s="39" t="s">
        <v>31</v>
      </c>
      <c r="K8" s="60" t="s">
        <v>38</v>
      </c>
      <c r="L8" s="60" t="s">
        <v>38</v>
      </c>
      <c r="M8" s="60" t="s">
        <v>38</v>
      </c>
      <c r="N8" s="60" t="s">
        <v>68</v>
      </c>
      <c r="O8" s="281"/>
      <c r="P8" s="282"/>
      <c r="Q8" s="282"/>
    </row>
    <row r="9" spans="2:17" s="37" customFormat="1" ht="318" customHeight="1">
      <c r="B9" s="41" t="s">
        <v>153</v>
      </c>
      <c r="C9" s="42" t="s">
        <v>154</v>
      </c>
      <c r="D9" s="67" t="s">
        <v>155</v>
      </c>
      <c r="E9" s="70">
        <v>4000</v>
      </c>
      <c r="F9" s="72">
        <v>3000</v>
      </c>
      <c r="G9" s="4"/>
      <c r="H9" s="89" t="s">
        <v>158</v>
      </c>
      <c r="I9" s="90" t="s">
        <v>73</v>
      </c>
      <c r="J9" s="90" t="s">
        <v>52</v>
      </c>
      <c r="K9" s="54"/>
      <c r="L9" s="63"/>
      <c r="M9" s="54"/>
      <c r="N9" s="72">
        <v>3000</v>
      </c>
      <c r="O9" s="72">
        <v>3000</v>
      </c>
      <c r="P9" s="110" t="s">
        <v>181</v>
      </c>
      <c r="Q9" s="55" t="s">
        <v>6</v>
      </c>
    </row>
    <row r="10" spans="2:17" s="37" customFormat="1" ht="312.75" customHeight="1">
      <c r="B10" s="89" t="s">
        <v>158</v>
      </c>
      <c r="C10" s="91" t="s">
        <v>159</v>
      </c>
      <c r="D10" s="92" t="s">
        <v>160</v>
      </c>
      <c r="E10" s="71">
        <v>7200</v>
      </c>
      <c r="F10" s="72">
        <v>7200</v>
      </c>
      <c r="G10" s="4"/>
      <c r="H10" s="89" t="s">
        <v>158</v>
      </c>
      <c r="I10" s="90" t="s">
        <v>73</v>
      </c>
      <c r="J10" s="90" t="s">
        <v>52</v>
      </c>
      <c r="K10" s="81"/>
      <c r="L10" s="82"/>
      <c r="M10" s="81"/>
      <c r="N10" s="72">
        <v>7200</v>
      </c>
      <c r="O10" s="72">
        <v>7200</v>
      </c>
      <c r="P10" s="110" t="s">
        <v>182</v>
      </c>
      <c r="Q10" s="83"/>
    </row>
    <row r="11" spans="2:17" ht="71.25">
      <c r="B11" s="95" t="s">
        <v>156</v>
      </c>
      <c r="C11" s="96" t="s">
        <v>167</v>
      </c>
      <c r="D11" s="105" t="s">
        <v>168</v>
      </c>
      <c r="E11" s="106">
        <v>57643.05</v>
      </c>
      <c r="F11" s="107">
        <v>28016.85</v>
      </c>
      <c r="G11" s="108"/>
      <c r="H11" s="95" t="s">
        <v>50</v>
      </c>
      <c r="I11" s="96" t="s">
        <v>51</v>
      </c>
      <c r="J11" s="109" t="s">
        <v>52</v>
      </c>
      <c r="K11" s="53"/>
      <c r="L11" s="53"/>
      <c r="M11" s="53"/>
      <c r="N11" s="72"/>
      <c r="O11" s="290">
        <v>37719.56</v>
      </c>
      <c r="P11" s="299" t="s">
        <v>187</v>
      </c>
      <c r="Q11" s="2"/>
    </row>
    <row r="12" spans="2:17" ht="71.25">
      <c r="B12" s="95" t="s">
        <v>156</v>
      </c>
      <c r="C12" s="96" t="s">
        <v>169</v>
      </c>
      <c r="D12" s="97" t="s">
        <v>168</v>
      </c>
      <c r="E12" s="106">
        <v>18114.6</v>
      </c>
      <c r="F12" s="107">
        <v>7307.24</v>
      </c>
      <c r="G12" s="108"/>
      <c r="H12" s="95" t="s">
        <v>50</v>
      </c>
      <c r="I12" s="96" t="s">
        <v>51</v>
      </c>
      <c r="J12" s="109" t="s">
        <v>52</v>
      </c>
      <c r="K12" s="53"/>
      <c r="L12" s="53"/>
      <c r="M12" s="53"/>
      <c r="N12" s="72"/>
      <c r="O12" s="291"/>
      <c r="P12" s="300"/>
      <c r="Q12" s="2"/>
    </row>
    <row r="13" spans="2:17" ht="144.75" customHeight="1">
      <c r="B13" s="95" t="s">
        <v>156</v>
      </c>
      <c r="C13" s="96" t="s">
        <v>157</v>
      </c>
      <c r="D13" s="97" t="s">
        <v>168</v>
      </c>
      <c r="E13" s="106">
        <v>3615.15</v>
      </c>
      <c r="F13" s="107">
        <v>1877.42</v>
      </c>
      <c r="G13" s="108"/>
      <c r="H13" s="95" t="s">
        <v>50</v>
      </c>
      <c r="I13" s="96" t="s">
        <v>51</v>
      </c>
      <c r="J13" s="109" t="s">
        <v>52</v>
      </c>
      <c r="K13" s="53"/>
      <c r="L13" s="53"/>
      <c r="M13" s="53"/>
      <c r="N13" s="72"/>
      <c r="O13" s="291"/>
      <c r="P13" s="300"/>
      <c r="Q13" s="2"/>
    </row>
    <row r="14" spans="2:17" ht="261.75" customHeight="1">
      <c r="B14" s="95" t="s">
        <v>50</v>
      </c>
      <c r="C14" s="96" t="s">
        <v>51</v>
      </c>
      <c r="D14" s="97" t="s">
        <v>161</v>
      </c>
      <c r="E14" s="71">
        <v>10000</v>
      </c>
      <c r="F14" s="72">
        <v>518.05</v>
      </c>
      <c r="G14" s="4"/>
      <c r="H14" s="89" t="s">
        <v>50</v>
      </c>
      <c r="I14" s="91" t="s">
        <v>51</v>
      </c>
      <c r="J14" s="90" t="s">
        <v>52</v>
      </c>
      <c r="K14" s="61"/>
      <c r="L14" s="61"/>
      <c r="M14" s="61"/>
      <c r="N14" s="61"/>
      <c r="O14" s="292"/>
      <c r="P14" s="301"/>
      <c r="Q14" s="2"/>
    </row>
    <row r="15" spans="2:17" ht="306.75" customHeight="1">
      <c r="B15" s="104" t="s">
        <v>170</v>
      </c>
      <c r="C15" s="98" t="s">
        <v>48</v>
      </c>
      <c r="D15" s="102" t="s">
        <v>171</v>
      </c>
      <c r="E15" s="100">
        <v>55332.5</v>
      </c>
      <c r="F15" s="101">
        <v>16270</v>
      </c>
      <c r="G15" s="4"/>
      <c r="H15" s="89" t="s">
        <v>50</v>
      </c>
      <c r="I15" s="90" t="s">
        <v>169</v>
      </c>
      <c r="J15" s="61" t="s">
        <v>160</v>
      </c>
      <c r="K15" s="61"/>
      <c r="L15" s="61"/>
      <c r="M15" s="61"/>
      <c r="N15" s="61"/>
      <c r="O15" s="72">
        <v>16270</v>
      </c>
      <c r="P15" s="90" t="s">
        <v>183</v>
      </c>
      <c r="Q15" s="2"/>
    </row>
    <row r="16" spans="2:17" ht="42.75">
      <c r="B16" s="45" t="s">
        <v>170</v>
      </c>
      <c r="C16" s="46" t="s">
        <v>48</v>
      </c>
      <c r="D16" s="68" t="s">
        <v>168</v>
      </c>
      <c r="E16" s="71">
        <v>6715.62</v>
      </c>
      <c r="F16" s="72">
        <v>3357.79</v>
      </c>
      <c r="G16" s="4"/>
      <c r="H16" s="293" t="s">
        <v>74</v>
      </c>
      <c r="I16" s="296" t="s">
        <v>75</v>
      </c>
      <c r="J16" s="61" t="s">
        <v>155</v>
      </c>
      <c r="K16" s="61"/>
      <c r="L16" s="61"/>
      <c r="M16" s="61"/>
      <c r="N16" s="302"/>
      <c r="O16" s="305">
        <f>4272.7+1320</f>
        <v>5592.7</v>
      </c>
      <c r="P16" s="299" t="s">
        <v>190</v>
      </c>
      <c r="Q16" s="287"/>
    </row>
    <row r="17" spans="2:17" ht="60.75" customHeight="1">
      <c r="B17" s="89" t="s">
        <v>172</v>
      </c>
      <c r="C17" s="91" t="s">
        <v>173</v>
      </c>
      <c r="D17" s="103" t="s">
        <v>164</v>
      </c>
      <c r="E17" s="71">
        <v>2200</v>
      </c>
      <c r="F17" s="72">
        <v>7.31</v>
      </c>
      <c r="G17" s="4"/>
      <c r="H17" s="294"/>
      <c r="I17" s="297"/>
      <c r="J17" s="61"/>
      <c r="K17" s="61"/>
      <c r="L17" s="61"/>
      <c r="M17" s="61"/>
      <c r="N17" s="303"/>
      <c r="O17" s="306"/>
      <c r="P17" s="308"/>
      <c r="Q17" s="288"/>
    </row>
    <row r="18" spans="2:17" ht="144.75" customHeight="1">
      <c r="B18" s="89" t="s">
        <v>156</v>
      </c>
      <c r="C18" s="91" t="s">
        <v>51</v>
      </c>
      <c r="D18" s="103" t="s">
        <v>174</v>
      </c>
      <c r="E18" s="71">
        <v>3490</v>
      </c>
      <c r="F18" s="72">
        <v>484</v>
      </c>
      <c r="G18" s="4"/>
      <c r="H18" s="294"/>
      <c r="I18" s="297"/>
      <c r="J18" s="61"/>
      <c r="K18" s="61"/>
      <c r="L18" s="61"/>
      <c r="M18" s="61"/>
      <c r="N18" s="303"/>
      <c r="O18" s="306"/>
      <c r="P18" s="308"/>
      <c r="Q18" s="288"/>
    </row>
    <row r="19" spans="2:17" ht="144.75" customHeight="1">
      <c r="B19" s="89" t="s">
        <v>50</v>
      </c>
      <c r="C19" s="91" t="s">
        <v>163</v>
      </c>
      <c r="D19" s="103" t="s">
        <v>164</v>
      </c>
      <c r="E19" s="71">
        <v>1320</v>
      </c>
      <c r="F19" s="72">
        <v>1320</v>
      </c>
      <c r="G19" s="4"/>
      <c r="H19" s="294"/>
      <c r="I19" s="297"/>
      <c r="J19" s="61"/>
      <c r="K19" s="61"/>
      <c r="L19" s="61"/>
      <c r="M19" s="61"/>
      <c r="N19" s="303"/>
      <c r="O19" s="306"/>
      <c r="P19" s="308"/>
      <c r="Q19" s="288"/>
    </row>
    <row r="20" spans="2:17" ht="120.75" customHeight="1">
      <c r="B20" s="89" t="s">
        <v>50</v>
      </c>
      <c r="C20" s="91" t="s">
        <v>157</v>
      </c>
      <c r="D20" s="103" t="s">
        <v>155</v>
      </c>
      <c r="E20" s="71">
        <v>2434.5</v>
      </c>
      <c r="F20" s="72">
        <v>423.6</v>
      </c>
      <c r="G20" s="4"/>
      <c r="H20" s="295"/>
      <c r="I20" s="298"/>
      <c r="J20" s="61"/>
      <c r="K20" s="61"/>
      <c r="L20" s="61"/>
      <c r="M20" s="61"/>
      <c r="N20" s="304"/>
      <c r="O20" s="307"/>
      <c r="P20" s="309"/>
      <c r="Q20" s="289"/>
    </row>
    <row r="21" spans="2:17" ht="348.75" customHeight="1">
      <c r="B21" s="89"/>
      <c r="C21" s="91" t="s">
        <v>53</v>
      </c>
      <c r="D21" s="103"/>
      <c r="E21" s="71">
        <v>11366.91</v>
      </c>
      <c r="F21" s="72">
        <v>11366.91</v>
      </c>
      <c r="G21" s="4"/>
      <c r="H21" s="89" t="s">
        <v>50</v>
      </c>
      <c r="I21" s="90" t="s">
        <v>76</v>
      </c>
      <c r="J21" s="61" t="s">
        <v>52</v>
      </c>
      <c r="K21" s="94"/>
      <c r="L21" s="94"/>
      <c r="M21" s="94"/>
      <c r="N21" s="94"/>
      <c r="O21" s="93">
        <v>11366.91</v>
      </c>
      <c r="P21" s="109" t="s">
        <v>184</v>
      </c>
      <c r="Q21" s="2"/>
    </row>
    <row r="22" spans="2:17" ht="144" customHeight="1">
      <c r="B22" s="89"/>
      <c r="C22" s="91" t="s">
        <v>67</v>
      </c>
      <c r="D22" s="103"/>
      <c r="E22" s="71">
        <v>9900.12</v>
      </c>
      <c r="F22" s="72">
        <f>+E22</f>
        <v>9900.12</v>
      </c>
      <c r="G22" s="4"/>
      <c r="H22" s="89" t="s">
        <v>50</v>
      </c>
      <c r="I22" s="90" t="s">
        <v>76</v>
      </c>
      <c r="J22" s="61" t="s">
        <v>52</v>
      </c>
      <c r="K22" s="53"/>
      <c r="L22" s="53"/>
      <c r="M22" s="53"/>
      <c r="N22" s="53"/>
      <c r="O22" s="72">
        <v>9900.12</v>
      </c>
      <c r="P22" s="18" t="s">
        <v>185</v>
      </c>
      <c r="Q22" s="2"/>
    </row>
    <row r="23" spans="2:17" ht="15" thickBot="1">
      <c r="B23" s="49"/>
      <c r="C23" s="50"/>
      <c r="D23" s="69"/>
      <c r="E23" s="71"/>
      <c r="F23" s="72"/>
      <c r="G23" s="4"/>
      <c r="H23" s="45"/>
      <c r="I23" s="18"/>
      <c r="J23" s="18"/>
      <c r="K23" s="53"/>
      <c r="L23" s="53"/>
      <c r="M23" s="53"/>
      <c r="N23" s="53"/>
      <c r="O23" s="72">
        <f>N23+M23+L23+K23</f>
        <v>0</v>
      </c>
      <c r="P23" s="18"/>
      <c r="Q23" s="2"/>
    </row>
    <row r="24" spans="2:17" ht="15" thickBot="1">
      <c r="B24" s="65"/>
      <c r="C24" s="66"/>
      <c r="D24" s="66"/>
      <c r="E24" s="73">
        <f>SUM(E11:E23)</f>
        <v>182132.44999999998</v>
      </c>
      <c r="F24" s="73">
        <f>SUM(F9:F23)</f>
        <v>91049.29</v>
      </c>
      <c r="G24" s="4"/>
      <c r="H24" s="49"/>
      <c r="I24" s="21"/>
      <c r="J24" s="21"/>
      <c r="K24" s="56"/>
      <c r="L24" s="56"/>
      <c r="M24" s="56"/>
      <c r="N24" s="56"/>
      <c r="O24" s="72">
        <f>N24+M24+L24+K24</f>
        <v>0</v>
      </c>
      <c r="P24" s="21"/>
      <c r="Q24" s="3"/>
    </row>
    <row r="25" spans="2:17" ht="15" thickBot="1">
      <c r="B25" s="4"/>
      <c r="C25" s="4"/>
      <c r="D25" s="4"/>
      <c r="E25" s="4"/>
      <c r="F25" s="78"/>
      <c r="G25" s="4"/>
      <c r="H25" s="4"/>
      <c r="I25" s="4"/>
      <c r="J25" s="4"/>
      <c r="K25" s="4"/>
      <c r="L25" s="4"/>
      <c r="M25" s="4"/>
      <c r="N25" s="4"/>
      <c r="O25" s="4"/>
      <c r="P25" s="4"/>
      <c r="Q25" s="4"/>
    </row>
    <row r="26" spans="2:16" ht="28.5" customHeight="1">
      <c r="B26" s="10" t="s">
        <v>8</v>
      </c>
      <c r="C26" s="10"/>
      <c r="D26" s="10"/>
      <c r="E26" s="4"/>
      <c r="F26" s="78"/>
      <c r="G26" s="4"/>
      <c r="H26" s="4"/>
      <c r="I26" s="4"/>
      <c r="J26" s="58" t="s">
        <v>43</v>
      </c>
      <c r="K26" s="59">
        <f>SUM(K9:K24)</f>
        <v>0</v>
      </c>
      <c r="L26" s="63">
        <f>SUM(L9:L24)</f>
        <v>0</v>
      </c>
      <c r="M26" s="63">
        <f>SUM(M9:M24)</f>
        <v>0</v>
      </c>
      <c r="N26" s="63">
        <f>SUM(N9:N24)</f>
        <v>10200</v>
      </c>
      <c r="O26" s="63">
        <f>SUM(O9:O24)</f>
        <v>91049.29</v>
      </c>
      <c r="P26" s="8" t="s">
        <v>11</v>
      </c>
    </row>
    <row r="27" spans="2:17" ht="14.25">
      <c r="B27" s="4"/>
      <c r="C27" s="4"/>
      <c r="D27" s="4"/>
      <c r="E27" s="4"/>
      <c r="F27" s="79"/>
      <c r="G27" s="4"/>
      <c r="H27" s="4"/>
      <c r="I27" s="4"/>
      <c r="J27" s="4"/>
      <c r="K27" s="4"/>
      <c r="L27" s="4"/>
      <c r="M27" s="4"/>
      <c r="N27" s="4"/>
      <c r="O27" s="4"/>
      <c r="P27" s="4"/>
      <c r="Q27" s="4"/>
    </row>
    <row r="28" spans="2:17" ht="44.25" thickBot="1">
      <c r="B28" s="36" t="s">
        <v>34</v>
      </c>
      <c r="C28" s="4"/>
      <c r="D28" s="4"/>
      <c r="E28" s="4"/>
      <c r="F28" s="79"/>
      <c r="G28" s="4"/>
      <c r="H28" s="4"/>
      <c r="I28" s="4"/>
      <c r="J28" s="4" t="s">
        <v>111</v>
      </c>
      <c r="K28" s="4"/>
      <c r="L28" s="4"/>
      <c r="M28" s="4"/>
      <c r="N28" s="4"/>
      <c r="O28" s="128">
        <f>+O26+'Recalendarizaciones P1'!O17</f>
        <v>224131.78999999998</v>
      </c>
      <c r="P28" s="4"/>
      <c r="Q28" s="4"/>
    </row>
    <row r="29" ht="15" thickTop="1">
      <c r="B29" s="35" t="s">
        <v>44</v>
      </c>
    </row>
    <row r="30" spans="2:16" ht="14.25">
      <c r="B30" s="35" t="s">
        <v>32</v>
      </c>
      <c r="F30" s="80"/>
      <c r="H30" s="272"/>
      <c r="I30" s="272"/>
      <c r="J30" s="272"/>
      <c r="K30" s="272"/>
      <c r="L30" s="272"/>
      <c r="M30" s="272"/>
      <c r="N30" s="272"/>
      <c r="O30" s="272"/>
      <c r="P30" s="272"/>
    </row>
    <row r="31" ht="14.25">
      <c r="B31" s="35" t="s">
        <v>33</v>
      </c>
    </row>
    <row r="32" ht="14.25" customHeight="1"/>
    <row r="33" ht="15" customHeight="1"/>
    <row r="34" ht="14.25" hidden="1"/>
    <row r="35" ht="14.25" hidden="1"/>
    <row r="36" ht="14.25" hidden="1"/>
    <row r="37" spans="2:4" s="75" customFormat="1" ht="22.5" customHeight="1" hidden="1">
      <c r="B37" s="286" t="s">
        <v>65</v>
      </c>
      <c r="C37" s="286"/>
      <c r="D37" s="286"/>
    </row>
    <row r="38" spans="2:4" s="75" customFormat="1" ht="14.25" hidden="1">
      <c r="B38" s="75" t="s">
        <v>64</v>
      </c>
      <c r="C38" s="75" t="s">
        <v>57</v>
      </c>
      <c r="D38" s="76">
        <v>899.4</v>
      </c>
    </row>
    <row r="39" spans="2:4" s="75" customFormat="1" ht="14.25" hidden="1">
      <c r="B39" s="75" t="s">
        <v>61</v>
      </c>
      <c r="C39" s="75" t="s">
        <v>58</v>
      </c>
      <c r="D39" s="76">
        <v>3059.32</v>
      </c>
    </row>
    <row r="40" spans="2:4" s="75" customFormat="1" ht="14.25" hidden="1">
      <c r="B40" s="75" t="s">
        <v>62</v>
      </c>
      <c r="C40" s="75" t="s">
        <v>59</v>
      </c>
      <c r="D40" s="76">
        <v>5587.85</v>
      </c>
    </row>
    <row r="41" spans="2:4" s="75" customFormat="1" ht="14.25" hidden="1">
      <c r="B41" s="75" t="s">
        <v>63</v>
      </c>
      <c r="C41" s="75" t="s">
        <v>60</v>
      </c>
      <c r="D41" s="76">
        <v>4642.31</v>
      </c>
    </row>
    <row r="42" spans="2:6" s="75" customFormat="1" ht="14.25" hidden="1">
      <c r="B42" s="75" t="s">
        <v>64</v>
      </c>
      <c r="C42" s="75" t="s">
        <v>57</v>
      </c>
      <c r="D42" s="76">
        <v>4901.01</v>
      </c>
      <c r="E42" s="129">
        <f>SUM(D38:D42)</f>
        <v>19089.89</v>
      </c>
      <c r="F42" s="75">
        <f>899.4+8647.17</f>
        <v>9546.57</v>
      </c>
    </row>
    <row r="43" spans="2:6" s="75" customFormat="1" ht="14.25" hidden="1">
      <c r="B43" s="75" t="s">
        <v>61</v>
      </c>
      <c r="C43" s="75" t="s">
        <v>58</v>
      </c>
      <c r="D43" s="76">
        <v>1417.82</v>
      </c>
      <c r="E43" s="75">
        <v>28699.85</v>
      </c>
      <c r="F43" s="129">
        <f>+F42-E42</f>
        <v>-9543.32</v>
      </c>
    </row>
    <row r="44" spans="2:5" s="75" customFormat="1" ht="14.25" hidden="1">
      <c r="B44" s="75" t="s">
        <v>62</v>
      </c>
      <c r="C44" s="75" t="s">
        <v>59</v>
      </c>
      <c r="D44" s="76">
        <v>3380.09</v>
      </c>
      <c r="E44" s="129"/>
    </row>
    <row r="45" spans="2:4" s="75" customFormat="1" ht="14.25" hidden="1">
      <c r="B45" s="75" t="s">
        <v>63</v>
      </c>
      <c r="C45" s="75" t="s">
        <v>60</v>
      </c>
      <c r="D45" s="76">
        <v>2056.68</v>
      </c>
    </row>
    <row r="46" spans="2:4" s="75" customFormat="1" ht="14.25" hidden="1">
      <c r="B46" s="75" t="s">
        <v>64</v>
      </c>
      <c r="C46" s="75" t="s">
        <v>57</v>
      </c>
      <c r="D46" s="76">
        <v>9887.55</v>
      </c>
    </row>
    <row r="47" spans="2:4" s="75" customFormat="1" ht="14.25" hidden="1">
      <c r="B47" s="75" t="s">
        <v>61</v>
      </c>
      <c r="C47" s="75" t="s">
        <v>57</v>
      </c>
      <c r="D47" s="76">
        <v>842.23</v>
      </c>
    </row>
    <row r="48" spans="2:4" s="75" customFormat="1" ht="14.25" hidden="1">
      <c r="B48" s="75" t="s">
        <v>62</v>
      </c>
      <c r="C48" s="75" t="s">
        <v>58</v>
      </c>
      <c r="D48" s="76">
        <v>1170.78</v>
      </c>
    </row>
    <row r="49" spans="2:4" s="75" customFormat="1" ht="14.25" hidden="1">
      <c r="B49" s="75" t="s">
        <v>63</v>
      </c>
      <c r="C49" s="75" t="s">
        <v>59</v>
      </c>
      <c r="D49" s="76">
        <v>401.36</v>
      </c>
    </row>
    <row r="50" s="75" customFormat="1" ht="14.25" hidden="1">
      <c r="D50" s="76">
        <f>697.9-D49</f>
        <v>296.53999999999996</v>
      </c>
    </row>
    <row r="51" spans="3:5" s="75" customFormat="1" ht="28.5" hidden="1">
      <c r="C51" s="75" t="s">
        <v>56</v>
      </c>
      <c r="D51" s="76">
        <f>SUM(D38:D48)</f>
        <v>37845.04</v>
      </c>
      <c r="E51" s="129">
        <f>+D51-E42</f>
        <v>18755.15</v>
      </c>
    </row>
    <row r="52" spans="3:5" s="75" customFormat="1" ht="28.5" hidden="1">
      <c r="C52" s="75" t="s">
        <v>54</v>
      </c>
      <c r="D52" s="76">
        <v>-22988.13</v>
      </c>
      <c r="E52" s="129">
        <f>+D52</f>
        <v>-22988.13</v>
      </c>
    </row>
    <row r="53" spans="3:6" s="75" customFormat="1" ht="28.5" hidden="1">
      <c r="C53" s="75" t="s">
        <v>55</v>
      </c>
      <c r="D53" s="76">
        <v>-3490</v>
      </c>
      <c r="F53" s="129">
        <f>+E42-22988.13</f>
        <v>-3898.2400000000016</v>
      </c>
    </row>
    <row r="54" spans="3:4" s="75" customFormat="1" ht="14.25" hidden="1">
      <c r="C54" s="75" t="s">
        <v>66</v>
      </c>
      <c r="D54" s="76">
        <f>SUM(D51:D53)</f>
        <v>11366.91</v>
      </c>
    </row>
    <row r="55" spans="2:4" ht="14.25">
      <c r="B55" s="77"/>
      <c r="C55" s="77"/>
      <c r="D55" s="77"/>
    </row>
    <row r="56" spans="2:4" ht="14.25">
      <c r="B56" s="77"/>
      <c r="C56" s="77"/>
      <c r="D56" s="77"/>
    </row>
  </sheetData>
  <sheetProtection/>
  <mergeCells count="17">
    <mergeCell ref="I16:I20"/>
    <mergeCell ref="B37:D37"/>
    <mergeCell ref="H30:P30"/>
    <mergeCell ref="P11:P14"/>
    <mergeCell ref="N16:N20"/>
    <mergeCell ref="O16:O20"/>
    <mergeCell ref="P16:P20"/>
    <mergeCell ref="Q16:Q20"/>
    <mergeCell ref="B3:Q3"/>
    <mergeCell ref="B7:F7"/>
    <mergeCell ref="H7:J7"/>
    <mergeCell ref="K7:N7"/>
    <mergeCell ref="O7:O8"/>
    <mergeCell ref="P7:P8"/>
    <mergeCell ref="Q7:Q8"/>
    <mergeCell ref="O11:O14"/>
    <mergeCell ref="H16:H20"/>
  </mergeCells>
  <printOptions/>
  <pageMargins left="0.18" right="0.17" top="0.17" bottom="0.17" header="0" footer="0"/>
  <pageSetup horizontalDpi="600" verticalDpi="600" orientation="landscape" scale="54" r:id="rId3"/>
  <legacyDrawing r:id="rId2"/>
</worksheet>
</file>

<file path=xl/worksheets/sheet11.xml><?xml version="1.0" encoding="utf-8"?>
<worksheet xmlns="http://schemas.openxmlformats.org/spreadsheetml/2006/main" xmlns:r="http://schemas.openxmlformats.org/officeDocument/2006/relationships">
  <sheetPr>
    <tabColor indexed="50"/>
  </sheetPr>
  <dimension ref="B3:J20"/>
  <sheetViews>
    <sheetView zoomScalePageLayoutView="0" workbookViewId="0" topLeftCell="A1">
      <selection activeCell="F12" sqref="F12"/>
    </sheetView>
  </sheetViews>
  <sheetFormatPr defaultColWidth="9.00390625" defaultRowHeight="14.25"/>
  <cols>
    <col min="1" max="1" width="4.25390625" style="0" customWidth="1"/>
    <col min="2" max="2" width="37.125" style="0" customWidth="1"/>
    <col min="3" max="3" width="4.75390625" style="0" customWidth="1"/>
    <col min="4" max="4" width="42.00390625" style="0" customWidth="1"/>
    <col min="5" max="5" width="36.12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13</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265" t="s">
        <v>25</v>
      </c>
      <c r="C5" s="266"/>
      <c r="D5" s="267"/>
      <c r="E5" s="32" t="s">
        <v>24</v>
      </c>
    </row>
    <row r="6" spans="2:5" s="1" customFormat="1" ht="27.75" customHeight="1">
      <c r="B6" s="268" t="s">
        <v>9</v>
      </c>
      <c r="C6" s="269"/>
      <c r="D6" s="74" t="s">
        <v>175</v>
      </c>
      <c r="E6" s="33"/>
    </row>
    <row r="7" spans="2:5" s="1" customFormat="1" ht="27.75" customHeight="1">
      <c r="B7" s="270" t="s">
        <v>10</v>
      </c>
      <c r="C7" s="271"/>
      <c r="D7" s="20" t="s">
        <v>176</v>
      </c>
      <c r="E7" s="9"/>
    </row>
    <row r="8" spans="2:5" s="1" customFormat="1" ht="15">
      <c r="B8" s="270" t="s">
        <v>12</v>
      </c>
      <c r="C8" s="271"/>
      <c r="D8" s="18" t="s">
        <v>135</v>
      </c>
      <c r="E8" s="16"/>
    </row>
    <row r="9" spans="2:5" s="1" customFormat="1" ht="28.5" customHeight="1" thickBot="1">
      <c r="B9" s="261" t="s">
        <v>5</v>
      </c>
      <c r="C9" s="262"/>
      <c r="D9" s="21" t="s">
        <v>136</v>
      </c>
      <c r="E9" s="17"/>
    </row>
    <row r="10" spans="2:5" s="1" customFormat="1" ht="28.5" customHeight="1" thickBot="1">
      <c r="B10" s="12"/>
      <c r="C10" s="12"/>
      <c r="D10" s="13"/>
      <c r="E10" s="6"/>
    </row>
    <row r="11" spans="2:5" s="1" customFormat="1" ht="28.5" customHeight="1" thickBot="1">
      <c r="B11" s="11" t="s">
        <v>23</v>
      </c>
      <c r="C11" s="30"/>
      <c r="D11" s="31" t="s">
        <v>26</v>
      </c>
      <c r="E11" s="32" t="s">
        <v>78</v>
      </c>
    </row>
    <row r="12" spans="2:5" ht="285">
      <c r="B12" s="27" t="s">
        <v>14</v>
      </c>
      <c r="C12" s="28"/>
      <c r="D12" s="238" t="s">
        <v>134</v>
      </c>
      <c r="E12" s="29" t="s">
        <v>27</v>
      </c>
    </row>
    <row r="13" spans="2:5" ht="57" customHeight="1">
      <c r="B13" s="22" t="s">
        <v>15</v>
      </c>
      <c r="C13" s="15"/>
      <c r="D13" s="19"/>
      <c r="E13" s="263" t="s">
        <v>45</v>
      </c>
    </row>
    <row r="14" spans="2:5" ht="42.75">
      <c r="B14" s="22" t="s">
        <v>16</v>
      </c>
      <c r="C14" s="15"/>
      <c r="D14" s="19"/>
      <c r="E14" s="263"/>
    </row>
    <row r="15" spans="2:5" ht="28.5">
      <c r="B15" s="22" t="s">
        <v>17</v>
      </c>
      <c r="C15" s="15"/>
      <c r="D15" s="19"/>
      <c r="E15" s="263"/>
    </row>
    <row r="16" spans="2:5" ht="42.75">
      <c r="B16" s="23" t="s">
        <v>18</v>
      </c>
      <c r="C16" s="15"/>
      <c r="D16" s="19"/>
      <c r="E16" s="263"/>
    </row>
    <row r="17" spans="2:5" ht="57">
      <c r="B17" s="23" t="s">
        <v>19</v>
      </c>
      <c r="C17" s="15"/>
      <c r="D17" s="19"/>
      <c r="E17" s="263"/>
    </row>
    <row r="18" spans="2:5" ht="28.5">
      <c r="B18" s="23" t="s">
        <v>20</v>
      </c>
      <c r="C18" s="15"/>
      <c r="D18" s="19"/>
      <c r="E18" s="263"/>
    </row>
    <row r="19" spans="2:5" ht="28.5">
      <c r="B19" s="23" t="s">
        <v>21</v>
      </c>
      <c r="C19" s="15"/>
      <c r="D19" s="19"/>
      <c r="E19" s="263"/>
    </row>
    <row r="20" spans="2:5" ht="29.25" thickBot="1">
      <c r="B20" s="24" t="s">
        <v>22</v>
      </c>
      <c r="C20" s="25"/>
      <c r="D20" s="26"/>
      <c r="E20" s="264"/>
    </row>
  </sheetData>
  <sheetProtection/>
  <mergeCells count="6">
    <mergeCell ref="B9:C9"/>
    <mergeCell ref="E13:E20"/>
    <mergeCell ref="B5:D5"/>
    <mergeCell ref="B6:C6"/>
    <mergeCell ref="B7:C7"/>
    <mergeCell ref="B8:C8"/>
  </mergeCells>
  <printOptions/>
  <pageMargins left="0.75" right="0.75" top="1" bottom="1" header="0" footer="0"/>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50"/>
  </sheetPr>
  <dimension ref="C2:C7"/>
  <sheetViews>
    <sheetView zoomScalePageLayoutView="0" workbookViewId="0" topLeftCell="A1">
      <selection activeCell="C5" sqref="C5"/>
    </sheetView>
  </sheetViews>
  <sheetFormatPr defaultColWidth="9.00390625" defaultRowHeight="14.25"/>
  <cols>
    <col min="1" max="2" width="9.00390625" style="0" customWidth="1"/>
    <col min="3" max="3" width="72.00390625" style="0" customWidth="1"/>
  </cols>
  <sheetData>
    <row r="2" ht="23.25">
      <c r="C2" s="40" t="s">
        <v>35</v>
      </c>
    </row>
    <row r="3" ht="15" thickBot="1"/>
    <row r="4" ht="15.75" thickBot="1">
      <c r="C4" s="7"/>
    </row>
    <row r="5" ht="204" customHeight="1">
      <c r="C5" s="239" t="s">
        <v>134</v>
      </c>
    </row>
    <row r="7" ht="14.25">
      <c r="C7" s="34" t="s">
        <v>28</v>
      </c>
    </row>
  </sheetData>
  <sheetProtection/>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sheetPr>
    <tabColor indexed="50"/>
  </sheetPr>
  <dimension ref="B3:Q43"/>
  <sheetViews>
    <sheetView zoomScalePageLayoutView="0" workbookViewId="0" topLeftCell="A7">
      <selection activeCell="F28" sqref="F28"/>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9.50390625" style="1" customWidth="1"/>
    <col min="11" max="11" width="4.625" style="1" hidden="1" customWidth="1"/>
    <col min="12" max="12" width="11.00390625" style="1" hidden="1" customWidth="1"/>
    <col min="13" max="13" width="4.375" style="1" hidden="1" customWidth="1"/>
    <col min="14" max="14" width="15.375" style="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71.25" customHeight="1" thickBot="1">
      <c r="B7" s="274" t="s">
        <v>2</v>
      </c>
      <c r="C7" s="275"/>
      <c r="D7" s="275"/>
      <c r="E7" s="275"/>
      <c r="F7" s="276"/>
      <c r="G7" s="4"/>
      <c r="H7" s="274" t="s">
        <v>3</v>
      </c>
      <c r="I7" s="275"/>
      <c r="J7" s="276"/>
      <c r="K7" s="283" t="s">
        <v>42</v>
      </c>
      <c r="L7" s="284"/>
      <c r="M7" s="284"/>
      <c r="N7" s="285"/>
      <c r="O7" s="280" t="s">
        <v>41</v>
      </c>
      <c r="P7" s="280" t="s">
        <v>7</v>
      </c>
      <c r="Q7" s="280" t="s">
        <v>4</v>
      </c>
    </row>
    <row r="8" spans="2:17" s="37" customFormat="1" ht="84.75" customHeight="1" thickBot="1">
      <c r="B8" s="38" t="s">
        <v>29</v>
      </c>
      <c r="C8" s="38" t="s">
        <v>30</v>
      </c>
      <c r="D8" s="38" t="s">
        <v>31</v>
      </c>
      <c r="E8" s="38" t="s">
        <v>177</v>
      </c>
      <c r="F8" s="39" t="s">
        <v>180</v>
      </c>
      <c r="G8" s="4"/>
      <c r="H8" s="38" t="s">
        <v>29</v>
      </c>
      <c r="I8" s="38" t="s">
        <v>30</v>
      </c>
      <c r="J8" s="39" t="s">
        <v>31</v>
      </c>
      <c r="K8" s="60" t="s">
        <v>38</v>
      </c>
      <c r="L8" s="60" t="s">
        <v>38</v>
      </c>
      <c r="M8" s="60" t="s">
        <v>38</v>
      </c>
      <c r="N8" s="60" t="s">
        <v>68</v>
      </c>
      <c r="O8" s="281"/>
      <c r="P8" s="282"/>
      <c r="Q8" s="282"/>
    </row>
    <row r="9" spans="2:17" s="37" customFormat="1" ht="318" customHeight="1" thickBot="1">
      <c r="B9" s="70" t="s">
        <v>162</v>
      </c>
      <c r="C9" s="223" t="s">
        <v>48</v>
      </c>
      <c r="D9" s="179" t="s">
        <v>164</v>
      </c>
      <c r="E9" s="179">
        <v>37000</v>
      </c>
      <c r="F9" s="225">
        <v>32000</v>
      </c>
      <c r="G9" s="4"/>
      <c r="H9" s="70" t="s">
        <v>156</v>
      </c>
      <c r="I9" s="70" t="s">
        <v>157</v>
      </c>
      <c r="J9" s="70" t="s">
        <v>161</v>
      </c>
      <c r="K9" s="54"/>
      <c r="L9" s="63"/>
      <c r="M9" s="215"/>
      <c r="N9" s="179">
        <v>4395</v>
      </c>
      <c r="O9" s="218">
        <v>4395</v>
      </c>
      <c r="P9" s="202" t="s">
        <v>130</v>
      </c>
      <c r="Q9" s="55" t="s">
        <v>6</v>
      </c>
    </row>
    <row r="10" spans="2:17" s="37" customFormat="1" ht="143.25" thickBot="1">
      <c r="B10" s="203" t="s">
        <v>50</v>
      </c>
      <c r="C10" s="224" t="s">
        <v>169</v>
      </c>
      <c r="D10" s="222" t="s">
        <v>164</v>
      </c>
      <c r="E10" s="181">
        <v>15000</v>
      </c>
      <c r="F10" s="219">
        <v>3500</v>
      </c>
      <c r="G10" s="4"/>
      <c r="H10" s="203" t="s">
        <v>156</v>
      </c>
      <c r="I10" s="203" t="s">
        <v>157</v>
      </c>
      <c r="J10" s="203" t="s">
        <v>164</v>
      </c>
      <c r="K10" s="204"/>
      <c r="L10" s="205"/>
      <c r="M10" s="216"/>
      <c r="N10" s="181">
        <v>1000</v>
      </c>
      <c r="O10" s="219">
        <v>1000</v>
      </c>
      <c r="P10" s="202" t="s">
        <v>131</v>
      </c>
      <c r="Q10" s="83"/>
    </row>
    <row r="11" spans="2:17" ht="86.25" customHeight="1" thickBot="1">
      <c r="B11" s="210" t="s">
        <v>162</v>
      </c>
      <c r="C11" s="214" t="s">
        <v>48</v>
      </c>
      <c r="D11" s="214" t="s">
        <v>171</v>
      </c>
      <c r="E11" s="182">
        <v>2000</v>
      </c>
      <c r="F11" s="221">
        <v>20.45</v>
      </c>
      <c r="G11" s="4"/>
      <c r="H11" s="209" t="s">
        <v>162</v>
      </c>
      <c r="I11" s="213" t="s">
        <v>48</v>
      </c>
      <c r="J11" s="211" t="s">
        <v>171</v>
      </c>
      <c r="K11" s="203">
        <v>2000</v>
      </c>
      <c r="L11" s="206">
        <v>20.45</v>
      </c>
      <c r="M11" s="217"/>
      <c r="N11" s="222">
        <v>20.45</v>
      </c>
      <c r="O11" s="220">
        <f>+N11</f>
        <v>20.45</v>
      </c>
      <c r="P11" s="310" t="s">
        <v>132</v>
      </c>
      <c r="Q11" s="116"/>
    </row>
    <row r="12" spans="2:17" ht="43.5" thickBot="1">
      <c r="B12" s="210" t="s">
        <v>162</v>
      </c>
      <c r="C12" s="214" t="s">
        <v>48</v>
      </c>
      <c r="D12" s="214" t="s">
        <v>164</v>
      </c>
      <c r="E12" s="182">
        <v>2640</v>
      </c>
      <c r="F12" s="221">
        <v>480</v>
      </c>
      <c r="G12" s="4"/>
      <c r="H12" s="210" t="s">
        <v>162</v>
      </c>
      <c r="I12" s="214" t="s">
        <v>48</v>
      </c>
      <c r="J12" s="212" t="s">
        <v>164</v>
      </c>
      <c r="K12" s="208"/>
      <c r="L12" s="178"/>
      <c r="M12" s="199"/>
      <c r="N12" s="182">
        <v>480</v>
      </c>
      <c r="O12" s="221">
        <f>+N12</f>
        <v>480</v>
      </c>
      <c r="P12" s="311"/>
      <c r="Q12" s="190"/>
    </row>
    <row r="13" spans="2:17" ht="15" thickBot="1">
      <c r="B13" s="229"/>
      <c r="C13" s="228"/>
      <c r="D13" s="228"/>
      <c r="E13" s="227">
        <f>SUM(E11:E11)</f>
        <v>2000</v>
      </c>
      <c r="F13" s="226">
        <f>SUM(F9:F12)</f>
        <v>36000.45</v>
      </c>
      <c r="G13" s="4"/>
      <c r="H13" s="163"/>
      <c r="I13" s="164"/>
      <c r="J13" s="164"/>
      <c r="K13" s="165"/>
      <c r="L13" s="165"/>
      <c r="M13" s="165"/>
      <c r="N13" s="207">
        <f>SUM(N9:N12)</f>
        <v>5895.45</v>
      </c>
      <c r="O13" s="175">
        <f>N13+M13+L13+K13</f>
        <v>5895.45</v>
      </c>
      <c r="P13" s="164"/>
      <c r="Q13" s="195"/>
    </row>
    <row r="14" spans="2:17" ht="15" thickBot="1">
      <c r="B14" s="4"/>
      <c r="C14" s="4"/>
      <c r="D14" s="4"/>
      <c r="E14" s="4"/>
      <c r="F14" s="78"/>
      <c r="G14" s="4"/>
      <c r="H14" s="4"/>
      <c r="I14" s="4"/>
      <c r="J14" s="4"/>
      <c r="K14" s="4"/>
      <c r="L14" s="4"/>
      <c r="M14" s="4"/>
      <c r="N14" s="4"/>
      <c r="O14" s="4"/>
      <c r="P14" s="4"/>
      <c r="Q14" s="4"/>
    </row>
    <row r="15" spans="2:16" ht="28.5" customHeight="1">
      <c r="B15" s="10" t="s">
        <v>8</v>
      </c>
      <c r="C15" s="10"/>
      <c r="D15" s="10"/>
      <c r="E15" s="4"/>
      <c r="F15" s="78"/>
      <c r="G15" s="4"/>
      <c r="H15" s="4"/>
      <c r="I15" s="4"/>
      <c r="J15" s="58" t="s">
        <v>43</v>
      </c>
      <c r="K15" s="59">
        <f>SUM(K9:K13)</f>
        <v>2000</v>
      </c>
      <c r="L15" s="63">
        <f>SUM(L9:L13)</f>
        <v>20.45</v>
      </c>
      <c r="M15" s="63">
        <f>SUM(M9:M13)</f>
        <v>0</v>
      </c>
      <c r="N15" s="63">
        <f>SUM(N9:N12)</f>
        <v>5895.45</v>
      </c>
      <c r="O15" s="63">
        <f>SUM(O9:O12)</f>
        <v>5895.45</v>
      </c>
      <c r="P15" s="8" t="s">
        <v>11</v>
      </c>
    </row>
    <row r="16" spans="2:17" ht="14.25">
      <c r="B16" s="4"/>
      <c r="C16" s="4"/>
      <c r="D16" s="4"/>
      <c r="E16" s="4"/>
      <c r="F16" s="79"/>
      <c r="G16" s="4"/>
      <c r="H16" s="4"/>
      <c r="I16" s="4"/>
      <c r="J16" s="4"/>
      <c r="K16" s="4"/>
      <c r="L16" s="4"/>
      <c r="M16" s="4"/>
      <c r="N16" s="4"/>
      <c r="O16" s="4"/>
      <c r="P16" s="4"/>
      <c r="Q16" s="4"/>
    </row>
    <row r="17" spans="2:17" ht="14.25">
      <c r="B17" s="36" t="s">
        <v>34</v>
      </c>
      <c r="C17" s="4"/>
      <c r="D17" s="4"/>
      <c r="E17" s="4"/>
      <c r="F17" s="79"/>
      <c r="G17" s="4"/>
      <c r="H17" s="4"/>
      <c r="I17" s="4"/>
      <c r="J17" s="4"/>
      <c r="K17" s="4"/>
      <c r="L17" s="4"/>
      <c r="M17" s="4"/>
      <c r="N17" s="4"/>
      <c r="O17" s="79"/>
      <c r="P17" s="4"/>
      <c r="Q17" s="4"/>
    </row>
    <row r="18" ht="14.25">
      <c r="B18" s="35" t="s">
        <v>44</v>
      </c>
    </row>
    <row r="19" spans="2:16" ht="14.25">
      <c r="B19" s="35" t="s">
        <v>32</v>
      </c>
      <c r="F19" s="80"/>
      <c r="H19" s="272"/>
      <c r="I19" s="272"/>
      <c r="J19" s="272"/>
      <c r="K19" s="272"/>
      <c r="L19" s="272"/>
      <c r="M19" s="272"/>
      <c r="N19" s="272"/>
      <c r="O19" s="272"/>
      <c r="P19" s="272"/>
    </row>
    <row r="20" ht="14.25">
      <c r="B20" s="35" t="s">
        <v>33</v>
      </c>
    </row>
    <row r="21" ht="14.25" customHeight="1"/>
    <row r="22" ht="15" customHeight="1"/>
    <row r="26" spans="2:4" ht="22.5" customHeight="1">
      <c r="B26" s="286" t="s">
        <v>65</v>
      </c>
      <c r="C26" s="286"/>
      <c r="D26" s="286"/>
    </row>
    <row r="27" spans="2:4" ht="14.25">
      <c r="B27" s="75" t="s">
        <v>64</v>
      </c>
      <c r="C27" s="75" t="s">
        <v>57</v>
      </c>
      <c r="D27" s="76">
        <v>899.4</v>
      </c>
    </row>
    <row r="28" spans="2:4" ht="14.25">
      <c r="B28" s="75" t="s">
        <v>61</v>
      </c>
      <c r="C28" s="75" t="s">
        <v>58</v>
      </c>
      <c r="D28" s="76">
        <v>3059.32</v>
      </c>
    </row>
    <row r="29" spans="2:4" ht="14.25">
      <c r="B29" s="75" t="s">
        <v>62</v>
      </c>
      <c r="C29" s="75" t="s">
        <v>59</v>
      </c>
      <c r="D29" s="76">
        <v>5587.83</v>
      </c>
    </row>
    <row r="30" spans="2:4" ht="14.25">
      <c r="B30" s="75" t="s">
        <v>63</v>
      </c>
      <c r="C30" s="75" t="s">
        <v>60</v>
      </c>
      <c r="D30" s="76">
        <v>4642.33</v>
      </c>
    </row>
    <row r="31" spans="2:4" ht="14.25">
      <c r="B31" s="75" t="s">
        <v>64</v>
      </c>
      <c r="C31" s="75" t="s">
        <v>57</v>
      </c>
      <c r="D31" s="76">
        <v>4901.01</v>
      </c>
    </row>
    <row r="32" spans="2:4" ht="14.25">
      <c r="B32" s="75" t="s">
        <v>61</v>
      </c>
      <c r="C32" s="75" t="s">
        <v>58</v>
      </c>
      <c r="D32" s="76">
        <v>1417.82</v>
      </c>
    </row>
    <row r="33" spans="2:4" ht="14.25">
      <c r="B33" s="75" t="s">
        <v>62</v>
      </c>
      <c r="C33" s="75" t="s">
        <v>59</v>
      </c>
      <c r="D33" s="76">
        <v>3380.09</v>
      </c>
    </row>
    <row r="34" spans="2:4" ht="14.25">
      <c r="B34" s="75" t="s">
        <v>63</v>
      </c>
      <c r="C34" s="75" t="s">
        <v>60</v>
      </c>
      <c r="D34" s="76">
        <v>2056.68</v>
      </c>
    </row>
    <row r="35" spans="2:4" ht="14.25">
      <c r="B35" s="75" t="s">
        <v>64</v>
      </c>
      <c r="C35" s="75" t="s">
        <v>57</v>
      </c>
      <c r="D35" s="76">
        <v>9887.55</v>
      </c>
    </row>
    <row r="36" spans="2:4" ht="14.25">
      <c r="B36" s="75" t="s">
        <v>61</v>
      </c>
      <c r="C36" s="75" t="s">
        <v>57</v>
      </c>
      <c r="D36" s="76">
        <v>842.23</v>
      </c>
    </row>
    <row r="37" spans="2:4" ht="14.25">
      <c r="B37" s="75" t="s">
        <v>62</v>
      </c>
      <c r="C37" s="75" t="s">
        <v>58</v>
      </c>
      <c r="D37" s="76">
        <v>1170.78</v>
      </c>
    </row>
    <row r="38" spans="2:4" ht="28.5">
      <c r="B38" s="75"/>
      <c r="C38" s="75" t="s">
        <v>56</v>
      </c>
      <c r="D38" s="76">
        <f>SUM(D27:D37)</f>
        <v>37845.04</v>
      </c>
    </row>
    <row r="39" spans="2:4" ht="28.5">
      <c r="B39" s="75"/>
      <c r="C39" s="75" t="s">
        <v>54</v>
      </c>
      <c r="D39" s="76">
        <v>-22988.13</v>
      </c>
    </row>
    <row r="40" spans="2:4" ht="28.5">
      <c r="B40" s="75"/>
      <c r="C40" s="75" t="s">
        <v>55</v>
      </c>
      <c r="D40" s="76">
        <v>-3490</v>
      </c>
    </row>
    <row r="41" spans="2:4" ht="14.25">
      <c r="B41" s="75"/>
      <c r="C41" s="75" t="s">
        <v>66</v>
      </c>
      <c r="D41" s="76">
        <f>SUM(D38:D40)</f>
        <v>11366.91</v>
      </c>
    </row>
    <row r="42" spans="2:4" ht="14.25">
      <c r="B42" s="77"/>
      <c r="C42" s="77"/>
      <c r="D42" s="77"/>
    </row>
    <row r="43" spans="2:4" ht="14.25">
      <c r="B43" s="77"/>
      <c r="C43" s="77"/>
      <c r="D43" s="77"/>
    </row>
  </sheetData>
  <sheetProtection/>
  <mergeCells count="10">
    <mergeCell ref="H19:P19"/>
    <mergeCell ref="B26:D26"/>
    <mergeCell ref="B3:Q3"/>
    <mergeCell ref="B7:F7"/>
    <mergeCell ref="H7:J7"/>
    <mergeCell ref="K7:N7"/>
    <mergeCell ref="O7:O8"/>
    <mergeCell ref="P7:P8"/>
    <mergeCell ref="Q7:Q8"/>
    <mergeCell ref="P11:P12"/>
  </mergeCells>
  <printOptions/>
  <pageMargins left="0.75" right="0.75" top="1" bottom="1" header="0" footer="0"/>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50"/>
  </sheetPr>
  <dimension ref="B3:Q24"/>
  <sheetViews>
    <sheetView zoomScalePageLayoutView="0" workbookViewId="0" topLeftCell="F13">
      <selection activeCell="F13" sqref="A1:IV16384"/>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9.625" style="1" hidden="1" customWidth="1"/>
    <col min="12" max="12" width="18.75390625" style="1" customWidth="1"/>
    <col min="13" max="13" width="9.125" style="1" hidden="1" customWidth="1"/>
    <col min="14" max="14" width="9.50390625" style="1" hidden="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83" t="s">
        <v>179</v>
      </c>
      <c r="L7" s="284"/>
      <c r="M7" s="284"/>
      <c r="N7" s="285"/>
      <c r="O7" s="280" t="s">
        <v>41</v>
      </c>
      <c r="P7" s="280" t="s">
        <v>7</v>
      </c>
      <c r="Q7" s="280" t="s">
        <v>4</v>
      </c>
    </row>
    <row r="8" spans="2:17" s="37" customFormat="1" ht="85.5" customHeight="1" thickBot="1">
      <c r="B8" s="38" t="s">
        <v>29</v>
      </c>
      <c r="C8" s="38" t="s">
        <v>30</v>
      </c>
      <c r="D8" s="38" t="s">
        <v>31</v>
      </c>
      <c r="E8" s="38" t="s">
        <v>82</v>
      </c>
      <c r="F8" s="39" t="s">
        <v>92</v>
      </c>
      <c r="G8" s="4"/>
      <c r="H8" s="38" t="s">
        <v>29</v>
      </c>
      <c r="I8" s="38" t="s">
        <v>30</v>
      </c>
      <c r="J8" s="39" t="s">
        <v>31</v>
      </c>
      <c r="K8" s="60" t="s">
        <v>89</v>
      </c>
      <c r="L8" s="60" t="s">
        <v>88</v>
      </c>
      <c r="M8" s="60" t="s">
        <v>90</v>
      </c>
      <c r="N8" s="60" t="s">
        <v>90</v>
      </c>
      <c r="O8" s="281"/>
      <c r="P8" s="282"/>
      <c r="Q8" s="282"/>
    </row>
    <row r="9" spans="2:17" ht="141" thickBot="1">
      <c r="B9" s="89" t="s">
        <v>170</v>
      </c>
      <c r="C9" s="91" t="s">
        <v>81</v>
      </c>
      <c r="D9" s="183" t="s">
        <v>161</v>
      </c>
      <c r="E9" s="179">
        <v>261000</v>
      </c>
      <c r="F9" s="179">
        <v>261000</v>
      </c>
      <c r="G9" s="4"/>
      <c r="H9" s="157" t="s">
        <v>170</v>
      </c>
      <c r="I9" s="171" t="s">
        <v>81</v>
      </c>
      <c r="J9" s="172" t="s">
        <v>161</v>
      </c>
      <c r="K9" s="177"/>
      <c r="L9" s="176">
        <v>261000</v>
      </c>
      <c r="M9" s="189"/>
      <c r="N9" s="176"/>
      <c r="O9" s="176">
        <f>N9+M9+L9+K9</f>
        <v>261000</v>
      </c>
      <c r="P9" s="86" t="s">
        <v>112</v>
      </c>
      <c r="Q9" s="190"/>
    </row>
    <row r="10" spans="2:17" ht="268.5" thickBot="1">
      <c r="B10" s="89" t="s">
        <v>170</v>
      </c>
      <c r="C10" s="91" t="s">
        <v>81</v>
      </c>
      <c r="D10" s="183" t="s">
        <v>164</v>
      </c>
      <c r="E10" s="180">
        <v>15440</v>
      </c>
      <c r="F10" s="180">
        <v>15440</v>
      </c>
      <c r="G10" s="4"/>
      <c r="H10" s="157" t="s">
        <v>170</v>
      </c>
      <c r="I10" s="171" t="s">
        <v>81</v>
      </c>
      <c r="J10" s="172" t="s">
        <v>164</v>
      </c>
      <c r="K10" s="177"/>
      <c r="L10" s="176">
        <v>15440</v>
      </c>
      <c r="M10" s="191"/>
      <c r="N10" s="176"/>
      <c r="O10" s="176">
        <f aca="true" t="shared" si="0" ref="O10:O15">N10+M10+L10+K10</f>
        <v>15440</v>
      </c>
      <c r="P10" s="86" t="s">
        <v>137</v>
      </c>
      <c r="Q10" s="190"/>
    </row>
    <row r="11" spans="2:17" ht="128.25" thickBot="1">
      <c r="B11" s="89" t="s">
        <v>170</v>
      </c>
      <c r="C11" s="91" t="s">
        <v>81</v>
      </c>
      <c r="D11" s="184" t="s">
        <v>171</v>
      </c>
      <c r="E11" s="187">
        <v>1916.5</v>
      </c>
      <c r="F11" s="180">
        <v>1916.5</v>
      </c>
      <c r="G11" s="99"/>
      <c r="H11" s="157" t="s">
        <v>162</v>
      </c>
      <c r="I11" s="192" t="s">
        <v>48</v>
      </c>
      <c r="J11" s="193" t="s">
        <v>171</v>
      </c>
      <c r="K11" s="194"/>
      <c r="L11" s="176">
        <v>1916.5</v>
      </c>
      <c r="M11" s="194"/>
      <c r="N11" s="176"/>
      <c r="O11" s="176">
        <f t="shared" si="0"/>
        <v>1916.5</v>
      </c>
      <c r="P11" s="86" t="s">
        <v>138</v>
      </c>
      <c r="Q11" s="190"/>
    </row>
    <row r="12" spans="2:17" ht="90" thickBot="1">
      <c r="B12" s="89" t="s">
        <v>83</v>
      </c>
      <c r="C12" s="91" t="s">
        <v>84</v>
      </c>
      <c r="D12" s="183" t="s">
        <v>85</v>
      </c>
      <c r="E12" s="187">
        <v>50000</v>
      </c>
      <c r="F12" s="180">
        <v>46304.35</v>
      </c>
      <c r="G12" s="99"/>
      <c r="H12" s="157" t="s">
        <v>83</v>
      </c>
      <c r="I12" s="171" t="s">
        <v>84</v>
      </c>
      <c r="J12" s="172" t="s">
        <v>85</v>
      </c>
      <c r="K12" s="191"/>
      <c r="L12" s="176">
        <v>46304.35</v>
      </c>
      <c r="M12" s="191"/>
      <c r="N12" s="176"/>
      <c r="O12" s="176">
        <f t="shared" si="0"/>
        <v>46304.35</v>
      </c>
      <c r="P12" s="86" t="s">
        <v>113</v>
      </c>
      <c r="Q12" s="190"/>
    </row>
    <row r="13" spans="2:17" ht="64.5" thickBot="1">
      <c r="B13" s="89" t="s">
        <v>83</v>
      </c>
      <c r="C13" s="91" t="s">
        <v>84</v>
      </c>
      <c r="D13" s="183" t="s">
        <v>52</v>
      </c>
      <c r="E13" s="180">
        <v>10200</v>
      </c>
      <c r="F13" s="180">
        <v>5753.61</v>
      </c>
      <c r="G13" s="4"/>
      <c r="H13" s="157" t="s">
        <v>83</v>
      </c>
      <c r="I13" s="171" t="s">
        <v>84</v>
      </c>
      <c r="J13" s="172" t="s">
        <v>52</v>
      </c>
      <c r="K13" s="191"/>
      <c r="L13" s="176">
        <v>5753.61</v>
      </c>
      <c r="M13" s="191"/>
      <c r="N13" s="176"/>
      <c r="O13" s="176">
        <f t="shared" si="0"/>
        <v>5753.61</v>
      </c>
      <c r="P13" s="84" t="s">
        <v>114</v>
      </c>
      <c r="Q13" s="190"/>
    </row>
    <row r="14" spans="2:17" ht="77.25" thickBot="1">
      <c r="B14" s="173" t="s">
        <v>86</v>
      </c>
      <c r="C14" s="174" t="s">
        <v>87</v>
      </c>
      <c r="D14" s="185" t="s">
        <v>52</v>
      </c>
      <c r="E14" s="181">
        <v>21267.03</v>
      </c>
      <c r="F14" s="181">
        <v>15507.02</v>
      </c>
      <c r="G14" s="4"/>
      <c r="H14" s="157" t="s">
        <v>86</v>
      </c>
      <c r="I14" s="171" t="s">
        <v>87</v>
      </c>
      <c r="J14" s="172" t="s">
        <v>52</v>
      </c>
      <c r="K14" s="191"/>
      <c r="L14" s="176">
        <v>15507.02</v>
      </c>
      <c r="M14" s="191"/>
      <c r="N14" s="176"/>
      <c r="O14" s="176">
        <f t="shared" si="0"/>
        <v>15507.02</v>
      </c>
      <c r="P14" s="84" t="s">
        <v>115</v>
      </c>
      <c r="Q14" s="190"/>
    </row>
    <row r="15" spans="2:17" ht="90" thickBot="1">
      <c r="B15" s="157" t="s">
        <v>86</v>
      </c>
      <c r="C15" s="171" t="s">
        <v>51</v>
      </c>
      <c r="D15" s="186" t="s">
        <v>52</v>
      </c>
      <c r="E15" s="182">
        <v>37719.56</v>
      </c>
      <c r="F15" s="182">
        <v>11976.26</v>
      </c>
      <c r="G15" s="4"/>
      <c r="H15" s="157" t="s">
        <v>86</v>
      </c>
      <c r="I15" s="171" t="s">
        <v>51</v>
      </c>
      <c r="J15" s="172" t="s">
        <v>52</v>
      </c>
      <c r="K15" s="191"/>
      <c r="L15" s="176">
        <v>11976.26</v>
      </c>
      <c r="M15" s="191"/>
      <c r="N15" s="176"/>
      <c r="O15" s="176">
        <f t="shared" si="0"/>
        <v>11976.26</v>
      </c>
      <c r="P15" s="84" t="s">
        <v>116</v>
      </c>
      <c r="Q15" s="190"/>
    </row>
    <row r="16" spans="2:17" ht="77.25" thickBot="1">
      <c r="B16" s="157" t="s">
        <v>86</v>
      </c>
      <c r="C16" s="171" t="s">
        <v>169</v>
      </c>
      <c r="D16" s="186" t="s">
        <v>155</v>
      </c>
      <c r="E16" s="182">
        <v>5592.7</v>
      </c>
      <c r="F16" s="182">
        <v>5592.7</v>
      </c>
      <c r="G16" s="4"/>
      <c r="H16" s="157" t="s">
        <v>86</v>
      </c>
      <c r="I16" s="171" t="s">
        <v>169</v>
      </c>
      <c r="J16" s="172" t="s">
        <v>155</v>
      </c>
      <c r="K16" s="191"/>
      <c r="L16" s="176">
        <v>5592.7</v>
      </c>
      <c r="M16" s="191"/>
      <c r="N16" s="176"/>
      <c r="O16" s="176">
        <f>N16+M16+L16+K16</f>
        <v>5592.7</v>
      </c>
      <c r="P16" s="84" t="s">
        <v>117</v>
      </c>
      <c r="Q16" s="190"/>
    </row>
    <row r="17" spans="2:17" ht="22.5" customHeight="1" thickBot="1">
      <c r="B17" s="163"/>
      <c r="C17" s="170"/>
      <c r="D17" s="126"/>
      <c r="E17" s="188">
        <f>SUM(E9:E16)</f>
        <v>403135.79000000004</v>
      </c>
      <c r="F17" s="188">
        <f>SUM(F9:F16)</f>
        <v>363490.44</v>
      </c>
      <c r="G17" s="4"/>
      <c r="H17" s="196"/>
      <c r="I17" s="197"/>
      <c r="J17" s="197"/>
      <c r="K17" s="191"/>
      <c r="L17" s="198">
        <f>SUM(L9:L16)</f>
        <v>363490.44</v>
      </c>
      <c r="M17" s="191"/>
      <c r="N17" s="199"/>
      <c r="O17" s="201">
        <f>SUM(O9:O16)</f>
        <v>363490.44</v>
      </c>
      <c r="P17" s="200"/>
      <c r="Q17" s="190"/>
    </row>
    <row r="18" spans="2:17" ht="15" thickBot="1">
      <c r="B18" s="4"/>
      <c r="C18" s="4"/>
      <c r="D18" s="4"/>
      <c r="E18" s="4"/>
      <c r="F18" s="4"/>
      <c r="G18" s="4"/>
      <c r="H18" s="4"/>
      <c r="I18" s="4"/>
      <c r="J18" s="4"/>
      <c r="K18" s="4"/>
      <c r="L18" s="4"/>
      <c r="M18" s="4"/>
      <c r="N18" s="4"/>
      <c r="O18" s="4"/>
      <c r="P18" s="4"/>
      <c r="Q18" s="4"/>
    </row>
    <row r="19" spans="2:16" ht="28.5" customHeight="1">
      <c r="B19" s="10" t="s">
        <v>8</v>
      </c>
      <c r="C19" s="10"/>
      <c r="D19" s="10"/>
      <c r="E19" s="4"/>
      <c r="F19" s="79"/>
      <c r="G19" s="4"/>
      <c r="H19" s="4"/>
      <c r="I19" s="4"/>
      <c r="J19" s="58" t="s">
        <v>43</v>
      </c>
      <c r="K19" s="59">
        <f>SUM(K9:K17)</f>
        <v>0</v>
      </c>
      <c r="L19" s="169">
        <f>SUM(L9:L16)</f>
        <v>363490.44</v>
      </c>
      <c r="M19" s="169">
        <f>SUM(M9:M17)</f>
        <v>0</v>
      </c>
      <c r="N19" s="169">
        <f>SUM(N9:N17)</f>
        <v>0</v>
      </c>
      <c r="O19" s="169">
        <f>+O17</f>
        <v>363490.44</v>
      </c>
      <c r="P19" s="8" t="s">
        <v>11</v>
      </c>
    </row>
    <row r="20" spans="2:17" ht="14.25">
      <c r="B20" s="4"/>
      <c r="C20" s="4"/>
      <c r="D20" s="4"/>
      <c r="E20" s="4"/>
      <c r="F20" s="78"/>
      <c r="G20" s="4"/>
      <c r="H20" s="4"/>
      <c r="I20" s="4"/>
      <c r="J20" s="4"/>
      <c r="K20" s="4"/>
      <c r="L20" s="4"/>
      <c r="M20" s="4"/>
      <c r="N20" s="4"/>
      <c r="O20" s="4"/>
      <c r="P20" s="4"/>
      <c r="Q20" s="4"/>
    </row>
    <row r="21" spans="2:17" ht="14.25">
      <c r="B21" s="36" t="s">
        <v>34</v>
      </c>
      <c r="C21" s="4"/>
      <c r="D21" s="4"/>
      <c r="E21" s="4"/>
      <c r="F21" s="4"/>
      <c r="G21" s="4"/>
      <c r="H21" s="4"/>
      <c r="I21" s="4"/>
      <c r="J21" s="4"/>
      <c r="K21" s="4"/>
      <c r="L21" s="4"/>
      <c r="M21" s="4"/>
      <c r="N21" s="4"/>
      <c r="O21" s="87"/>
      <c r="P21" s="88"/>
      <c r="Q21" s="4"/>
    </row>
    <row r="22" spans="2:6" ht="14.25">
      <c r="B22" s="35" t="s">
        <v>44</v>
      </c>
      <c r="F22" s="111"/>
    </row>
    <row r="23" spans="2:16" ht="14.25">
      <c r="B23" s="35" t="s">
        <v>32</v>
      </c>
      <c r="H23" s="272"/>
      <c r="I23" s="272"/>
      <c r="J23" s="272"/>
      <c r="K23" s="272"/>
      <c r="L23" s="272"/>
      <c r="M23" s="272"/>
      <c r="N23" s="272"/>
      <c r="O23" s="272"/>
      <c r="P23" s="272"/>
    </row>
    <row r="24" spans="2:15" ht="14.25">
      <c r="B24" s="35" t="s">
        <v>33</v>
      </c>
      <c r="O24" s="80"/>
    </row>
    <row r="25" ht="14.25" customHeight="1"/>
    <row r="26" ht="15" customHeight="1"/>
  </sheetData>
  <sheetProtection/>
  <mergeCells count="8">
    <mergeCell ref="H23:P23"/>
    <mergeCell ref="B3:Q3"/>
    <mergeCell ref="B7:F7"/>
    <mergeCell ref="H7:J7"/>
    <mergeCell ref="K7:N7"/>
    <mergeCell ref="O7:O8"/>
    <mergeCell ref="P7:P8"/>
    <mergeCell ref="Q7:Q8"/>
  </mergeCells>
  <printOptions/>
  <pageMargins left="0.75" right="0.75" top="1" bottom="1" header="0" footer="0"/>
  <pageSetup orientation="portrait" paperSize="9"/>
</worksheet>
</file>

<file path=xl/worksheets/sheet15.xml><?xml version="1.0" encoding="utf-8"?>
<worksheet xmlns="http://schemas.openxmlformats.org/spreadsheetml/2006/main" xmlns:r="http://schemas.openxmlformats.org/officeDocument/2006/relationships">
  <sheetPr>
    <tabColor indexed="50"/>
  </sheetPr>
  <dimension ref="B3:Q50"/>
  <sheetViews>
    <sheetView view="pageBreakPreview" zoomScaleSheetLayoutView="100" zoomScalePageLayoutView="0" workbookViewId="0" topLeftCell="A9">
      <selection activeCell="A9" sqref="A1:IV16384"/>
    </sheetView>
  </sheetViews>
  <sheetFormatPr defaultColWidth="9.00390625" defaultRowHeight="14.25"/>
  <cols>
    <col min="1" max="1" width="3.875" style="1" customWidth="1"/>
    <col min="2" max="2" width="26.00390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9.625" style="1" hidden="1" customWidth="1"/>
    <col min="12" max="12" width="11.875" style="1" hidden="1" customWidth="1"/>
    <col min="13" max="13" width="14.875" style="1" bestFit="1" customWidth="1"/>
    <col min="14" max="14" width="9.50390625" style="1" hidden="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83" t="s">
        <v>179</v>
      </c>
      <c r="L7" s="284"/>
      <c r="M7" s="284"/>
      <c r="N7" s="285"/>
      <c r="O7" s="280" t="s">
        <v>41</v>
      </c>
      <c r="P7" s="280" t="s">
        <v>7</v>
      </c>
      <c r="Q7" s="280" t="s">
        <v>4</v>
      </c>
    </row>
    <row r="8" spans="2:17" s="37" customFormat="1" ht="85.5" customHeight="1" thickBot="1">
      <c r="B8" s="38" t="s">
        <v>29</v>
      </c>
      <c r="C8" s="38" t="s">
        <v>30</v>
      </c>
      <c r="D8" s="38" t="s">
        <v>31</v>
      </c>
      <c r="E8" s="38" t="s">
        <v>82</v>
      </c>
      <c r="F8" s="39" t="s">
        <v>118</v>
      </c>
      <c r="G8" s="4"/>
      <c r="H8" s="38" t="s">
        <v>29</v>
      </c>
      <c r="I8" s="38" t="s">
        <v>30</v>
      </c>
      <c r="J8" s="39" t="s">
        <v>31</v>
      </c>
      <c r="K8" s="60" t="s">
        <v>89</v>
      </c>
      <c r="L8" s="60" t="s">
        <v>88</v>
      </c>
      <c r="M8" s="60" t="s">
        <v>90</v>
      </c>
      <c r="N8" s="60" t="s">
        <v>90</v>
      </c>
      <c r="O8" s="281"/>
      <c r="P8" s="282"/>
      <c r="Q8" s="282"/>
    </row>
    <row r="9" spans="2:17" ht="89.25" customHeight="1">
      <c r="B9" s="89" t="s">
        <v>96</v>
      </c>
      <c r="C9" s="91" t="s">
        <v>84</v>
      </c>
      <c r="D9" s="103" t="s">
        <v>171</v>
      </c>
      <c r="E9" s="130">
        <v>5000</v>
      </c>
      <c r="F9" s="130">
        <v>5000</v>
      </c>
      <c r="G9" s="4"/>
      <c r="H9" s="312" t="s">
        <v>119</v>
      </c>
      <c r="I9" s="315" t="s">
        <v>97</v>
      </c>
      <c r="J9" s="315" t="s">
        <v>120</v>
      </c>
      <c r="K9" s="145"/>
      <c r="L9" s="145"/>
      <c r="M9" s="318">
        <f>SUM(F9:F13)</f>
        <v>50872.67999999999</v>
      </c>
      <c r="N9" s="145"/>
      <c r="O9" s="318">
        <f>+M9</f>
        <v>50872.67999999999</v>
      </c>
      <c r="P9" s="321" t="s">
        <v>121</v>
      </c>
      <c r="Q9" s="156"/>
    </row>
    <row r="10" spans="2:17" ht="57">
      <c r="B10" s="89" t="s">
        <v>86</v>
      </c>
      <c r="C10" s="91" t="s">
        <v>51</v>
      </c>
      <c r="D10" s="103" t="s">
        <v>174</v>
      </c>
      <c r="E10" s="130">
        <v>24992</v>
      </c>
      <c r="F10" s="130">
        <v>9776.48</v>
      </c>
      <c r="G10" s="4"/>
      <c r="H10" s="313"/>
      <c r="I10" s="316"/>
      <c r="J10" s="316"/>
      <c r="K10" s="150"/>
      <c r="L10" s="150"/>
      <c r="M10" s="319"/>
      <c r="N10" s="150"/>
      <c r="O10" s="319"/>
      <c r="P10" s="322"/>
      <c r="Q10" s="151"/>
    </row>
    <row r="11" spans="2:17" ht="38.25" customHeight="1">
      <c r="B11" s="89" t="s">
        <v>93</v>
      </c>
      <c r="C11" s="91" t="s">
        <v>48</v>
      </c>
      <c r="D11" s="103" t="s">
        <v>98</v>
      </c>
      <c r="E11" s="130">
        <f>37000+8000+5280</f>
        <v>50280</v>
      </c>
      <c r="F11" s="130">
        <f>27605+3050+2533.2</f>
        <v>33188.2</v>
      </c>
      <c r="G11" s="4"/>
      <c r="H11" s="313"/>
      <c r="I11" s="316"/>
      <c r="J11" s="316"/>
      <c r="K11" s="150"/>
      <c r="L11" s="150"/>
      <c r="M11" s="319"/>
      <c r="N11" s="150"/>
      <c r="O11" s="319"/>
      <c r="P11" s="322"/>
      <c r="Q11" s="151"/>
    </row>
    <row r="12" spans="2:17" ht="38.25" customHeight="1">
      <c r="B12" s="89" t="s">
        <v>86</v>
      </c>
      <c r="C12" s="91" t="s">
        <v>157</v>
      </c>
      <c r="D12" s="103" t="s">
        <v>98</v>
      </c>
      <c r="E12" s="130">
        <v>21408</v>
      </c>
      <c r="F12" s="130">
        <v>408</v>
      </c>
      <c r="G12" s="4"/>
      <c r="H12" s="313"/>
      <c r="I12" s="316"/>
      <c r="J12" s="316"/>
      <c r="K12" s="150"/>
      <c r="L12" s="150"/>
      <c r="M12" s="319"/>
      <c r="N12" s="150"/>
      <c r="O12" s="319"/>
      <c r="P12" s="322"/>
      <c r="Q12" s="151"/>
    </row>
    <row r="13" spans="2:17" ht="38.25" customHeight="1" thickBot="1">
      <c r="B13" s="89" t="s">
        <v>86</v>
      </c>
      <c r="C13" s="91" t="s">
        <v>169</v>
      </c>
      <c r="D13" s="103" t="s">
        <v>98</v>
      </c>
      <c r="E13" s="130">
        <v>15000</v>
      </c>
      <c r="F13" s="130">
        <v>2500</v>
      </c>
      <c r="G13" s="4"/>
      <c r="H13" s="314"/>
      <c r="I13" s="317"/>
      <c r="J13" s="317"/>
      <c r="K13" s="155"/>
      <c r="L13" s="155"/>
      <c r="M13" s="320"/>
      <c r="N13" s="155"/>
      <c r="O13" s="320"/>
      <c r="P13" s="323"/>
      <c r="Q13" s="154"/>
    </row>
    <row r="14" spans="2:17" ht="71.25">
      <c r="B14" s="89" t="s">
        <v>99</v>
      </c>
      <c r="C14" s="91" t="s">
        <v>100</v>
      </c>
      <c r="D14" s="103" t="s">
        <v>98</v>
      </c>
      <c r="E14" s="130">
        <v>4400</v>
      </c>
      <c r="F14" s="130">
        <v>23.98</v>
      </c>
      <c r="G14" s="4"/>
      <c r="H14" s="312" t="s">
        <v>122</v>
      </c>
      <c r="I14" s="315" t="s">
        <v>97</v>
      </c>
      <c r="J14" s="315" t="s">
        <v>120</v>
      </c>
      <c r="K14" s="145"/>
      <c r="L14" s="145"/>
      <c r="M14" s="324">
        <f>SUM(F14:F22)</f>
        <v>10390.92</v>
      </c>
      <c r="N14" s="324"/>
      <c r="O14" s="324">
        <f>+M14</f>
        <v>10390.92</v>
      </c>
      <c r="P14" s="321" t="s">
        <v>123</v>
      </c>
      <c r="Q14" s="156"/>
    </row>
    <row r="15" spans="2:17" ht="42.75">
      <c r="B15" s="89" t="s">
        <v>99</v>
      </c>
      <c r="C15" s="91" t="s">
        <v>101</v>
      </c>
      <c r="D15" s="103" t="s">
        <v>98</v>
      </c>
      <c r="E15" s="130">
        <v>4400</v>
      </c>
      <c r="F15" s="130">
        <v>23.98</v>
      </c>
      <c r="G15" s="4"/>
      <c r="H15" s="313"/>
      <c r="I15" s="316"/>
      <c r="J15" s="316"/>
      <c r="K15" s="150"/>
      <c r="L15" s="150"/>
      <c r="M15" s="325"/>
      <c r="N15" s="325"/>
      <c r="O15" s="325"/>
      <c r="P15" s="322"/>
      <c r="Q15" s="151"/>
    </row>
    <row r="16" spans="2:17" ht="57">
      <c r="B16" s="89" t="s">
        <v>99</v>
      </c>
      <c r="C16" s="91" t="s">
        <v>102</v>
      </c>
      <c r="D16" s="103" t="s">
        <v>98</v>
      </c>
      <c r="E16" s="130">
        <v>4400</v>
      </c>
      <c r="F16" s="130">
        <v>1112.07</v>
      </c>
      <c r="G16" s="4"/>
      <c r="H16" s="313"/>
      <c r="I16" s="316"/>
      <c r="J16" s="316"/>
      <c r="K16" s="150"/>
      <c r="L16" s="150"/>
      <c r="M16" s="325"/>
      <c r="N16" s="325"/>
      <c r="O16" s="325"/>
      <c r="P16" s="322"/>
      <c r="Q16" s="151"/>
    </row>
    <row r="17" spans="2:17" ht="28.5">
      <c r="B17" s="89" t="s">
        <v>103</v>
      </c>
      <c r="C17" s="91" t="s">
        <v>84</v>
      </c>
      <c r="D17" s="103" t="s">
        <v>98</v>
      </c>
      <c r="E17" s="130">
        <v>12100</v>
      </c>
      <c r="F17" s="130">
        <v>37.05</v>
      </c>
      <c r="G17" s="4"/>
      <c r="H17" s="313"/>
      <c r="I17" s="316"/>
      <c r="J17" s="316"/>
      <c r="K17" s="150"/>
      <c r="L17" s="150"/>
      <c r="M17" s="325"/>
      <c r="N17" s="325"/>
      <c r="O17" s="325"/>
      <c r="P17" s="322"/>
      <c r="Q17" s="151"/>
    </row>
    <row r="18" spans="2:17" ht="28.5">
      <c r="B18" s="89" t="s">
        <v>96</v>
      </c>
      <c r="C18" s="91" t="s">
        <v>97</v>
      </c>
      <c r="D18" s="103" t="s">
        <v>98</v>
      </c>
      <c r="E18" s="130">
        <v>10050</v>
      </c>
      <c r="F18" s="130">
        <v>1027.89</v>
      </c>
      <c r="G18" s="4"/>
      <c r="H18" s="313"/>
      <c r="I18" s="316"/>
      <c r="J18" s="316"/>
      <c r="K18" s="150"/>
      <c r="L18" s="150"/>
      <c r="M18" s="325"/>
      <c r="N18" s="325"/>
      <c r="O18" s="325"/>
      <c r="P18" s="322"/>
      <c r="Q18" s="151"/>
    </row>
    <row r="19" spans="2:17" ht="28.5">
      <c r="B19" s="89" t="s">
        <v>96</v>
      </c>
      <c r="C19" s="91" t="s">
        <v>84</v>
      </c>
      <c r="D19" s="103" t="s">
        <v>98</v>
      </c>
      <c r="E19" s="130">
        <v>10800</v>
      </c>
      <c r="F19" s="130">
        <v>2</v>
      </c>
      <c r="G19" s="4"/>
      <c r="H19" s="313"/>
      <c r="I19" s="316"/>
      <c r="J19" s="316"/>
      <c r="K19" s="150"/>
      <c r="L19" s="150"/>
      <c r="M19" s="325"/>
      <c r="N19" s="325"/>
      <c r="O19" s="325"/>
      <c r="P19" s="322"/>
      <c r="Q19" s="151"/>
    </row>
    <row r="20" spans="2:17" ht="28.5">
      <c r="B20" s="89" t="s">
        <v>96</v>
      </c>
      <c r="C20" s="91" t="s">
        <v>104</v>
      </c>
      <c r="D20" s="103" t="s">
        <v>98</v>
      </c>
      <c r="E20" s="130">
        <v>2645</v>
      </c>
      <c r="F20" s="130">
        <v>253.35</v>
      </c>
      <c r="G20" s="4"/>
      <c r="H20" s="313"/>
      <c r="I20" s="316"/>
      <c r="J20" s="316"/>
      <c r="K20" s="150"/>
      <c r="L20" s="150"/>
      <c r="M20" s="325"/>
      <c r="N20" s="325"/>
      <c r="O20" s="325"/>
      <c r="P20" s="322"/>
      <c r="Q20" s="151"/>
    </row>
    <row r="21" spans="2:17" ht="28.5">
      <c r="B21" s="89" t="s">
        <v>86</v>
      </c>
      <c r="C21" s="91" t="s">
        <v>163</v>
      </c>
      <c r="D21" s="103" t="s">
        <v>98</v>
      </c>
      <c r="E21" s="130">
        <v>1320</v>
      </c>
      <c r="F21" s="130">
        <v>1320</v>
      </c>
      <c r="G21" s="4"/>
      <c r="H21" s="313"/>
      <c r="I21" s="316"/>
      <c r="J21" s="316"/>
      <c r="K21" s="150"/>
      <c r="L21" s="150"/>
      <c r="M21" s="325"/>
      <c r="N21" s="325"/>
      <c r="O21" s="325"/>
      <c r="P21" s="322"/>
      <c r="Q21" s="151"/>
    </row>
    <row r="22" spans="2:17" ht="29.25" thickBot="1">
      <c r="B22" s="89" t="s">
        <v>86</v>
      </c>
      <c r="C22" s="91" t="s">
        <v>169</v>
      </c>
      <c r="D22" s="103" t="s">
        <v>94</v>
      </c>
      <c r="E22" s="130">
        <v>27171.9</v>
      </c>
      <c r="F22" s="130">
        <v>6590.6</v>
      </c>
      <c r="G22" s="4"/>
      <c r="H22" s="314"/>
      <c r="I22" s="317"/>
      <c r="J22" s="317"/>
      <c r="K22" s="155"/>
      <c r="L22" s="155"/>
      <c r="M22" s="326"/>
      <c r="N22" s="326"/>
      <c r="O22" s="326"/>
      <c r="P22" s="323"/>
      <c r="Q22" s="154"/>
    </row>
    <row r="23" spans="2:17" ht="42.75" customHeight="1">
      <c r="B23" s="89" t="s">
        <v>158</v>
      </c>
      <c r="C23" s="91" t="s">
        <v>159</v>
      </c>
      <c r="D23" s="103" t="s">
        <v>94</v>
      </c>
      <c r="E23" s="130">
        <f>2590.14+4942.86</f>
        <v>7533</v>
      </c>
      <c r="F23" s="130">
        <f>42.32+13.83</f>
        <v>56.15</v>
      </c>
      <c r="G23" s="4"/>
      <c r="H23" s="312" t="s">
        <v>124</v>
      </c>
      <c r="I23" s="315" t="s">
        <v>97</v>
      </c>
      <c r="J23" s="315" t="s">
        <v>120</v>
      </c>
      <c r="K23" s="145"/>
      <c r="L23" s="145"/>
      <c r="M23" s="318">
        <f>SUM(F23:F32)</f>
        <v>30851.25</v>
      </c>
      <c r="N23" s="145"/>
      <c r="O23" s="318">
        <f>+M23</f>
        <v>30851.25</v>
      </c>
      <c r="P23" s="321" t="s">
        <v>125</v>
      </c>
      <c r="Q23" s="156"/>
    </row>
    <row r="24" spans="2:17" ht="28.5">
      <c r="B24" s="89" t="s">
        <v>93</v>
      </c>
      <c r="C24" s="91" t="s">
        <v>48</v>
      </c>
      <c r="D24" s="103" t="s">
        <v>94</v>
      </c>
      <c r="E24" s="130">
        <v>20496.9</v>
      </c>
      <c r="F24" s="130">
        <v>242.22</v>
      </c>
      <c r="G24" s="4"/>
      <c r="H24" s="313"/>
      <c r="I24" s="316"/>
      <c r="J24" s="316"/>
      <c r="K24" s="150"/>
      <c r="L24" s="150"/>
      <c r="M24" s="319"/>
      <c r="N24" s="150"/>
      <c r="O24" s="319"/>
      <c r="P24" s="322"/>
      <c r="Q24" s="151"/>
    </row>
    <row r="25" spans="2:17" ht="28.5">
      <c r="B25" s="89" t="s">
        <v>86</v>
      </c>
      <c r="C25" s="91" t="s">
        <v>163</v>
      </c>
      <c r="D25" s="103" t="s">
        <v>94</v>
      </c>
      <c r="E25" s="130">
        <v>69171.66</v>
      </c>
      <c r="F25" s="130">
        <v>22350.22</v>
      </c>
      <c r="G25" s="4"/>
      <c r="H25" s="313"/>
      <c r="I25" s="316"/>
      <c r="J25" s="316"/>
      <c r="K25" s="150"/>
      <c r="L25" s="150"/>
      <c r="M25" s="319"/>
      <c r="N25" s="150"/>
      <c r="O25" s="319"/>
      <c r="P25" s="322"/>
      <c r="Q25" s="151"/>
    </row>
    <row r="26" spans="2:17" ht="57">
      <c r="B26" s="89" t="s">
        <v>86</v>
      </c>
      <c r="C26" s="91" t="s">
        <v>51</v>
      </c>
      <c r="D26" s="103" t="s">
        <v>94</v>
      </c>
      <c r="E26" s="130">
        <v>19915.74</v>
      </c>
      <c r="F26" s="130">
        <v>1672.48</v>
      </c>
      <c r="G26" s="4"/>
      <c r="H26" s="313"/>
      <c r="I26" s="316"/>
      <c r="J26" s="316"/>
      <c r="K26" s="150"/>
      <c r="L26" s="150"/>
      <c r="M26" s="319"/>
      <c r="N26" s="150"/>
      <c r="O26" s="319"/>
      <c r="P26" s="322"/>
      <c r="Q26" s="151"/>
    </row>
    <row r="27" spans="2:17" ht="28.5">
      <c r="B27" s="89" t="s">
        <v>86</v>
      </c>
      <c r="C27" s="91" t="s">
        <v>157</v>
      </c>
      <c r="D27" s="103" t="s">
        <v>94</v>
      </c>
      <c r="E27" s="130">
        <v>4338.18</v>
      </c>
      <c r="F27" s="130">
        <v>1586.86</v>
      </c>
      <c r="G27" s="4"/>
      <c r="H27" s="313"/>
      <c r="I27" s="316"/>
      <c r="J27" s="316"/>
      <c r="K27" s="150"/>
      <c r="L27" s="150"/>
      <c r="M27" s="319"/>
      <c r="N27" s="150"/>
      <c r="O27" s="319"/>
      <c r="P27" s="322"/>
      <c r="Q27" s="151"/>
    </row>
    <row r="28" spans="2:17" ht="42.75">
      <c r="B28" s="89" t="s">
        <v>86</v>
      </c>
      <c r="C28" s="91" t="s">
        <v>95</v>
      </c>
      <c r="D28" s="103" t="s">
        <v>155</v>
      </c>
      <c r="E28" s="130">
        <v>3000</v>
      </c>
      <c r="F28" s="130">
        <v>854.4</v>
      </c>
      <c r="G28" s="4"/>
      <c r="H28" s="313"/>
      <c r="I28" s="316"/>
      <c r="J28" s="316"/>
      <c r="K28" s="150"/>
      <c r="L28" s="150"/>
      <c r="M28" s="319"/>
      <c r="N28" s="150"/>
      <c r="O28" s="319"/>
      <c r="P28" s="322"/>
      <c r="Q28" s="151"/>
    </row>
    <row r="29" spans="2:17" ht="42.75">
      <c r="B29" s="89" t="s">
        <v>96</v>
      </c>
      <c r="C29" s="91" t="s">
        <v>97</v>
      </c>
      <c r="D29" s="103" t="s">
        <v>155</v>
      </c>
      <c r="E29" s="130">
        <f>1000+776.07</f>
        <v>1776.0700000000002</v>
      </c>
      <c r="F29" s="130">
        <v>1023.57</v>
      </c>
      <c r="G29" s="4"/>
      <c r="H29" s="313"/>
      <c r="I29" s="316"/>
      <c r="J29" s="316"/>
      <c r="K29" s="150"/>
      <c r="L29" s="150"/>
      <c r="M29" s="319"/>
      <c r="N29" s="150"/>
      <c r="O29" s="319"/>
      <c r="P29" s="322"/>
      <c r="Q29" s="151"/>
    </row>
    <row r="30" spans="2:17" ht="42.75">
      <c r="B30" s="89" t="s">
        <v>96</v>
      </c>
      <c r="C30" s="91" t="s">
        <v>48</v>
      </c>
      <c r="D30" s="103" t="s">
        <v>155</v>
      </c>
      <c r="E30" s="130">
        <v>1440</v>
      </c>
      <c r="F30" s="130">
        <v>267.75</v>
      </c>
      <c r="G30" s="4"/>
      <c r="H30" s="313"/>
      <c r="I30" s="316"/>
      <c r="J30" s="316"/>
      <c r="K30" s="150"/>
      <c r="L30" s="150"/>
      <c r="M30" s="319"/>
      <c r="N30" s="150"/>
      <c r="O30" s="319"/>
      <c r="P30" s="322"/>
      <c r="Q30" s="151"/>
    </row>
    <row r="31" spans="2:17" ht="42.75">
      <c r="B31" s="89" t="s">
        <v>96</v>
      </c>
      <c r="C31" s="91" t="s">
        <v>84</v>
      </c>
      <c r="D31" s="103" t="s">
        <v>155</v>
      </c>
      <c r="E31" s="130">
        <v>1000</v>
      </c>
      <c r="F31" s="130">
        <v>10</v>
      </c>
      <c r="G31" s="4"/>
      <c r="H31" s="313"/>
      <c r="I31" s="316"/>
      <c r="J31" s="316"/>
      <c r="K31" s="150"/>
      <c r="L31" s="150"/>
      <c r="M31" s="319"/>
      <c r="N31" s="150"/>
      <c r="O31" s="319"/>
      <c r="P31" s="322"/>
      <c r="Q31" s="151"/>
    </row>
    <row r="32" spans="2:17" ht="28.5">
      <c r="B32" s="89" t="s">
        <v>86</v>
      </c>
      <c r="C32" s="91" t="s">
        <v>95</v>
      </c>
      <c r="D32" s="103" t="s">
        <v>94</v>
      </c>
      <c r="E32" s="130">
        <v>7215</v>
      </c>
      <c r="F32" s="130">
        <v>2787.6</v>
      </c>
      <c r="G32" s="4"/>
      <c r="H32" s="313"/>
      <c r="I32" s="316"/>
      <c r="J32" s="316"/>
      <c r="K32" s="150"/>
      <c r="L32" s="150"/>
      <c r="M32" s="319"/>
      <c r="N32" s="150"/>
      <c r="O32" s="319"/>
      <c r="P32" s="322"/>
      <c r="Q32" s="151"/>
    </row>
    <row r="33" spans="2:17" ht="38.25" customHeight="1">
      <c r="B33" s="89" t="s">
        <v>86</v>
      </c>
      <c r="C33" s="91" t="s">
        <v>105</v>
      </c>
      <c r="D33" s="103" t="s">
        <v>98</v>
      </c>
      <c r="E33" s="130">
        <v>8800</v>
      </c>
      <c r="F33" s="130">
        <v>2088.63</v>
      </c>
      <c r="G33" s="4"/>
      <c r="H33" s="313" t="s">
        <v>126</v>
      </c>
      <c r="I33" s="316" t="s">
        <v>97</v>
      </c>
      <c r="J33" s="316" t="s">
        <v>120</v>
      </c>
      <c r="K33" s="150"/>
      <c r="L33" s="150"/>
      <c r="M33" s="319">
        <f>SUM(F33:F36)</f>
        <v>4866.61</v>
      </c>
      <c r="N33" s="150"/>
      <c r="O33" s="319">
        <f>+M33</f>
        <v>4866.61</v>
      </c>
      <c r="P33" s="322"/>
      <c r="Q33" s="151"/>
    </row>
    <row r="34" spans="2:17" ht="38.25" customHeight="1">
      <c r="B34" s="89" t="s">
        <v>86</v>
      </c>
      <c r="C34" s="91" t="s">
        <v>157</v>
      </c>
      <c r="D34" s="103" t="s">
        <v>98</v>
      </c>
      <c r="E34" s="130">
        <v>7876</v>
      </c>
      <c r="F34" s="130">
        <v>1011.3</v>
      </c>
      <c r="G34" s="4"/>
      <c r="H34" s="313"/>
      <c r="I34" s="316"/>
      <c r="J34" s="316"/>
      <c r="K34" s="150"/>
      <c r="L34" s="150"/>
      <c r="M34" s="319"/>
      <c r="N34" s="150"/>
      <c r="O34" s="319"/>
      <c r="P34" s="322"/>
      <c r="Q34" s="151"/>
    </row>
    <row r="35" spans="2:17" ht="28.5">
      <c r="B35" s="89" t="s">
        <v>86</v>
      </c>
      <c r="C35" s="91" t="s">
        <v>107</v>
      </c>
      <c r="D35" s="103" t="s">
        <v>106</v>
      </c>
      <c r="E35" s="130">
        <v>16270.17</v>
      </c>
      <c r="F35" s="130">
        <v>1417.73</v>
      </c>
      <c r="G35" s="4"/>
      <c r="H35" s="313"/>
      <c r="I35" s="316"/>
      <c r="J35" s="316"/>
      <c r="K35" s="150"/>
      <c r="L35" s="150"/>
      <c r="M35" s="319"/>
      <c r="N35" s="150"/>
      <c r="O35" s="319"/>
      <c r="P35" s="322"/>
      <c r="Q35" s="151"/>
    </row>
    <row r="36" spans="2:17" ht="29.25" thickBot="1">
      <c r="B36" s="131"/>
      <c r="C36" s="132" t="s">
        <v>53</v>
      </c>
      <c r="D36" s="133"/>
      <c r="E36" s="134">
        <f>697.9/2</f>
        <v>348.95</v>
      </c>
      <c r="F36" s="130">
        <f>+E36</f>
        <v>348.95</v>
      </c>
      <c r="G36" s="4"/>
      <c r="H36" s="313"/>
      <c r="I36" s="316"/>
      <c r="J36" s="316"/>
      <c r="K36" s="150"/>
      <c r="L36" s="150"/>
      <c r="M36" s="319"/>
      <c r="N36" s="150"/>
      <c r="O36" s="319"/>
      <c r="P36" s="322"/>
      <c r="Q36" s="152"/>
    </row>
    <row r="37" spans="2:17" ht="38.25" customHeight="1">
      <c r="B37" s="41"/>
      <c r="C37" s="42" t="s">
        <v>53</v>
      </c>
      <c r="D37" s="67"/>
      <c r="E37" s="135">
        <f>697.9/2</f>
        <v>348.95</v>
      </c>
      <c r="F37" s="130">
        <f>+E37</f>
        <v>348.95</v>
      </c>
      <c r="G37" s="148"/>
      <c r="H37" s="313" t="s">
        <v>127</v>
      </c>
      <c r="I37" s="316" t="s">
        <v>97</v>
      </c>
      <c r="J37" s="316" t="s">
        <v>120</v>
      </c>
      <c r="K37" s="150"/>
      <c r="L37" s="150"/>
      <c r="M37" s="319">
        <f>+F37+F38+F39+F40</f>
        <v>4700.15</v>
      </c>
      <c r="N37" s="150"/>
      <c r="O37" s="319">
        <f>+M37</f>
        <v>4700.15</v>
      </c>
      <c r="P37" s="322"/>
      <c r="Q37" s="153"/>
    </row>
    <row r="38" spans="2:17" ht="28.5">
      <c r="B38" s="89" t="s">
        <v>86</v>
      </c>
      <c r="C38" s="91" t="s">
        <v>95</v>
      </c>
      <c r="D38" s="103" t="s">
        <v>98</v>
      </c>
      <c r="E38" s="130">
        <v>25872</v>
      </c>
      <c r="F38" s="130">
        <v>2.9</v>
      </c>
      <c r="G38" s="4"/>
      <c r="H38" s="313"/>
      <c r="I38" s="316"/>
      <c r="J38" s="316"/>
      <c r="K38" s="150"/>
      <c r="L38" s="150"/>
      <c r="M38" s="319"/>
      <c r="N38" s="150"/>
      <c r="O38" s="319"/>
      <c r="P38" s="322"/>
      <c r="Q38" s="151"/>
    </row>
    <row r="39" spans="2:17" ht="28.5">
      <c r="B39" s="89" t="s">
        <v>86</v>
      </c>
      <c r="C39" s="91" t="s">
        <v>157</v>
      </c>
      <c r="D39" s="103" t="s">
        <v>161</v>
      </c>
      <c r="E39" s="130">
        <v>30745.51</v>
      </c>
      <c r="F39" s="130">
        <v>4.77</v>
      </c>
      <c r="G39" s="4"/>
      <c r="H39" s="313"/>
      <c r="I39" s="316"/>
      <c r="J39" s="316"/>
      <c r="K39" s="150"/>
      <c r="L39" s="150"/>
      <c r="M39" s="319"/>
      <c r="N39" s="150"/>
      <c r="O39" s="319"/>
      <c r="P39" s="322"/>
      <c r="Q39" s="151"/>
    </row>
    <row r="40" spans="2:17" ht="29.25" thickBot="1">
      <c r="B40" s="136"/>
      <c r="C40" s="137" t="s">
        <v>67</v>
      </c>
      <c r="D40" s="138"/>
      <c r="E40" s="139">
        <v>4343.53</v>
      </c>
      <c r="F40" s="130">
        <f>+E40</f>
        <v>4343.53</v>
      </c>
      <c r="G40" s="149"/>
      <c r="H40" s="314"/>
      <c r="I40" s="317"/>
      <c r="J40" s="317"/>
      <c r="K40" s="155"/>
      <c r="L40" s="155"/>
      <c r="M40" s="320"/>
      <c r="N40" s="155"/>
      <c r="O40" s="320"/>
      <c r="P40" s="323"/>
      <c r="Q40" s="154"/>
    </row>
    <row r="41" spans="2:17" ht="128.25" thickBot="1">
      <c r="B41" s="140" t="s">
        <v>91</v>
      </c>
      <c r="C41" s="141" t="s">
        <v>166</v>
      </c>
      <c r="D41" s="142" t="s">
        <v>160</v>
      </c>
      <c r="E41" s="143">
        <v>7854.75</v>
      </c>
      <c r="F41" s="130">
        <v>2590.7</v>
      </c>
      <c r="G41" s="4"/>
      <c r="H41" s="157" t="s">
        <v>93</v>
      </c>
      <c r="I41" s="158" t="s">
        <v>48</v>
      </c>
      <c r="J41" s="158" t="s">
        <v>171</v>
      </c>
      <c r="K41" s="159"/>
      <c r="L41" s="159"/>
      <c r="M41" s="160">
        <v>2590.7</v>
      </c>
      <c r="N41" s="159"/>
      <c r="O41" s="160">
        <f>+M41</f>
        <v>2590.7</v>
      </c>
      <c r="P41" s="161" t="s">
        <v>128</v>
      </c>
      <c r="Q41" s="162"/>
    </row>
    <row r="42" spans="2:17" ht="64.5" thickBot="1">
      <c r="B42" s="89" t="s">
        <v>93</v>
      </c>
      <c r="C42" s="91" t="s">
        <v>48</v>
      </c>
      <c r="D42" s="103" t="s">
        <v>171</v>
      </c>
      <c r="E42" s="130">
        <v>7624</v>
      </c>
      <c r="F42" s="130">
        <v>3898.59</v>
      </c>
      <c r="G42" s="4"/>
      <c r="H42" s="157" t="s">
        <v>93</v>
      </c>
      <c r="I42" s="158" t="s">
        <v>48</v>
      </c>
      <c r="J42" s="158" t="s">
        <v>171</v>
      </c>
      <c r="K42" s="159"/>
      <c r="L42" s="159"/>
      <c r="M42" s="160">
        <v>3898.59</v>
      </c>
      <c r="N42" s="159"/>
      <c r="O42" s="160">
        <f>+M42</f>
        <v>3898.59</v>
      </c>
      <c r="P42" s="161" t="s">
        <v>129</v>
      </c>
      <c r="Q42" s="162"/>
    </row>
    <row r="43" spans="2:17" ht="18.75" thickBot="1">
      <c r="B43" s="65"/>
      <c r="C43" s="66"/>
      <c r="D43" s="66"/>
      <c r="E43" s="144">
        <f>SUM(E9:E40)</f>
        <v>424458.56</v>
      </c>
      <c r="F43" s="144">
        <f>SUM(F9:F42)</f>
        <v>108170.9</v>
      </c>
      <c r="G43" s="4"/>
      <c r="H43" s="163"/>
      <c r="I43" s="164"/>
      <c r="J43" s="164"/>
      <c r="K43" s="165"/>
      <c r="L43" s="165"/>
      <c r="M43" s="165"/>
      <c r="N43" s="165"/>
      <c r="O43" s="166"/>
      <c r="P43" s="167"/>
      <c r="Q43" s="168"/>
    </row>
    <row r="44" spans="2:17" ht="15" thickBot="1">
      <c r="B44" s="4"/>
      <c r="C44" s="4"/>
      <c r="D44" s="4"/>
      <c r="E44" s="4"/>
      <c r="F44" s="4"/>
      <c r="G44" s="4"/>
      <c r="H44" s="4"/>
      <c r="I44" s="4"/>
      <c r="J44" s="4"/>
      <c r="K44" s="4"/>
      <c r="L44" s="4"/>
      <c r="M44" s="4"/>
      <c r="N44" s="4"/>
      <c r="O44" s="4"/>
      <c r="P44" s="4"/>
      <c r="Q44" s="4"/>
    </row>
    <row r="45" spans="2:16" ht="28.5" customHeight="1">
      <c r="B45" s="10" t="s">
        <v>8</v>
      </c>
      <c r="C45" s="10"/>
      <c r="D45" s="10"/>
      <c r="E45" s="4"/>
      <c r="F45" s="79"/>
      <c r="G45" s="4"/>
      <c r="H45" s="4"/>
      <c r="I45" s="4"/>
      <c r="J45" s="58" t="s">
        <v>43</v>
      </c>
      <c r="K45" s="59">
        <f>SUM(K36:K43)</f>
        <v>0</v>
      </c>
      <c r="L45" s="145">
        <f>SUM(L36:L43)</f>
        <v>0</v>
      </c>
      <c r="M45" s="169">
        <f>SUM(M9:M43)</f>
        <v>108170.89999999998</v>
      </c>
      <c r="N45" s="169">
        <f>SUM(N36:N43)</f>
        <v>0</v>
      </c>
      <c r="O45" s="169">
        <f>SUM(O9:O43)</f>
        <v>108170.89999999998</v>
      </c>
      <c r="P45" s="8" t="s">
        <v>11</v>
      </c>
    </row>
    <row r="46" spans="2:17" ht="14.25">
      <c r="B46" s="4"/>
      <c r="C46" s="4"/>
      <c r="D46" s="4"/>
      <c r="E46" s="4"/>
      <c r="F46" s="78"/>
      <c r="G46" s="4"/>
      <c r="H46" s="4"/>
      <c r="I46" s="4"/>
      <c r="J46" s="4"/>
      <c r="K46" s="4"/>
      <c r="L46" s="4"/>
      <c r="M46" s="4"/>
      <c r="N46" s="4"/>
      <c r="O46" s="4"/>
      <c r="P46" s="4"/>
      <c r="Q46" s="4"/>
    </row>
    <row r="47" spans="2:17" ht="14.25">
      <c r="B47" s="36" t="s">
        <v>34</v>
      </c>
      <c r="C47" s="4"/>
      <c r="D47" s="4"/>
      <c r="E47" s="4"/>
      <c r="F47" s="78"/>
      <c r="G47" s="4"/>
      <c r="H47" s="4"/>
      <c r="I47" s="4"/>
      <c r="J47" s="4"/>
      <c r="K47" s="4"/>
      <c r="L47" s="4"/>
      <c r="M47" s="4"/>
      <c r="N47" s="4"/>
      <c r="O47" s="146"/>
      <c r="P47" s="147"/>
      <c r="Q47" s="4"/>
    </row>
    <row r="48" spans="2:6" ht="14.25">
      <c r="B48" s="35" t="s">
        <v>44</v>
      </c>
      <c r="F48" s="111"/>
    </row>
    <row r="49" spans="2:16" ht="14.25">
      <c r="B49" s="35" t="s">
        <v>32</v>
      </c>
      <c r="H49" s="272"/>
      <c r="I49" s="272"/>
      <c r="J49" s="272"/>
      <c r="K49" s="272"/>
      <c r="L49" s="272"/>
      <c r="M49" s="272"/>
      <c r="N49" s="272"/>
      <c r="O49" s="272"/>
      <c r="P49" s="272"/>
    </row>
    <row r="50" spans="2:15" ht="14.25">
      <c r="B50" s="35" t="s">
        <v>33</v>
      </c>
      <c r="O50" s="80"/>
    </row>
    <row r="51" ht="14.25" customHeight="1"/>
    <row r="52" ht="15" customHeight="1"/>
  </sheetData>
  <sheetProtection/>
  <mergeCells count="37">
    <mergeCell ref="M37:M40"/>
    <mergeCell ref="O37:O40"/>
    <mergeCell ref="H49:P49"/>
    <mergeCell ref="O23:O32"/>
    <mergeCell ref="P23:P40"/>
    <mergeCell ref="H33:H36"/>
    <mergeCell ref="I33:I36"/>
    <mergeCell ref="J33:J36"/>
    <mergeCell ref="M33:M36"/>
    <mergeCell ref="O33:O36"/>
    <mergeCell ref="I9:I13"/>
    <mergeCell ref="H37:H40"/>
    <mergeCell ref="I37:I40"/>
    <mergeCell ref="J37:J40"/>
    <mergeCell ref="H23:H32"/>
    <mergeCell ref="I23:I32"/>
    <mergeCell ref="J23:J32"/>
    <mergeCell ref="Q7:Q8"/>
    <mergeCell ref="M23:M32"/>
    <mergeCell ref="P9:P13"/>
    <mergeCell ref="H14:H22"/>
    <mergeCell ref="I14:I22"/>
    <mergeCell ref="J14:J22"/>
    <mergeCell ref="M14:M22"/>
    <mergeCell ref="O14:O22"/>
    <mergeCell ref="P14:P22"/>
    <mergeCell ref="N14:N22"/>
    <mergeCell ref="H9:H13"/>
    <mergeCell ref="J9:J13"/>
    <mergeCell ref="M9:M13"/>
    <mergeCell ref="O9:O13"/>
    <mergeCell ref="B3:Q3"/>
    <mergeCell ref="B7:F7"/>
    <mergeCell ref="H7:J7"/>
    <mergeCell ref="K7:N7"/>
    <mergeCell ref="O7:O8"/>
    <mergeCell ref="P7:P8"/>
  </mergeCells>
  <printOptions/>
  <pageMargins left="0.17" right="0.17" top="0.22" bottom="0.22" header="0" footer="0"/>
  <pageSetup horizontalDpi="600" verticalDpi="600" orientation="landscape" scale="34" r:id="rId1"/>
  <rowBreaks count="1" manualBreakCount="1">
    <brk id="45" max="255" man="1"/>
  </rowBreaks>
  <colBreaks count="1" manualBreakCount="1">
    <brk id="16" max="65535" man="1"/>
  </colBreaks>
</worksheet>
</file>

<file path=xl/worksheets/sheet16.xml><?xml version="1.0" encoding="utf-8"?>
<worksheet xmlns="http://schemas.openxmlformats.org/spreadsheetml/2006/main" xmlns:r="http://schemas.openxmlformats.org/officeDocument/2006/relationships">
  <sheetPr>
    <tabColor indexed="50"/>
  </sheetPr>
  <dimension ref="B3:J20"/>
  <sheetViews>
    <sheetView zoomScalePageLayoutView="0" workbookViewId="0" topLeftCell="A1">
      <selection activeCell="B5" sqref="B5:D9"/>
    </sheetView>
  </sheetViews>
  <sheetFormatPr defaultColWidth="9.00390625" defaultRowHeight="14.25"/>
  <cols>
    <col min="1" max="1" width="9.00390625" style="0" customWidth="1"/>
    <col min="2" max="2" width="37.125" style="0" customWidth="1"/>
    <col min="3" max="3" width="4.75390625" style="0" customWidth="1"/>
    <col min="4" max="4" width="52.25390625" style="0" customWidth="1"/>
    <col min="5" max="5" width="45.87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13</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265" t="s">
        <v>25</v>
      </c>
      <c r="C5" s="266"/>
      <c r="D5" s="267"/>
      <c r="E5" s="32" t="s">
        <v>24</v>
      </c>
    </row>
    <row r="6" spans="2:5" s="1" customFormat="1" ht="27.75" customHeight="1">
      <c r="B6" s="268" t="s">
        <v>9</v>
      </c>
      <c r="C6" s="269"/>
      <c r="D6" s="117" t="s">
        <v>191</v>
      </c>
      <c r="E6" s="33"/>
    </row>
    <row r="7" spans="2:5" s="1" customFormat="1" ht="27.75" customHeight="1">
      <c r="B7" s="270" t="s">
        <v>10</v>
      </c>
      <c r="C7" s="271"/>
      <c r="D7" s="20" t="s">
        <v>192</v>
      </c>
      <c r="E7" s="9"/>
    </row>
    <row r="8" spans="2:5" s="1" customFormat="1" ht="27" customHeight="1">
      <c r="B8" s="270" t="s">
        <v>12</v>
      </c>
      <c r="C8" s="271"/>
      <c r="D8" s="127"/>
      <c r="E8" s="16" t="s">
        <v>108</v>
      </c>
    </row>
    <row r="9" spans="2:5" s="1" customFormat="1" ht="28.5" customHeight="1" thickBot="1">
      <c r="B9" s="261" t="s">
        <v>5</v>
      </c>
      <c r="C9" s="262"/>
      <c r="D9" s="21"/>
      <c r="E9" s="17"/>
    </row>
    <row r="10" spans="2:5" s="1" customFormat="1" ht="28.5" customHeight="1" thickBot="1">
      <c r="B10" s="12"/>
      <c r="C10" s="12"/>
      <c r="D10" s="13"/>
      <c r="E10" s="6"/>
    </row>
    <row r="11" spans="2:5" s="1" customFormat="1" ht="48" customHeight="1" thickBot="1">
      <c r="B11" s="11" t="s">
        <v>23</v>
      </c>
      <c r="C11" s="30"/>
      <c r="D11" s="31" t="s">
        <v>26</v>
      </c>
      <c r="E11" s="32" t="s">
        <v>24</v>
      </c>
    </row>
    <row r="12" spans="2:5" ht="99.75">
      <c r="B12" s="27" t="s">
        <v>14</v>
      </c>
      <c r="C12" s="28"/>
      <c r="D12" s="118"/>
      <c r="E12" s="29" t="s">
        <v>27</v>
      </c>
    </row>
    <row r="13" spans="2:5" ht="66" customHeight="1">
      <c r="B13" s="22" t="s">
        <v>15</v>
      </c>
      <c r="C13" s="15"/>
      <c r="D13" s="119"/>
      <c r="E13" s="263" t="s">
        <v>45</v>
      </c>
    </row>
    <row r="14" spans="2:5" ht="42.75">
      <c r="B14" s="22" t="s">
        <v>16</v>
      </c>
      <c r="C14" s="15"/>
      <c r="D14" s="19"/>
      <c r="E14" s="263"/>
    </row>
    <row r="15" spans="2:5" ht="28.5">
      <c r="B15" s="22" t="s">
        <v>17</v>
      </c>
      <c r="C15" s="15"/>
      <c r="D15" s="19"/>
      <c r="E15" s="263"/>
    </row>
    <row r="16" spans="2:5" ht="42.75">
      <c r="B16" s="23" t="s">
        <v>18</v>
      </c>
      <c r="C16" s="15"/>
      <c r="D16" s="19"/>
      <c r="E16" s="263"/>
    </row>
    <row r="17" spans="2:5" ht="57">
      <c r="B17" s="23" t="s">
        <v>19</v>
      </c>
      <c r="C17" s="15"/>
      <c r="D17" s="119"/>
      <c r="E17" s="263"/>
    </row>
    <row r="18" spans="2:5" ht="28.5">
      <c r="B18" s="23" t="s">
        <v>20</v>
      </c>
      <c r="C18" s="15"/>
      <c r="D18" s="19"/>
      <c r="E18" s="263"/>
    </row>
    <row r="19" spans="2:5" ht="28.5">
      <c r="B19" s="23" t="s">
        <v>21</v>
      </c>
      <c r="C19" s="15"/>
      <c r="D19" s="19"/>
      <c r="E19" s="263"/>
    </row>
    <row r="20" spans="2:5" ht="29.25" thickBot="1">
      <c r="B20" s="24" t="s">
        <v>22</v>
      </c>
      <c r="C20" s="25"/>
      <c r="D20" s="26"/>
      <c r="E20" s="264"/>
    </row>
  </sheetData>
  <sheetProtection/>
  <mergeCells count="6">
    <mergeCell ref="B5:D5"/>
    <mergeCell ref="B6:C6"/>
    <mergeCell ref="B7:C7"/>
    <mergeCell ref="B8:C8"/>
    <mergeCell ref="B9:C9"/>
    <mergeCell ref="E13:E2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50"/>
  </sheetPr>
  <dimension ref="A1:Q136"/>
  <sheetViews>
    <sheetView tabSelected="1" workbookViewId="0" topLeftCell="A1">
      <selection activeCell="J61" sqref="J61"/>
    </sheetView>
  </sheetViews>
  <sheetFormatPr defaultColWidth="9.00390625" defaultRowHeight="14.25"/>
  <cols>
    <col min="1" max="1" width="0.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9.625" style="1" hidden="1" customWidth="1"/>
    <col min="12" max="12" width="18.75390625" style="1" customWidth="1"/>
    <col min="13" max="13" width="9.125" style="1" hidden="1" customWidth="1"/>
    <col min="14" max="14" width="9.50390625" style="1" hidden="1" customWidth="1"/>
    <col min="15" max="15" width="25.50390625" style="1" bestFit="1" customWidth="1"/>
    <col min="16" max="16" width="66.75390625" style="1" customWidth="1"/>
    <col min="17" max="17" width="23.00390625" style="1" customWidth="1"/>
    <col min="18" max="16384" width="9.00390625" style="1" customWidth="1"/>
  </cols>
  <sheetData>
    <row r="1" spans="2:5" ht="15.75">
      <c r="B1" s="342" t="s">
        <v>25</v>
      </c>
      <c r="C1" s="342"/>
      <c r="D1" s="342"/>
      <c r="E1" s="250"/>
    </row>
    <row r="2" spans="2:5" ht="33.75">
      <c r="B2" s="343" t="s">
        <v>9</v>
      </c>
      <c r="C2" s="343"/>
      <c r="D2" s="327" t="s">
        <v>191</v>
      </c>
      <c r="E2" s="327"/>
    </row>
    <row r="3" spans="2:5" ht="33.75">
      <c r="B3" s="343" t="s">
        <v>10</v>
      </c>
      <c r="C3" s="343"/>
      <c r="D3" s="327" t="s">
        <v>192</v>
      </c>
      <c r="E3" s="327"/>
    </row>
    <row r="4" spans="2:5" ht="20.25">
      <c r="B4" s="343" t="s">
        <v>229</v>
      </c>
      <c r="C4" s="343"/>
      <c r="D4" s="328">
        <v>42194</v>
      </c>
      <c r="E4" s="329"/>
    </row>
    <row r="5" spans="2:5" ht="20.25">
      <c r="B5" s="343" t="s">
        <v>5</v>
      </c>
      <c r="C5" s="343"/>
      <c r="D5" s="328">
        <v>42231</v>
      </c>
      <c r="E5" s="329"/>
    </row>
    <row r="8" spans="2:17" ht="23.25">
      <c r="B8" s="344" t="s">
        <v>230</v>
      </c>
      <c r="C8" s="345"/>
      <c r="D8" s="345"/>
      <c r="E8" s="345"/>
      <c r="F8" s="345"/>
      <c r="G8" s="345"/>
      <c r="H8" s="345"/>
      <c r="I8" s="345"/>
      <c r="J8" s="345"/>
      <c r="K8" s="345"/>
      <c r="L8" s="345"/>
      <c r="M8" s="345"/>
      <c r="N8" s="345"/>
      <c r="O8" s="345"/>
      <c r="P8" s="345"/>
      <c r="Q8" s="346"/>
    </row>
    <row r="9" ht="15" thickBot="1"/>
    <row r="10" spans="2:17" s="37" customFormat="1" ht="50.25" customHeight="1" thickBot="1">
      <c r="B10" s="274" t="s">
        <v>2</v>
      </c>
      <c r="C10" s="275"/>
      <c r="D10" s="275"/>
      <c r="E10" s="275"/>
      <c r="F10" s="276"/>
      <c r="G10" s="4"/>
      <c r="H10" s="274" t="s">
        <v>3</v>
      </c>
      <c r="I10" s="275"/>
      <c r="J10" s="276"/>
      <c r="K10" s="283" t="s">
        <v>179</v>
      </c>
      <c r="L10" s="284"/>
      <c r="M10" s="284"/>
      <c r="N10" s="285"/>
      <c r="O10" s="280" t="s">
        <v>41</v>
      </c>
      <c r="P10" s="280" t="s">
        <v>7</v>
      </c>
      <c r="Q10" s="280" t="s">
        <v>4</v>
      </c>
    </row>
    <row r="11" spans="2:17" s="37" customFormat="1" ht="85.5" customHeight="1" thickBot="1">
      <c r="B11" s="38" t="s">
        <v>29</v>
      </c>
      <c r="C11" s="38" t="s">
        <v>30</v>
      </c>
      <c r="D11" s="38" t="s">
        <v>31</v>
      </c>
      <c r="E11" s="38" t="s">
        <v>150</v>
      </c>
      <c r="F11" s="39" t="s">
        <v>151</v>
      </c>
      <c r="G11" s="4"/>
      <c r="H11" s="38" t="s">
        <v>29</v>
      </c>
      <c r="I11" s="38" t="s">
        <v>30</v>
      </c>
      <c r="J11" s="39" t="s">
        <v>31</v>
      </c>
      <c r="K11" s="60" t="s">
        <v>89</v>
      </c>
      <c r="L11" s="60" t="s">
        <v>139</v>
      </c>
      <c r="M11" s="60" t="s">
        <v>90</v>
      </c>
      <c r="N11" s="60" t="s">
        <v>90</v>
      </c>
      <c r="O11" s="281"/>
      <c r="P11" s="282"/>
      <c r="Q11" s="282"/>
    </row>
    <row r="12" spans="2:17" ht="102.75" thickBot="1">
      <c r="B12" s="89" t="s">
        <v>170</v>
      </c>
      <c r="C12" s="91" t="s">
        <v>81</v>
      </c>
      <c r="D12" s="183" t="s">
        <v>161</v>
      </c>
      <c r="E12" s="179">
        <v>261000</v>
      </c>
      <c r="F12" s="242">
        <v>246960</v>
      </c>
      <c r="G12" s="4"/>
      <c r="H12" s="157" t="s">
        <v>170</v>
      </c>
      <c r="I12" s="171" t="s">
        <v>81</v>
      </c>
      <c r="J12" s="172" t="s">
        <v>161</v>
      </c>
      <c r="K12" s="177"/>
      <c r="L12" s="242">
        <v>246960</v>
      </c>
      <c r="M12" s="189"/>
      <c r="N12" s="176"/>
      <c r="O12" s="176">
        <f aca="true" t="shared" si="0" ref="O12:O18">N12+M12+L12+K12</f>
        <v>246960</v>
      </c>
      <c r="P12" s="86" t="s">
        <v>209</v>
      </c>
      <c r="Q12" s="190"/>
    </row>
    <row r="13" spans="2:17" ht="51.75" thickBot="1">
      <c r="B13" s="89" t="s">
        <v>170</v>
      </c>
      <c r="C13" s="91" t="s">
        <v>81</v>
      </c>
      <c r="D13" s="183" t="s">
        <v>164</v>
      </c>
      <c r="E13" s="180">
        <v>15440</v>
      </c>
      <c r="F13" s="242">
        <v>15440</v>
      </c>
      <c r="G13" s="4"/>
      <c r="H13" s="157" t="s">
        <v>170</v>
      </c>
      <c r="I13" s="171" t="s">
        <v>81</v>
      </c>
      <c r="J13" s="172" t="s">
        <v>164</v>
      </c>
      <c r="K13" s="177"/>
      <c r="L13" s="242">
        <v>15440</v>
      </c>
      <c r="M13" s="191"/>
      <c r="N13" s="176"/>
      <c r="O13" s="176">
        <f t="shared" si="0"/>
        <v>15440</v>
      </c>
      <c r="P13" s="86" t="s">
        <v>208</v>
      </c>
      <c r="Q13" s="190"/>
    </row>
    <row r="14" spans="2:17" ht="64.5" thickBot="1">
      <c r="B14" s="89" t="s">
        <v>83</v>
      </c>
      <c r="C14" s="91" t="s">
        <v>84</v>
      </c>
      <c r="D14" s="183" t="s">
        <v>85</v>
      </c>
      <c r="E14" s="187">
        <v>50000</v>
      </c>
      <c r="F14" s="242">
        <v>46304.35</v>
      </c>
      <c r="G14" s="99"/>
      <c r="H14" s="157" t="s">
        <v>83</v>
      </c>
      <c r="I14" s="171" t="s">
        <v>84</v>
      </c>
      <c r="J14" s="172" t="s">
        <v>85</v>
      </c>
      <c r="K14" s="191"/>
      <c r="L14" s="242">
        <v>46304.35</v>
      </c>
      <c r="M14" s="191"/>
      <c r="N14" s="176"/>
      <c r="O14" s="176">
        <f t="shared" si="0"/>
        <v>46304.35</v>
      </c>
      <c r="P14" s="86" t="s">
        <v>212</v>
      </c>
      <c r="Q14" s="190"/>
    </row>
    <row r="15" spans="2:17" ht="64.5" customHeight="1" thickBot="1">
      <c r="B15" s="89" t="s">
        <v>83</v>
      </c>
      <c r="C15" s="91" t="s">
        <v>84</v>
      </c>
      <c r="D15" s="183" t="s">
        <v>52</v>
      </c>
      <c r="E15" s="180">
        <v>10200</v>
      </c>
      <c r="F15" s="242">
        <v>5753.61</v>
      </c>
      <c r="G15" s="4"/>
      <c r="H15" s="157" t="s">
        <v>83</v>
      </c>
      <c r="I15" s="171" t="s">
        <v>84</v>
      </c>
      <c r="J15" s="172" t="s">
        <v>52</v>
      </c>
      <c r="K15" s="191"/>
      <c r="L15" s="242">
        <v>5753.61</v>
      </c>
      <c r="M15" s="191"/>
      <c r="N15" s="176"/>
      <c r="O15" s="176">
        <f t="shared" si="0"/>
        <v>5753.61</v>
      </c>
      <c r="P15" s="332" t="s">
        <v>213</v>
      </c>
      <c r="Q15" s="190"/>
    </row>
    <row r="16" spans="2:17" ht="43.5" thickBot="1">
      <c r="B16" s="173" t="s">
        <v>86</v>
      </c>
      <c r="C16" s="174" t="s">
        <v>87</v>
      </c>
      <c r="D16" s="185" t="s">
        <v>52</v>
      </c>
      <c r="E16" s="181">
        <v>21267.03</v>
      </c>
      <c r="F16" s="243">
        <v>15507.02</v>
      </c>
      <c r="G16" s="4"/>
      <c r="H16" s="157" t="s">
        <v>86</v>
      </c>
      <c r="I16" s="171" t="s">
        <v>87</v>
      </c>
      <c r="J16" s="172" t="s">
        <v>52</v>
      </c>
      <c r="K16" s="191"/>
      <c r="L16" s="243">
        <v>15507.02</v>
      </c>
      <c r="M16" s="191"/>
      <c r="N16" s="176"/>
      <c r="O16" s="176">
        <f t="shared" si="0"/>
        <v>15507.02</v>
      </c>
      <c r="P16" s="333"/>
      <c r="Q16" s="190"/>
    </row>
    <row r="17" spans="2:17" ht="72" thickBot="1">
      <c r="B17" s="157" t="s">
        <v>86</v>
      </c>
      <c r="C17" s="171" t="s">
        <v>51</v>
      </c>
      <c r="D17" s="186" t="s">
        <v>52</v>
      </c>
      <c r="E17" s="182">
        <v>37719.56</v>
      </c>
      <c r="F17" s="244">
        <v>11699.96</v>
      </c>
      <c r="G17" s="4"/>
      <c r="H17" s="157" t="s">
        <v>86</v>
      </c>
      <c r="I17" s="171" t="s">
        <v>51</v>
      </c>
      <c r="J17" s="172" t="s">
        <v>52</v>
      </c>
      <c r="K17" s="191"/>
      <c r="L17" s="244">
        <v>11699.96</v>
      </c>
      <c r="M17" s="191"/>
      <c r="N17" s="176"/>
      <c r="O17" s="176">
        <f t="shared" si="0"/>
        <v>11699.96</v>
      </c>
      <c r="P17" s="334"/>
      <c r="Q17" s="190"/>
    </row>
    <row r="18" spans="2:17" ht="51.75" thickBot="1">
      <c r="B18" s="157" t="s">
        <v>86</v>
      </c>
      <c r="C18" s="171" t="s">
        <v>169</v>
      </c>
      <c r="D18" s="186" t="s">
        <v>155</v>
      </c>
      <c r="E18" s="182">
        <v>5592.7</v>
      </c>
      <c r="F18" s="245">
        <v>5592.7</v>
      </c>
      <c r="G18" s="4"/>
      <c r="H18" s="157" t="s">
        <v>86</v>
      </c>
      <c r="I18" s="171" t="s">
        <v>169</v>
      </c>
      <c r="J18" s="172" t="s">
        <v>155</v>
      </c>
      <c r="K18" s="191"/>
      <c r="L18" s="245">
        <v>5592.7</v>
      </c>
      <c r="M18" s="191"/>
      <c r="N18" s="176"/>
      <c r="O18" s="176">
        <f t="shared" si="0"/>
        <v>5592.7</v>
      </c>
      <c r="P18" s="84" t="s">
        <v>214</v>
      </c>
      <c r="Q18" s="190"/>
    </row>
    <row r="19" spans="2:17" ht="22.5" customHeight="1" thickBot="1">
      <c r="B19" s="163"/>
      <c r="C19" s="170"/>
      <c r="D19" s="126"/>
      <c r="E19" s="188">
        <f>SUM(E12:E18)</f>
        <v>401219.29000000004</v>
      </c>
      <c r="F19" s="188">
        <f>SUM(F12:F18)</f>
        <v>347257.64</v>
      </c>
      <c r="G19" s="4"/>
      <c r="H19" s="196"/>
      <c r="I19" s="197"/>
      <c r="J19" s="197"/>
      <c r="K19" s="191"/>
      <c r="L19" s="188">
        <f>SUM(L12:L18)</f>
        <v>347257.64</v>
      </c>
      <c r="M19" s="191"/>
      <c r="N19" s="199"/>
      <c r="O19" s="201">
        <f>SUM(O12:O18)</f>
        <v>347257.64</v>
      </c>
      <c r="P19" s="200"/>
      <c r="Q19" s="190"/>
    </row>
    <row r="20" spans="2:17" ht="15" thickBot="1">
      <c r="B20" s="4"/>
      <c r="C20" s="4"/>
      <c r="D20" s="4"/>
      <c r="E20" s="4"/>
      <c r="F20" s="4"/>
      <c r="G20" s="4"/>
      <c r="H20" s="4"/>
      <c r="I20" s="4"/>
      <c r="J20" s="4"/>
      <c r="K20" s="4"/>
      <c r="L20" s="4"/>
      <c r="M20" s="4"/>
      <c r="N20" s="4"/>
      <c r="O20" s="4"/>
      <c r="P20" s="4"/>
      <c r="Q20" s="4"/>
    </row>
    <row r="21" spans="2:16" ht="28.5" customHeight="1">
      <c r="B21" s="331" t="s">
        <v>8</v>
      </c>
      <c r="C21" s="331"/>
      <c r="D21" s="10"/>
      <c r="E21" s="4"/>
      <c r="F21" s="79"/>
      <c r="G21" s="4"/>
      <c r="H21" s="4"/>
      <c r="I21" s="4"/>
      <c r="J21" s="58" t="s">
        <v>43</v>
      </c>
      <c r="K21" s="59">
        <f>SUM(K12:K19)</f>
        <v>0</v>
      </c>
      <c r="L21" s="169">
        <f>SUM(L12:L18)</f>
        <v>347257.64</v>
      </c>
      <c r="M21" s="169">
        <f>SUM(M12:M19)</f>
        <v>0</v>
      </c>
      <c r="N21" s="169">
        <f>SUM(N12:N19)</f>
        <v>0</v>
      </c>
      <c r="O21" s="169">
        <f>+O19</f>
        <v>347257.64</v>
      </c>
      <c r="P21" s="8" t="s">
        <v>11</v>
      </c>
    </row>
    <row r="22" spans="2:17" ht="15" thickBot="1">
      <c r="B22" s="4"/>
      <c r="C22" s="4"/>
      <c r="D22" s="4"/>
      <c r="E22" s="4"/>
      <c r="F22" s="78"/>
      <c r="G22" s="4"/>
      <c r="H22" s="4"/>
      <c r="I22" s="4"/>
      <c r="J22" s="4"/>
      <c r="K22" s="4"/>
      <c r="L22" s="4"/>
      <c r="M22" s="4"/>
      <c r="N22" s="4"/>
      <c r="O22" s="4"/>
      <c r="P22" s="4"/>
      <c r="Q22" s="4"/>
    </row>
    <row r="23" spans="2:17" ht="18">
      <c r="B23" s="254" t="s">
        <v>232</v>
      </c>
      <c r="C23" s="148"/>
      <c r="D23" s="148"/>
      <c r="E23" s="148"/>
      <c r="F23" s="148"/>
      <c r="G23" s="148"/>
      <c r="H23" s="148"/>
      <c r="I23" s="148"/>
      <c r="J23" s="148"/>
      <c r="K23" s="148"/>
      <c r="L23" s="148"/>
      <c r="M23" s="148"/>
      <c r="N23" s="148"/>
      <c r="O23" s="148"/>
      <c r="P23" s="148"/>
      <c r="Q23" s="255"/>
    </row>
    <row r="24" spans="2:17" ht="85.5" customHeight="1" thickBot="1">
      <c r="B24" s="335" t="s">
        <v>225</v>
      </c>
      <c r="C24" s="336"/>
      <c r="D24" s="336"/>
      <c r="E24" s="336"/>
      <c r="F24" s="336"/>
      <c r="G24" s="336"/>
      <c r="H24" s="336"/>
      <c r="I24" s="336"/>
      <c r="J24" s="336"/>
      <c r="K24" s="336"/>
      <c r="L24" s="336"/>
      <c r="M24" s="336"/>
      <c r="N24" s="336"/>
      <c r="O24" s="336"/>
      <c r="P24" s="336"/>
      <c r="Q24" s="337"/>
    </row>
    <row r="25" spans="2:17" ht="85.5" customHeight="1">
      <c r="B25" s="256"/>
      <c r="C25" s="257"/>
      <c r="D25" s="257"/>
      <c r="E25" s="257"/>
      <c r="F25" s="257"/>
      <c r="G25" s="257"/>
      <c r="H25" s="257"/>
      <c r="I25" s="257"/>
      <c r="J25" s="257"/>
      <c r="K25" s="257"/>
      <c r="L25" s="257"/>
      <c r="M25" s="257"/>
      <c r="N25" s="257"/>
      <c r="O25" s="257"/>
      <c r="P25" s="257"/>
      <c r="Q25" s="257"/>
    </row>
    <row r="27" spans="2:17" ht="23.25">
      <c r="B27" s="330" t="s">
        <v>231</v>
      </c>
      <c r="C27" s="330"/>
      <c r="D27" s="330"/>
      <c r="E27" s="330"/>
      <c r="F27" s="330"/>
      <c r="G27" s="330"/>
      <c r="H27" s="330"/>
      <c r="I27" s="330"/>
      <c r="J27" s="330"/>
      <c r="K27" s="330"/>
      <c r="L27" s="330"/>
      <c r="M27" s="330"/>
      <c r="N27" s="330"/>
      <c r="O27" s="330"/>
      <c r="P27" s="330"/>
      <c r="Q27" s="330"/>
    </row>
    <row r="28" ht="15" thickBot="1"/>
    <row r="29" spans="1:17" ht="54.75" customHeight="1" thickBot="1">
      <c r="A29" s="37"/>
      <c r="B29" s="274" t="s">
        <v>2</v>
      </c>
      <c r="C29" s="275"/>
      <c r="D29" s="275"/>
      <c r="E29" s="275"/>
      <c r="F29" s="276"/>
      <c r="G29" s="4"/>
      <c r="H29" s="274" t="s">
        <v>3</v>
      </c>
      <c r="I29" s="275"/>
      <c r="J29" s="276"/>
      <c r="K29" s="283" t="s">
        <v>179</v>
      </c>
      <c r="L29" s="284"/>
      <c r="M29" s="284"/>
      <c r="N29" s="285"/>
      <c r="O29" s="280" t="s">
        <v>41</v>
      </c>
      <c r="P29" s="280" t="s">
        <v>7</v>
      </c>
      <c r="Q29" s="280" t="s">
        <v>4</v>
      </c>
    </row>
    <row r="30" spans="1:17" ht="57.75" thickBot="1">
      <c r="A30" s="37"/>
      <c r="B30" s="38" t="s">
        <v>29</v>
      </c>
      <c r="C30" s="38" t="s">
        <v>30</v>
      </c>
      <c r="D30" s="38" t="s">
        <v>31</v>
      </c>
      <c r="E30" s="38" t="s">
        <v>150</v>
      </c>
      <c r="F30" s="39" t="s">
        <v>151</v>
      </c>
      <c r="G30" s="4"/>
      <c r="H30" s="38" t="s">
        <v>29</v>
      </c>
      <c r="I30" s="38" t="s">
        <v>30</v>
      </c>
      <c r="J30" s="39" t="s">
        <v>31</v>
      </c>
      <c r="K30" s="60" t="s">
        <v>89</v>
      </c>
      <c r="L30" s="60" t="s">
        <v>139</v>
      </c>
      <c r="M30" s="60" t="s">
        <v>90</v>
      </c>
      <c r="N30" s="60" t="s">
        <v>90</v>
      </c>
      <c r="O30" s="281"/>
      <c r="P30" s="282"/>
      <c r="Q30" s="282"/>
    </row>
    <row r="31" spans="2:17" ht="51.75" thickBot="1">
      <c r="B31" s="89" t="s">
        <v>86</v>
      </c>
      <c r="C31" s="91" t="s">
        <v>87</v>
      </c>
      <c r="D31" s="183" t="s">
        <v>140</v>
      </c>
      <c r="E31" s="179">
        <v>31085</v>
      </c>
      <c r="F31" s="179">
        <v>31085</v>
      </c>
      <c r="G31" s="4"/>
      <c r="H31" s="89" t="s">
        <v>86</v>
      </c>
      <c r="I31" s="91" t="s">
        <v>87</v>
      </c>
      <c r="J31" s="183" t="s">
        <v>140</v>
      </c>
      <c r="K31" s="179">
        <v>31085</v>
      </c>
      <c r="L31" s="179">
        <v>31085</v>
      </c>
      <c r="M31" s="191"/>
      <c r="N31" s="176"/>
      <c r="O31" s="223">
        <f>+L31</f>
        <v>31085</v>
      </c>
      <c r="P31" s="86" t="s">
        <v>215</v>
      </c>
      <c r="Q31" s="190"/>
    </row>
    <row r="32" spans="2:17" ht="51.75" thickBot="1">
      <c r="B32" s="89" t="s">
        <v>86</v>
      </c>
      <c r="C32" s="91" t="s">
        <v>167</v>
      </c>
      <c r="D32" s="183" t="s">
        <v>140</v>
      </c>
      <c r="E32" s="179">
        <v>220550.4</v>
      </c>
      <c r="F32" s="179">
        <v>12496.4</v>
      </c>
      <c r="G32" s="99"/>
      <c r="H32" s="89" t="s">
        <v>86</v>
      </c>
      <c r="I32" s="91" t="s">
        <v>167</v>
      </c>
      <c r="J32" s="183" t="s">
        <v>140</v>
      </c>
      <c r="K32" s="179">
        <v>220550.4</v>
      </c>
      <c r="L32" s="179">
        <v>12496.4</v>
      </c>
      <c r="M32" s="194"/>
      <c r="N32" s="176"/>
      <c r="O32" s="223">
        <f aca="true" t="shared" si="1" ref="O32:O48">+L32</f>
        <v>12496.4</v>
      </c>
      <c r="P32" s="86" t="s">
        <v>216</v>
      </c>
      <c r="Q32" s="190"/>
    </row>
    <row r="33" spans="2:17" ht="72" thickBot="1">
      <c r="B33" s="89" t="s">
        <v>86</v>
      </c>
      <c r="C33" s="91" t="s">
        <v>51</v>
      </c>
      <c r="D33" s="183" t="s">
        <v>140</v>
      </c>
      <c r="E33" s="179">
        <v>228553.54</v>
      </c>
      <c r="F33" s="179">
        <v>159553.54</v>
      </c>
      <c r="G33" s="99"/>
      <c r="H33" s="89" t="s">
        <v>86</v>
      </c>
      <c r="I33" s="91" t="s">
        <v>51</v>
      </c>
      <c r="J33" s="183" t="s">
        <v>140</v>
      </c>
      <c r="K33" s="179">
        <v>228553.54</v>
      </c>
      <c r="L33" s="179">
        <v>159553.54</v>
      </c>
      <c r="M33" s="191"/>
      <c r="N33" s="176"/>
      <c r="O33" s="223">
        <f t="shared" si="1"/>
        <v>159553.54</v>
      </c>
      <c r="P33" s="86" t="s">
        <v>217</v>
      </c>
      <c r="Q33" s="190"/>
    </row>
    <row r="34" spans="2:17" ht="300" customHeight="1" thickBot="1">
      <c r="B34" s="89" t="s">
        <v>99</v>
      </c>
      <c r="C34" s="91" t="s">
        <v>101</v>
      </c>
      <c r="D34" s="183" t="s">
        <v>144</v>
      </c>
      <c r="E34" s="179">
        <v>6000</v>
      </c>
      <c r="F34" s="179">
        <v>750</v>
      </c>
      <c r="G34" s="4"/>
      <c r="H34" s="89" t="s">
        <v>99</v>
      </c>
      <c r="I34" s="91" t="s">
        <v>101</v>
      </c>
      <c r="J34" s="183" t="s">
        <v>144</v>
      </c>
      <c r="K34" s="179">
        <v>6000</v>
      </c>
      <c r="L34" s="179">
        <v>750</v>
      </c>
      <c r="M34" s="191"/>
      <c r="N34" s="176"/>
      <c r="O34" s="223">
        <f t="shared" si="1"/>
        <v>750</v>
      </c>
      <c r="P34" s="332" t="s">
        <v>218</v>
      </c>
      <c r="Q34" s="190"/>
    </row>
    <row r="35" spans="2:17" ht="58.5" customHeight="1" thickBot="1">
      <c r="B35" s="89" t="s">
        <v>141</v>
      </c>
      <c r="C35" s="91" t="s">
        <v>142</v>
      </c>
      <c r="D35" s="183" t="s">
        <v>144</v>
      </c>
      <c r="E35" s="179">
        <v>200962.26</v>
      </c>
      <c r="F35" s="179">
        <v>200962.26</v>
      </c>
      <c r="G35" s="4"/>
      <c r="H35" s="89" t="s">
        <v>141</v>
      </c>
      <c r="I35" s="91" t="s">
        <v>142</v>
      </c>
      <c r="J35" s="183" t="s">
        <v>144</v>
      </c>
      <c r="K35" s="179">
        <v>200962.26</v>
      </c>
      <c r="L35" s="179">
        <v>200962.26</v>
      </c>
      <c r="M35" s="191"/>
      <c r="N35" s="176"/>
      <c r="O35" s="223">
        <f t="shared" si="1"/>
        <v>200962.26</v>
      </c>
      <c r="P35" s="333"/>
      <c r="Q35" s="190"/>
    </row>
    <row r="36" spans="2:17" ht="58.5" customHeight="1" thickBot="1">
      <c r="B36" s="89" t="s">
        <v>86</v>
      </c>
      <c r="C36" s="91" t="s">
        <v>87</v>
      </c>
      <c r="D36" s="183" t="s">
        <v>144</v>
      </c>
      <c r="E36" s="179">
        <v>588738.5</v>
      </c>
      <c r="F36" s="179">
        <v>288728.5</v>
      </c>
      <c r="G36" s="4"/>
      <c r="H36" s="89" t="s">
        <v>86</v>
      </c>
      <c r="I36" s="91" t="s">
        <v>87</v>
      </c>
      <c r="J36" s="183" t="s">
        <v>144</v>
      </c>
      <c r="K36" s="179">
        <v>588738.5</v>
      </c>
      <c r="L36" s="179">
        <v>288728.5</v>
      </c>
      <c r="M36" s="191"/>
      <c r="N36" s="176"/>
      <c r="O36" s="223">
        <f t="shared" si="1"/>
        <v>288728.5</v>
      </c>
      <c r="P36" s="333"/>
      <c r="Q36" s="190"/>
    </row>
    <row r="37" spans="2:17" ht="58.5" customHeight="1" thickBot="1">
      <c r="B37" s="89" t="s">
        <v>86</v>
      </c>
      <c r="C37" s="91" t="s">
        <v>105</v>
      </c>
      <c r="D37" s="183" t="s">
        <v>144</v>
      </c>
      <c r="E37" s="179">
        <v>6891.8</v>
      </c>
      <c r="F37" s="179">
        <v>6891.8</v>
      </c>
      <c r="G37" s="4"/>
      <c r="H37" s="89" t="s">
        <v>86</v>
      </c>
      <c r="I37" s="91" t="s">
        <v>105</v>
      </c>
      <c r="J37" s="183" t="s">
        <v>144</v>
      </c>
      <c r="K37" s="179">
        <v>6891.8</v>
      </c>
      <c r="L37" s="179">
        <v>6891.8</v>
      </c>
      <c r="M37" s="191"/>
      <c r="N37" s="199"/>
      <c r="O37" s="223">
        <f t="shared" si="1"/>
        <v>6891.8</v>
      </c>
      <c r="P37" s="333"/>
      <c r="Q37" s="190"/>
    </row>
    <row r="38" spans="2:17" ht="58.5" customHeight="1" thickBot="1">
      <c r="B38" s="89" t="s">
        <v>86</v>
      </c>
      <c r="C38" s="91" t="s">
        <v>157</v>
      </c>
      <c r="D38" s="183" t="s">
        <v>144</v>
      </c>
      <c r="E38" s="179">
        <v>42780.44</v>
      </c>
      <c r="F38" s="179">
        <f>+E38</f>
        <v>42780.44</v>
      </c>
      <c r="G38" s="4"/>
      <c r="H38" s="89" t="s">
        <v>86</v>
      </c>
      <c r="I38" s="91" t="s">
        <v>157</v>
      </c>
      <c r="J38" s="183" t="s">
        <v>144</v>
      </c>
      <c r="K38" s="179">
        <v>42780.44</v>
      </c>
      <c r="L38" s="179">
        <v>42780.44</v>
      </c>
      <c r="M38" s="4"/>
      <c r="N38" s="4"/>
      <c r="O38" s="223">
        <f t="shared" si="1"/>
        <v>42780.44</v>
      </c>
      <c r="P38" s="333"/>
      <c r="Q38" s="4"/>
    </row>
    <row r="39" spans="2:16" ht="58.5" customHeight="1" thickBot="1">
      <c r="B39" s="89" t="s">
        <v>141</v>
      </c>
      <c r="C39" s="91" t="s">
        <v>143</v>
      </c>
      <c r="D39" s="183" t="s">
        <v>144</v>
      </c>
      <c r="E39" s="179">
        <v>1181679.77</v>
      </c>
      <c r="F39" s="179">
        <v>104687.77</v>
      </c>
      <c r="G39" s="4"/>
      <c r="H39" s="89" t="s">
        <v>141</v>
      </c>
      <c r="I39" s="91" t="s">
        <v>143</v>
      </c>
      <c r="J39" s="183" t="s">
        <v>144</v>
      </c>
      <c r="K39" s="179">
        <v>1181679.77</v>
      </c>
      <c r="L39" s="179">
        <v>104687.77</v>
      </c>
      <c r="M39" s="169">
        <f>SUM(M31:M37)</f>
        <v>0</v>
      </c>
      <c r="N39" s="169">
        <f>SUM(N31:N37)</f>
        <v>0</v>
      </c>
      <c r="O39" s="223">
        <f t="shared" si="1"/>
        <v>104687.77</v>
      </c>
      <c r="P39" s="333"/>
    </row>
    <row r="40" spans="2:17" ht="58.5" customHeight="1" thickBot="1">
      <c r="B40" s="89" t="s">
        <v>86</v>
      </c>
      <c r="C40" s="91" t="s">
        <v>51</v>
      </c>
      <c r="D40" s="183" t="s">
        <v>144</v>
      </c>
      <c r="E40" s="179">
        <v>54135.5</v>
      </c>
      <c r="F40" s="179">
        <f>+E40</f>
        <v>54135.5</v>
      </c>
      <c r="G40" s="4"/>
      <c r="H40" s="89" t="s">
        <v>86</v>
      </c>
      <c r="I40" s="91" t="s">
        <v>51</v>
      </c>
      <c r="J40" s="183" t="s">
        <v>144</v>
      </c>
      <c r="K40" s="179">
        <v>54135.5</v>
      </c>
      <c r="L40" s="179">
        <v>54135.5</v>
      </c>
      <c r="M40" s="4"/>
      <c r="N40" s="4"/>
      <c r="O40" s="223">
        <f t="shared" si="1"/>
        <v>54135.5</v>
      </c>
      <c r="P40" s="333"/>
      <c r="Q40" s="4"/>
    </row>
    <row r="41" spans="2:17" ht="58.5" customHeight="1" thickBot="1">
      <c r="B41" s="89" t="s">
        <v>145</v>
      </c>
      <c r="C41" s="91" t="s">
        <v>146</v>
      </c>
      <c r="D41" s="183" t="s">
        <v>52</v>
      </c>
      <c r="E41" s="179">
        <v>600</v>
      </c>
      <c r="F41" s="179">
        <v>600</v>
      </c>
      <c r="G41" s="4"/>
      <c r="H41" s="89" t="s">
        <v>145</v>
      </c>
      <c r="I41" s="91" t="s">
        <v>146</v>
      </c>
      <c r="J41" s="183" t="s">
        <v>52</v>
      </c>
      <c r="K41" s="179">
        <v>600</v>
      </c>
      <c r="L41" s="179">
        <v>600</v>
      </c>
      <c r="M41" s="4"/>
      <c r="N41" s="4"/>
      <c r="O41" s="223">
        <f t="shared" si="1"/>
        <v>600</v>
      </c>
      <c r="P41" s="333"/>
      <c r="Q41" s="4"/>
    </row>
    <row r="42" spans="2:17" ht="58.5" customHeight="1" thickBot="1">
      <c r="B42" s="89" t="s">
        <v>145</v>
      </c>
      <c r="C42" s="91" t="s">
        <v>173</v>
      </c>
      <c r="D42" s="183" t="s">
        <v>52</v>
      </c>
      <c r="E42" s="179">
        <v>43680</v>
      </c>
      <c r="F42" s="179">
        <v>43680</v>
      </c>
      <c r="G42" s="4"/>
      <c r="H42" s="89" t="s">
        <v>145</v>
      </c>
      <c r="I42" s="91" t="s">
        <v>173</v>
      </c>
      <c r="J42" s="183" t="s">
        <v>52</v>
      </c>
      <c r="K42" s="179">
        <v>43680</v>
      </c>
      <c r="L42" s="179">
        <v>43680</v>
      </c>
      <c r="M42" s="4"/>
      <c r="N42" s="4"/>
      <c r="O42" s="223">
        <f t="shared" si="1"/>
        <v>43680</v>
      </c>
      <c r="P42" s="334"/>
      <c r="Q42" s="4"/>
    </row>
    <row r="43" spans="2:17" ht="57.75" thickBot="1">
      <c r="B43" s="89" t="s">
        <v>170</v>
      </c>
      <c r="C43" s="91" t="s">
        <v>81</v>
      </c>
      <c r="D43" s="183" t="s">
        <v>147</v>
      </c>
      <c r="E43" s="179">
        <v>454173.49</v>
      </c>
      <c r="F43" s="179">
        <v>408559.82</v>
      </c>
      <c r="G43" s="4"/>
      <c r="H43" s="89" t="s">
        <v>170</v>
      </c>
      <c r="I43" s="91" t="s">
        <v>81</v>
      </c>
      <c r="J43" s="183" t="s">
        <v>147</v>
      </c>
      <c r="K43" s="179">
        <v>454173.49</v>
      </c>
      <c r="L43" s="179">
        <v>75000</v>
      </c>
      <c r="M43" s="4"/>
      <c r="N43" s="4"/>
      <c r="O43" s="223">
        <v>75000</v>
      </c>
      <c r="P43" s="86" t="s">
        <v>219</v>
      </c>
      <c r="Q43" s="4"/>
    </row>
    <row r="44" spans="2:17" ht="77.25" thickBot="1">
      <c r="B44" s="89" t="s">
        <v>86</v>
      </c>
      <c r="C44" s="91" t="s">
        <v>157</v>
      </c>
      <c r="D44" s="183" t="s">
        <v>161</v>
      </c>
      <c r="E44" s="179">
        <v>80000</v>
      </c>
      <c r="F44" s="179">
        <v>68153</v>
      </c>
      <c r="G44" s="4"/>
      <c r="H44" s="89" t="s">
        <v>86</v>
      </c>
      <c r="I44" s="91" t="s">
        <v>157</v>
      </c>
      <c r="J44" s="183" t="s">
        <v>161</v>
      </c>
      <c r="K44" s="179">
        <v>80000</v>
      </c>
      <c r="L44" s="179">
        <v>68153</v>
      </c>
      <c r="M44" s="4"/>
      <c r="N44" s="4"/>
      <c r="O44" s="223">
        <f t="shared" si="1"/>
        <v>68153</v>
      </c>
      <c r="P44" s="86" t="s">
        <v>220</v>
      </c>
      <c r="Q44" s="4"/>
    </row>
    <row r="45" spans="2:17" ht="51.75" thickBot="1">
      <c r="B45" s="89" t="s">
        <v>91</v>
      </c>
      <c r="C45" s="91" t="s">
        <v>166</v>
      </c>
      <c r="D45" s="183" t="s">
        <v>160</v>
      </c>
      <c r="E45" s="179">
        <v>94771.5</v>
      </c>
      <c r="F45" s="179">
        <v>94771.5</v>
      </c>
      <c r="G45" s="4"/>
      <c r="H45" s="89" t="s">
        <v>91</v>
      </c>
      <c r="I45" s="91" t="s">
        <v>166</v>
      </c>
      <c r="J45" s="183" t="s">
        <v>160</v>
      </c>
      <c r="K45" s="179">
        <v>94771.5</v>
      </c>
      <c r="L45" s="179">
        <v>94771.5</v>
      </c>
      <c r="M45" s="4"/>
      <c r="N45" s="4"/>
      <c r="O45" s="223">
        <f t="shared" si="1"/>
        <v>94771.5</v>
      </c>
      <c r="P45" s="86" t="s">
        <v>221</v>
      </c>
      <c r="Q45" s="4"/>
    </row>
    <row r="46" spans="2:17" ht="86.25" thickBot="1">
      <c r="B46" s="89" t="s">
        <v>148</v>
      </c>
      <c r="C46" s="91" t="s">
        <v>97</v>
      </c>
      <c r="D46" s="183" t="s">
        <v>155</v>
      </c>
      <c r="E46" s="179">
        <v>3452.5</v>
      </c>
      <c r="F46" s="179">
        <v>2295</v>
      </c>
      <c r="G46" s="4"/>
      <c r="H46" s="89" t="s">
        <v>148</v>
      </c>
      <c r="I46" s="91" t="s">
        <v>97</v>
      </c>
      <c r="J46" s="183" t="s">
        <v>155</v>
      </c>
      <c r="K46" s="179">
        <v>3452.5</v>
      </c>
      <c r="L46" s="179">
        <v>2295</v>
      </c>
      <c r="M46" s="4"/>
      <c r="N46" s="4"/>
      <c r="O46" s="223">
        <f t="shared" si="1"/>
        <v>2295</v>
      </c>
      <c r="P46" s="86" t="s">
        <v>223</v>
      </c>
      <c r="Q46" s="4"/>
    </row>
    <row r="47" spans="2:17" ht="51.75" thickBot="1">
      <c r="B47" s="89" t="s">
        <v>86</v>
      </c>
      <c r="C47" s="91" t="s">
        <v>157</v>
      </c>
      <c r="D47" s="183" t="s">
        <v>155</v>
      </c>
      <c r="E47" s="179">
        <v>2403</v>
      </c>
      <c r="F47" s="179">
        <v>1379.55</v>
      </c>
      <c r="G47" s="4"/>
      <c r="H47" s="89" t="s">
        <v>86</v>
      </c>
      <c r="I47" s="91" t="s">
        <v>157</v>
      </c>
      <c r="J47" s="183" t="s">
        <v>155</v>
      </c>
      <c r="K47" s="179">
        <v>2403</v>
      </c>
      <c r="L47" s="179">
        <v>1379.55</v>
      </c>
      <c r="M47" s="4"/>
      <c r="N47" s="4"/>
      <c r="O47" s="223">
        <f t="shared" si="1"/>
        <v>1379.55</v>
      </c>
      <c r="P47" s="86" t="s">
        <v>222</v>
      </c>
      <c r="Q47" s="4"/>
    </row>
    <row r="48" spans="2:17" ht="77.25" thickBot="1">
      <c r="B48" s="89" t="s">
        <v>170</v>
      </c>
      <c r="C48" s="91" t="s">
        <v>81</v>
      </c>
      <c r="D48" s="183" t="s">
        <v>171</v>
      </c>
      <c r="E48" s="179">
        <f>13931.21+1700+7590.7</f>
        <v>23221.91</v>
      </c>
      <c r="F48" s="179">
        <v>15040.7</v>
      </c>
      <c r="G48" s="4"/>
      <c r="H48" s="89" t="s">
        <v>170</v>
      </c>
      <c r="I48" s="91" t="s">
        <v>81</v>
      </c>
      <c r="J48" s="183" t="s">
        <v>171</v>
      </c>
      <c r="K48" s="179">
        <v>13931.21</v>
      </c>
      <c r="L48" s="179">
        <v>15040.7</v>
      </c>
      <c r="M48" s="4"/>
      <c r="N48" s="4"/>
      <c r="O48" s="223">
        <f t="shared" si="1"/>
        <v>15040.7</v>
      </c>
      <c r="P48" s="86" t="s">
        <v>224</v>
      </c>
      <c r="Q48" s="4"/>
    </row>
    <row r="49" spans="2:17" ht="15">
      <c r="B49" s="89"/>
      <c r="C49" s="91"/>
      <c r="D49" s="183"/>
      <c r="E49" s="179"/>
      <c r="F49" s="179">
        <f>SUM(F31:F48)</f>
        <v>1536550.78</v>
      </c>
      <c r="G49" s="4"/>
      <c r="H49" s="339" t="s">
        <v>226</v>
      </c>
      <c r="I49" s="340"/>
      <c r="J49" s="341"/>
      <c r="K49" s="179"/>
      <c r="L49" s="179">
        <f>SUM(L31:L48)</f>
        <v>1202990.96</v>
      </c>
      <c r="M49" s="179">
        <f>SUM(M31:M48)</f>
        <v>0</v>
      </c>
      <c r="N49" s="179">
        <f>SUM(N31:N48)</f>
        <v>0</v>
      </c>
      <c r="O49" s="179">
        <f>SUM(O31:O48)</f>
        <v>1202990.96</v>
      </c>
      <c r="P49" s="4"/>
      <c r="Q49" s="4"/>
    </row>
    <row r="50" spans="2:17" ht="14.25">
      <c r="B50" s="241"/>
      <c r="C50" s="241"/>
      <c r="D50" s="4"/>
      <c r="E50" s="4"/>
      <c r="F50" s="78"/>
      <c r="G50" s="4"/>
      <c r="H50" s="4"/>
      <c r="I50" s="4"/>
      <c r="J50" s="4"/>
      <c r="K50" s="4"/>
      <c r="L50" s="4"/>
      <c r="M50" s="4"/>
      <c r="N50" s="4"/>
      <c r="O50" s="4"/>
      <c r="P50" s="4"/>
      <c r="Q50" s="4"/>
    </row>
    <row r="51" spans="2:17" ht="14.25">
      <c r="B51" s="241"/>
      <c r="C51" s="241"/>
      <c r="D51" s="4"/>
      <c r="E51" s="4"/>
      <c r="F51" s="78"/>
      <c r="G51" s="4"/>
      <c r="H51" s="4"/>
      <c r="I51" s="4"/>
      <c r="J51" s="4"/>
      <c r="K51" s="4"/>
      <c r="L51" s="4"/>
      <c r="M51" s="4"/>
      <c r="N51" s="4"/>
      <c r="O51" s="4"/>
      <c r="P51" s="4"/>
      <c r="Q51" s="4"/>
    </row>
    <row r="52" spans="2:17" ht="14.25">
      <c r="B52" s="241"/>
      <c r="C52" s="241"/>
      <c r="D52" s="4"/>
      <c r="E52" s="4"/>
      <c r="F52" s="78"/>
      <c r="G52" s="4"/>
      <c r="H52" s="4"/>
      <c r="I52" s="4"/>
      <c r="J52" s="4"/>
      <c r="K52" s="4"/>
      <c r="L52" s="4"/>
      <c r="M52" s="4"/>
      <c r="N52" s="4"/>
      <c r="O52" s="4"/>
      <c r="P52" s="4"/>
      <c r="Q52" s="4"/>
    </row>
    <row r="53" spans="2:17" ht="20.25">
      <c r="B53" s="241"/>
      <c r="C53" s="241"/>
      <c r="D53" s="4"/>
      <c r="E53" s="4"/>
      <c r="F53" s="78"/>
      <c r="G53" s="4"/>
      <c r="H53" s="338" t="s">
        <v>234</v>
      </c>
      <c r="I53" s="338"/>
      <c r="J53" s="338"/>
      <c r="K53" s="338"/>
      <c r="L53" s="338"/>
      <c r="M53" s="251"/>
      <c r="N53" s="251"/>
      <c r="O53" s="252">
        <f>+O49+O21</f>
        <v>1550248.6</v>
      </c>
      <c r="P53" s="4"/>
      <c r="Q53" s="4"/>
    </row>
    <row r="54" spans="2:17" ht="14.25">
      <c r="B54" s="241"/>
      <c r="C54" s="241"/>
      <c r="D54" s="4"/>
      <c r="E54" s="4"/>
      <c r="F54" s="78"/>
      <c r="G54" s="4"/>
      <c r="H54" s="4"/>
      <c r="I54" s="4"/>
      <c r="J54" s="4"/>
      <c r="K54" s="4"/>
      <c r="L54" s="4"/>
      <c r="M54" s="4"/>
      <c r="N54" s="4"/>
      <c r="O54" s="4"/>
      <c r="P54" s="4"/>
      <c r="Q54" s="4"/>
    </row>
    <row r="55" spans="2:17" ht="38.25">
      <c r="B55" s="241"/>
      <c r="C55" s="241"/>
      <c r="D55" s="4"/>
      <c r="E55" s="4"/>
      <c r="F55" s="78"/>
      <c r="G55" s="4"/>
      <c r="H55" s="338" t="s">
        <v>235</v>
      </c>
      <c r="I55" s="338"/>
      <c r="J55" s="338"/>
      <c r="K55" s="338"/>
      <c r="L55" s="338"/>
      <c r="M55" s="251"/>
      <c r="N55" s="251"/>
      <c r="O55" s="252">
        <f>471259.15+187693.59</f>
        <v>658952.74</v>
      </c>
      <c r="P55" s="86" t="s">
        <v>236</v>
      </c>
      <c r="Q55" s="4"/>
    </row>
    <row r="56" spans="2:17" ht="14.25">
      <c r="B56" s="241"/>
      <c r="C56" s="241"/>
      <c r="D56" s="4"/>
      <c r="E56" s="4"/>
      <c r="F56" s="78"/>
      <c r="G56" s="4"/>
      <c r="H56" s="4"/>
      <c r="I56" s="4"/>
      <c r="J56" s="4"/>
      <c r="K56" s="4"/>
      <c r="L56" s="4"/>
      <c r="M56" s="4"/>
      <c r="N56" s="4"/>
      <c r="O56" s="4"/>
      <c r="P56" s="4"/>
      <c r="Q56" s="4"/>
    </row>
    <row r="57" spans="2:17" ht="14.25">
      <c r="B57" s="241"/>
      <c r="C57" s="241"/>
      <c r="D57" s="4"/>
      <c r="E57" s="4"/>
      <c r="F57" s="78"/>
      <c r="G57" s="4"/>
      <c r="H57" s="4"/>
      <c r="I57" s="4"/>
      <c r="J57" s="4"/>
      <c r="K57" s="4"/>
      <c r="L57" s="4"/>
      <c r="M57" s="4"/>
      <c r="N57" s="4"/>
      <c r="O57" s="4"/>
      <c r="P57" s="4"/>
      <c r="Q57" s="4"/>
    </row>
    <row r="58" spans="2:17" ht="20.25">
      <c r="B58" s="241"/>
      <c r="C58" s="241"/>
      <c r="D58" s="4"/>
      <c r="E58" s="4"/>
      <c r="F58" s="78"/>
      <c r="G58" s="4"/>
      <c r="H58" s="4"/>
      <c r="I58" s="4"/>
      <c r="J58" s="4"/>
      <c r="K58" s="4"/>
      <c r="L58" s="252" t="s">
        <v>237</v>
      </c>
      <c r="M58" s="252"/>
      <c r="N58" s="252"/>
      <c r="O58" s="252">
        <f>+O53+O55</f>
        <v>2209201.34</v>
      </c>
      <c r="P58" s="4"/>
      <c r="Q58" s="4"/>
    </row>
    <row r="59" spans="2:17" ht="14.25">
      <c r="B59" s="241"/>
      <c r="C59" s="241"/>
      <c r="D59" s="4"/>
      <c r="E59" s="4"/>
      <c r="F59" s="78"/>
      <c r="G59" s="4"/>
      <c r="H59" s="4"/>
      <c r="I59" s="4"/>
      <c r="J59" s="4"/>
      <c r="K59" s="4"/>
      <c r="L59" s="4"/>
      <c r="M59" s="4"/>
      <c r="N59" s="4"/>
      <c r="O59" s="4"/>
      <c r="P59" s="4"/>
      <c r="Q59" s="4"/>
    </row>
    <row r="60" spans="2:17" ht="14.25">
      <c r="B60" s="241"/>
      <c r="C60" s="241"/>
      <c r="D60" s="4"/>
      <c r="E60" s="4"/>
      <c r="F60" s="78"/>
      <c r="G60" s="4"/>
      <c r="H60" s="4"/>
      <c r="I60" s="4"/>
      <c r="J60" s="4"/>
      <c r="K60" s="4"/>
      <c r="L60" s="4"/>
      <c r="M60" s="4"/>
      <c r="N60" s="4"/>
      <c r="O60" s="4"/>
      <c r="P60" s="4"/>
      <c r="Q60" s="4"/>
    </row>
    <row r="61" spans="2:17" ht="14.25">
      <c r="B61" s="241"/>
      <c r="C61" s="241"/>
      <c r="D61" s="4"/>
      <c r="E61" s="4"/>
      <c r="F61" s="78"/>
      <c r="G61" s="4"/>
      <c r="H61" s="4"/>
      <c r="I61" s="4"/>
      <c r="J61" s="4"/>
      <c r="K61" s="4"/>
      <c r="L61" s="4"/>
      <c r="M61" s="4"/>
      <c r="N61" s="4"/>
      <c r="O61" s="4"/>
      <c r="P61" s="4"/>
      <c r="Q61" s="4"/>
    </row>
    <row r="62" spans="2:17" ht="14.25">
      <c r="B62" s="241"/>
      <c r="C62" s="241"/>
      <c r="D62" s="4"/>
      <c r="E62" s="4"/>
      <c r="F62" s="78"/>
      <c r="G62" s="4"/>
      <c r="H62" s="4"/>
      <c r="I62" s="4"/>
      <c r="J62" s="4"/>
      <c r="K62" s="4"/>
      <c r="L62" s="4"/>
      <c r="M62" s="4"/>
      <c r="N62" s="4"/>
      <c r="O62" s="4"/>
      <c r="P62" s="4"/>
      <c r="Q62" s="4"/>
    </row>
    <row r="63" spans="2:17" ht="14.25">
      <c r="B63" s="241"/>
      <c r="C63" s="241"/>
      <c r="D63" s="4"/>
      <c r="E63" s="4"/>
      <c r="F63" s="78"/>
      <c r="G63" s="4"/>
      <c r="H63" s="4"/>
      <c r="I63" s="4"/>
      <c r="J63" s="4"/>
      <c r="K63" s="4"/>
      <c r="L63" s="4"/>
      <c r="M63" s="4"/>
      <c r="N63" s="4"/>
      <c r="O63" s="4"/>
      <c r="P63" s="4"/>
      <c r="Q63" s="4"/>
    </row>
    <row r="64" spans="2:17" ht="14.25">
      <c r="B64" s="241"/>
      <c r="C64" s="241"/>
      <c r="D64" s="4"/>
      <c r="E64" s="4"/>
      <c r="F64" s="78"/>
      <c r="G64" s="4"/>
      <c r="H64" s="4"/>
      <c r="I64" s="4"/>
      <c r="J64" s="4"/>
      <c r="K64" s="4"/>
      <c r="L64" s="4"/>
      <c r="M64" s="4"/>
      <c r="N64" s="4"/>
      <c r="O64" s="4"/>
      <c r="P64" s="4"/>
      <c r="Q64" s="4"/>
    </row>
    <row r="65" spans="2:17" ht="14.25">
      <c r="B65" s="241"/>
      <c r="C65" s="241"/>
      <c r="D65" s="4"/>
      <c r="E65" s="4"/>
      <c r="F65" s="78"/>
      <c r="G65" s="4"/>
      <c r="H65" s="4"/>
      <c r="I65" s="4"/>
      <c r="J65" s="4"/>
      <c r="K65" s="4"/>
      <c r="L65" s="4"/>
      <c r="M65" s="4"/>
      <c r="N65" s="4"/>
      <c r="O65" s="4"/>
      <c r="P65" s="4"/>
      <c r="Q65" s="4"/>
    </row>
    <row r="66" spans="2:17" ht="14.25">
      <c r="B66" s="241"/>
      <c r="C66" s="241"/>
      <c r="D66" s="4"/>
      <c r="E66" s="4"/>
      <c r="F66" s="78"/>
      <c r="G66" s="4"/>
      <c r="H66" s="4"/>
      <c r="I66" s="4"/>
      <c r="J66" s="4"/>
      <c r="K66" s="4"/>
      <c r="L66" s="4"/>
      <c r="M66" s="4"/>
      <c r="N66" s="4"/>
      <c r="O66" s="4"/>
      <c r="P66" s="4"/>
      <c r="Q66" s="4"/>
    </row>
    <row r="67" spans="2:17" ht="14.25">
      <c r="B67" s="241"/>
      <c r="C67" s="241"/>
      <c r="D67" s="4"/>
      <c r="E67" s="4"/>
      <c r="F67" s="78"/>
      <c r="G67" s="4"/>
      <c r="H67" s="4"/>
      <c r="I67" s="4"/>
      <c r="J67" s="4"/>
      <c r="K67" s="4"/>
      <c r="L67" s="4"/>
      <c r="M67" s="4"/>
      <c r="N67" s="4"/>
      <c r="O67" s="4"/>
      <c r="P67" s="4"/>
      <c r="Q67" s="4"/>
    </row>
    <row r="68" spans="2:17" ht="14.25">
      <c r="B68" s="241"/>
      <c r="C68" s="241"/>
      <c r="D68" s="4"/>
      <c r="E68" s="4"/>
      <c r="F68" s="78"/>
      <c r="G68" s="4"/>
      <c r="H68" s="4"/>
      <c r="I68" s="4"/>
      <c r="J68" s="4"/>
      <c r="K68" s="4"/>
      <c r="L68" s="4"/>
      <c r="M68" s="4"/>
      <c r="N68" s="4"/>
      <c r="O68" s="4"/>
      <c r="P68" s="4"/>
      <c r="Q68" s="4"/>
    </row>
    <row r="69" spans="2:17" ht="14.25">
      <c r="B69" s="241"/>
      <c r="C69" s="241"/>
      <c r="D69" s="4"/>
      <c r="E69" s="4"/>
      <c r="F69" s="78"/>
      <c r="G69" s="4"/>
      <c r="H69" s="4"/>
      <c r="I69" s="4"/>
      <c r="J69" s="4"/>
      <c r="K69" s="4"/>
      <c r="L69" s="4"/>
      <c r="M69" s="4"/>
      <c r="N69" s="4"/>
      <c r="O69" s="4"/>
      <c r="P69" s="4"/>
      <c r="Q69" s="4"/>
    </row>
    <row r="70" spans="2:17" ht="14.25">
      <c r="B70" s="241"/>
      <c r="C70" s="241"/>
      <c r="D70" s="4"/>
      <c r="E70" s="4"/>
      <c r="F70" s="78"/>
      <c r="G70" s="4"/>
      <c r="H70" s="4"/>
      <c r="I70" s="4"/>
      <c r="J70" s="4"/>
      <c r="K70" s="4"/>
      <c r="L70" s="4"/>
      <c r="M70" s="4"/>
      <c r="N70" s="4"/>
      <c r="O70" s="4"/>
      <c r="P70" s="4"/>
      <c r="Q70" s="4"/>
    </row>
    <row r="71" spans="2:17" ht="14.25">
      <c r="B71" s="241"/>
      <c r="C71" s="241"/>
      <c r="D71" s="4"/>
      <c r="E71" s="4"/>
      <c r="F71" s="78"/>
      <c r="G71" s="4"/>
      <c r="H71" s="4"/>
      <c r="I71" s="4"/>
      <c r="J71" s="4"/>
      <c r="K71" s="4"/>
      <c r="L71" s="4"/>
      <c r="M71" s="4"/>
      <c r="N71" s="4"/>
      <c r="O71" s="4"/>
      <c r="P71" s="4"/>
      <c r="Q71" s="4"/>
    </row>
    <row r="72" spans="2:17" ht="14.25">
      <c r="B72" s="241"/>
      <c r="C72" s="241"/>
      <c r="D72" s="4"/>
      <c r="E72" s="4"/>
      <c r="F72" s="78"/>
      <c r="G72" s="4"/>
      <c r="H72" s="4"/>
      <c r="I72" s="4"/>
      <c r="J72" s="4"/>
      <c r="K72" s="4"/>
      <c r="L72" s="4"/>
      <c r="M72" s="4"/>
      <c r="N72" s="4"/>
      <c r="O72" s="4"/>
      <c r="P72" s="4"/>
      <c r="Q72" s="4"/>
    </row>
    <row r="73" spans="2:17" ht="14.25">
      <c r="B73" s="241"/>
      <c r="C73" s="241"/>
      <c r="D73" s="4"/>
      <c r="E73" s="4"/>
      <c r="F73" s="78"/>
      <c r="G73" s="4"/>
      <c r="H73" s="4"/>
      <c r="I73" s="4"/>
      <c r="J73" s="4"/>
      <c r="K73" s="4"/>
      <c r="L73" s="4"/>
      <c r="M73" s="4"/>
      <c r="N73" s="4"/>
      <c r="O73" s="4"/>
      <c r="P73" s="4"/>
      <c r="Q73" s="4"/>
    </row>
    <row r="74" spans="2:17" ht="14.25">
      <c r="B74" s="241"/>
      <c r="C74" s="241"/>
      <c r="D74" s="4"/>
      <c r="E74" s="4"/>
      <c r="F74" s="78"/>
      <c r="G74" s="4"/>
      <c r="H74" s="4"/>
      <c r="I74" s="4"/>
      <c r="J74" s="4"/>
      <c r="K74" s="4"/>
      <c r="L74" s="4"/>
      <c r="M74" s="4"/>
      <c r="N74" s="4"/>
      <c r="O74" s="4"/>
      <c r="P74" s="4"/>
      <c r="Q74" s="4"/>
    </row>
    <row r="75" spans="2:17" ht="14.25">
      <c r="B75" s="241"/>
      <c r="C75" s="241"/>
      <c r="D75" s="4"/>
      <c r="E75" s="4"/>
      <c r="F75" s="78"/>
      <c r="G75" s="4"/>
      <c r="H75" s="4"/>
      <c r="I75" s="4"/>
      <c r="J75" s="4"/>
      <c r="K75" s="4"/>
      <c r="L75" s="4"/>
      <c r="M75" s="4"/>
      <c r="N75" s="4"/>
      <c r="O75" s="4"/>
      <c r="P75" s="4"/>
      <c r="Q75" s="4"/>
    </row>
    <row r="76" spans="2:17" ht="14.25">
      <c r="B76" s="241"/>
      <c r="C76" s="241"/>
      <c r="D76" s="4"/>
      <c r="E76" s="4"/>
      <c r="F76" s="78"/>
      <c r="G76" s="4"/>
      <c r="H76" s="4"/>
      <c r="I76" s="4"/>
      <c r="J76" s="4"/>
      <c r="K76" s="4"/>
      <c r="L76" s="4"/>
      <c r="M76" s="4"/>
      <c r="N76" s="4"/>
      <c r="O76" s="4"/>
      <c r="P76" s="4"/>
      <c r="Q76" s="4"/>
    </row>
    <row r="77" spans="2:17" ht="14.25">
      <c r="B77" s="241"/>
      <c r="C77" s="241"/>
      <c r="D77" s="4"/>
      <c r="E77" s="4"/>
      <c r="F77" s="78"/>
      <c r="G77" s="4"/>
      <c r="H77" s="4"/>
      <c r="I77" s="4"/>
      <c r="J77" s="4"/>
      <c r="K77" s="4"/>
      <c r="L77" s="4"/>
      <c r="M77" s="4"/>
      <c r="N77" s="4"/>
      <c r="O77" s="4"/>
      <c r="P77" s="4"/>
      <c r="Q77" s="4"/>
    </row>
    <row r="78" spans="2:17" ht="14.25">
      <c r="B78" s="241"/>
      <c r="C78" s="241"/>
      <c r="D78" s="4"/>
      <c r="E78" s="4"/>
      <c r="F78" s="78"/>
      <c r="G78" s="4"/>
      <c r="H78" s="4"/>
      <c r="I78" s="4"/>
      <c r="J78" s="4"/>
      <c r="K78" s="4"/>
      <c r="L78" s="4"/>
      <c r="M78" s="4"/>
      <c r="N78" s="4"/>
      <c r="O78" s="4"/>
      <c r="P78" s="4"/>
      <c r="Q78" s="4"/>
    </row>
    <row r="79" spans="2:17" ht="14.25">
      <c r="B79" s="241"/>
      <c r="C79" s="241"/>
      <c r="D79" s="4"/>
      <c r="E79" s="4"/>
      <c r="F79" s="78"/>
      <c r="G79" s="4"/>
      <c r="H79" s="4"/>
      <c r="I79" s="4"/>
      <c r="J79" s="4"/>
      <c r="K79" s="4"/>
      <c r="L79" s="4"/>
      <c r="M79" s="4"/>
      <c r="N79" s="4"/>
      <c r="O79" s="4"/>
      <c r="P79" s="4"/>
      <c r="Q79" s="4"/>
    </row>
    <row r="80" spans="2:17" ht="14.25">
      <c r="B80" s="241"/>
      <c r="C80" s="241"/>
      <c r="D80" s="4"/>
      <c r="E80" s="4"/>
      <c r="F80" s="78"/>
      <c r="G80" s="4"/>
      <c r="H80" s="4"/>
      <c r="I80" s="4"/>
      <c r="J80" s="4"/>
      <c r="K80" s="4"/>
      <c r="L80" s="4"/>
      <c r="M80" s="4"/>
      <c r="N80" s="4"/>
      <c r="O80" s="4"/>
      <c r="P80" s="4"/>
      <c r="Q80" s="4"/>
    </row>
    <row r="81" spans="2:17" ht="14.25">
      <c r="B81" s="241"/>
      <c r="C81" s="241"/>
      <c r="D81" s="4"/>
      <c r="E81" s="4"/>
      <c r="F81" s="78"/>
      <c r="G81" s="4"/>
      <c r="H81" s="4"/>
      <c r="I81" s="4"/>
      <c r="J81" s="4"/>
      <c r="K81" s="4"/>
      <c r="L81" s="4"/>
      <c r="M81" s="4"/>
      <c r="N81" s="4"/>
      <c r="O81" s="4"/>
      <c r="P81" s="4"/>
      <c r="Q81" s="4"/>
    </row>
    <row r="82" spans="2:17" ht="14.25">
      <c r="B82" s="241"/>
      <c r="C82" s="241"/>
      <c r="D82" s="4"/>
      <c r="E82" s="4"/>
      <c r="F82" s="78"/>
      <c r="G82" s="4"/>
      <c r="H82" s="4"/>
      <c r="I82" s="4"/>
      <c r="J82" s="4"/>
      <c r="K82" s="4"/>
      <c r="L82" s="4"/>
      <c r="M82" s="4"/>
      <c r="N82" s="4"/>
      <c r="O82" s="4"/>
      <c r="P82" s="4"/>
      <c r="Q82" s="4"/>
    </row>
    <row r="83" spans="2:17" ht="14.25">
      <c r="B83" s="241"/>
      <c r="C83" s="241"/>
      <c r="D83" s="4"/>
      <c r="E83" s="4"/>
      <c r="F83" s="78"/>
      <c r="G83" s="4"/>
      <c r="H83" s="4"/>
      <c r="I83" s="4"/>
      <c r="J83" s="4"/>
      <c r="K83" s="4"/>
      <c r="L83" s="4"/>
      <c r="M83" s="4"/>
      <c r="N83" s="4"/>
      <c r="O83" s="4"/>
      <c r="P83" s="4"/>
      <c r="Q83" s="4"/>
    </row>
    <row r="84" spans="2:17" ht="14.25">
      <c r="B84" s="241"/>
      <c r="C84" s="241"/>
      <c r="D84" s="4"/>
      <c r="E84" s="4"/>
      <c r="F84" s="78"/>
      <c r="G84" s="4"/>
      <c r="H84" s="4"/>
      <c r="I84" s="4"/>
      <c r="J84" s="4"/>
      <c r="K84" s="4"/>
      <c r="L84" s="4"/>
      <c r="M84" s="4"/>
      <c r="N84" s="4"/>
      <c r="O84" s="4"/>
      <c r="P84" s="4"/>
      <c r="Q84" s="4"/>
    </row>
    <row r="85" spans="2:17" ht="14.25">
      <c r="B85" s="241"/>
      <c r="C85" s="241"/>
      <c r="D85" s="4"/>
      <c r="E85" s="4"/>
      <c r="F85" s="78"/>
      <c r="G85" s="4"/>
      <c r="H85" s="4"/>
      <c r="I85" s="4"/>
      <c r="J85" s="4"/>
      <c r="K85" s="4"/>
      <c r="L85" s="4"/>
      <c r="M85" s="4"/>
      <c r="N85" s="4"/>
      <c r="O85" s="4"/>
      <c r="P85" s="4"/>
      <c r="Q85" s="4"/>
    </row>
    <row r="86" spans="2:17" ht="14.25">
      <c r="B86" s="241"/>
      <c r="C86" s="241"/>
      <c r="D86" s="4"/>
      <c r="E86" s="4"/>
      <c r="F86" s="78"/>
      <c r="G86" s="4"/>
      <c r="H86" s="4"/>
      <c r="I86" s="4"/>
      <c r="J86" s="4"/>
      <c r="K86" s="4"/>
      <c r="L86" s="4"/>
      <c r="M86" s="4"/>
      <c r="N86" s="4"/>
      <c r="O86" s="4"/>
      <c r="P86" s="4"/>
      <c r="Q86" s="4"/>
    </row>
    <row r="87" spans="2:17" ht="14.25">
      <c r="B87" s="241"/>
      <c r="C87" s="241"/>
      <c r="D87" s="4"/>
      <c r="E87" s="4"/>
      <c r="F87" s="78"/>
      <c r="G87" s="4"/>
      <c r="H87" s="4"/>
      <c r="I87" s="4"/>
      <c r="J87" s="4"/>
      <c r="K87" s="4"/>
      <c r="L87" s="4"/>
      <c r="M87" s="4"/>
      <c r="N87" s="4"/>
      <c r="O87" s="4"/>
      <c r="P87" s="4"/>
      <c r="Q87" s="4"/>
    </row>
    <row r="88" spans="2:17" ht="14.25">
      <c r="B88" s="241"/>
      <c r="C88" s="241"/>
      <c r="D88" s="4"/>
      <c r="E88" s="4"/>
      <c r="F88" s="78"/>
      <c r="G88" s="4"/>
      <c r="H88" s="4"/>
      <c r="I88" s="4"/>
      <c r="J88" s="4"/>
      <c r="K88" s="4"/>
      <c r="L88" s="4"/>
      <c r="M88" s="4"/>
      <c r="N88" s="4"/>
      <c r="O88" s="4"/>
      <c r="P88" s="4"/>
      <c r="Q88" s="4"/>
    </row>
    <row r="89" spans="2:17" ht="14.25">
      <c r="B89" s="241"/>
      <c r="C89" s="241"/>
      <c r="D89" s="4"/>
      <c r="E89" s="4"/>
      <c r="F89" s="78"/>
      <c r="G89" s="4"/>
      <c r="H89" s="4"/>
      <c r="I89" s="4"/>
      <c r="J89" s="4"/>
      <c r="K89" s="4"/>
      <c r="L89" s="4"/>
      <c r="M89" s="4"/>
      <c r="N89" s="4"/>
      <c r="O89" s="4"/>
      <c r="P89" s="4"/>
      <c r="Q89" s="4"/>
    </row>
    <row r="90" spans="2:17" ht="14.25">
      <c r="B90" s="241"/>
      <c r="C90" s="241"/>
      <c r="D90" s="4"/>
      <c r="E90" s="4"/>
      <c r="F90" s="78"/>
      <c r="G90" s="4"/>
      <c r="H90" s="4"/>
      <c r="I90" s="4"/>
      <c r="J90" s="4"/>
      <c r="K90" s="4"/>
      <c r="L90" s="4"/>
      <c r="M90" s="4"/>
      <c r="N90" s="4"/>
      <c r="O90" s="4"/>
      <c r="P90" s="4"/>
      <c r="Q90" s="4"/>
    </row>
    <row r="91" spans="2:17" ht="14.25">
      <c r="B91" s="241"/>
      <c r="C91" s="241"/>
      <c r="D91" s="4"/>
      <c r="E91" s="4"/>
      <c r="F91" s="78"/>
      <c r="G91" s="4"/>
      <c r="H91" s="4"/>
      <c r="I91" s="4"/>
      <c r="J91" s="4"/>
      <c r="K91" s="4"/>
      <c r="L91" s="4"/>
      <c r="M91" s="4"/>
      <c r="N91" s="4"/>
      <c r="O91" s="4"/>
      <c r="P91" s="4"/>
      <c r="Q91" s="4"/>
    </row>
    <row r="92" spans="2:17" ht="14.25">
      <c r="B92" s="241"/>
      <c r="C92" s="241"/>
      <c r="D92" s="4"/>
      <c r="E92" s="4"/>
      <c r="F92" s="78"/>
      <c r="G92" s="4"/>
      <c r="H92" s="4"/>
      <c r="I92" s="4"/>
      <c r="J92" s="4"/>
      <c r="K92" s="4"/>
      <c r="L92" s="4"/>
      <c r="M92" s="4"/>
      <c r="N92" s="4"/>
      <c r="O92" s="4"/>
      <c r="P92" s="4"/>
      <c r="Q92" s="4"/>
    </row>
    <row r="93" spans="2:17" ht="14.25">
      <c r="B93" s="241"/>
      <c r="C93" s="241"/>
      <c r="D93" s="4"/>
      <c r="E93" s="4"/>
      <c r="F93" s="78"/>
      <c r="G93" s="4"/>
      <c r="H93" s="4"/>
      <c r="I93" s="4"/>
      <c r="J93" s="4"/>
      <c r="K93" s="4"/>
      <c r="L93" s="4"/>
      <c r="M93" s="4"/>
      <c r="N93" s="4"/>
      <c r="O93" s="4"/>
      <c r="P93" s="4"/>
      <c r="Q93" s="4"/>
    </row>
    <row r="94" spans="2:17" ht="14.25">
      <c r="B94" s="241"/>
      <c r="C94" s="241"/>
      <c r="D94" s="4"/>
      <c r="E94" s="4"/>
      <c r="F94" s="78"/>
      <c r="G94" s="4"/>
      <c r="H94" s="4"/>
      <c r="I94" s="4"/>
      <c r="J94" s="4"/>
      <c r="K94" s="4"/>
      <c r="L94" s="4"/>
      <c r="M94" s="4"/>
      <c r="N94" s="4"/>
      <c r="O94" s="4"/>
      <c r="P94" s="4"/>
      <c r="Q94" s="4"/>
    </row>
    <row r="95" spans="2:17" ht="14.25">
      <c r="B95" s="241"/>
      <c r="C95" s="241"/>
      <c r="D95" s="4"/>
      <c r="E95" s="4"/>
      <c r="F95" s="78"/>
      <c r="G95" s="4"/>
      <c r="H95" s="4"/>
      <c r="I95" s="4"/>
      <c r="J95" s="4"/>
      <c r="K95" s="4"/>
      <c r="L95" s="4"/>
      <c r="M95" s="4"/>
      <c r="N95" s="4"/>
      <c r="O95" s="4"/>
      <c r="P95" s="4"/>
      <c r="Q95" s="4"/>
    </row>
    <row r="96" spans="2:17" ht="14.25">
      <c r="B96" s="241"/>
      <c r="C96" s="241"/>
      <c r="D96" s="4"/>
      <c r="E96" s="4"/>
      <c r="F96" s="78"/>
      <c r="G96" s="4"/>
      <c r="H96" s="4"/>
      <c r="I96" s="4"/>
      <c r="J96" s="4"/>
      <c r="K96" s="4"/>
      <c r="L96" s="4"/>
      <c r="M96" s="4"/>
      <c r="N96" s="4"/>
      <c r="O96" s="4"/>
      <c r="P96" s="4"/>
      <c r="Q96" s="4"/>
    </row>
    <row r="97" spans="2:17" ht="14.25">
      <c r="B97" s="241"/>
      <c r="C97" s="241"/>
      <c r="D97" s="4"/>
      <c r="E97" s="4"/>
      <c r="F97" s="78"/>
      <c r="G97" s="4"/>
      <c r="H97" s="4"/>
      <c r="I97" s="4"/>
      <c r="J97" s="4"/>
      <c r="K97" s="4"/>
      <c r="L97" s="4"/>
      <c r="M97" s="4"/>
      <c r="N97" s="4"/>
      <c r="O97" s="4"/>
      <c r="P97" s="4"/>
      <c r="Q97" s="4"/>
    </row>
    <row r="98" spans="2:17" ht="14.25">
      <c r="B98" s="241"/>
      <c r="C98" s="241"/>
      <c r="D98" s="4"/>
      <c r="E98" s="4"/>
      <c r="F98" s="78"/>
      <c r="G98" s="4"/>
      <c r="H98" s="4"/>
      <c r="I98" s="4"/>
      <c r="J98" s="4"/>
      <c r="K98" s="4"/>
      <c r="L98" s="4"/>
      <c r="M98" s="4"/>
      <c r="N98" s="4"/>
      <c r="O98" s="4"/>
      <c r="P98" s="4"/>
      <c r="Q98" s="4"/>
    </row>
    <row r="99" spans="2:17" ht="14.25">
      <c r="B99" s="241"/>
      <c r="C99" s="241"/>
      <c r="D99" s="4"/>
      <c r="E99" s="4"/>
      <c r="F99" s="78"/>
      <c r="G99" s="4"/>
      <c r="H99" s="4"/>
      <c r="I99" s="4"/>
      <c r="J99" s="4"/>
      <c r="K99" s="4"/>
      <c r="L99" s="4"/>
      <c r="M99" s="4"/>
      <c r="N99" s="4"/>
      <c r="O99" s="4"/>
      <c r="P99" s="4"/>
      <c r="Q99" s="4"/>
    </row>
    <row r="100" spans="2:17" ht="14.25">
      <c r="B100" s="241"/>
      <c r="C100" s="241"/>
      <c r="D100" s="4"/>
      <c r="E100" s="4"/>
      <c r="F100" s="78"/>
      <c r="G100" s="4"/>
      <c r="H100" s="4"/>
      <c r="I100" s="4"/>
      <c r="J100" s="4"/>
      <c r="K100" s="4"/>
      <c r="L100" s="4"/>
      <c r="M100" s="4"/>
      <c r="N100" s="4"/>
      <c r="O100" s="4"/>
      <c r="P100" s="4"/>
      <c r="Q100" s="4"/>
    </row>
    <row r="101" spans="2:17" ht="14.25">
      <c r="B101" s="241"/>
      <c r="C101" s="241"/>
      <c r="D101" s="4"/>
      <c r="E101" s="4"/>
      <c r="F101" s="78"/>
      <c r="G101" s="4"/>
      <c r="H101" s="4"/>
      <c r="I101" s="4"/>
      <c r="J101" s="4"/>
      <c r="K101" s="4"/>
      <c r="L101" s="4"/>
      <c r="M101" s="4"/>
      <c r="N101" s="4"/>
      <c r="O101" s="4"/>
      <c r="P101" s="4"/>
      <c r="Q101" s="4"/>
    </row>
    <row r="102" spans="2:17" ht="14.25">
      <c r="B102" s="241"/>
      <c r="C102" s="241"/>
      <c r="D102" s="4"/>
      <c r="E102" s="4"/>
      <c r="F102" s="78"/>
      <c r="G102" s="4"/>
      <c r="H102" s="4"/>
      <c r="I102" s="4"/>
      <c r="J102" s="4"/>
      <c r="K102" s="4"/>
      <c r="L102" s="4"/>
      <c r="M102" s="4"/>
      <c r="N102" s="4"/>
      <c r="O102" s="4"/>
      <c r="P102" s="4"/>
      <c r="Q102" s="4"/>
    </row>
    <row r="103" spans="2:17" ht="14.25">
      <c r="B103" s="241"/>
      <c r="C103" s="241"/>
      <c r="D103" s="4"/>
      <c r="E103" s="4"/>
      <c r="F103" s="78"/>
      <c r="G103" s="4"/>
      <c r="H103" s="4"/>
      <c r="I103" s="4"/>
      <c r="J103" s="4"/>
      <c r="K103" s="4"/>
      <c r="L103" s="4"/>
      <c r="M103" s="4"/>
      <c r="N103" s="4"/>
      <c r="O103" s="4"/>
      <c r="P103" s="4"/>
      <c r="Q103" s="4"/>
    </row>
    <row r="104" spans="2:17" ht="14.25">
      <c r="B104" s="241"/>
      <c r="C104" s="241"/>
      <c r="D104" s="4"/>
      <c r="E104" s="4"/>
      <c r="F104" s="78"/>
      <c r="G104" s="4"/>
      <c r="H104" s="4"/>
      <c r="I104" s="4"/>
      <c r="J104" s="4"/>
      <c r="K104" s="4"/>
      <c r="L104" s="4"/>
      <c r="M104" s="4"/>
      <c r="N104" s="4"/>
      <c r="O104" s="4"/>
      <c r="P104" s="4"/>
      <c r="Q104" s="4"/>
    </row>
    <row r="105" spans="2:17" ht="14.25">
      <c r="B105" s="241"/>
      <c r="C105" s="241"/>
      <c r="D105" s="4"/>
      <c r="E105" s="4"/>
      <c r="F105" s="78"/>
      <c r="G105" s="4"/>
      <c r="H105" s="4"/>
      <c r="I105" s="4"/>
      <c r="J105" s="4"/>
      <c r="K105" s="4"/>
      <c r="L105" s="4"/>
      <c r="M105" s="4"/>
      <c r="N105" s="4"/>
      <c r="O105" s="4"/>
      <c r="P105" s="4"/>
      <c r="Q105" s="4"/>
    </row>
    <row r="106" spans="2:17" ht="14.25">
      <c r="B106" s="241"/>
      <c r="C106" s="241"/>
      <c r="D106" s="4"/>
      <c r="E106" s="4"/>
      <c r="F106" s="78"/>
      <c r="G106" s="4"/>
      <c r="H106" s="4"/>
      <c r="I106" s="4"/>
      <c r="J106" s="4"/>
      <c r="K106" s="4"/>
      <c r="L106" s="4"/>
      <c r="M106" s="4"/>
      <c r="N106" s="4"/>
      <c r="O106" s="4"/>
      <c r="P106" s="4"/>
      <c r="Q106" s="4"/>
    </row>
    <row r="107" spans="2:17" ht="14.25">
      <c r="B107" s="241"/>
      <c r="C107" s="241"/>
      <c r="D107" s="4"/>
      <c r="E107" s="4"/>
      <c r="F107" s="78"/>
      <c r="G107" s="4"/>
      <c r="H107" s="4"/>
      <c r="I107" s="4"/>
      <c r="J107" s="4"/>
      <c r="K107" s="4"/>
      <c r="L107" s="4"/>
      <c r="M107" s="4"/>
      <c r="N107" s="4"/>
      <c r="O107" s="4"/>
      <c r="P107" s="4"/>
      <c r="Q107" s="4"/>
    </row>
    <row r="108" spans="2:17" ht="14.25">
      <c r="B108" s="241"/>
      <c r="C108" s="241"/>
      <c r="D108" s="4"/>
      <c r="E108" s="4"/>
      <c r="F108" s="78"/>
      <c r="G108" s="4"/>
      <c r="H108" s="4"/>
      <c r="I108" s="4"/>
      <c r="J108" s="4"/>
      <c r="K108" s="4"/>
      <c r="L108" s="4"/>
      <c r="M108" s="4"/>
      <c r="N108" s="4"/>
      <c r="O108" s="4"/>
      <c r="P108" s="4"/>
      <c r="Q108" s="4"/>
    </row>
    <row r="109" spans="2:17" ht="14.25">
      <c r="B109" s="241"/>
      <c r="C109" s="241"/>
      <c r="D109" s="4"/>
      <c r="E109" s="4"/>
      <c r="F109" s="78"/>
      <c r="G109" s="4"/>
      <c r="H109" s="4"/>
      <c r="I109" s="4"/>
      <c r="J109" s="4"/>
      <c r="K109" s="4"/>
      <c r="L109" s="4"/>
      <c r="M109" s="4"/>
      <c r="N109" s="4"/>
      <c r="O109" s="4"/>
      <c r="P109" s="4"/>
      <c r="Q109" s="4"/>
    </row>
    <row r="110" spans="2:17" ht="14.25">
      <c r="B110" s="241"/>
      <c r="C110" s="241"/>
      <c r="D110" s="4"/>
      <c r="E110" s="4"/>
      <c r="F110" s="78"/>
      <c r="G110" s="4"/>
      <c r="H110" s="4"/>
      <c r="I110" s="4"/>
      <c r="J110" s="4"/>
      <c r="K110" s="4"/>
      <c r="L110" s="4"/>
      <c r="M110" s="4"/>
      <c r="N110" s="4"/>
      <c r="O110" s="4"/>
      <c r="P110" s="4"/>
      <c r="Q110" s="4"/>
    </row>
    <row r="111" spans="2:17" ht="14.25">
      <c r="B111" s="241"/>
      <c r="C111" s="241"/>
      <c r="D111" s="4"/>
      <c r="E111" s="4"/>
      <c r="F111" s="78"/>
      <c r="G111" s="4"/>
      <c r="H111" s="4"/>
      <c r="I111" s="4"/>
      <c r="J111" s="4"/>
      <c r="K111" s="4"/>
      <c r="L111" s="4"/>
      <c r="M111" s="4"/>
      <c r="N111" s="4"/>
      <c r="O111" s="4"/>
      <c r="P111" s="4"/>
      <c r="Q111" s="4"/>
    </row>
    <row r="112" spans="2:17" ht="14.25">
      <c r="B112" s="241"/>
      <c r="C112" s="241"/>
      <c r="D112" s="4"/>
      <c r="E112" s="4"/>
      <c r="F112" s="78"/>
      <c r="G112" s="4"/>
      <c r="H112" s="4"/>
      <c r="I112" s="4"/>
      <c r="J112" s="4"/>
      <c r="K112" s="4"/>
      <c r="L112" s="4"/>
      <c r="M112" s="4"/>
      <c r="N112" s="4"/>
      <c r="O112" s="4"/>
      <c r="P112" s="4"/>
      <c r="Q112" s="4"/>
    </row>
    <row r="113" spans="2:17" ht="14.25">
      <c r="B113" s="241"/>
      <c r="C113" s="241"/>
      <c r="D113" s="4"/>
      <c r="E113" s="4"/>
      <c r="F113" s="78"/>
      <c r="G113" s="4"/>
      <c r="H113" s="4"/>
      <c r="I113" s="4"/>
      <c r="J113" s="4"/>
      <c r="K113" s="4"/>
      <c r="L113" s="4"/>
      <c r="M113" s="4"/>
      <c r="N113" s="4"/>
      <c r="O113" s="4"/>
      <c r="P113" s="4"/>
      <c r="Q113" s="4"/>
    </row>
    <row r="114" spans="2:17" ht="14.25">
      <c r="B114" s="241"/>
      <c r="C114" s="241"/>
      <c r="D114" s="4"/>
      <c r="E114" s="4"/>
      <c r="F114" s="78"/>
      <c r="G114" s="4"/>
      <c r="H114" s="4"/>
      <c r="I114" s="4"/>
      <c r="J114" s="4"/>
      <c r="K114" s="4"/>
      <c r="L114" s="4"/>
      <c r="M114" s="4"/>
      <c r="N114" s="4"/>
      <c r="O114" s="4"/>
      <c r="P114" s="4"/>
      <c r="Q114" s="4"/>
    </row>
    <row r="115" spans="2:17" ht="14.25">
      <c r="B115" s="241"/>
      <c r="C115" s="241"/>
      <c r="D115" s="4"/>
      <c r="E115" s="4"/>
      <c r="F115" s="78"/>
      <c r="G115" s="4"/>
      <c r="H115" s="4"/>
      <c r="I115" s="4"/>
      <c r="J115" s="4"/>
      <c r="K115" s="4"/>
      <c r="L115" s="4"/>
      <c r="M115" s="4"/>
      <c r="N115" s="4"/>
      <c r="O115" s="4"/>
      <c r="P115" s="4"/>
      <c r="Q115" s="4"/>
    </row>
    <row r="116" spans="2:17" ht="14.25">
      <c r="B116" s="241"/>
      <c r="C116" s="241"/>
      <c r="D116" s="4"/>
      <c r="E116" s="4"/>
      <c r="F116" s="78"/>
      <c r="G116" s="4"/>
      <c r="H116" s="4"/>
      <c r="I116" s="4"/>
      <c r="J116" s="4"/>
      <c r="K116" s="4"/>
      <c r="L116" s="4"/>
      <c r="M116" s="4"/>
      <c r="N116" s="4"/>
      <c r="O116" s="4"/>
      <c r="P116" s="4"/>
      <c r="Q116" s="4"/>
    </row>
    <row r="117" spans="2:17" ht="14.25">
      <c r="B117" s="241"/>
      <c r="C117" s="241"/>
      <c r="D117" s="4"/>
      <c r="E117" s="4"/>
      <c r="F117" s="78"/>
      <c r="G117" s="4"/>
      <c r="H117" s="4"/>
      <c r="I117" s="4"/>
      <c r="J117" s="4"/>
      <c r="K117" s="4"/>
      <c r="L117" s="4"/>
      <c r="M117" s="4"/>
      <c r="N117" s="4"/>
      <c r="O117" s="4"/>
      <c r="P117" s="4"/>
      <c r="Q117" s="4"/>
    </row>
    <row r="118" spans="2:17" ht="14.25">
      <c r="B118" s="241"/>
      <c r="C118" s="241"/>
      <c r="D118" s="4"/>
      <c r="E118" s="4"/>
      <c r="F118" s="78"/>
      <c r="G118" s="4"/>
      <c r="H118" s="4"/>
      <c r="I118" s="4"/>
      <c r="J118" s="4"/>
      <c r="K118" s="4"/>
      <c r="L118" s="4"/>
      <c r="M118" s="4"/>
      <c r="N118" s="4"/>
      <c r="O118" s="4"/>
      <c r="P118" s="4"/>
      <c r="Q118" s="4"/>
    </row>
    <row r="119" spans="2:17" ht="14.25">
      <c r="B119" s="241"/>
      <c r="C119" s="241"/>
      <c r="D119" s="4"/>
      <c r="E119" s="4"/>
      <c r="F119" s="78"/>
      <c r="G119" s="4"/>
      <c r="H119" s="4"/>
      <c r="I119" s="4"/>
      <c r="J119" s="4"/>
      <c r="K119" s="4"/>
      <c r="L119" s="4"/>
      <c r="M119" s="4"/>
      <c r="N119" s="4"/>
      <c r="O119" s="4"/>
      <c r="P119" s="4"/>
      <c r="Q119" s="4"/>
    </row>
    <row r="120" spans="2:17" ht="14.25">
      <c r="B120" s="241"/>
      <c r="C120" s="241"/>
      <c r="D120" s="4"/>
      <c r="E120" s="4"/>
      <c r="F120" s="78"/>
      <c r="G120" s="4"/>
      <c r="H120" s="4"/>
      <c r="I120" s="4"/>
      <c r="J120" s="4"/>
      <c r="K120" s="4"/>
      <c r="L120" s="4"/>
      <c r="M120" s="4"/>
      <c r="N120" s="4"/>
      <c r="O120" s="4"/>
      <c r="P120" s="4"/>
      <c r="Q120" s="4"/>
    </row>
    <row r="121" spans="2:17" ht="14.25">
      <c r="B121" s="241"/>
      <c r="C121" s="241"/>
      <c r="D121" s="4"/>
      <c r="E121" s="4"/>
      <c r="F121" s="78"/>
      <c r="G121" s="4"/>
      <c r="H121" s="4"/>
      <c r="I121" s="4"/>
      <c r="J121" s="4"/>
      <c r="K121" s="4"/>
      <c r="L121" s="4"/>
      <c r="M121" s="4"/>
      <c r="N121" s="4"/>
      <c r="O121" s="4"/>
      <c r="P121" s="4"/>
      <c r="Q121" s="4"/>
    </row>
    <row r="122" spans="2:17" ht="14.25">
      <c r="B122" s="241"/>
      <c r="C122" s="241"/>
      <c r="D122" s="4"/>
      <c r="E122" s="4"/>
      <c r="F122" s="78"/>
      <c r="G122" s="4"/>
      <c r="H122" s="4"/>
      <c r="I122" s="4"/>
      <c r="J122" s="4"/>
      <c r="K122" s="4"/>
      <c r="L122" s="4"/>
      <c r="M122" s="4"/>
      <c r="N122" s="4"/>
      <c r="O122" s="4"/>
      <c r="P122" s="4"/>
      <c r="Q122" s="4"/>
    </row>
    <row r="123" spans="2:17" ht="14.25">
      <c r="B123" s="241"/>
      <c r="C123" s="241"/>
      <c r="D123" s="4"/>
      <c r="E123" s="4"/>
      <c r="F123" s="78"/>
      <c r="G123" s="4"/>
      <c r="H123" s="4"/>
      <c r="I123" s="4"/>
      <c r="J123" s="4"/>
      <c r="K123" s="4"/>
      <c r="L123" s="4"/>
      <c r="M123" s="4"/>
      <c r="N123" s="4"/>
      <c r="O123" s="4"/>
      <c r="P123" s="4"/>
      <c r="Q123" s="4"/>
    </row>
    <row r="124" spans="2:17" ht="14.25">
      <c r="B124" s="241"/>
      <c r="C124" s="241"/>
      <c r="D124" s="4"/>
      <c r="E124" s="4"/>
      <c r="F124" s="78"/>
      <c r="G124" s="4"/>
      <c r="H124" s="4"/>
      <c r="I124" s="4"/>
      <c r="J124" s="4"/>
      <c r="K124" s="4"/>
      <c r="L124" s="4"/>
      <c r="M124" s="4"/>
      <c r="N124" s="4"/>
      <c r="O124" s="4"/>
      <c r="P124" s="4"/>
      <c r="Q124" s="4"/>
    </row>
    <row r="125" spans="2:17" ht="14.25">
      <c r="B125" s="241"/>
      <c r="C125" s="241"/>
      <c r="D125" s="4"/>
      <c r="E125" s="4"/>
      <c r="F125" s="78"/>
      <c r="G125" s="4"/>
      <c r="H125" s="4"/>
      <c r="I125" s="4"/>
      <c r="J125" s="4"/>
      <c r="K125" s="4"/>
      <c r="L125" s="4"/>
      <c r="M125" s="4"/>
      <c r="N125" s="4"/>
      <c r="O125" s="4"/>
      <c r="P125" s="4"/>
      <c r="Q125" s="4"/>
    </row>
    <row r="126" spans="2:17" ht="14.25">
      <c r="B126" s="241"/>
      <c r="C126" s="241"/>
      <c r="D126" s="4"/>
      <c r="E126" s="4"/>
      <c r="F126" s="78"/>
      <c r="G126" s="4"/>
      <c r="H126" s="4"/>
      <c r="I126" s="4"/>
      <c r="J126" s="4"/>
      <c r="K126" s="4"/>
      <c r="L126" s="4"/>
      <c r="M126" s="4"/>
      <c r="N126" s="4"/>
      <c r="O126" s="4"/>
      <c r="P126" s="4"/>
      <c r="Q126" s="4"/>
    </row>
    <row r="127" spans="2:17" ht="14.25">
      <c r="B127" s="241"/>
      <c r="C127" s="241"/>
      <c r="D127" s="4"/>
      <c r="E127" s="4"/>
      <c r="F127" s="78"/>
      <c r="G127" s="4"/>
      <c r="H127" s="4"/>
      <c r="I127" s="4"/>
      <c r="J127" s="4"/>
      <c r="K127" s="4"/>
      <c r="L127" s="4"/>
      <c r="M127" s="4"/>
      <c r="N127" s="4"/>
      <c r="O127" s="4"/>
      <c r="P127" s="4"/>
      <c r="Q127" s="4"/>
    </row>
    <row r="128" spans="2:17" ht="14.25">
      <c r="B128" s="241"/>
      <c r="C128" s="241"/>
      <c r="D128" s="4"/>
      <c r="E128" s="4"/>
      <c r="F128" s="78"/>
      <c r="G128" s="4"/>
      <c r="H128" s="4"/>
      <c r="I128" s="4"/>
      <c r="J128" s="4"/>
      <c r="K128" s="4"/>
      <c r="L128" s="4"/>
      <c r="M128" s="4"/>
      <c r="N128" s="4"/>
      <c r="O128" s="4"/>
      <c r="P128" s="4"/>
      <c r="Q128" s="4"/>
    </row>
    <row r="129" spans="2:17" ht="14.25">
      <c r="B129" s="241"/>
      <c r="C129" s="241"/>
      <c r="D129" s="4"/>
      <c r="E129" s="4"/>
      <c r="F129" s="78"/>
      <c r="G129" s="4"/>
      <c r="H129" s="4"/>
      <c r="I129" s="4"/>
      <c r="J129" s="4"/>
      <c r="K129" s="4"/>
      <c r="L129" s="4"/>
      <c r="M129" s="4"/>
      <c r="N129" s="4"/>
      <c r="O129" s="4"/>
      <c r="P129" s="4"/>
      <c r="Q129" s="4"/>
    </row>
    <row r="130" spans="2:17" ht="14.25">
      <c r="B130" s="241"/>
      <c r="C130" s="241"/>
      <c r="D130" s="4"/>
      <c r="E130" s="4"/>
      <c r="F130" s="78"/>
      <c r="G130" s="4"/>
      <c r="H130" s="4"/>
      <c r="I130" s="4"/>
      <c r="J130" s="4"/>
      <c r="K130" s="4"/>
      <c r="L130" s="4"/>
      <c r="M130" s="4"/>
      <c r="N130" s="4"/>
      <c r="O130" s="4"/>
      <c r="P130" s="4"/>
      <c r="Q130" s="4"/>
    </row>
    <row r="131" spans="2:17" ht="14.25">
      <c r="B131" s="241"/>
      <c r="C131" s="241"/>
      <c r="D131" s="4"/>
      <c r="E131" s="4"/>
      <c r="F131" s="78"/>
      <c r="G131" s="4"/>
      <c r="H131" s="4"/>
      <c r="I131" s="4"/>
      <c r="J131" s="4"/>
      <c r="K131" s="4"/>
      <c r="L131" s="4"/>
      <c r="M131" s="4"/>
      <c r="N131" s="4"/>
      <c r="O131" s="4"/>
      <c r="P131" s="4"/>
      <c r="Q131" s="4"/>
    </row>
    <row r="132" spans="2:17" ht="14.25">
      <c r="B132" s="241"/>
      <c r="C132" s="241"/>
      <c r="D132" s="4"/>
      <c r="E132" s="4"/>
      <c r="F132" s="78"/>
      <c r="G132" s="4"/>
      <c r="H132" s="4"/>
      <c r="I132" s="4"/>
      <c r="J132" s="4"/>
      <c r="K132" s="4"/>
      <c r="L132" s="4"/>
      <c r="M132" s="4"/>
      <c r="N132" s="4"/>
      <c r="O132" s="4"/>
      <c r="P132" s="4"/>
      <c r="Q132" s="4"/>
    </row>
    <row r="133" spans="2:17" ht="14.25">
      <c r="B133" s="241"/>
      <c r="C133" s="241"/>
      <c r="D133" s="4"/>
      <c r="E133" s="4"/>
      <c r="F133" s="78"/>
      <c r="G133" s="4"/>
      <c r="H133" s="4"/>
      <c r="I133" s="4"/>
      <c r="J133" s="4"/>
      <c r="K133" s="4"/>
      <c r="L133" s="4"/>
      <c r="M133" s="4"/>
      <c r="N133" s="4"/>
      <c r="O133" s="4"/>
      <c r="P133" s="4"/>
      <c r="Q133" s="4"/>
    </row>
    <row r="134" spans="2:6" ht="14.25">
      <c r="B134" s="35" t="s">
        <v>44</v>
      </c>
      <c r="F134" s="111"/>
    </row>
    <row r="135" spans="2:16" ht="14.25">
      <c r="B135" s="35" t="s">
        <v>32</v>
      </c>
      <c r="H135" s="272"/>
      <c r="I135" s="272"/>
      <c r="J135" s="272"/>
      <c r="K135" s="272"/>
      <c r="L135" s="272"/>
      <c r="M135" s="272"/>
      <c r="N135" s="272"/>
      <c r="O135" s="272"/>
      <c r="P135" s="272"/>
    </row>
    <row r="136" spans="2:15" ht="14.25">
      <c r="B136" s="35" t="s">
        <v>33</v>
      </c>
      <c r="O136" s="80"/>
    </row>
  </sheetData>
  <sheetProtection/>
  <autoFilter ref="A30:Q49"/>
  <mergeCells count="31">
    <mergeCell ref="H55:L55"/>
    <mergeCell ref="O10:O11"/>
    <mergeCell ref="P10:P11"/>
    <mergeCell ref="Q10:Q11"/>
    <mergeCell ref="H135:P135"/>
    <mergeCell ref="B29:F29"/>
    <mergeCell ref="H29:J29"/>
    <mergeCell ref="K29:N29"/>
    <mergeCell ref="O29:O30"/>
    <mergeCell ref="P29:P30"/>
    <mergeCell ref="Q29:Q30"/>
    <mergeCell ref="P34:P42"/>
    <mergeCell ref="B24:Q24"/>
    <mergeCell ref="H53:L53"/>
    <mergeCell ref="H49:J49"/>
    <mergeCell ref="B1:D1"/>
    <mergeCell ref="B2:C2"/>
    <mergeCell ref="B3:C3"/>
    <mergeCell ref="B4:C4"/>
    <mergeCell ref="B5:C5"/>
    <mergeCell ref="B8:Q8"/>
    <mergeCell ref="D2:E2"/>
    <mergeCell ref="D3:E3"/>
    <mergeCell ref="D4:E4"/>
    <mergeCell ref="D5:E5"/>
    <mergeCell ref="B27:Q27"/>
    <mergeCell ref="B21:C21"/>
    <mergeCell ref="P15:P17"/>
    <mergeCell ref="B10:F10"/>
    <mergeCell ref="H10:J10"/>
    <mergeCell ref="K10:N10"/>
  </mergeCells>
  <printOptions/>
  <pageMargins left="0.03937007874015748" right="0.03937007874015748" top="0.7480314960629921" bottom="0.7480314960629921" header="0.31496062992125984" footer="0.31496062992125984"/>
  <pageSetup horizontalDpi="600" verticalDpi="600" orientation="landscape" scale="50" r:id="rId1"/>
</worksheet>
</file>

<file path=xl/worksheets/sheet18.xml><?xml version="1.0" encoding="utf-8"?>
<worksheet xmlns="http://schemas.openxmlformats.org/spreadsheetml/2006/main" xmlns:r="http://schemas.openxmlformats.org/officeDocument/2006/relationships">
  <dimension ref="B1:Q21"/>
  <sheetViews>
    <sheetView zoomScalePageLayoutView="0" workbookViewId="0" topLeftCell="E13">
      <selection activeCell="P16" sqref="P16"/>
    </sheetView>
  </sheetViews>
  <sheetFormatPr defaultColWidth="9.00390625" defaultRowHeight="14.25"/>
  <cols>
    <col min="1" max="1" width="3.875" style="1" customWidth="1"/>
    <col min="2" max="2" width="26.00390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9.625" style="1" hidden="1" customWidth="1"/>
    <col min="12" max="12" width="11.875" style="1" hidden="1" customWidth="1"/>
    <col min="13" max="13" width="14.875" style="1" bestFit="1" customWidth="1"/>
    <col min="14" max="14" width="9.50390625" style="1" hidden="1" customWidth="1"/>
    <col min="15" max="15" width="13.625" style="1" customWidth="1"/>
    <col min="16" max="16" width="36.25390625" style="1" customWidth="1"/>
    <col min="17" max="17" width="23.00390625" style="1" customWidth="1"/>
    <col min="18" max="16384" width="9.00390625" style="1" customWidth="1"/>
  </cols>
  <sheetData>
    <row r="1" spans="2:5" ht="15.75">
      <c r="B1" s="342" t="s">
        <v>25</v>
      </c>
      <c r="C1" s="342"/>
      <c r="D1" s="342"/>
      <c r="E1" s="250"/>
    </row>
    <row r="2" spans="2:5" ht="33.75">
      <c r="B2" s="343" t="s">
        <v>9</v>
      </c>
      <c r="C2" s="343"/>
      <c r="D2" s="327" t="s">
        <v>191</v>
      </c>
      <c r="E2" s="327"/>
    </row>
    <row r="3" spans="2:5" ht="33.75">
      <c r="B3" s="343" t="s">
        <v>10</v>
      </c>
      <c r="C3" s="343"/>
      <c r="D3" s="327" t="s">
        <v>192</v>
      </c>
      <c r="E3" s="327"/>
    </row>
    <row r="4" spans="2:5" ht="20.25">
      <c r="B4" s="343" t="s">
        <v>229</v>
      </c>
      <c r="C4" s="343"/>
      <c r="D4" s="328">
        <v>42194</v>
      </c>
      <c r="E4" s="329"/>
    </row>
    <row r="5" spans="2:5" ht="20.25">
      <c r="B5" s="343" t="s">
        <v>5</v>
      </c>
      <c r="C5" s="343"/>
      <c r="D5" s="328">
        <v>42231</v>
      </c>
      <c r="E5" s="329"/>
    </row>
    <row r="6" spans="2:17" ht="27.75" customHeight="1">
      <c r="B6" s="330" t="s">
        <v>233</v>
      </c>
      <c r="C6" s="330"/>
      <c r="D6" s="330"/>
      <c r="E6" s="330"/>
      <c r="F6" s="330"/>
      <c r="G6" s="330"/>
      <c r="H6" s="330"/>
      <c r="I6" s="330"/>
      <c r="J6" s="330"/>
      <c r="K6" s="330"/>
      <c r="L6" s="330"/>
      <c r="M6" s="330"/>
      <c r="N6" s="330"/>
      <c r="O6" s="330"/>
      <c r="P6" s="330"/>
      <c r="Q6" s="330"/>
    </row>
    <row r="7" ht="9" customHeight="1" thickBot="1"/>
    <row r="8" spans="2:17" s="37" customFormat="1" ht="50.25" customHeight="1" thickBot="1">
      <c r="B8" s="274" t="s">
        <v>2</v>
      </c>
      <c r="C8" s="275"/>
      <c r="D8" s="275"/>
      <c r="E8" s="275"/>
      <c r="F8" s="276"/>
      <c r="G8" s="4"/>
      <c r="H8" s="274" t="s">
        <v>3</v>
      </c>
      <c r="I8" s="275"/>
      <c r="J8" s="276"/>
      <c r="K8" s="283" t="s">
        <v>179</v>
      </c>
      <c r="L8" s="284"/>
      <c r="M8" s="284"/>
      <c r="N8" s="285"/>
      <c r="O8" s="280" t="s">
        <v>41</v>
      </c>
      <c r="P8" s="280" t="s">
        <v>7</v>
      </c>
      <c r="Q8" s="280" t="s">
        <v>4</v>
      </c>
    </row>
    <row r="9" spans="2:17" s="37" customFormat="1" ht="85.5" customHeight="1" thickBot="1">
      <c r="B9" s="38" t="s">
        <v>29</v>
      </c>
      <c r="C9" s="38" t="s">
        <v>30</v>
      </c>
      <c r="D9" s="38" t="s">
        <v>31</v>
      </c>
      <c r="E9" s="38" t="s">
        <v>82</v>
      </c>
      <c r="F9" s="39" t="s">
        <v>118</v>
      </c>
      <c r="G9" s="4"/>
      <c r="H9" s="38" t="s">
        <v>29</v>
      </c>
      <c r="I9" s="38" t="s">
        <v>30</v>
      </c>
      <c r="J9" s="39" t="s">
        <v>31</v>
      </c>
      <c r="K9" s="60" t="s">
        <v>89</v>
      </c>
      <c r="L9" s="60" t="s">
        <v>88</v>
      </c>
      <c r="M9" s="60" t="s">
        <v>90</v>
      </c>
      <c r="N9" s="60" t="s">
        <v>90</v>
      </c>
      <c r="O9" s="281"/>
      <c r="P9" s="282"/>
      <c r="Q9" s="282"/>
    </row>
    <row r="10" spans="2:17" ht="120.75" customHeight="1" thickBot="1">
      <c r="B10" s="316" t="s">
        <v>170</v>
      </c>
      <c r="C10" s="316" t="s">
        <v>81</v>
      </c>
      <c r="D10" s="316" t="s">
        <v>147</v>
      </c>
      <c r="E10" s="347">
        <v>454173.49</v>
      </c>
      <c r="F10" s="350">
        <f>408559.82-75000</f>
        <v>333559.82</v>
      </c>
      <c r="G10" s="4"/>
      <c r="H10" s="89" t="s">
        <v>86</v>
      </c>
      <c r="I10" s="91" t="s">
        <v>157</v>
      </c>
      <c r="J10" s="183" t="s">
        <v>161</v>
      </c>
      <c r="K10" s="179">
        <v>80000</v>
      </c>
      <c r="L10" s="179">
        <v>68153</v>
      </c>
      <c r="M10" s="179">
        <v>30000</v>
      </c>
      <c r="N10" s="4"/>
      <c r="O10" s="179">
        <v>30000</v>
      </c>
      <c r="P10" s="86" t="s">
        <v>211</v>
      </c>
      <c r="Q10" s="156"/>
    </row>
    <row r="11" spans="2:17" ht="89.25" customHeight="1">
      <c r="B11" s="316"/>
      <c r="C11" s="316"/>
      <c r="D11" s="316"/>
      <c r="E11" s="347"/>
      <c r="F11" s="351"/>
      <c r="G11" s="4"/>
      <c r="H11" s="131" t="s">
        <v>141</v>
      </c>
      <c r="I11" s="132" t="s">
        <v>143</v>
      </c>
      <c r="J11" s="133" t="s">
        <v>144</v>
      </c>
      <c r="K11" s="222">
        <v>1181679.77</v>
      </c>
      <c r="L11" s="222">
        <v>104687.77</v>
      </c>
      <c r="M11" s="222">
        <f>53000*2</f>
        <v>106000</v>
      </c>
      <c r="N11" s="4">
        <f>SUM(N6:N9)</f>
        <v>0</v>
      </c>
      <c r="O11" s="224">
        <v>106000</v>
      </c>
      <c r="P11" s="86" t="s">
        <v>210</v>
      </c>
      <c r="Q11" s="246"/>
    </row>
    <row r="12" spans="2:17" ht="55.5" customHeight="1">
      <c r="B12" s="316"/>
      <c r="C12" s="316"/>
      <c r="D12" s="316"/>
      <c r="E12" s="347"/>
      <c r="F12" s="352"/>
      <c r="G12" s="4"/>
      <c r="H12" s="353" t="s">
        <v>227</v>
      </c>
      <c r="I12" s="354"/>
      <c r="J12" s="355"/>
      <c r="K12" s="253"/>
      <c r="L12" s="253"/>
      <c r="M12" s="253">
        <f>+F10-M10-M11</f>
        <v>197559.82</v>
      </c>
      <c r="N12" s="250"/>
      <c r="O12" s="253">
        <f>+M12</f>
        <v>197559.82</v>
      </c>
      <c r="P12" s="348" t="s">
        <v>228</v>
      </c>
      <c r="Q12" s="246"/>
    </row>
    <row r="13" spans="2:17" ht="54.75" customHeight="1">
      <c r="B13" s="240" t="s">
        <v>165</v>
      </c>
      <c r="C13" s="240" t="s">
        <v>149</v>
      </c>
      <c r="D13" s="240" t="s">
        <v>164</v>
      </c>
      <c r="E13" s="249">
        <v>50000</v>
      </c>
      <c r="F13" s="249">
        <f>42500-5326.38</f>
        <v>37173.62</v>
      </c>
      <c r="G13" s="4"/>
      <c r="H13" s="316" t="s">
        <v>227</v>
      </c>
      <c r="I13" s="316"/>
      <c r="J13" s="316"/>
      <c r="K13" s="253"/>
      <c r="L13" s="253"/>
      <c r="M13" s="253">
        <f>+F13</f>
        <v>37173.62</v>
      </c>
      <c r="N13" s="250"/>
      <c r="O13" s="253">
        <f>+M13</f>
        <v>37173.62</v>
      </c>
      <c r="P13" s="349"/>
      <c r="Q13" s="246"/>
    </row>
    <row r="14" spans="2:17" ht="18.75" thickBot="1">
      <c r="B14" s="18"/>
      <c r="C14" s="18"/>
      <c r="D14" s="18"/>
      <c r="E14" s="248">
        <f>SUM(E10:E10)</f>
        <v>454173.49</v>
      </c>
      <c r="F14" s="248">
        <f>SUM(F10:F10)</f>
        <v>333559.82</v>
      </c>
      <c r="G14" s="4"/>
      <c r="H14" s="163"/>
      <c r="I14" s="164"/>
      <c r="J14" s="164"/>
      <c r="K14" s="165"/>
      <c r="L14" s="165"/>
      <c r="M14" s="165"/>
      <c r="N14" s="165"/>
      <c r="O14" s="166"/>
      <c r="P14" s="167"/>
      <c r="Q14" s="168"/>
    </row>
    <row r="15" spans="2:17" ht="15" thickBot="1">
      <c r="B15" s="4"/>
      <c r="C15" s="4"/>
      <c r="D15" s="4"/>
      <c r="E15" s="4"/>
      <c r="F15" s="4"/>
      <c r="G15" s="4"/>
      <c r="H15" s="4"/>
      <c r="I15" s="4"/>
      <c r="J15" s="4"/>
      <c r="K15" s="4"/>
      <c r="L15" s="4"/>
      <c r="M15" s="4"/>
      <c r="N15" s="4"/>
      <c r="O15" s="4"/>
      <c r="P15" s="4"/>
      <c r="Q15" s="4"/>
    </row>
    <row r="16" spans="2:16" ht="28.5" customHeight="1">
      <c r="B16" s="10" t="s">
        <v>8</v>
      </c>
      <c r="C16" s="10"/>
      <c r="D16" s="10"/>
      <c r="E16" s="4"/>
      <c r="F16" s="79"/>
      <c r="G16" s="4"/>
      <c r="H16" s="4"/>
      <c r="I16" s="4"/>
      <c r="J16" s="58" t="s">
        <v>43</v>
      </c>
      <c r="K16" s="59">
        <f>SUM(K14:K14)</f>
        <v>0</v>
      </c>
      <c r="L16" s="145">
        <f>SUM(L14:L14)</f>
        <v>0</v>
      </c>
      <c r="M16" s="169">
        <f>SUM(M10:M14)</f>
        <v>370733.44</v>
      </c>
      <c r="N16" s="169">
        <f>SUM(N14:N14)</f>
        <v>0</v>
      </c>
      <c r="O16" s="169">
        <f>SUM(O10:O14)</f>
        <v>370733.44</v>
      </c>
      <c r="P16" s="258" t="s">
        <v>11</v>
      </c>
    </row>
    <row r="17" spans="2:17" ht="14.25">
      <c r="B17" s="4"/>
      <c r="C17" s="4"/>
      <c r="D17" s="4"/>
      <c r="E17" s="4"/>
      <c r="F17" s="78"/>
      <c r="G17" s="4"/>
      <c r="H17" s="4"/>
      <c r="I17" s="4"/>
      <c r="J17" s="4"/>
      <c r="K17" s="4"/>
      <c r="L17" s="4"/>
      <c r="M17" s="4"/>
      <c r="N17" s="4"/>
      <c r="O17" s="247"/>
      <c r="P17" s="4"/>
      <c r="Q17" s="4"/>
    </row>
    <row r="18" spans="2:17" ht="14.25">
      <c r="B18" s="36"/>
      <c r="C18" s="4"/>
      <c r="D18" s="4"/>
      <c r="E18" s="4"/>
      <c r="F18" s="78"/>
      <c r="G18" s="4"/>
      <c r="H18" s="4"/>
      <c r="I18" s="4"/>
      <c r="J18" s="4"/>
      <c r="K18" s="4"/>
      <c r="L18" s="4"/>
      <c r="M18" s="4"/>
      <c r="N18" s="4"/>
      <c r="O18" s="146"/>
      <c r="P18" s="147"/>
      <c r="Q18" s="4"/>
    </row>
    <row r="19" spans="2:6" ht="14.25">
      <c r="B19" s="35"/>
      <c r="F19" s="111"/>
    </row>
    <row r="20" spans="2:16" ht="14.25">
      <c r="B20" s="35"/>
      <c r="H20" s="272"/>
      <c r="I20" s="272"/>
      <c r="J20" s="272"/>
      <c r="K20" s="272"/>
      <c r="L20" s="272"/>
      <c r="M20" s="272"/>
      <c r="N20" s="272"/>
      <c r="O20" s="272"/>
      <c r="P20" s="272"/>
    </row>
    <row r="21" spans="2:15" ht="14.25">
      <c r="B21" s="35"/>
      <c r="O21" s="80"/>
    </row>
    <row r="22" ht="14.25" customHeight="1"/>
    <row r="23" ht="15" customHeight="1"/>
  </sheetData>
  <sheetProtection/>
  <mergeCells count="25">
    <mergeCell ref="B6:Q6"/>
    <mergeCell ref="B8:F8"/>
    <mergeCell ref="H8:J8"/>
    <mergeCell ref="K8:N8"/>
    <mergeCell ref="O8:O9"/>
    <mergeCell ref="P8:P9"/>
    <mergeCell ref="Q8:Q9"/>
    <mergeCell ref="D4:E4"/>
    <mergeCell ref="D5:E5"/>
    <mergeCell ref="B1:D1"/>
    <mergeCell ref="B2:C2"/>
    <mergeCell ref="D2:E2"/>
    <mergeCell ref="B3:C3"/>
    <mergeCell ref="D3:E3"/>
    <mergeCell ref="B4:C4"/>
    <mergeCell ref="B5:C5"/>
    <mergeCell ref="H20:P20"/>
    <mergeCell ref="B10:B12"/>
    <mergeCell ref="C10:C12"/>
    <mergeCell ref="D10:D12"/>
    <mergeCell ref="E10:E12"/>
    <mergeCell ref="P12:P13"/>
    <mergeCell ref="F10:F12"/>
    <mergeCell ref="H12:J12"/>
    <mergeCell ref="H13:J13"/>
  </mergeCells>
  <printOptions/>
  <pageMargins left="0.31496062992125984" right="0.31496062992125984" top="0.7480314960629921" bottom="0.7480314960629921" header="0.31496062992125984" footer="0.31496062992125984"/>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tabColor indexed="46"/>
  </sheetPr>
  <dimension ref="B3:J20"/>
  <sheetViews>
    <sheetView zoomScalePageLayoutView="0" workbookViewId="0" topLeftCell="A1">
      <selection activeCell="A1" sqref="A1:IV16384"/>
    </sheetView>
  </sheetViews>
  <sheetFormatPr defaultColWidth="9.00390625" defaultRowHeight="14.25"/>
  <cols>
    <col min="1" max="1" width="9.00390625" style="0" customWidth="1"/>
    <col min="2" max="2" width="37.125" style="0" customWidth="1"/>
    <col min="3" max="3" width="4.75390625" style="0" customWidth="1"/>
    <col min="4" max="4" width="52.25390625" style="0" customWidth="1"/>
    <col min="5" max="5" width="45.87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13</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265" t="s">
        <v>25</v>
      </c>
      <c r="C5" s="266"/>
      <c r="D5" s="267"/>
      <c r="E5" s="32" t="s">
        <v>24</v>
      </c>
    </row>
    <row r="6" spans="2:5" s="1" customFormat="1" ht="27.75" customHeight="1">
      <c r="B6" s="268" t="s">
        <v>9</v>
      </c>
      <c r="C6" s="269"/>
      <c r="D6" s="117" t="s">
        <v>191</v>
      </c>
      <c r="E6" s="33"/>
    </row>
    <row r="7" spans="2:5" s="1" customFormat="1" ht="27.75" customHeight="1">
      <c r="B7" s="270" t="s">
        <v>10</v>
      </c>
      <c r="C7" s="271"/>
      <c r="D7" s="20" t="s">
        <v>192</v>
      </c>
      <c r="E7" s="9"/>
    </row>
    <row r="8" spans="2:5" s="1" customFormat="1" ht="27" customHeight="1">
      <c r="B8" s="270" t="s">
        <v>12</v>
      </c>
      <c r="C8" s="271"/>
      <c r="D8" s="127">
        <v>41620</v>
      </c>
      <c r="E8" s="16" t="s">
        <v>108</v>
      </c>
    </row>
    <row r="9" spans="2:5" s="1" customFormat="1" ht="28.5" customHeight="1" thickBot="1">
      <c r="B9" s="261" t="s">
        <v>5</v>
      </c>
      <c r="C9" s="262"/>
      <c r="D9" s="21"/>
      <c r="E9" s="17"/>
    </row>
    <row r="10" spans="2:5" s="1" customFormat="1" ht="28.5" customHeight="1" thickBot="1">
      <c r="B10" s="12"/>
      <c r="C10" s="12"/>
      <c r="D10" s="13"/>
      <c r="E10" s="6"/>
    </row>
    <row r="11" spans="2:5" s="1" customFormat="1" ht="28.5" customHeight="1" thickBot="1">
      <c r="B11" s="11" t="s">
        <v>23</v>
      </c>
      <c r="C11" s="30"/>
      <c r="D11" s="31" t="s">
        <v>26</v>
      </c>
      <c r="E11" s="32" t="s">
        <v>24</v>
      </c>
    </row>
    <row r="12" spans="2:5" ht="99.75">
      <c r="B12" s="27" t="s">
        <v>14</v>
      </c>
      <c r="C12" s="28"/>
      <c r="D12" s="118"/>
      <c r="E12" s="29" t="s">
        <v>27</v>
      </c>
    </row>
    <row r="13" spans="2:5" ht="66" customHeight="1">
      <c r="B13" s="22" t="s">
        <v>15</v>
      </c>
      <c r="C13" s="15"/>
      <c r="D13" s="119" t="s">
        <v>193</v>
      </c>
      <c r="E13" s="263" t="s">
        <v>45</v>
      </c>
    </row>
    <row r="14" spans="2:5" ht="42.75">
      <c r="B14" s="22" t="s">
        <v>16</v>
      </c>
      <c r="C14" s="15"/>
      <c r="D14" s="19"/>
      <c r="E14" s="263"/>
    </row>
    <row r="15" spans="2:5" ht="28.5">
      <c r="B15" s="22" t="s">
        <v>17</v>
      </c>
      <c r="C15" s="15"/>
      <c r="D15" s="19"/>
      <c r="E15" s="263"/>
    </row>
    <row r="16" spans="2:5" ht="42.75">
      <c r="B16" s="23" t="s">
        <v>18</v>
      </c>
      <c r="C16" s="15"/>
      <c r="D16" s="19"/>
      <c r="E16" s="263"/>
    </row>
    <row r="17" spans="2:5" ht="57">
      <c r="B17" s="23" t="s">
        <v>19</v>
      </c>
      <c r="C17" s="15"/>
      <c r="D17" s="119" t="s">
        <v>194</v>
      </c>
      <c r="E17" s="263"/>
    </row>
    <row r="18" spans="2:5" ht="28.5">
      <c r="B18" s="23" t="s">
        <v>20</v>
      </c>
      <c r="C18" s="15"/>
      <c r="D18" s="19"/>
      <c r="E18" s="263"/>
    </row>
    <row r="19" spans="2:5" ht="28.5">
      <c r="B19" s="23" t="s">
        <v>21</v>
      </c>
      <c r="C19" s="15"/>
      <c r="D19" s="19"/>
      <c r="E19" s="263"/>
    </row>
    <row r="20" spans="2:5" ht="29.25" thickBot="1">
      <c r="B20" s="24" t="s">
        <v>22</v>
      </c>
      <c r="C20" s="25"/>
      <c r="D20" s="26"/>
      <c r="E20" s="264"/>
    </row>
  </sheetData>
  <sheetProtection/>
  <mergeCells count="6">
    <mergeCell ref="B9:C9"/>
    <mergeCell ref="E13:E20"/>
    <mergeCell ref="B5:D5"/>
    <mergeCell ref="B6:C6"/>
    <mergeCell ref="B7:C7"/>
    <mergeCell ref="B8:C8"/>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tabColor indexed="46"/>
  </sheetPr>
  <dimension ref="C2:C7"/>
  <sheetViews>
    <sheetView zoomScalePageLayoutView="0" workbookViewId="0" topLeftCell="A1">
      <selection activeCell="D27" sqref="D27"/>
    </sheetView>
  </sheetViews>
  <sheetFormatPr defaultColWidth="9.00390625" defaultRowHeight="14.25"/>
  <cols>
    <col min="1" max="2" width="9.00390625" style="0" customWidth="1"/>
    <col min="3" max="3" width="72.00390625" style="0" customWidth="1"/>
  </cols>
  <sheetData>
    <row r="2" ht="23.25">
      <c r="C2" s="40" t="s">
        <v>35</v>
      </c>
    </row>
    <row r="3" ht="15" thickBot="1"/>
    <row r="4" ht="45.75" thickBot="1">
      <c r="C4" s="7" t="s">
        <v>195</v>
      </c>
    </row>
    <row r="5" ht="204" customHeight="1">
      <c r="C5" s="112" t="s">
        <v>196</v>
      </c>
    </row>
    <row r="7" ht="14.25">
      <c r="C7" s="34" t="s">
        <v>28</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tabColor indexed="46"/>
  </sheetPr>
  <dimension ref="B3:Q24"/>
  <sheetViews>
    <sheetView zoomScalePageLayoutView="0" workbookViewId="0" topLeftCell="D7">
      <selection activeCell="N10" sqref="N10"/>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4" width="8.375" style="1" bestFit="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77" t="s">
        <v>42</v>
      </c>
      <c r="L7" s="278"/>
      <c r="M7" s="278"/>
      <c r="N7" s="279"/>
      <c r="O7" s="280" t="s">
        <v>41</v>
      </c>
      <c r="P7" s="280" t="s">
        <v>7</v>
      </c>
      <c r="Q7" s="280" t="s">
        <v>4</v>
      </c>
    </row>
    <row r="8" spans="2:17" s="37" customFormat="1" ht="47.25" customHeight="1" thickBot="1">
      <c r="B8" s="38" t="s">
        <v>29</v>
      </c>
      <c r="C8" s="38" t="s">
        <v>30</v>
      </c>
      <c r="D8" s="38" t="s">
        <v>31</v>
      </c>
      <c r="E8" s="38" t="s">
        <v>197</v>
      </c>
      <c r="F8" s="39" t="s">
        <v>198</v>
      </c>
      <c r="G8" s="4"/>
      <c r="H8" s="38" t="s">
        <v>29</v>
      </c>
      <c r="I8" s="38" t="s">
        <v>30</v>
      </c>
      <c r="J8" s="39" t="s">
        <v>31</v>
      </c>
      <c r="K8" s="60" t="s">
        <v>199</v>
      </c>
      <c r="L8" s="60" t="s">
        <v>200</v>
      </c>
      <c r="M8" s="60" t="s">
        <v>201</v>
      </c>
      <c r="N8" s="60" t="s">
        <v>202</v>
      </c>
      <c r="O8" s="281"/>
      <c r="P8" s="282"/>
      <c r="Q8" s="282"/>
    </row>
    <row r="9" spans="2:17" s="37" customFormat="1" ht="387.75" customHeight="1">
      <c r="B9" s="41" t="s">
        <v>203</v>
      </c>
      <c r="C9" s="42" t="s">
        <v>203</v>
      </c>
      <c r="D9" s="89" t="s">
        <v>204</v>
      </c>
      <c r="E9" s="120">
        <v>139999.8</v>
      </c>
      <c r="F9" s="120">
        <v>92751.63</v>
      </c>
      <c r="G9" s="4"/>
      <c r="H9" s="89" t="s">
        <v>50</v>
      </c>
      <c r="I9" s="90" t="s">
        <v>95</v>
      </c>
      <c r="J9" s="90" t="s">
        <v>205</v>
      </c>
      <c r="K9" s="54">
        <v>29756.03</v>
      </c>
      <c r="L9" s="54">
        <v>29756.03</v>
      </c>
      <c r="M9" s="54">
        <v>29756.03</v>
      </c>
      <c r="N9" s="54">
        <v>34047</v>
      </c>
      <c r="O9" s="54">
        <f>N9+M9+L9+K9</f>
        <v>123315.09</v>
      </c>
      <c r="P9" s="121" t="s">
        <v>206</v>
      </c>
      <c r="Q9" s="55" t="s">
        <v>6</v>
      </c>
    </row>
    <row r="10" spans="2:17" ht="114.75" customHeight="1">
      <c r="B10" s="45" t="s">
        <v>1</v>
      </c>
      <c r="C10" s="46"/>
      <c r="D10" s="89" t="s">
        <v>207</v>
      </c>
      <c r="E10" s="120">
        <v>183579.9</v>
      </c>
      <c r="F10" s="120">
        <v>32708.54</v>
      </c>
      <c r="G10" s="4"/>
      <c r="H10" s="45"/>
      <c r="I10" s="18"/>
      <c r="J10" s="18"/>
      <c r="K10" s="53"/>
      <c r="L10" s="53"/>
      <c r="M10" s="53"/>
      <c r="N10" s="53"/>
      <c r="O10" s="61">
        <f aca="true" t="shared" si="0" ref="O10:O17">N10+M10+L10+K10</f>
        <v>0</v>
      </c>
      <c r="P10" s="18"/>
      <c r="Q10" s="2"/>
    </row>
    <row r="11" spans="2:17" ht="85.5">
      <c r="B11" s="45" t="s">
        <v>1</v>
      </c>
      <c r="C11" s="46"/>
      <c r="D11" s="46"/>
      <c r="E11" s="122"/>
      <c r="F11" s="123"/>
      <c r="G11" s="4"/>
      <c r="H11" s="45"/>
      <c r="I11" s="18"/>
      <c r="J11" s="18"/>
      <c r="K11" s="53"/>
      <c r="L11" s="53"/>
      <c r="M11" s="53"/>
      <c r="N11" s="53"/>
      <c r="O11" s="61">
        <f t="shared" si="0"/>
        <v>0</v>
      </c>
      <c r="P11" s="18"/>
      <c r="Q11" s="2"/>
    </row>
    <row r="12" spans="2:17" ht="14.25">
      <c r="B12" s="45"/>
      <c r="C12" s="46"/>
      <c r="D12" s="46"/>
      <c r="E12" s="122"/>
      <c r="F12" s="123"/>
      <c r="G12" s="4"/>
      <c r="H12" s="45"/>
      <c r="I12" s="18"/>
      <c r="J12" s="18"/>
      <c r="K12" s="53"/>
      <c r="L12" s="53"/>
      <c r="M12" s="53"/>
      <c r="N12" s="53"/>
      <c r="O12" s="61">
        <f t="shared" si="0"/>
        <v>0</v>
      </c>
      <c r="P12" s="18"/>
      <c r="Q12" s="2"/>
    </row>
    <row r="13" spans="2:17" ht="14.25">
      <c r="B13" s="45"/>
      <c r="C13" s="46"/>
      <c r="D13" s="46"/>
      <c r="E13" s="122"/>
      <c r="F13" s="123"/>
      <c r="G13" s="4"/>
      <c r="H13" s="45"/>
      <c r="I13" s="18"/>
      <c r="J13" s="18"/>
      <c r="K13" s="53"/>
      <c r="L13" s="53"/>
      <c r="M13" s="53"/>
      <c r="N13" s="53"/>
      <c r="O13" s="61">
        <f t="shared" si="0"/>
        <v>0</v>
      </c>
      <c r="P13" s="18"/>
      <c r="Q13" s="2"/>
    </row>
    <row r="14" spans="2:17" ht="14.25">
      <c r="B14" s="45"/>
      <c r="C14" s="46"/>
      <c r="D14" s="46"/>
      <c r="E14" s="122"/>
      <c r="F14" s="123"/>
      <c r="G14" s="4"/>
      <c r="H14" s="45"/>
      <c r="I14" s="18"/>
      <c r="J14" s="18"/>
      <c r="K14" s="53"/>
      <c r="L14" s="53"/>
      <c r="M14" s="53"/>
      <c r="N14" s="53"/>
      <c r="O14" s="61">
        <f t="shared" si="0"/>
        <v>0</v>
      </c>
      <c r="P14" s="18"/>
      <c r="Q14" s="2"/>
    </row>
    <row r="15" spans="2:17" ht="14.25">
      <c r="B15" s="45"/>
      <c r="C15" s="46"/>
      <c r="D15" s="46"/>
      <c r="E15" s="122"/>
      <c r="F15" s="123"/>
      <c r="G15" s="4"/>
      <c r="H15" s="45"/>
      <c r="I15" s="18"/>
      <c r="J15" s="18"/>
      <c r="K15" s="53"/>
      <c r="L15" s="53"/>
      <c r="M15" s="53"/>
      <c r="N15" s="53"/>
      <c r="O15" s="61">
        <f t="shared" si="0"/>
        <v>0</v>
      </c>
      <c r="P15" s="18"/>
      <c r="Q15" s="2"/>
    </row>
    <row r="16" spans="2:17" ht="14.25">
      <c r="B16" s="45"/>
      <c r="C16" s="46"/>
      <c r="D16" s="46"/>
      <c r="E16" s="122"/>
      <c r="F16" s="123"/>
      <c r="G16" s="4"/>
      <c r="H16" s="45"/>
      <c r="I16" s="18"/>
      <c r="J16" s="18"/>
      <c r="K16" s="53"/>
      <c r="L16" s="53"/>
      <c r="M16" s="53"/>
      <c r="N16" s="53"/>
      <c r="O16" s="61">
        <f t="shared" si="0"/>
        <v>0</v>
      </c>
      <c r="P16" s="18"/>
      <c r="Q16" s="2"/>
    </row>
    <row r="17" spans="2:17" ht="15" thickBot="1">
      <c r="B17" s="49"/>
      <c r="C17" s="50"/>
      <c r="D17" s="50"/>
      <c r="E17" s="124"/>
      <c r="F17" s="125"/>
      <c r="G17" s="4"/>
      <c r="H17" s="49"/>
      <c r="I17" s="21"/>
      <c r="J17" s="21"/>
      <c r="K17" s="56"/>
      <c r="L17" s="56"/>
      <c r="M17" s="56"/>
      <c r="N17" s="56"/>
      <c r="O17" s="62">
        <f t="shared" si="0"/>
        <v>0</v>
      </c>
      <c r="P17" s="21"/>
      <c r="Q17" s="3"/>
    </row>
    <row r="18" spans="2:17" ht="14.25">
      <c r="B18" s="4"/>
      <c r="C18" s="4"/>
      <c r="D18" s="4"/>
      <c r="E18" s="4"/>
      <c r="F18" s="4"/>
      <c r="G18" s="4"/>
      <c r="H18" s="4"/>
      <c r="I18" s="4"/>
      <c r="J18" s="4"/>
      <c r="K18" s="4"/>
      <c r="L18" s="4"/>
      <c r="M18" s="4"/>
      <c r="N18" s="4"/>
      <c r="O18" s="4"/>
      <c r="P18" s="4"/>
      <c r="Q18" s="4"/>
    </row>
    <row r="19" spans="2:16" ht="28.5" customHeight="1">
      <c r="B19" s="10" t="s">
        <v>8</v>
      </c>
      <c r="C19" s="10"/>
      <c r="D19" s="10"/>
      <c r="E19" s="4"/>
      <c r="F19" s="4"/>
      <c r="G19" s="4"/>
      <c r="H19" s="4"/>
      <c r="I19" s="4"/>
      <c r="J19" s="58" t="s">
        <v>43</v>
      </c>
      <c r="K19" s="59">
        <f>SUM(K9:K17)</f>
        <v>29756.03</v>
      </c>
      <c r="L19" s="59">
        <f>SUM(L9:L17)</f>
        <v>29756.03</v>
      </c>
      <c r="M19" s="59">
        <f>SUM(M9:M17)</f>
        <v>29756.03</v>
      </c>
      <c r="N19" s="59">
        <f>SUM(N9:N17)</f>
        <v>34047</v>
      </c>
      <c r="O19" s="59">
        <f>SUM(O9:O17)</f>
        <v>123315.09</v>
      </c>
      <c r="P19" s="8" t="s">
        <v>11</v>
      </c>
    </row>
    <row r="20" spans="2:17" ht="14.25">
      <c r="B20" s="4"/>
      <c r="C20" s="4"/>
      <c r="D20" s="4"/>
      <c r="E20" s="4"/>
      <c r="F20" s="4"/>
      <c r="G20" s="4"/>
      <c r="H20" s="4"/>
      <c r="I20" s="4"/>
      <c r="J20" s="4"/>
      <c r="K20" s="4"/>
      <c r="L20" s="4"/>
      <c r="M20" s="4"/>
      <c r="N20" s="4"/>
      <c r="O20" s="4"/>
      <c r="P20" s="4"/>
      <c r="Q20" s="4"/>
    </row>
    <row r="21" spans="2:17" ht="14.25">
      <c r="B21" s="36" t="s">
        <v>34</v>
      </c>
      <c r="C21" s="4"/>
      <c r="D21" s="4"/>
      <c r="E21" s="4"/>
      <c r="F21" s="4"/>
      <c r="G21" s="4"/>
      <c r="H21" s="4"/>
      <c r="I21" s="4"/>
      <c r="J21" s="4"/>
      <c r="K21" s="4"/>
      <c r="L21" s="4"/>
      <c r="M21" s="4"/>
      <c r="N21" s="4"/>
      <c r="O21" s="4"/>
      <c r="P21" s="4"/>
      <c r="Q21" s="4"/>
    </row>
    <row r="22" ht="14.25">
      <c r="B22" s="35" t="s">
        <v>44</v>
      </c>
    </row>
    <row r="23" spans="2:16" ht="14.25">
      <c r="B23" s="35" t="s">
        <v>32</v>
      </c>
      <c r="H23" s="272"/>
      <c r="I23" s="272"/>
      <c r="J23" s="272"/>
      <c r="K23" s="272"/>
      <c r="L23" s="272"/>
      <c r="M23" s="272"/>
      <c r="N23" s="272"/>
      <c r="O23" s="272"/>
      <c r="P23" s="272"/>
    </row>
    <row r="24" ht="14.25">
      <c r="B24" s="35" t="s">
        <v>33</v>
      </c>
    </row>
    <row r="25" ht="14.25" customHeight="1"/>
    <row r="26" ht="15" customHeight="1"/>
  </sheetData>
  <sheetProtection/>
  <mergeCells count="8">
    <mergeCell ref="H23:P23"/>
    <mergeCell ref="B3:Q3"/>
    <mergeCell ref="B7:F7"/>
    <mergeCell ref="H7:J7"/>
    <mergeCell ref="K7:N7"/>
    <mergeCell ref="O7:O8"/>
    <mergeCell ref="P7:P8"/>
    <mergeCell ref="Q7:Q8"/>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tabColor indexed="29"/>
  </sheetPr>
  <dimension ref="B3:J20"/>
  <sheetViews>
    <sheetView view="pageBreakPreview" zoomScaleSheetLayoutView="100" zoomScalePageLayoutView="0" workbookViewId="0" topLeftCell="A1">
      <selection activeCell="D14" sqref="D14"/>
    </sheetView>
  </sheetViews>
  <sheetFormatPr defaultColWidth="9.00390625" defaultRowHeight="14.25"/>
  <cols>
    <col min="1" max="1" width="4.25390625" style="0" customWidth="1"/>
    <col min="2" max="2" width="37.125" style="0" customWidth="1"/>
    <col min="3" max="3" width="4.75390625" style="0" customWidth="1"/>
    <col min="4" max="4" width="42.00390625" style="0" customWidth="1"/>
    <col min="5" max="5" width="36.125" style="0" customWidth="1"/>
    <col min="6" max="6" width="13.375" style="0" customWidth="1"/>
    <col min="7" max="8" width="9.00390625" style="0" customWidth="1"/>
    <col min="9" max="9" width="22.75390625" style="0" customWidth="1"/>
    <col min="10" max="10" width="33.50390625" style="0" customWidth="1"/>
  </cols>
  <sheetData>
    <row r="3" spans="2:10" s="1" customFormat="1" ht="27.75" customHeight="1">
      <c r="B3" s="14" t="s">
        <v>13</v>
      </c>
      <c r="C3" s="14"/>
      <c r="D3" s="14"/>
      <c r="E3" s="14"/>
      <c r="F3" s="14"/>
      <c r="G3" s="14"/>
      <c r="H3" s="14"/>
      <c r="I3" s="14"/>
      <c r="J3" s="14"/>
    </row>
    <row r="4" spans="2:10" s="1" customFormat="1" ht="27.75" customHeight="1" thickBot="1">
      <c r="B4" s="14"/>
      <c r="C4" s="14"/>
      <c r="D4" s="14"/>
      <c r="E4" s="14"/>
      <c r="F4" s="14"/>
      <c r="G4" s="14"/>
      <c r="H4" s="14"/>
      <c r="I4" s="14"/>
      <c r="J4" s="14"/>
    </row>
    <row r="5" spans="2:5" s="1" customFormat="1" ht="27" customHeight="1" thickBot="1">
      <c r="B5" s="265" t="s">
        <v>25</v>
      </c>
      <c r="C5" s="266"/>
      <c r="D5" s="267"/>
      <c r="E5" s="32" t="s">
        <v>24</v>
      </c>
    </row>
    <row r="6" spans="2:5" s="1" customFormat="1" ht="27.75" customHeight="1">
      <c r="B6" s="268" t="s">
        <v>9</v>
      </c>
      <c r="C6" s="269"/>
      <c r="D6" s="74" t="s">
        <v>175</v>
      </c>
      <c r="E6" s="33"/>
    </row>
    <row r="7" spans="2:5" s="1" customFormat="1" ht="27.75" customHeight="1">
      <c r="B7" s="270" t="s">
        <v>10</v>
      </c>
      <c r="C7" s="271"/>
      <c r="D7" s="20" t="s">
        <v>176</v>
      </c>
      <c r="E7" s="9"/>
    </row>
    <row r="8" spans="2:5" s="1" customFormat="1" ht="51">
      <c r="B8" s="270" t="s">
        <v>12</v>
      </c>
      <c r="C8" s="271"/>
      <c r="D8" s="18" t="s">
        <v>109</v>
      </c>
      <c r="E8" s="16" t="s">
        <v>110</v>
      </c>
    </row>
    <row r="9" spans="2:5" s="1" customFormat="1" ht="28.5" customHeight="1" thickBot="1">
      <c r="B9" s="261" t="s">
        <v>5</v>
      </c>
      <c r="C9" s="262"/>
      <c r="D9" s="21"/>
      <c r="E9" s="17"/>
    </row>
    <row r="10" spans="2:5" s="1" customFormat="1" ht="28.5" customHeight="1" thickBot="1">
      <c r="B10" s="12"/>
      <c r="C10" s="12"/>
      <c r="D10" s="13"/>
      <c r="E10" s="6"/>
    </row>
    <row r="11" spans="2:5" s="1" customFormat="1" ht="28.5" customHeight="1" thickBot="1">
      <c r="B11" s="11" t="s">
        <v>23</v>
      </c>
      <c r="C11" s="30"/>
      <c r="D11" s="31" t="s">
        <v>26</v>
      </c>
      <c r="E11" s="32" t="s">
        <v>78</v>
      </c>
    </row>
    <row r="12" spans="2:5" ht="210.75" customHeight="1">
      <c r="B12" s="27" t="s">
        <v>14</v>
      </c>
      <c r="C12" s="28"/>
      <c r="D12" s="112" t="s">
        <v>79</v>
      </c>
      <c r="E12" s="29" t="s">
        <v>27</v>
      </c>
    </row>
    <row r="13" spans="2:5" ht="57" customHeight="1">
      <c r="B13" s="22" t="s">
        <v>15</v>
      </c>
      <c r="C13" s="15"/>
      <c r="D13" s="19"/>
      <c r="E13" s="263" t="s">
        <v>45</v>
      </c>
    </row>
    <row r="14" spans="2:5" ht="42.75">
      <c r="B14" s="22" t="s">
        <v>16</v>
      </c>
      <c r="C14" s="15"/>
      <c r="D14" s="19"/>
      <c r="E14" s="263"/>
    </row>
    <row r="15" spans="2:5" ht="28.5">
      <c r="B15" s="22" t="s">
        <v>17</v>
      </c>
      <c r="C15" s="15"/>
      <c r="D15" s="19"/>
      <c r="E15" s="263"/>
    </row>
    <row r="16" spans="2:5" ht="42.75">
      <c r="B16" s="23" t="s">
        <v>18</v>
      </c>
      <c r="C16" s="15"/>
      <c r="D16" s="19"/>
      <c r="E16" s="263"/>
    </row>
    <row r="17" spans="2:5" ht="57">
      <c r="B17" s="23" t="s">
        <v>19</v>
      </c>
      <c r="C17" s="15"/>
      <c r="D17" s="19"/>
      <c r="E17" s="263"/>
    </row>
    <row r="18" spans="2:5" ht="28.5">
      <c r="B18" s="23" t="s">
        <v>20</v>
      </c>
      <c r="C18" s="15"/>
      <c r="D18" s="19"/>
      <c r="E18" s="263"/>
    </row>
    <row r="19" spans="2:5" ht="28.5">
      <c r="B19" s="23" t="s">
        <v>21</v>
      </c>
      <c r="C19" s="15"/>
      <c r="D19" s="19"/>
      <c r="E19" s="263"/>
    </row>
    <row r="20" spans="2:5" ht="29.25" thickBot="1">
      <c r="B20" s="24" t="s">
        <v>22</v>
      </c>
      <c r="C20" s="25"/>
      <c r="D20" s="26"/>
      <c r="E20" s="264"/>
    </row>
  </sheetData>
  <sheetProtection/>
  <mergeCells count="6">
    <mergeCell ref="B5:D5"/>
    <mergeCell ref="E13:E20"/>
    <mergeCell ref="B6:C6"/>
    <mergeCell ref="B7:C7"/>
    <mergeCell ref="B8:C8"/>
    <mergeCell ref="B9:C9"/>
  </mergeCells>
  <printOptions/>
  <pageMargins left="0.16" right="0.15" top="0.36" bottom="0.27" header="0.3" footer="0.3"/>
  <pageSetup horizontalDpi="600" verticalDpi="600" orientation="landscape" scale="84" r:id="rId1"/>
</worksheet>
</file>

<file path=xl/worksheets/sheet6.xml><?xml version="1.0" encoding="utf-8"?>
<worksheet xmlns="http://schemas.openxmlformats.org/spreadsheetml/2006/main" xmlns:r="http://schemas.openxmlformats.org/officeDocument/2006/relationships">
  <sheetPr>
    <tabColor indexed="29"/>
  </sheetPr>
  <dimension ref="C2:C7"/>
  <sheetViews>
    <sheetView zoomScalePageLayoutView="0" workbookViewId="0" topLeftCell="A1">
      <selection activeCell="C29" sqref="C29"/>
    </sheetView>
  </sheetViews>
  <sheetFormatPr defaultColWidth="9.00390625" defaultRowHeight="14.25"/>
  <cols>
    <col min="1" max="2" width="9.00390625" style="0" customWidth="1"/>
    <col min="3" max="3" width="72.00390625" style="0" customWidth="1"/>
  </cols>
  <sheetData>
    <row r="2" ht="23.25">
      <c r="C2" s="40" t="s">
        <v>35</v>
      </c>
    </row>
    <row r="3" ht="15" thickBot="1"/>
    <row r="4" ht="15.75" thickBot="1">
      <c r="C4" s="7"/>
    </row>
    <row r="5" ht="204" customHeight="1">
      <c r="C5" s="112" t="s">
        <v>80</v>
      </c>
    </row>
    <row r="7" ht="14.25">
      <c r="C7" s="34" t="s">
        <v>28</v>
      </c>
    </row>
  </sheetData>
  <sheetProtection/>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indexed="29"/>
    <pageSetUpPr fitToPage="1"/>
  </sheetPr>
  <dimension ref="B3:Q24"/>
  <sheetViews>
    <sheetView showGridLines="0" zoomScale="80" zoomScaleNormal="80" zoomScalePageLayoutView="0" workbookViewId="0" topLeftCell="J1">
      <selection activeCell="O27" sqref="O27"/>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10.625" style="1" bestFit="1" customWidth="1"/>
    <col min="14" max="14" width="4.75390625" style="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83" t="s">
        <v>42</v>
      </c>
      <c r="L7" s="284"/>
      <c r="M7" s="284"/>
      <c r="N7" s="285"/>
      <c r="O7" s="280" t="s">
        <v>41</v>
      </c>
      <c r="P7" s="280" t="s">
        <v>7</v>
      </c>
      <c r="Q7" s="280" t="s">
        <v>4</v>
      </c>
    </row>
    <row r="8" spans="2:17" s="37" customFormat="1" ht="47.25" customHeight="1" thickBot="1">
      <c r="B8" s="38" t="s">
        <v>29</v>
      </c>
      <c r="C8" s="38" t="s">
        <v>30</v>
      </c>
      <c r="D8" s="38" t="s">
        <v>31</v>
      </c>
      <c r="E8" s="38" t="s">
        <v>39</v>
      </c>
      <c r="F8" s="39" t="s">
        <v>40</v>
      </c>
      <c r="G8" s="4"/>
      <c r="H8" s="38" t="s">
        <v>29</v>
      </c>
      <c r="I8" s="38" t="s">
        <v>30</v>
      </c>
      <c r="J8" s="39" t="s">
        <v>31</v>
      </c>
      <c r="K8" s="60" t="s">
        <v>38</v>
      </c>
      <c r="L8" s="60" t="s">
        <v>38</v>
      </c>
      <c r="M8" s="60" t="s">
        <v>38</v>
      </c>
      <c r="N8" s="60" t="s">
        <v>38</v>
      </c>
      <c r="O8" s="281"/>
      <c r="P8" s="282"/>
      <c r="Q8" s="282"/>
    </row>
    <row r="9" spans="2:17" s="37" customFormat="1" ht="162.75" customHeight="1">
      <c r="B9" s="41" t="s">
        <v>0</v>
      </c>
      <c r="C9" s="42" t="s">
        <v>46</v>
      </c>
      <c r="D9" s="42"/>
      <c r="E9" s="43"/>
      <c r="F9" s="44"/>
      <c r="G9" s="4"/>
      <c r="H9" s="45" t="s">
        <v>47</v>
      </c>
      <c r="I9" s="18" t="s">
        <v>48</v>
      </c>
      <c r="J9" s="18" t="s">
        <v>49</v>
      </c>
      <c r="K9" s="54"/>
      <c r="L9" s="63">
        <v>2520</v>
      </c>
      <c r="M9" s="54"/>
      <c r="N9" s="54"/>
      <c r="O9" s="63">
        <f aca="true" t="shared" si="0" ref="O9:O17">N9+M9+L9+K9</f>
        <v>2520</v>
      </c>
      <c r="P9" s="113" t="s">
        <v>188</v>
      </c>
      <c r="Q9" s="55" t="s">
        <v>6</v>
      </c>
    </row>
    <row r="10" spans="2:17" ht="85.5">
      <c r="B10" s="45" t="s">
        <v>1</v>
      </c>
      <c r="C10" s="46"/>
      <c r="D10" s="46"/>
      <c r="E10" s="47"/>
      <c r="F10" s="48"/>
      <c r="G10" s="4"/>
      <c r="H10" s="45" t="s">
        <v>50</v>
      </c>
      <c r="I10" s="18" t="s">
        <v>51</v>
      </c>
      <c r="J10" s="18" t="s">
        <v>52</v>
      </c>
      <c r="K10" s="53"/>
      <c r="L10" s="53"/>
      <c r="M10" s="64">
        <v>1072</v>
      </c>
      <c r="N10" s="64"/>
      <c r="O10" s="64">
        <f t="shared" si="0"/>
        <v>1072</v>
      </c>
      <c r="P10" s="114" t="s">
        <v>189</v>
      </c>
      <c r="Q10" s="2"/>
    </row>
    <row r="11" spans="2:17" ht="85.5">
      <c r="B11" s="45" t="s">
        <v>1</v>
      </c>
      <c r="C11" s="46"/>
      <c r="D11" s="46"/>
      <c r="E11" s="47"/>
      <c r="F11" s="48"/>
      <c r="G11" s="4"/>
      <c r="H11" s="45"/>
      <c r="I11" s="18"/>
      <c r="J11" s="18"/>
      <c r="K11" s="53"/>
      <c r="L11" s="53"/>
      <c r="M11" s="53"/>
      <c r="N11" s="53"/>
      <c r="O11" s="61">
        <f t="shared" si="0"/>
        <v>0</v>
      </c>
      <c r="P11" s="18"/>
      <c r="Q11" s="2"/>
    </row>
    <row r="12" spans="2:17" ht="14.25">
      <c r="B12" s="45"/>
      <c r="C12" s="46"/>
      <c r="D12" s="46"/>
      <c r="E12" s="47"/>
      <c r="F12" s="48"/>
      <c r="G12" s="4"/>
      <c r="H12" s="45"/>
      <c r="I12" s="18"/>
      <c r="J12" s="18"/>
      <c r="K12" s="53"/>
      <c r="L12" s="53"/>
      <c r="M12" s="53"/>
      <c r="N12" s="53"/>
      <c r="O12" s="61">
        <f t="shared" si="0"/>
        <v>0</v>
      </c>
      <c r="P12" s="18"/>
      <c r="Q12" s="2"/>
    </row>
    <row r="13" spans="2:17" ht="14.25">
      <c r="B13" s="45"/>
      <c r="C13" s="46"/>
      <c r="D13" s="46"/>
      <c r="E13" s="47"/>
      <c r="F13" s="48"/>
      <c r="G13" s="4"/>
      <c r="H13" s="45"/>
      <c r="I13" s="18"/>
      <c r="J13" s="18"/>
      <c r="K13" s="53"/>
      <c r="L13" s="53"/>
      <c r="M13" s="53"/>
      <c r="N13" s="53"/>
      <c r="O13" s="61">
        <f t="shared" si="0"/>
        <v>0</v>
      </c>
      <c r="P13" s="18"/>
      <c r="Q13" s="2"/>
    </row>
    <row r="14" spans="2:17" ht="14.25">
      <c r="B14" s="45"/>
      <c r="C14" s="46"/>
      <c r="D14" s="46"/>
      <c r="E14" s="47"/>
      <c r="F14" s="48"/>
      <c r="G14" s="4"/>
      <c r="H14" s="45"/>
      <c r="I14" s="18"/>
      <c r="J14" s="18"/>
      <c r="K14" s="53"/>
      <c r="L14" s="53"/>
      <c r="M14" s="53"/>
      <c r="N14" s="53"/>
      <c r="O14" s="61">
        <f t="shared" si="0"/>
        <v>0</v>
      </c>
      <c r="P14" s="18"/>
      <c r="Q14" s="2"/>
    </row>
    <row r="15" spans="2:17" ht="14.25">
      <c r="B15" s="45"/>
      <c r="C15" s="46"/>
      <c r="D15" s="46"/>
      <c r="E15" s="47"/>
      <c r="F15" s="48"/>
      <c r="G15" s="4"/>
      <c r="H15" s="45"/>
      <c r="I15" s="18"/>
      <c r="J15" s="18"/>
      <c r="K15" s="53"/>
      <c r="L15" s="53"/>
      <c r="M15" s="53"/>
      <c r="N15" s="53"/>
      <c r="O15" s="61">
        <f t="shared" si="0"/>
        <v>0</v>
      </c>
      <c r="P15" s="18"/>
      <c r="Q15" s="2"/>
    </row>
    <row r="16" spans="2:17" ht="14.25">
      <c r="B16" s="45"/>
      <c r="C16" s="46"/>
      <c r="D16" s="46"/>
      <c r="E16" s="47"/>
      <c r="F16" s="48"/>
      <c r="G16" s="4"/>
      <c r="H16" s="45"/>
      <c r="I16" s="18"/>
      <c r="J16" s="18"/>
      <c r="K16" s="53"/>
      <c r="L16" s="53"/>
      <c r="M16" s="53"/>
      <c r="N16" s="53"/>
      <c r="O16" s="61">
        <f t="shared" si="0"/>
        <v>0</v>
      </c>
      <c r="P16" s="18"/>
      <c r="Q16" s="2"/>
    </row>
    <row r="17" spans="2:17" ht="15" thickBot="1">
      <c r="B17" s="49"/>
      <c r="C17" s="50"/>
      <c r="D17" s="50"/>
      <c r="E17" s="51"/>
      <c r="F17" s="52"/>
      <c r="G17" s="4"/>
      <c r="H17" s="49"/>
      <c r="I17" s="21"/>
      <c r="J17" s="21"/>
      <c r="K17" s="56"/>
      <c r="L17" s="56"/>
      <c r="M17" s="56"/>
      <c r="N17" s="56"/>
      <c r="O17" s="62">
        <f t="shared" si="0"/>
        <v>0</v>
      </c>
      <c r="P17" s="21"/>
      <c r="Q17" s="3"/>
    </row>
    <row r="18" spans="2:17" ht="15" thickBot="1">
      <c r="B18" s="4"/>
      <c r="C18" s="4"/>
      <c r="D18" s="4"/>
      <c r="E18" s="4"/>
      <c r="F18" s="4"/>
      <c r="G18" s="4"/>
      <c r="H18" s="4"/>
      <c r="I18" s="4"/>
      <c r="J18" s="4"/>
      <c r="K18" s="4"/>
      <c r="L18" s="4"/>
      <c r="M18" s="4"/>
      <c r="N18" s="4"/>
      <c r="O18" s="4"/>
      <c r="P18" s="4"/>
      <c r="Q18" s="4"/>
    </row>
    <row r="19" spans="2:16" ht="28.5" customHeight="1">
      <c r="B19" s="10" t="s">
        <v>8</v>
      </c>
      <c r="C19" s="10"/>
      <c r="D19" s="10"/>
      <c r="E19" s="4"/>
      <c r="F19" s="4"/>
      <c r="G19" s="4"/>
      <c r="H19" s="4"/>
      <c r="I19" s="4"/>
      <c r="J19" s="58" t="s">
        <v>43</v>
      </c>
      <c r="K19" s="59">
        <f>SUM(K9:K17)</f>
        <v>0</v>
      </c>
      <c r="L19" s="63">
        <f>SUM(L9:L17)</f>
        <v>2520</v>
      </c>
      <c r="M19" s="63">
        <f>SUM(M9:M17)</f>
        <v>1072</v>
      </c>
      <c r="N19" s="63">
        <f>SUM(N9:N17)</f>
        <v>0</v>
      </c>
      <c r="O19" s="63">
        <f>SUM(O9:O17)</f>
        <v>3592</v>
      </c>
      <c r="P19" s="8" t="s">
        <v>11</v>
      </c>
    </row>
    <row r="20" spans="2:17" ht="14.25">
      <c r="B20" s="4"/>
      <c r="C20" s="4"/>
      <c r="D20" s="4"/>
      <c r="E20" s="4"/>
      <c r="F20" s="4"/>
      <c r="G20" s="4"/>
      <c r="H20" s="4"/>
      <c r="I20" s="4"/>
      <c r="J20" s="4"/>
      <c r="K20" s="4"/>
      <c r="L20" s="4"/>
      <c r="M20" s="4"/>
      <c r="N20" s="4"/>
      <c r="O20" s="4"/>
      <c r="P20" s="4"/>
      <c r="Q20" s="4"/>
    </row>
    <row r="21" spans="2:17" ht="14.25">
      <c r="B21" s="36" t="s">
        <v>34</v>
      </c>
      <c r="C21" s="4"/>
      <c r="D21" s="4"/>
      <c r="E21" s="4"/>
      <c r="F21" s="4"/>
      <c r="G21" s="4"/>
      <c r="H21" s="4"/>
      <c r="I21" s="4"/>
      <c r="J21" s="4"/>
      <c r="K21" s="4"/>
      <c r="L21" s="4"/>
      <c r="M21" s="4"/>
      <c r="N21" s="4"/>
      <c r="O21" s="4"/>
      <c r="P21" s="4"/>
      <c r="Q21" s="4"/>
    </row>
    <row r="22" ht="14.25">
      <c r="B22" s="35" t="s">
        <v>44</v>
      </c>
    </row>
    <row r="23" spans="2:16" ht="14.25">
      <c r="B23" s="35" t="s">
        <v>32</v>
      </c>
      <c r="H23" s="272"/>
      <c r="I23" s="272"/>
      <c r="J23" s="272"/>
      <c r="K23" s="272"/>
      <c r="L23" s="272"/>
      <c r="M23" s="272"/>
      <c r="N23" s="272"/>
      <c r="O23" s="272"/>
      <c r="P23" s="272"/>
    </row>
    <row r="24" ht="14.25">
      <c r="B24" s="35" t="s">
        <v>33</v>
      </c>
    </row>
    <row r="25" ht="14.25" customHeight="1"/>
    <row r="26" ht="15" customHeight="1"/>
  </sheetData>
  <sheetProtection/>
  <mergeCells count="8">
    <mergeCell ref="B7:F7"/>
    <mergeCell ref="B3:Q3"/>
    <mergeCell ref="P7:P8"/>
    <mergeCell ref="H23:P23"/>
    <mergeCell ref="Q7:Q8"/>
    <mergeCell ref="H7:J7"/>
    <mergeCell ref="K7:N7"/>
    <mergeCell ref="O7:O8"/>
  </mergeCells>
  <printOptions/>
  <pageMargins left="0.7" right="0.7" top="0.75" bottom="0.75" header="0.3" footer="0.3"/>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tabColor indexed="29"/>
  </sheetPr>
  <dimension ref="B3:Q40"/>
  <sheetViews>
    <sheetView zoomScalePageLayoutView="0" workbookViewId="0" topLeftCell="F7">
      <selection activeCell="J28" sqref="J28"/>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9.50390625" style="1" customWidth="1"/>
    <col min="11" max="11" width="4.625" style="1" hidden="1" customWidth="1"/>
    <col min="12" max="12" width="11.00390625" style="1" hidden="1" customWidth="1"/>
    <col min="13" max="13" width="4.375" style="1" hidden="1" customWidth="1"/>
    <col min="14" max="14" width="15.375" style="1" customWidth="1"/>
    <col min="15" max="15" width="13.625" style="1" customWidth="1"/>
    <col min="16" max="16" width="36.25390625" style="1" customWidth="1"/>
    <col min="17" max="17" width="23.00390625" style="1" customWidth="1"/>
    <col min="18" max="16384" width="9.00390625" style="1" customWidth="1"/>
  </cols>
  <sheetData>
    <row r="3" spans="2:17" ht="23.25">
      <c r="B3" s="273" t="s">
        <v>36</v>
      </c>
      <c r="C3" s="273"/>
      <c r="D3" s="273"/>
      <c r="E3" s="273"/>
      <c r="F3" s="273"/>
      <c r="G3" s="273"/>
      <c r="H3" s="273"/>
      <c r="I3" s="273"/>
      <c r="J3" s="273"/>
      <c r="K3" s="273"/>
      <c r="L3" s="273"/>
      <c r="M3" s="273"/>
      <c r="N3" s="273"/>
      <c r="O3" s="273"/>
      <c r="P3" s="273"/>
      <c r="Q3" s="273"/>
    </row>
    <row r="5" spans="2:7" ht="15" customHeight="1">
      <c r="B5" s="5"/>
      <c r="C5" s="5"/>
      <c r="D5" s="5"/>
      <c r="E5" s="5"/>
      <c r="F5" s="5"/>
      <c r="G5" s="5"/>
    </row>
    <row r="6" ht="15" thickBot="1"/>
    <row r="7" spans="2:17" s="37" customFormat="1" ht="71.25" customHeight="1" thickBot="1">
      <c r="B7" s="274" t="s">
        <v>2</v>
      </c>
      <c r="C7" s="275"/>
      <c r="D7" s="275"/>
      <c r="E7" s="275"/>
      <c r="F7" s="276"/>
      <c r="G7" s="4"/>
      <c r="H7" s="274" t="s">
        <v>3</v>
      </c>
      <c r="I7" s="275"/>
      <c r="J7" s="276"/>
      <c r="K7" s="283" t="s">
        <v>42</v>
      </c>
      <c r="L7" s="284"/>
      <c r="M7" s="284"/>
      <c r="N7" s="285"/>
      <c r="O7" s="280" t="s">
        <v>41</v>
      </c>
      <c r="P7" s="280" t="s">
        <v>7</v>
      </c>
      <c r="Q7" s="280" t="s">
        <v>4</v>
      </c>
    </row>
    <row r="8" spans="2:17" s="37" customFormat="1" ht="84.75" customHeight="1" thickBot="1">
      <c r="B8" s="38" t="s">
        <v>29</v>
      </c>
      <c r="C8" s="38" t="s">
        <v>30</v>
      </c>
      <c r="D8" s="38" t="s">
        <v>31</v>
      </c>
      <c r="E8" s="38" t="s">
        <v>177</v>
      </c>
      <c r="F8" s="39" t="s">
        <v>180</v>
      </c>
      <c r="G8" s="4"/>
      <c r="H8" s="38" t="s">
        <v>29</v>
      </c>
      <c r="I8" s="38" t="s">
        <v>30</v>
      </c>
      <c r="J8" s="39" t="s">
        <v>31</v>
      </c>
      <c r="K8" s="60" t="s">
        <v>38</v>
      </c>
      <c r="L8" s="60" t="s">
        <v>38</v>
      </c>
      <c r="M8" s="60" t="s">
        <v>38</v>
      </c>
      <c r="N8" s="60" t="s">
        <v>133</v>
      </c>
      <c r="O8" s="281"/>
      <c r="P8" s="282"/>
      <c r="Q8" s="282"/>
    </row>
    <row r="9" spans="2:17" ht="86.25" customHeight="1" thickBot="1">
      <c r="B9" s="210" t="s">
        <v>162</v>
      </c>
      <c r="C9" s="214" t="s">
        <v>48</v>
      </c>
      <c r="D9" s="214" t="s">
        <v>171</v>
      </c>
      <c r="E9" s="232">
        <v>10790</v>
      </c>
      <c r="F9" s="233">
        <v>7662.42</v>
      </c>
      <c r="G9" s="4"/>
      <c r="H9" s="209" t="s">
        <v>162</v>
      </c>
      <c r="I9" s="213" t="s">
        <v>48</v>
      </c>
      <c r="J9" s="211" t="s">
        <v>171</v>
      </c>
      <c r="K9" s="230">
        <v>2000</v>
      </c>
      <c r="L9" s="234">
        <v>20.45</v>
      </c>
      <c r="M9" s="217"/>
      <c r="N9" s="231">
        <v>788</v>
      </c>
      <c r="O9" s="235">
        <f>+N9</f>
        <v>788</v>
      </c>
      <c r="P9" s="115" t="s">
        <v>132</v>
      </c>
      <c r="Q9" s="116"/>
    </row>
    <row r="10" spans="2:17" ht="15" thickBot="1">
      <c r="B10" s="229"/>
      <c r="C10" s="228"/>
      <c r="D10" s="228"/>
      <c r="E10" s="227">
        <f>SUM(E9:E9)</f>
        <v>10790</v>
      </c>
      <c r="F10" s="226">
        <f>SUM(F9:F9)</f>
        <v>7662.42</v>
      </c>
      <c r="G10" s="4"/>
      <c r="H10" s="196"/>
      <c r="I10" s="197"/>
      <c r="J10" s="197"/>
      <c r="K10" s="191"/>
      <c r="L10" s="191"/>
      <c r="M10" s="191"/>
      <c r="N10" s="236">
        <f>SUM(N9:N9)</f>
        <v>788</v>
      </c>
      <c r="O10" s="237">
        <f>N10+M10+L10+K10</f>
        <v>788</v>
      </c>
      <c r="P10" s="164"/>
      <c r="Q10" s="195"/>
    </row>
    <row r="11" spans="2:17" ht="15" thickBot="1">
      <c r="B11" s="4"/>
      <c r="C11" s="4"/>
      <c r="D11" s="4"/>
      <c r="E11" s="4"/>
      <c r="F11" s="78"/>
      <c r="G11" s="4"/>
      <c r="H11" s="4"/>
      <c r="I11" s="4"/>
      <c r="J11" s="4"/>
      <c r="K11" s="4"/>
      <c r="L11" s="4"/>
      <c r="M11" s="4"/>
      <c r="N11" s="4"/>
      <c r="O11" s="4"/>
      <c r="P11" s="4"/>
      <c r="Q11" s="4"/>
    </row>
    <row r="12" spans="2:16" ht="28.5" customHeight="1">
      <c r="B12" s="10" t="s">
        <v>8</v>
      </c>
      <c r="C12" s="10"/>
      <c r="D12" s="10"/>
      <c r="E12" s="4"/>
      <c r="F12" s="78"/>
      <c r="G12" s="4"/>
      <c r="H12" s="4"/>
      <c r="I12" s="4"/>
      <c r="J12" s="58" t="s">
        <v>43</v>
      </c>
      <c r="K12" s="59">
        <f>SUM(K9:K10)</f>
        <v>2000</v>
      </c>
      <c r="L12" s="145">
        <f>SUM(L9:L10)</f>
        <v>20.45</v>
      </c>
      <c r="M12" s="145">
        <f>SUM(M9:M10)</f>
        <v>0</v>
      </c>
      <c r="N12" s="145">
        <f>SUM(N9:N9)</f>
        <v>788</v>
      </c>
      <c r="O12" s="145">
        <f>SUM(O9:O9)</f>
        <v>788</v>
      </c>
      <c r="P12" s="8" t="s">
        <v>11</v>
      </c>
    </row>
    <row r="13" spans="2:17" ht="14.25">
      <c r="B13" s="4"/>
      <c r="C13" s="4"/>
      <c r="D13" s="4"/>
      <c r="E13" s="4"/>
      <c r="F13" s="79"/>
      <c r="G13" s="4"/>
      <c r="H13" s="4"/>
      <c r="I13" s="4"/>
      <c r="J13" s="4"/>
      <c r="K13" s="4"/>
      <c r="L13" s="4"/>
      <c r="M13" s="4"/>
      <c r="N13" s="4"/>
      <c r="O13" s="4"/>
      <c r="P13" s="4"/>
      <c r="Q13" s="4"/>
    </row>
    <row r="14" spans="2:17" ht="14.25">
      <c r="B14" s="36" t="s">
        <v>34</v>
      </c>
      <c r="C14" s="4"/>
      <c r="D14" s="4"/>
      <c r="E14" s="4"/>
      <c r="F14" s="79"/>
      <c r="G14" s="4"/>
      <c r="H14" s="4"/>
      <c r="I14" s="4"/>
      <c r="J14" s="4"/>
      <c r="K14" s="4"/>
      <c r="L14" s="4"/>
      <c r="M14" s="4"/>
      <c r="N14" s="4"/>
      <c r="O14" s="79"/>
      <c r="P14" s="4"/>
      <c r="Q14" s="4"/>
    </row>
    <row r="15" ht="14.25">
      <c r="B15" s="35" t="s">
        <v>44</v>
      </c>
    </row>
    <row r="16" spans="2:16" ht="14.25">
      <c r="B16" s="35" t="s">
        <v>32</v>
      </c>
      <c r="F16" s="80"/>
      <c r="H16" s="272"/>
      <c r="I16" s="272"/>
      <c r="J16" s="272"/>
      <c r="K16" s="272"/>
      <c r="L16" s="272"/>
      <c r="M16" s="272"/>
      <c r="N16" s="272"/>
      <c r="O16" s="272"/>
      <c r="P16" s="272"/>
    </row>
    <row r="17" ht="14.25">
      <c r="B17" s="35" t="s">
        <v>33</v>
      </c>
    </row>
    <row r="18" ht="14.25" customHeight="1"/>
    <row r="19" ht="15" customHeight="1"/>
    <row r="23" spans="2:4" ht="22.5" customHeight="1">
      <c r="B23" s="286" t="s">
        <v>65</v>
      </c>
      <c r="C23" s="286"/>
      <c r="D23" s="286"/>
    </row>
    <row r="24" spans="2:4" ht="14.25">
      <c r="B24" s="75" t="s">
        <v>64</v>
      </c>
      <c r="C24" s="75" t="s">
        <v>57</v>
      </c>
      <c r="D24" s="76">
        <v>899.4</v>
      </c>
    </row>
    <row r="25" spans="2:4" ht="14.25">
      <c r="B25" s="75" t="s">
        <v>61</v>
      </c>
      <c r="C25" s="75" t="s">
        <v>58</v>
      </c>
      <c r="D25" s="76">
        <v>3059.32</v>
      </c>
    </row>
    <row r="26" spans="2:4" ht="14.25">
      <c r="B26" s="75" t="s">
        <v>62</v>
      </c>
      <c r="C26" s="75" t="s">
        <v>59</v>
      </c>
      <c r="D26" s="76">
        <v>5587.83</v>
      </c>
    </row>
    <row r="27" spans="2:4" ht="14.25">
      <c r="B27" s="75" t="s">
        <v>63</v>
      </c>
      <c r="C27" s="75" t="s">
        <v>60</v>
      </c>
      <c r="D27" s="76">
        <v>4642.33</v>
      </c>
    </row>
    <row r="28" spans="2:4" ht="14.25">
      <c r="B28" s="75" t="s">
        <v>64</v>
      </c>
      <c r="C28" s="75" t="s">
        <v>57</v>
      </c>
      <c r="D28" s="76">
        <v>4901.01</v>
      </c>
    </row>
    <row r="29" spans="2:4" ht="14.25">
      <c r="B29" s="75" t="s">
        <v>61</v>
      </c>
      <c r="C29" s="75" t="s">
        <v>58</v>
      </c>
      <c r="D29" s="76">
        <v>1417.82</v>
      </c>
    </row>
    <row r="30" spans="2:4" ht="14.25">
      <c r="B30" s="75" t="s">
        <v>62</v>
      </c>
      <c r="C30" s="75" t="s">
        <v>59</v>
      </c>
      <c r="D30" s="76">
        <v>3380.09</v>
      </c>
    </row>
    <row r="31" spans="2:4" ht="14.25">
      <c r="B31" s="75" t="s">
        <v>63</v>
      </c>
      <c r="C31" s="75" t="s">
        <v>60</v>
      </c>
      <c r="D31" s="76">
        <v>2056.68</v>
      </c>
    </row>
    <row r="32" spans="2:4" ht="14.25">
      <c r="B32" s="75" t="s">
        <v>64</v>
      </c>
      <c r="C32" s="75" t="s">
        <v>57</v>
      </c>
      <c r="D32" s="76">
        <v>9887.55</v>
      </c>
    </row>
    <row r="33" spans="2:4" ht="14.25">
      <c r="B33" s="75" t="s">
        <v>61</v>
      </c>
      <c r="C33" s="75" t="s">
        <v>57</v>
      </c>
      <c r="D33" s="76">
        <v>842.23</v>
      </c>
    </row>
    <row r="34" spans="2:4" ht="14.25">
      <c r="B34" s="75" t="s">
        <v>62</v>
      </c>
      <c r="C34" s="75" t="s">
        <v>58</v>
      </c>
      <c r="D34" s="76">
        <v>1170.78</v>
      </c>
    </row>
    <row r="35" spans="2:4" ht="28.5">
      <c r="B35" s="75"/>
      <c r="C35" s="75" t="s">
        <v>56</v>
      </c>
      <c r="D35" s="76">
        <f>SUM(D24:D34)</f>
        <v>37845.04</v>
      </c>
    </row>
    <row r="36" spans="2:4" ht="28.5">
      <c r="B36" s="75"/>
      <c r="C36" s="75" t="s">
        <v>54</v>
      </c>
      <c r="D36" s="76">
        <v>-22988.13</v>
      </c>
    </row>
    <row r="37" spans="2:4" ht="28.5">
      <c r="B37" s="75"/>
      <c r="C37" s="75" t="s">
        <v>55</v>
      </c>
      <c r="D37" s="76">
        <v>-3490</v>
      </c>
    </row>
    <row r="38" spans="2:4" ht="14.25">
      <c r="B38" s="75"/>
      <c r="C38" s="75" t="s">
        <v>66</v>
      </c>
      <c r="D38" s="76">
        <f>SUM(D35:D37)</f>
        <v>11366.91</v>
      </c>
    </row>
    <row r="39" spans="2:4" ht="14.25">
      <c r="B39" s="77"/>
      <c r="C39" s="77"/>
      <c r="D39" s="77"/>
    </row>
    <row r="40" spans="2:4" ht="14.25">
      <c r="B40" s="77"/>
      <c r="C40" s="77"/>
      <c r="D40" s="77"/>
    </row>
  </sheetData>
  <sheetProtection/>
  <mergeCells count="9">
    <mergeCell ref="H16:P16"/>
    <mergeCell ref="B23:D23"/>
    <mergeCell ref="B3:Q3"/>
    <mergeCell ref="B7:F7"/>
    <mergeCell ref="H7:J7"/>
    <mergeCell ref="K7:N7"/>
    <mergeCell ref="O7:O8"/>
    <mergeCell ref="P7:P8"/>
    <mergeCell ref="Q7:Q8"/>
  </mergeCells>
  <printOptions/>
  <pageMargins left="0.75" right="0.75" top="1" bottom="1"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29"/>
  </sheetPr>
  <dimension ref="B3:Q22"/>
  <sheetViews>
    <sheetView zoomScale="90" zoomScaleNormal="90" zoomScalePageLayoutView="0" workbookViewId="0" topLeftCell="E13">
      <selection activeCell="J28" sqref="J28"/>
    </sheetView>
  </sheetViews>
  <sheetFormatPr defaultColWidth="9.00390625" defaultRowHeight="14.25"/>
  <cols>
    <col min="1" max="1" width="3.875" style="1" customWidth="1"/>
    <col min="2" max="2" width="13.625" style="1" customWidth="1"/>
    <col min="3" max="3" width="20.00390625" style="1" customWidth="1"/>
    <col min="4" max="4" width="20.75390625" style="1" customWidth="1"/>
    <col min="5" max="5" width="19.50390625" style="1" customWidth="1"/>
    <col min="6" max="6" width="14.625" style="1" customWidth="1"/>
    <col min="7" max="7" width="2.75390625" style="1" customWidth="1"/>
    <col min="8" max="8" width="14.00390625" style="1" customWidth="1"/>
    <col min="9" max="9" width="16.00390625" style="1" customWidth="1"/>
    <col min="10" max="10" width="18.00390625" style="1" customWidth="1"/>
    <col min="11" max="11" width="4.625" style="1" customWidth="1"/>
    <col min="12" max="12" width="11.00390625" style="1" customWidth="1"/>
    <col min="13" max="13" width="4.375" style="1" customWidth="1"/>
    <col min="14" max="14" width="11.875" style="1" bestFit="1" customWidth="1"/>
    <col min="15" max="15" width="13.625" style="1" customWidth="1"/>
    <col min="16" max="16" width="36.25390625" style="1" customWidth="1"/>
    <col min="17" max="17" width="23.00390625" style="1" customWidth="1"/>
    <col min="18" max="16384" width="9.00390625" style="1" customWidth="1"/>
  </cols>
  <sheetData>
    <row r="1" ht="14.25"/>
    <row r="2" ht="14.25"/>
    <row r="3" spans="2:17" ht="23.25">
      <c r="B3" s="273" t="s">
        <v>36</v>
      </c>
      <c r="C3" s="273"/>
      <c r="D3" s="273"/>
      <c r="E3" s="273"/>
      <c r="F3" s="273"/>
      <c r="G3" s="273"/>
      <c r="H3" s="273"/>
      <c r="I3" s="273"/>
      <c r="J3" s="273"/>
      <c r="K3" s="273"/>
      <c r="L3" s="273"/>
      <c r="M3" s="273"/>
      <c r="N3" s="273"/>
      <c r="O3" s="273"/>
      <c r="P3" s="273"/>
      <c r="Q3" s="273"/>
    </row>
    <row r="4" ht="14.25"/>
    <row r="5" spans="2:7" ht="15" customHeight="1">
      <c r="B5" s="5"/>
      <c r="C5" s="5"/>
      <c r="D5" s="5"/>
      <c r="E5" s="5"/>
      <c r="F5" s="5"/>
      <c r="G5" s="5"/>
    </row>
    <row r="6" ht="15" thickBot="1"/>
    <row r="7" spans="2:17" s="37" customFormat="1" ht="50.25" customHeight="1" thickBot="1">
      <c r="B7" s="274" t="s">
        <v>2</v>
      </c>
      <c r="C7" s="275"/>
      <c r="D7" s="275"/>
      <c r="E7" s="275"/>
      <c r="F7" s="276"/>
      <c r="G7" s="4"/>
      <c r="H7" s="274" t="s">
        <v>3</v>
      </c>
      <c r="I7" s="275"/>
      <c r="J7" s="276"/>
      <c r="K7" s="283" t="s">
        <v>179</v>
      </c>
      <c r="L7" s="284"/>
      <c r="M7" s="284"/>
      <c r="N7" s="285"/>
      <c r="O7" s="280" t="s">
        <v>41</v>
      </c>
      <c r="P7" s="280" t="s">
        <v>7</v>
      </c>
      <c r="Q7" s="280" t="s">
        <v>4</v>
      </c>
    </row>
    <row r="8" spans="2:17" s="37" customFormat="1" ht="85.5" customHeight="1">
      <c r="B8" s="38" t="s">
        <v>29</v>
      </c>
      <c r="C8" s="38" t="s">
        <v>30</v>
      </c>
      <c r="D8" s="38" t="s">
        <v>31</v>
      </c>
      <c r="E8" s="38" t="s">
        <v>177</v>
      </c>
      <c r="F8" s="39" t="s">
        <v>178</v>
      </c>
      <c r="G8" s="4"/>
      <c r="H8" s="38" t="s">
        <v>29</v>
      </c>
      <c r="I8" s="38" t="s">
        <v>30</v>
      </c>
      <c r="J8" s="39" t="s">
        <v>31</v>
      </c>
      <c r="K8" s="60" t="s">
        <v>38</v>
      </c>
      <c r="L8" s="60" t="s">
        <v>38</v>
      </c>
      <c r="M8" s="60" t="s">
        <v>38</v>
      </c>
      <c r="N8" s="60" t="s">
        <v>38</v>
      </c>
      <c r="O8" s="281"/>
      <c r="P8" s="282"/>
      <c r="Q8" s="282"/>
    </row>
    <row r="9" spans="2:17" ht="183" customHeight="1">
      <c r="B9" s="89" t="s">
        <v>156</v>
      </c>
      <c r="C9" s="91" t="s">
        <v>157</v>
      </c>
      <c r="D9" s="103" t="s">
        <v>161</v>
      </c>
      <c r="E9" s="71">
        <v>100000</v>
      </c>
      <c r="F9" s="72">
        <v>30745.51</v>
      </c>
      <c r="G9" s="4"/>
      <c r="H9" s="89" t="s">
        <v>156</v>
      </c>
      <c r="I9" s="91" t="s">
        <v>157</v>
      </c>
      <c r="J9" s="103" t="s">
        <v>161</v>
      </c>
      <c r="K9" s="53"/>
      <c r="L9" s="53"/>
      <c r="M9" s="64"/>
      <c r="N9" s="72">
        <v>30745.51</v>
      </c>
      <c r="O9" s="72">
        <f>N9+M9+L9+K9</f>
        <v>30745.51</v>
      </c>
      <c r="P9" s="86" t="s">
        <v>77</v>
      </c>
      <c r="Q9" s="2"/>
    </row>
    <row r="10" spans="2:17" ht="143.25" customHeight="1">
      <c r="B10" s="89" t="s">
        <v>162</v>
      </c>
      <c r="C10" s="91" t="s">
        <v>48</v>
      </c>
      <c r="D10" s="103" t="s">
        <v>161</v>
      </c>
      <c r="E10" s="71">
        <v>87000</v>
      </c>
      <c r="F10" s="72">
        <v>87000</v>
      </c>
      <c r="G10" s="4"/>
      <c r="H10" s="89" t="s">
        <v>162</v>
      </c>
      <c r="I10" s="91" t="s">
        <v>48</v>
      </c>
      <c r="J10" s="103" t="s">
        <v>161</v>
      </c>
      <c r="K10" s="53"/>
      <c r="L10" s="53"/>
      <c r="M10" s="53"/>
      <c r="N10" s="72">
        <v>87000</v>
      </c>
      <c r="O10" s="72">
        <f>N10+M10+L10+K10</f>
        <v>87000</v>
      </c>
      <c r="P10" s="86" t="s">
        <v>69</v>
      </c>
      <c r="Q10" s="2"/>
    </row>
    <row r="11" spans="2:17" ht="143.25" customHeight="1">
      <c r="B11" s="89" t="s">
        <v>162</v>
      </c>
      <c r="C11" s="98" t="s">
        <v>48</v>
      </c>
      <c r="D11" s="102" t="s">
        <v>171</v>
      </c>
      <c r="E11" s="100">
        <v>55332.5</v>
      </c>
      <c r="F11" s="72">
        <v>5706.17</v>
      </c>
      <c r="G11" s="99"/>
      <c r="H11" s="89" t="s">
        <v>162</v>
      </c>
      <c r="I11" s="98" t="s">
        <v>48</v>
      </c>
      <c r="J11" s="102" t="s">
        <v>171</v>
      </c>
      <c r="K11" s="61"/>
      <c r="L11" s="61"/>
      <c r="M11" s="61"/>
      <c r="N11" s="72">
        <v>5706.17</v>
      </c>
      <c r="O11" s="72">
        <v>5706.17</v>
      </c>
      <c r="P11" s="86" t="s">
        <v>186</v>
      </c>
      <c r="Q11" s="2"/>
    </row>
    <row r="12" spans="2:17" ht="297.75" customHeight="1" thickBot="1">
      <c r="B12" s="89" t="s">
        <v>165</v>
      </c>
      <c r="C12" s="91" t="s">
        <v>166</v>
      </c>
      <c r="D12" s="103" t="s">
        <v>160</v>
      </c>
      <c r="E12" s="71">
        <v>261614.8</v>
      </c>
      <c r="F12" s="72">
        <v>7854.75</v>
      </c>
      <c r="G12" s="4"/>
      <c r="H12" s="89" t="s">
        <v>165</v>
      </c>
      <c r="I12" s="91" t="s">
        <v>166</v>
      </c>
      <c r="J12" s="103" t="s">
        <v>160</v>
      </c>
      <c r="K12" s="53"/>
      <c r="L12" s="53"/>
      <c r="M12" s="53"/>
      <c r="N12" s="72">
        <v>7854.75</v>
      </c>
      <c r="O12" s="72">
        <f>N12+M12+L12+K12</f>
        <v>7854.75</v>
      </c>
      <c r="P12" s="84" t="s">
        <v>70</v>
      </c>
      <c r="Q12" s="2"/>
    </row>
    <row r="13" spans="2:17" ht="91.5" customHeight="1" thickBot="1">
      <c r="B13" s="41" t="s">
        <v>153</v>
      </c>
      <c r="C13" s="42" t="s">
        <v>154</v>
      </c>
      <c r="D13" s="67" t="s">
        <v>155</v>
      </c>
      <c r="E13" s="71">
        <v>5650</v>
      </c>
      <c r="F13" s="72">
        <v>776.07</v>
      </c>
      <c r="G13" s="4"/>
      <c r="H13" s="41" t="s">
        <v>153</v>
      </c>
      <c r="I13" s="42" t="s">
        <v>154</v>
      </c>
      <c r="J13" s="67" t="s">
        <v>155</v>
      </c>
      <c r="K13" s="53"/>
      <c r="L13" s="53"/>
      <c r="M13" s="53"/>
      <c r="N13" s="72">
        <v>776.07</v>
      </c>
      <c r="O13" s="72">
        <f>N13+M13+L13+K13</f>
        <v>776.07</v>
      </c>
      <c r="P13" s="84" t="s">
        <v>71</v>
      </c>
      <c r="Q13" s="2"/>
    </row>
    <row r="14" spans="2:17" ht="127.5">
      <c r="B14" s="41" t="s">
        <v>153</v>
      </c>
      <c r="C14" s="42" t="s">
        <v>154</v>
      </c>
      <c r="D14" s="67" t="s">
        <v>155</v>
      </c>
      <c r="E14" s="70">
        <v>4000</v>
      </c>
      <c r="F14" s="72">
        <v>1000</v>
      </c>
      <c r="G14" s="4"/>
      <c r="H14" s="41" t="s">
        <v>153</v>
      </c>
      <c r="I14" s="42" t="s">
        <v>154</v>
      </c>
      <c r="J14" s="67" t="s">
        <v>155</v>
      </c>
      <c r="K14" s="53"/>
      <c r="L14" s="53"/>
      <c r="M14" s="53"/>
      <c r="N14" s="72">
        <v>1000</v>
      </c>
      <c r="O14" s="72">
        <f>N14+M14+L14+K14</f>
        <v>1000</v>
      </c>
      <c r="P14" s="84" t="s">
        <v>72</v>
      </c>
      <c r="Q14" s="2"/>
    </row>
    <row r="15" spans="2:17" ht="15" thickBot="1">
      <c r="B15" s="65"/>
      <c r="C15" s="66"/>
      <c r="D15" s="66"/>
      <c r="E15" s="73">
        <f>SUM(E9:E14)</f>
        <v>513597.3</v>
      </c>
      <c r="F15" s="73">
        <f>SUM(F9:F14)</f>
        <v>133082.5</v>
      </c>
      <c r="G15" s="4"/>
      <c r="H15" s="49"/>
      <c r="I15" s="21"/>
      <c r="J15" s="21"/>
      <c r="K15" s="56"/>
      <c r="L15" s="56"/>
      <c r="M15" s="56"/>
      <c r="N15" s="56"/>
      <c r="O15" s="72"/>
      <c r="P15" s="85"/>
      <c r="Q15" s="3"/>
    </row>
    <row r="16" spans="2:17" ht="15" thickBot="1">
      <c r="B16" s="4"/>
      <c r="C16" s="4"/>
      <c r="D16" s="4"/>
      <c r="E16" s="4"/>
      <c r="F16" s="4"/>
      <c r="G16" s="4"/>
      <c r="H16" s="4"/>
      <c r="I16" s="4"/>
      <c r="J16" s="4"/>
      <c r="K16" s="4"/>
      <c r="L16" s="4"/>
      <c r="M16" s="4"/>
      <c r="N16" s="4"/>
      <c r="O16" s="4"/>
      <c r="P16" s="4"/>
      <c r="Q16" s="4"/>
    </row>
    <row r="17" spans="2:16" ht="28.5" customHeight="1">
      <c r="B17" s="10" t="s">
        <v>8</v>
      </c>
      <c r="C17" s="10"/>
      <c r="D17" s="10"/>
      <c r="E17" s="4"/>
      <c r="F17" s="79"/>
      <c r="G17" s="4"/>
      <c r="H17" s="4"/>
      <c r="I17" s="4"/>
      <c r="J17" s="58" t="s">
        <v>43</v>
      </c>
      <c r="K17" s="59">
        <f>SUM(K9:K15)</f>
        <v>0</v>
      </c>
      <c r="L17" s="63">
        <f>SUM(L9:L15)</f>
        <v>0</v>
      </c>
      <c r="M17" s="63">
        <f>SUM(M9:M15)</f>
        <v>0</v>
      </c>
      <c r="N17" s="63">
        <f>SUM(N9:N15)</f>
        <v>133082.5</v>
      </c>
      <c r="O17" s="63">
        <f>SUM(O9:O15)</f>
        <v>133082.5</v>
      </c>
      <c r="P17" s="8" t="s">
        <v>11</v>
      </c>
    </row>
    <row r="18" spans="2:17" ht="14.25">
      <c r="B18" s="4"/>
      <c r="C18" s="4"/>
      <c r="D18" s="4"/>
      <c r="E18" s="4"/>
      <c r="F18" s="78"/>
      <c r="G18" s="4"/>
      <c r="H18" s="4"/>
      <c r="I18" s="4"/>
      <c r="J18" s="4"/>
      <c r="K18" s="4"/>
      <c r="L18" s="4"/>
      <c r="M18" s="4"/>
      <c r="N18" s="4"/>
      <c r="O18" s="4"/>
      <c r="P18" s="4"/>
      <c r="Q18" s="4"/>
    </row>
    <row r="19" spans="2:17" ht="14.25">
      <c r="B19" s="36" t="s">
        <v>34</v>
      </c>
      <c r="C19" s="4"/>
      <c r="D19" s="4"/>
      <c r="E19" s="4"/>
      <c r="F19" s="4"/>
      <c r="G19" s="4"/>
      <c r="H19" s="4"/>
      <c r="I19" s="4"/>
      <c r="J19" s="4"/>
      <c r="K19" s="4"/>
      <c r="L19" s="4"/>
      <c r="M19" s="4"/>
      <c r="N19" s="4"/>
      <c r="O19" s="87"/>
      <c r="P19" s="88"/>
      <c r="Q19" s="4"/>
    </row>
    <row r="20" spans="2:6" ht="14.25">
      <c r="B20" s="35" t="s">
        <v>44</v>
      </c>
      <c r="F20" s="111"/>
    </row>
    <row r="21" spans="2:16" ht="14.25">
      <c r="B21" s="35" t="s">
        <v>32</v>
      </c>
      <c r="H21" s="272"/>
      <c r="I21" s="272"/>
      <c r="J21" s="272"/>
      <c r="K21" s="272"/>
      <c r="L21" s="272"/>
      <c r="M21" s="272"/>
      <c r="N21" s="272"/>
      <c r="O21" s="272"/>
      <c r="P21" s="272"/>
    </row>
    <row r="22" spans="2:15" ht="14.25">
      <c r="B22" s="35" t="s">
        <v>33</v>
      </c>
      <c r="O22" s="80"/>
    </row>
    <row r="23" ht="14.25" customHeight="1"/>
    <row r="24" ht="15" customHeight="1"/>
  </sheetData>
  <sheetProtection/>
  <mergeCells count="8">
    <mergeCell ref="H21:P21"/>
    <mergeCell ref="B3:Q3"/>
    <mergeCell ref="B7:F7"/>
    <mergeCell ref="H7:J7"/>
    <mergeCell ref="K7:N7"/>
    <mergeCell ref="O7:O8"/>
    <mergeCell ref="P7:P8"/>
    <mergeCell ref="Q7:Q8"/>
  </mergeCells>
  <printOptions/>
  <pageMargins left="0.75" right="0.75" top="1" bottom="1" header="0" footer="0"/>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Velasquez Gallego</dc:creator>
  <cp:keywords/>
  <dc:description/>
  <cp:lastModifiedBy>Maria Leydies Portillo</cp:lastModifiedBy>
  <cp:lastPrinted>2015-07-09T00:30:59Z</cp:lastPrinted>
  <dcterms:created xsi:type="dcterms:W3CDTF">2012-01-12T11:34:43Z</dcterms:created>
  <dcterms:modified xsi:type="dcterms:W3CDTF">2015-08-26T21:15:33Z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0x01010011E010077973CC4BA3F747977CAF75EB</vt:lpwstr>
  </property>
  <property fmtid="{D5CDD505-2E9C-101B-9397-08002B2CF9AE}" pid="3" name="TemplateUrl">
    <vt:lpwstr/>
  </property>
  <property fmtid="{D5CDD505-2E9C-101B-9397-08002B2CF9AE}" pid="4" name="IsFinal">
    <vt:lpwstr>NO</vt:lpwstr>
  </property>
  <property fmtid="{D5CDD505-2E9C-101B-9397-08002B2CF9AE}" pid="5" name="SubtType">
    <vt:lpwstr/>
  </property>
  <property fmtid="{D5CDD505-2E9C-101B-9397-08002B2CF9AE}" pid="6" name="gfGrant">
    <vt:lpwstr/>
  </property>
  <property fmtid="{D5CDD505-2E9C-101B-9397-08002B2CF9AE}" pid="7" name="_SourceUrl">
    <vt:lpwstr/>
  </property>
  <property fmtid="{D5CDD505-2E9C-101B-9397-08002B2CF9AE}" pid="8" name="GrantDocType">
    <vt:lpwstr/>
  </property>
  <property fmtid="{D5CDD505-2E9C-101B-9397-08002B2CF9AE}" pid="9" name="xd_ProgID">
    <vt:lpwstr/>
  </property>
  <property fmtid="{D5CDD505-2E9C-101B-9397-08002B2CF9AE}" pid="10" name="Order">
    <vt:lpwstr/>
  </property>
  <property fmtid="{D5CDD505-2E9C-101B-9397-08002B2CF9AE}" pid="11" name="MetaInfo">
    <vt:lpwstr/>
  </property>
</Properties>
</file>