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codeName="ThisWorkbook"/>
  <mc:AlternateContent xmlns:mc="http://schemas.openxmlformats.org/markup-compatibility/2006">
    <mc:Choice Requires="x15">
      <x15ac:absPath xmlns:x15ac="http://schemas.microsoft.com/office/spreadsheetml/2010/11/ac" url="E:\SF_ANEXOS 300418 2pm\Anexos_300418 2PM\"/>
    </mc:Choice>
  </mc:AlternateContent>
  <xr:revisionPtr revIDLastSave="0" documentId="8_{B90A2B1C-B6A9-4679-8FFD-96A8A3B03F00}" xr6:coauthVersionLast="32" xr6:coauthVersionMax="32" xr10:uidLastSave="{00000000-0000-0000-0000-000000000000}"/>
  <bookViews>
    <workbookView xWindow="0" yWindow="0" windowWidth="16457" windowHeight="4569" tabRatio="711" xr2:uid="{00000000-000D-0000-FFFF-FFFF00000000}"/>
  </bookViews>
  <sheets>
    <sheet name="Overview - Section A" sheetId="1" r:id="rId1"/>
    <sheet name="Reference Records" sheetId="16" state="veryHidden" r:id="rId2"/>
    <sheet name="Impact Indicators - Section B" sheetId="12" r:id="rId3"/>
    <sheet name="Outcome Indicators - Section C" sheetId="10" r:id="rId4"/>
    <sheet name="Coverage Indicators - Section D" sheetId="5" r:id="rId5"/>
    <sheet name=" Disaggregation - Section E" sheetId="9" r:id="rId6"/>
    <sheet name="WPTM - Section F" sheetId="6" r:id="rId7"/>
    <sheet name="Print View" sheetId="21" r:id="rId8"/>
    <sheet name="Reference records(soft deleted)" sheetId="24" state="veryHidden" r:id="rId9"/>
    <sheet name="Disaggregation Data" sheetId="22" state="veryHidden" r:id="rId10"/>
    <sheet name="Disaggregation Records" sheetId="20" state="veryHidden" r:id="rId11"/>
    <sheet name="Picklist Mapping" sheetId="23" state="veryHidden" r:id="rId12"/>
    <sheet name="Account Role" sheetId="19" state="veryHidden" r:id="rId13"/>
    <sheet name="apttusmetadata" sheetId="13" state="veryHidden" r:id="rId14"/>
  </sheets>
  <definedNames>
    <definedName name="_00007c01_2979_435a_943c_b31d5f171b5b">'Outcome Indicators - Section C'!$O$30</definedName>
    <definedName name="_01081e45_adce_48af_b85f_7f0b67cb1faa">'Reference Records'!$D$24</definedName>
    <definedName name="_014af77a_8bcb_4d0c_beeb_a3d72f1332b5">'Disaggregation Records'!$G$95</definedName>
    <definedName name="_01683343_9047_49ae_815d_e16da5308b47">'WPTM - Section F'!#REF!</definedName>
    <definedName name="_01cccfef_5573_4d36_b9d3_e32bd9199c70">'Overview - Section A'!$AO$17:$AO$19</definedName>
    <definedName name="_0215c642_4079_4a66_b33f_02948e5b161c">'Overview - Section A'!$A$58</definedName>
    <definedName name="_0278b5de_0da4_4498_a134_99a2744a9fab">'Overview - Section A'!$X$127</definedName>
    <definedName name="_033fcd6d_adce_4700_8852_ca583a6bef6b">'Disaggregation Records'!$G$59</definedName>
    <definedName name="_03460dc1_5ceb_4c82_9cde_8ce9e4a019b7">' Disaggregation - Section E'!$J$326</definedName>
    <definedName name="_044910ef_c2a6_4799_b5db_25eb5cda5570">'Disaggregation Records'!$B$95</definedName>
    <definedName name="_04fb5e9e_e9bc_4faa_a6d8_a8c4e85419b2">'Reference Records'!$A$623</definedName>
    <definedName name="_06a30c86_360f_426e_8e45_34c8bc342561" comment="Display Map">'Overview - Section A'!$A$24:$I$24</definedName>
    <definedName name="_083ac95f_ca7c_4f85_a6d5_67644b6926d3">'Reference Records'!$D$122</definedName>
    <definedName name="_0883281e_e21d_43ef_9187_230346f845f9">'Overview - Section A'!$C$19</definedName>
    <definedName name="_0aee399a_9776_4eaa_972f_b8dcf296ae2a">'WPTM - Section F'!$Z$8</definedName>
    <definedName name="_0b2e0174_8781_49e9_95eb_b134362328c0" comment="Display Map">'Reference records(soft deleted)'!$B$60:$G$88</definedName>
    <definedName name="_0beac2ba_bbbb_431d_8bce_14dbf66bdf78">'Overview - Section A'!$E$58</definedName>
    <definedName name="_0c4ccd3c_f7d7_4e9d_9482_1c0c40aa9b88">'Coverage Indicators - Section D'!$AL$10</definedName>
    <definedName name="_0c768466_fe8f_4b21_9004_5e0f2a3cd930">'Disaggregation Data'!$P$159</definedName>
    <definedName name="_0c774a1c_7efb_4321_a634_6fa015b1adb5">'Disaggregation Data'!$Q$315</definedName>
    <definedName name="_0cdb72c3_6724_4a77_bc28_1011a00b051b">'Disaggregation Data'!$K$315</definedName>
    <definedName name="_0d05643b_4cb7_4837_bcd9_f884243e61fc">'WPTM - Section F'!$N$93</definedName>
    <definedName name="_0dc96169_1e4e_4b6f_8f38_6c1e88134dc4">'Overview - Section A'!$L$29</definedName>
    <definedName name="_0e92d797_7758_4e31_bbef_7ad47935546a">'Reference records(soft deleted)'!$D$61</definedName>
    <definedName name="_0fdd94bf_72a7_4d6c_9b9e_1bd4732717bd">' Disaggregation - Section E'!$J$167</definedName>
    <definedName name="_10653d8b_f9c7_483c_8121_cb87b830a0e0">'Impact Indicators - Section B'!$D$9</definedName>
    <definedName name="_1250b2bc_334d_4908_a7ab_a61ca175ec52">'Coverage Indicators - Section D'!$AP$10</definedName>
    <definedName name="_133a33a4_ef56_4597_81f3_93ace16e6e1a">' Disaggregation - Section E'!$O$8</definedName>
    <definedName name="_1345e61d_a8fe_4213_85d7_1db0d6d6f5c1">'Coverage Indicators - Section D'!$M$30</definedName>
    <definedName name="_1394d6ab_8539_4e64_bb74_c2678e11372d">'Impact Indicators - Section B'!$O$29</definedName>
    <definedName name="_13f5bbc3_a06d_4a3e_b75e_ac6929e1cb91">'Reference Records'!$A$275:$A$276</definedName>
    <definedName name="_146cf40c_55d8_4bda_84bf_73b101e12ff2">'Impact Indicators - Section B'!$F$9</definedName>
    <definedName name="_15d23191_61cc_42d1_9dac_fbdc3cccac55">'Outcome Indicators - Section C'!$X$10</definedName>
    <definedName name="_164e6d09_185f_4eb7_8d48_b40f818dce2a" comment="Display Map">'Reference Records'!$A$43:$G$92</definedName>
    <definedName name="_16ab10e1_95cf_415a_b5bd_c9e6b7ec4bdd">'Outcome Indicators - Section C'!$C$10</definedName>
    <definedName name="_17f5512d_ec99_4a26_87b1_844196d76728">'Coverage Indicators - Section D'!$G$10</definedName>
    <definedName name="_1955075b_5332_4022_9e1d_d8310266160b">'Reference Records'!$B$289</definedName>
    <definedName name="_1994383f_9572_4042_b119_2bbc032af4bf">'Disaggregation Data'!$O$159</definedName>
    <definedName name="_1aa1a76c_dd86_4169_9713_d4769c038cf4">'Overview - Section A'!$AN$5</definedName>
    <definedName name="_1afa72c9_dc27_4c9f_b1ac_7f8bc7410cff">'WPTM - Section F'!$T$8</definedName>
    <definedName name="_1bcbb583_e5a9_4a6b_8584_0d82f680244f">'Outcome Indicators - Section C'!$F$30</definedName>
    <definedName name="_1c33fbf8_edba_40f4_9a5f_aed37076391f">'Outcome Indicators - Section C'!$AD$10</definedName>
    <definedName name="_1c760e84_7860_4647_97d8_05a0ab084c30">' Disaggregation - Section E'!$O$167</definedName>
    <definedName name="_1cfaffa5_a1e7_40ad_a8cc_cbc751be15bf">'WPTM - Section F'!$H$93</definedName>
    <definedName name="_1e4eb8fc_811c_44fb_af4b_e630611aebf1">'Impact Indicators - Section B'!#REF!</definedName>
    <definedName name="_2090c124_51cf_4362_b6fc_063627fd95ae" comment="Display Map">'Reference records(soft deleted)'!$B$171:$G$342</definedName>
    <definedName name="_21546636_20c6_4878_ba5b_6cb3d96028d3">'Coverage Indicators - Section D'!$J$30</definedName>
    <definedName name="_21c2f948_bc5c_4886_9146_41e05a0e1a92">'Reference records(soft deleted)'!$G$6</definedName>
    <definedName name="_21e79bef_aeed_4e3b_a2f8_653b27dca3bb">'WPTM - Section F'!$A$8</definedName>
    <definedName name="_22adb6eb_4fd3_4f76_ad8c_920cf66a78d4">'Overview - Section A'!$M$45</definedName>
    <definedName name="_232a9c61_ddf7_4d21_ab4f_e708d061242d">'Impact Indicators - Section B'!$H$29</definedName>
    <definedName name="_23551461_25f2_42b8_b7e4_89bd33884a81">'Outcome Indicators - Section C'!$K$30</definedName>
    <definedName name="_23c679e9_b192_40b1_95ad_e2f1dac7a992">'Disaggregation Data'!$M$3</definedName>
    <definedName name="_23debc6e_f89a_4d49_93e8_506d71c4cbb7" comment="Display Map">'Overview - Section A'!$A$126:$AB$177</definedName>
    <definedName name="_2422a46e_b076_4ed3_ac39_13cd913daf0b">'Impact Indicators - Section B'!$Z$9</definedName>
    <definedName name="_242d575a_eb16_4795_affc_a818f9b0adad" comment="Display Map">'Disaggregation Data'!$D$2:$Q$153</definedName>
    <definedName name="_24a1218b_8da6_427f_a25f_08e741170602">'Outcome Indicators - Section C'!$F$10</definedName>
    <definedName name="_24ce621f_5feb_4421_aa7b_30c973952869">'Overview - Section A'!$Q$29</definedName>
    <definedName name="_25903c5a_79da_48aa_a73a_0efa3fa709b3">'Overview - Section A'!$E$7</definedName>
    <definedName name="_25c4f9c3_a465_4509_8e2f_b4c3afc12d62">'Disaggregation Data'!$M$159</definedName>
    <definedName name="_262ef686_1dea_4059_ba6d_c1e300c6c435">'Coverage Indicators - Section D'!$AO$10</definedName>
    <definedName name="_26874af8_f15f_4555_b6ba_d39eb5bc132c">'Coverage Indicators - Section D'!$L$30</definedName>
    <definedName name="_27ac2a1e_d077_4df3_924a_c13fa7c47b76">'Coverage Indicators - Section D'!$AM$10</definedName>
    <definedName name="_295f3441_adc3_4dc5_8a9e_67266d697395">'Overview - Section A'!$N$29</definedName>
    <definedName name="_29998246_c49d_4a02_a3ff_a8ff4f07132b">'Outcome Indicators - Section C'!$N$30</definedName>
    <definedName name="_29de1210_4fea_46a8_ac63_eb3a3734b209">'Account Role'!$D$17</definedName>
    <definedName name="_2d8e48b5_25c6_4b04_8f1a_564a145ea078">'WPTM - Section F'!$R$8</definedName>
    <definedName name="_2e4bbd74_8ddb_4b98_a759_b7bb03582544">'Coverage Indicators - Section D'!$AT$10</definedName>
    <definedName name="_2e6172bc_61e2_4e93_bd1a_e1e9685fac55">'Reference Records'!$A$289</definedName>
    <definedName name="_2e71836a_5af1_416c_932b_00631550138c">'Impact Indicators - Section B'!$AF$9</definedName>
    <definedName name="_2ef5dfde_8ec5_4b0f_b79e_1e3da16c9079">'Impact Indicators - Section B'!$X$9</definedName>
    <definedName name="_2f2a0b99_3fdf_410a_996c_1bf1963ca49a">'Overview - Section A'!$AN$10</definedName>
    <definedName name="_2f3ad0eb_89be_486f_b0f9_326c0900c0b2">'Reference Records'!$C$122</definedName>
    <definedName name="_2f45bda0_c1e3_4f06_9819_54a7af09b9af">'Reference records(soft deleted)'!$G$94</definedName>
    <definedName name="_2f779270_bafb_4509_b7c1_f9f5a5f6b50c">'Outcome Indicators - Section C'!$Y$10</definedName>
    <definedName name="_2f925802_ee4b_4280_9422_3a4a9db137c8">' Disaggregation - Section E'!$P$8</definedName>
    <definedName name="_304a4b38_aadb_465f_bec4_ede79462324a" comment="Display Map">'Account Role'!$A$16:$D$16</definedName>
    <definedName name="_30572134_8290_4750_a680_dd1dbf9fbe17" comment="Display Map">'Disaggregation Data'!$D$158:$Q$309</definedName>
    <definedName name="_309cb4e6_0866_4b59_9ad8_dce9deb459a4">'Coverage Indicators - Section D'!$AC$10</definedName>
    <definedName name="_30bf1a46_c9f4_4bc4_a488_fcb146f7c5d6">'Coverage Indicators - Section D'!$E$30</definedName>
    <definedName name="_3105ccf5_9cc6_4704_bb83_1b42895f7a2a">'WPTM - Section F'!$P$8</definedName>
    <definedName name="_31306633_9f79_4bea_ab54_3276e33671ea">'Impact Indicators - Section B'!$AD$9</definedName>
    <definedName name="_31abdfc0_7b3f_4421_9bb3_3010b64c33c6">'Reference Records'!$B$623</definedName>
    <definedName name="_3238a208_5e05_4a0e_9110_b90eb2e2035c">'Reference Records'!$D$44</definedName>
    <definedName name="_32cc9015_aa43_492e_931d_d4dc3bcbbefd">'Impact Indicators - Section B'!$N$29</definedName>
    <definedName name="_33898a8c_e55b_4fb6_a523_fc8d172930cd" comment="Display Map">'Reference Records'!$B$3:$G$20</definedName>
    <definedName name="_339d96ff_1502_408b_8b62_a0d2a6d2aa31">'WPTM - Section F'!$J$93</definedName>
    <definedName name="_33f94c69_7ad0_42e4_ae97_cd43ab2f6fb1">'Disaggregation Data'!$D$315</definedName>
    <definedName name="_348d7ad1_5d7e_4486_ac01_56c0581ccbc1">'Overview - Section A'!$R$29</definedName>
    <definedName name="_359b0f72_ed0e_44ca_a640_07ddf6593469">'Coverage Indicators - Section D'!$AH$10</definedName>
    <definedName name="_35d1b49a_9719_423f_baf2_fde871e1bd58">'Overview - Section A'!$O$29</definedName>
    <definedName name="_36760ff8_71ac_4804_83a7_bece45c85ebb">'WPTM - Section F'!$V$8</definedName>
    <definedName name="_36c48884_8351_429d_866b_c7cb8ec9bdfb">'Overview - Section A'!$P$29</definedName>
    <definedName name="_371cdad7_8a1d_4efb_ad1c_7daa9c679b92">'Disaggregation Data'!$F$315</definedName>
    <definedName name="_3753db18_a6c5_4659_9a7b_6f3e612294c8">'Impact Indicators - Section B'!$Y$9</definedName>
    <definedName name="_388e9f7b_b253_414f_b074_2b51db867bec">'Overview - Section A'!$K$29</definedName>
    <definedName name="_39a29aee_c688_45a7_bf75_d4fdea1e1f05">'Overview - Section A'!$P$45</definedName>
    <definedName name="_3a54c0cb_5d61_44ab_9f5f_59c0b83c7017" comment="Save Map">'Account Role'!$B$19:$D$19</definedName>
    <definedName name="_3a87c5f7_0769_4a3a_a3e3_82a4b0341068">'Reference Records'!$C$281</definedName>
    <definedName name="_3ac2d71f_457f_4bec_9c96_ed3c5468dc62">'Reference Records'!$B$276</definedName>
    <definedName name="_3bcdfaf5_b271_49d0_bd36_4a3396322792">' Disaggregation - Section E'!$F$8</definedName>
    <definedName name="_3c2344d6_25d2_47b1_b174_e16f09cd5031">'Outcome Indicators - Section C'!$W$10</definedName>
    <definedName name="_3c45532e_4503_44c3_aed1_88e3c7145bca">'Reference Records'!$E$96</definedName>
    <definedName name="_3c670222_be49_48d4_a6da_55d70e83d153" comment="Display Map">'Reference Records'!$A$288:$C$619</definedName>
    <definedName name="_3cbab3c7_79c5_457b_a777_5ff23aa24dc5">'Disaggregation Data'!$H$159</definedName>
    <definedName name="_3d3c76b6_9fcf_4cb5_b2a3_ba632337362e">'Overview - Section A'!$Y$127</definedName>
    <definedName name="_3e588f48_5b47_4e13_ab21_55c135645d97">'Reference Records'!$C$289</definedName>
    <definedName name="_3f450a54_eabe_42be_b6a5_18c086a5d786">'Overview - Section A'!$AA$127</definedName>
    <definedName name="_3fd30741_73e2_456a_bde5_e2500a98fec9">' Disaggregation - Section E'!$AC$326</definedName>
    <definedName name="_409e0507_5c6e_42a7_97a3_5bf4525a615d">'Reference Records'!$D$4</definedName>
    <definedName name="_41035b85_dee5_4987_975b_e8a43c433c05">'Impact Indicators - Section B'!$AA$9</definedName>
    <definedName name="_4266c6da_54ca_4a1a_a567_1b51c0445aba">'Overview - Section A'!$C$9</definedName>
    <definedName name="_4328025e_31a9_4656_9da6_43a7b71a143c">'Outcome Indicators - Section C'!$H$30</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C'!$C$30</definedName>
    <definedName name="_47deab8b_5576_4154_a23c_955e1b8ae87d" comment="Display Map">'Outcome Indicators - Section C'!$A$9:$AH$25</definedName>
    <definedName name="_48c10acb_0239_43bd_b1e5_78cda5a58d6a">'Impact Indicators - Section B'!$W$9</definedName>
    <definedName name="_49c180e4_6756_4b15_9899_7d02a2376717">'WPTM - Section F'!$X$8</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c1ee9f0_1d73_4ecb_9583_fc4a01748218">' Disaggregation - Section E'!$P$167</definedName>
    <definedName name="_4cc22988_4307_4a30_889f_ad684342da5b">'WPTM - Section F'!$E$93</definedName>
    <definedName name="_4db5cf38_f801_4806_bf2c_599132967e52">'Overview - Section A'!$N$45</definedName>
    <definedName name="_4e0083d7_1d55_466c_9f41_d6713c9418d1">'Outcome Indicators - Section C'!$M$30</definedName>
    <definedName name="_4e19bdb4_f1db_430a_8d94_3347cb8b771a">'Reference Records'!$C$44</definedName>
    <definedName name="_4e28d14a_809b_451a_94f7_5adb1a78a192">'Reference Records'!$B$122</definedName>
    <definedName name="_4e3ce3cc_8312_431b_a087_d993964fb260">'Overview - Section A'!$H$100</definedName>
    <definedName name="_4e82750a_5fea_44c6_80cf_72f682152f92">'Disaggregation Data'!$O$315</definedName>
    <definedName name="_4e9531b5_28be_4af4_97f1_0b341b6f101f">'WPTM - Section F'!$D$93</definedName>
    <definedName name="_4ede0df7_bdae_485c_a6aa_cd381b32466f">'Overview - Section A'!$A$127</definedName>
    <definedName name="_4f36af19_06bf_4c59_990d_586822b3d259">'Overview - Section A'!$A$76</definedName>
    <definedName name="_4fbef69a_89a1_4fe0_a0d5_f835ba38ab8d">'WPTM - Section F'!$Q$8</definedName>
    <definedName name="_5150ea96_8ae4_47fe_90fa_c78607579ac6">'Outcome Indicators - Section C'!$AE$10</definedName>
    <definedName name="_52ac63ca_c44a_489a_9f24_e18fba91d188">'Coverage Indicators - Section D'!$D$10</definedName>
    <definedName name="_52d6fc62_59f3_4757_a084_a8aeafb48d9b">'Overview - Section A'!$G$76</definedName>
    <definedName name="_52e25930_749e_4fb9_9981_801295985e63">'Coverage Indicators - Section D'!$AV$10</definedName>
    <definedName name="_53066892_24de_428a_ae98_ea86638a4c62">'Reference Records'!$B$24</definedName>
    <definedName name="_5331edcb_fca7_45d7_a23a_6b96b2dcf1d6">'Impact Indicators - Section B'!$AG$9</definedName>
    <definedName name="_53d2ad41_b4cf_4891_8bce_8b891c472938">' Disaggregation - Section E'!$J$8</definedName>
    <definedName name="_5486feae_3dbd_4704_9f21_63bc76d59ea7">'WPTM - Section F'!$AR$8</definedName>
    <definedName name="_56054dfa_b687_4a06_b8be_e876776b18ab" comment="Display Map">'Coverage Indicators - Section D'!$B$29:$N$120</definedName>
    <definedName name="_564b0f85_8e08_4b67_8536_37f9c9c896e7">' Disaggregation - Section E'!$AA$326</definedName>
    <definedName name="_56da96a7_1152_4bb6_bd71_accf9a770c27">'Outcome Indicators - Section C'!$AH$10</definedName>
    <definedName name="_572e42ad_37ba_41a9_bff2_b341932489fa">'Disaggregation Data'!$K$159</definedName>
    <definedName name="_5a7e1224_2b52_4c95_914c_45c3e9df5235" comment="Display Map">'Reference records(soft deleted)'!$B$5:$G$28</definedName>
    <definedName name="_5ad0234d_a1bc_4ff2_bb3e_48d3fd8081e6">' Disaggregation - Section E'!$G$167</definedName>
    <definedName name="_5bbf0674_0b9d_43ea_a331_02264f85850a">'Coverage Indicators - Section D'!$W$10</definedName>
    <definedName name="_5bdd240d_fc66_4b36_8d87_3013bbac9fbc" comment="Display Map">' Disaggregation - Section E'!$A$325:$AD$476</definedName>
    <definedName name="_5dae1918_b6e8_4171_bf05_89160975fe45">'Outcome Indicators - Section C'!$AF$10</definedName>
    <definedName name="_5f68ec29_18be_452f_b553_c2120d23bdfe">'WPTM - Section F'!$D$8</definedName>
    <definedName name="_6017e447_f4b2_4605_8be3_67be82447dcf">'Outcome Indicators - Section C'!$A$30</definedName>
    <definedName name="_60cca16c_2bbf_4012_b9ed_84b4cc4c6513">'Overview - Section A'!$E$25</definedName>
    <definedName name="_61c42b61_a23b_460c_9fdd_58185d142d07">'Reference Records'!$C$289:$C$620</definedName>
    <definedName name="_62fc5abc_c22f_4886_8298_ae4140ce6a16">'Disaggregation Data'!$N$315</definedName>
    <definedName name="_63de57f1_547d_4bd8_8c72_4f7979df3206" comment="Display Map">'Disaggregation Records'!$A$94:$G$182</definedName>
    <definedName name="_651c1cff_29dc_4f61_8994_ff4aa592187f">'Reference Records'!$B$4</definedName>
    <definedName name="_654bca83_10b5_4fb3_962f_80e82dfc63ce">'Reference Records'!$B$275:$B$276</definedName>
    <definedName name="_6610fb82_a604_47fc_8eb9_548299e9c8fb">'Outcome Indicators - Section C'!$AA$10</definedName>
    <definedName name="_66d474de_58df_4c88_bfd9_511496d516be">'Coverage Indicators - Section D'!$AK$10</definedName>
    <definedName name="_6733fbfe_4df9_4e66_8b9b_7fe8653140dd">'Disaggregation Data'!$H$315</definedName>
    <definedName name="_67426f35_eba5_4cbf_82e0_1e55f686e9e8">'Overview - Section A'!$Q$45</definedName>
    <definedName name="_67a10f59_b65a_49f9_bf47_1cde6ca7b114">'Disaggregation Data'!$I$159</definedName>
    <definedName name="_6834aec6_db58_4138_a983_eb16ae5d5835">'Outcome Indicators - Section C'!$AR$10</definedName>
    <definedName name="_6a3dda26_b269_4afa_8b05_c602a881a167">'Overview - Section A'!$A$45</definedName>
    <definedName name="_6a75cc5f_3b0c_4580_bb35_63aef5086a2f">' Disaggregation - Section E'!$I$326</definedName>
    <definedName name="_6b025dcb_afb5_4f12_840b_7ce35dbebad6">'Coverage Indicators - Section D'!$P$10</definedName>
    <definedName name="_6b293db8_2064_47cb_abbc_3f4c6d0caeda">'Overview - Section A'!$E$45</definedName>
    <definedName name="_6b7b095a_5e69_4c56_b186_9b24f30d5a48">'Overview - Section A'!#REF!</definedName>
    <definedName name="_6c5acfc4_0afe_486a_9037_e9952e727972">'Reference records(soft deleted)'!$B$34</definedName>
    <definedName name="_6e6943dc_a39b_4021_932f_cfd2e12ee608">'Disaggregation Records'!$A$95</definedName>
    <definedName name="_6f41a97e_60db_4ff9_9cb8_8489c1984cb4">'Outcome Indicators - Section C'!$D$10</definedName>
    <definedName name="_6f7ec15b_c268_485e_b0b1_4f72a84c4bc6" comment="Display Map">'Overview - Section A'!$A$44:$U$51</definedName>
    <definedName name="_6ff4c300_9d0f_468c_84b1_facc6ed1cba6">'Overview - Section A'!$L$45</definedName>
    <definedName name="_703f5ae6_20b0_41d5_8526_4d9f1e8e876a">' Disaggregation - Section E'!$V$326</definedName>
    <definedName name="_71b6afba_85be_4c4b_9b19_636242058b4f">' Disaggregation - Section E'!$E$326</definedName>
    <definedName name="_71d3d18c_a24f_4ddf_9c67_f081e3a66669">'Disaggregation Data'!$F$159</definedName>
    <definedName name="_7229c5f0_1cfd_41e2_b5fe_a739cdd4cb93" comment="Display Map">'Outcome Indicators - Section C'!$A$29:$O$120</definedName>
    <definedName name="_73b8f8b2_6e79_470e_91d5_fe608e8a3a44">'WPTM - Section F'!$G$93</definedName>
    <definedName name="_73ed6a72_5bb2_4e78_b64b_57d38f0409a1">'Disaggregation Data'!$L$3</definedName>
    <definedName name="_75417d5f_8186_4610_b9ba_588590a586ac">'Disaggregation Data'!$N$3</definedName>
    <definedName name="_7638a94a_e06b_4d66_97b8_ac609d3da203" comment="Save Map">'Overview - Section A'!$E$74</definedName>
    <definedName name="_7643b6aa_7bef_476f_ad52_f8748c078a19">'Overview - Section A'!$E$76</definedName>
    <definedName name="_76ec722d_231e_43e2_a272_cb3feef456da" comment="Display Map">' Disaggregation - Section E'!$A$166:$Q$317</definedName>
    <definedName name="_779b0207_1267_4760_b2e2_850e0608884a">'Coverage Indicators - Section D'!$B$30</definedName>
    <definedName name="_77c8a4c6_7550_4c36_b38e_d77a3fbecef0">'Overview - Section A'!$F$76</definedName>
    <definedName name="_7920b793_d507_4f7a_99e2_756c9f466e52">'Overview - Section A'!$F$100</definedName>
    <definedName name="_795b5b72_7a48_4bf6_8738_b2f153e5474a">'WPTM - Section F'!$W$8</definedName>
    <definedName name="_7966289a_2370_43a9_84dd_40ef53afb02e">'Impact Indicators - Section B'!$E$29</definedName>
    <definedName name="_7abccd6d_b26a_464a_a34f_823b62ef9461">'Reference Records'!$A$122</definedName>
    <definedName name="_7b9593e5_e6f7_4cc0_a365_ac1f2318e3f6">'Coverage Indicators - Section D'!$F$30</definedName>
    <definedName name="_7cdc6ffc_7316_43a3_8c10_94815252d4bc">'Overview - Section A'!$E$75</definedName>
    <definedName name="_7cfa70a7_0fe1_4551_a07e_01738cb29675">'Disaggregation Data'!$I$315</definedName>
    <definedName name="_7dd1a1e8_b3e5_4977_b435_92933762fedb">'Account Role'!$A$17</definedName>
    <definedName name="_7ea43aa2_3fad_4650_821c_ea2dc5b2b6d6">'Reference Records'!$A$44</definedName>
    <definedName name="_7ee3069a_2e9c_46c2_a9eb_c7c4ceeec3b6">'Reference records(soft deleted)'!$G$34</definedName>
    <definedName name="_7fc44159_eb0c_4ec6_937c_83795558bd60">'Disaggregation Data'!$E$3</definedName>
    <definedName name="_81561fba_15d8_4c26_bbca_8172f8834ba7">'WPTM - Section F'!$AA$8</definedName>
    <definedName name="_8273a11c_a030_45ba_bf8f_2b577e1aa93b">'Overview - Section A'!$A$25</definedName>
    <definedName name="_8275e2f9_07b9_4fec_af79_daf5bf5849e5">'Reference Records'!$C$623</definedName>
    <definedName name="_82b810a8_4ed0_4323_bc38_7e1a937be1f8">'Overview - Section A'!$AB$127</definedName>
    <definedName name="_82c6fe25_167b_4681_a81d_dd3a270eb612">'Impact Indicators - Section B'!$U$9</definedName>
    <definedName name="_844af095_2d13_4e2f_ae22_27b26df79779">'Impact Indicators - Section B'!$C$29</definedName>
    <definedName name="_844fdb81_a106_4a1f_8b7e_cdf97e1d6924">'Disaggregation Data'!$I$3</definedName>
    <definedName name="_84592985_545c_4142_977f_19911c1d7be1">'Disaggregation Data'!$D$159</definedName>
    <definedName name="_85a9237f_2dda_4d9c_912a_c4aa2ef11535">' Disaggregation - Section E'!$AD$326</definedName>
    <definedName name="_85dddee6_5e50_414d_af9f_ec761d50a3f0" comment="Display Map">'Impact Indicators - Section B'!$A$28:$O$119</definedName>
    <definedName name="_862ffe01_c829_453b_8951_9acfdd7e0f24">'Overview - Section A'!$G$100</definedName>
    <definedName name="_864425d0_252a_4246_909e_cc0826e707f2" comment="Display Map">'Account Role'!$A$2:$D$8</definedName>
    <definedName name="_864a610c_7ddb_4dd2_ada2_66e0cf299993">'Coverage Indicators - Section D'!$AG$10</definedName>
    <definedName name="_872311fc_11bb_401c_8b93_291ded9ec451">'Coverage Indicators - Section D'!#REF!</definedName>
    <definedName name="_87baeec3_d609_48e9_97d3_9acbc31c6bc4">'Overview - Section A'!$U$45</definedName>
    <definedName name="_88742962_9892_4e0c_8720_18d9dc1263ac">'Disaggregation Data'!$S$315</definedName>
    <definedName name="_8945f316_fd9d_4e19_b3cd_c0c8202a52db">'Reference Records'!$D$96:$D$119</definedName>
    <definedName name="_898e31a7_87d5_4417_b5a3_9c08b08d0c03">'Impact Indicators - Section B'!$L$29</definedName>
    <definedName name="_8a99f465_c418_4c57_8a35_55ad83cf597d">'Reference records(soft deleted)'!$B$61:$B$89</definedName>
    <definedName name="_8a9ff9a8_7b42_4a34_a7bb_8f85ce3a36e0">'Reference Records'!$C$276</definedName>
    <definedName name="_8b8bd34d_1680_4bfe_8d4d_5d4a3a13532b">'Coverage Indicators - Section D'!$K$30</definedName>
    <definedName name="_8c3e2d71_f42b_4fed_ab9e_8cc83025c9c7">' Disaggregation - Section E'!$N$8</definedName>
    <definedName name="_8c527329_046e_4588_a454_a5fdf0992aac">'Reference Records'!$C$96</definedName>
    <definedName name="_8d086166_aaa3_4eec_872e_985dceb20c48">'Reference Records'!$B$281</definedName>
    <definedName name="_8d18a379_8755_4412_801e_3a24e67a6467" comment="Display Map">'Overview - Section A'!$A$28:$R$38</definedName>
    <definedName name="_8d9f9399_d674_44d3_98fa_9bdc7c2dff17">'Impact Indicators - Section B'!$A$29</definedName>
    <definedName name="_8e2e2bfc_4dc4_42c9_8864_f57776af00a6">'Disaggregation Records'!$B$59</definedName>
    <definedName name="_8ecba324_15c2_4a1b_8657_beaf7255f794">'Reference records(soft deleted)'!$B$172</definedName>
    <definedName name="_8fa4d884_a5b1_4041_8cad_fbf4720a13d4">'Reference Records'!$G$44</definedName>
    <definedName name="_9163a4e6_3076_442b_bf37_db0a0a62793a">'Reference Records'!$G$24</definedName>
    <definedName name="_91bef1bb_da6b_42f9_863e_7291c9432256">'Disaggregation Data'!$O$3</definedName>
    <definedName name="_92015950_0d4a_4354_be6a_adcd93a70857">'Outcome Indicators - Section C'!#REF!</definedName>
    <definedName name="_929fda87_6371_4c51_9c2b_68d97c766bde">'Disaggregation Records'!$F$95</definedName>
    <definedName name="_930b7851_3ac3_4bcf_9e4b_22a06ac50203">' Disaggregation - Section E'!$E$167</definedName>
    <definedName name="_947a29e5_ad37_4732_9ba6_efe7ca3bcd64">'Reference Records'!$D$96</definedName>
    <definedName name="_94e840ed_d7bb_43b6_99f2_bffd8b907239">'Reference records(soft deleted)'!$G$61</definedName>
    <definedName name="_9582708a_3d25_4aaf_9f5e_81edd251a7a9">'Disaggregation Data'!$Q$159</definedName>
    <definedName name="_95a49378_9a3f_4412_a549_0577663ad28e">'Outcome Indicators - Section C'!$L$30</definedName>
    <definedName name="_95e3fda5_4843_496f_88fd_f72ee9bcf879">'Disaggregation Records'!$F$3</definedName>
    <definedName name="_979ccfd5_b55a_4492_8e26_a6633c09ca4c">'Reference Records'!$M$3:$M$4</definedName>
    <definedName name="_97db3924_742c_4f61_af12_dab7752ccc44">'Account Role'!$B$3</definedName>
    <definedName name="_98dd2794_3fe3_445a_8e9e_0ebaa7f08eb6">'Impact Indicators - Section B'!$K$29</definedName>
    <definedName name="_993b5acc_41a0_491c_8f54_489feb82f3ed">'Overview - Section A'!$F$58</definedName>
    <definedName name="_9a975b68_4a25_421c_bf56_ce3e9602ca12">'Account Role'!$D$20</definedName>
    <definedName name="_9c8612d6_cb9f_4fcd_b707_4fdfc8d07b47">'Account Role'!$B$20</definedName>
    <definedName name="_9c99db0f_f85b_4867_9f4b_773a2049f2ad">'Impact Indicators - Section B'!$E$9</definedName>
    <definedName name="_9cc45f22_4486_45fa_ba65_bfb65df72ba8">'Coverage Indicators - Section D'!$AJ$10</definedName>
    <definedName name="_a03a6191_0fac_4b3d_8708_48fbb91918a6">' Disaggregation - Section E'!$F$326</definedName>
    <definedName name="_a06ae70f_aaf6_4179_9a0c_964df3537fbf" comment="Display Map">'Overview - Section A'!$A$75:$H$88</definedName>
    <definedName name="_a06d7903_f4dc_429c_b13c_c30db338eb1e">'Outcome Indicators - Section C'!$AT$10</definedName>
    <definedName name="_a217263a_774f_4d9f_837f_30923f929a84">'Impact Indicators - Section B'!$AE$9</definedName>
    <definedName name="_a2cc523b_fc8c_4235_a911_df561470b96f">'Disaggregation Data'!$Q$3</definedName>
    <definedName name="_a395564a_2e4f_42b7_9d4d_76ed548224d3">' Disaggregation - Section E'!$A$167</definedName>
    <definedName name="_a3bb9706_a655_4815_ac17_285a5395dd17">'Overview - Section A'!$E$9</definedName>
    <definedName name="_a453bbe4_4a2a_4ee3_9728_f518965085eb" comment="Display Map">'Coverage Indicators - Section D'!$A$9:$AV$25</definedName>
    <definedName name="_a676465c_2e79_4840_afcd_6eb0129d896a">'Outcome Indicators - Section C'!$AR$30</definedName>
    <definedName name="_a6b1e14b_6c70_46bb_a2b1_bcee15bca4d8">' Disaggregation - Section E'!$G$8</definedName>
    <definedName name="_a6b20fb9_370d_458d_9f1c_8b11b3cb6b04">'Coverage Indicators - Section D'!$AF$10</definedName>
    <definedName name="_a7ecb8b9_6334_4d27_a6e4_bb07adb71898" localSheetId="5">'Overview - Section A'!#REF!</definedName>
    <definedName name="_a7ecb8b9_6334_4d27_a6e4_bb07adb71898" localSheetId="4">'Coverage Indicators - Section D'!#REF!</definedName>
    <definedName name="_a7ecb8b9_6334_4d27_a6e4_bb07adb71898" localSheetId="2">'Impact Indicators - Section B'!#REF!</definedName>
    <definedName name="_a7ecb8b9_6334_4d27_a6e4_bb07adb71898" localSheetId="3">'Outcome Indicators - Section C'!#REF!</definedName>
    <definedName name="_a7ecb8b9_6334_4d27_a6e4_bb07adb71898">'Overview - Section A'!#REF!</definedName>
    <definedName name="_a80237bb_7952_4c04_9a7a_1cdad38cbd16">'Overview - Section A'!$H$58</definedName>
    <definedName name="_a832b80c_0523_4735_817a_20d55c98a2a0" comment="Display Map">' Disaggregation - Section E'!$A$7:$Q$158</definedName>
    <definedName name="_a89648be_f01a_48dc_be25_9a6736d2a902">'Impact Indicators - Section B'!$D$29</definedName>
    <definedName name="_a8f46077_3c03_49ff_b812_2b8ac08cae66" comment="Display Map">'Reference Records'!$C$95:$H$118</definedName>
    <definedName name="_aab53756_edac_4749_b453_b2162385d317">' Disaggregation - Section E'!$I$8</definedName>
    <definedName name="_abbd2de4_555f_487e_a305_ee28249928f4">'Disaggregation Records'!$A$3</definedName>
    <definedName name="_abcb1332_3cc3_40cb_9eb6_e49185148047">'Account Role'!$B$17</definedName>
    <definedName name="_abf4f449_2762_4c27_8e64_d224ae6fa553">'WPTM - Section F'!$M$93</definedName>
    <definedName name="_aca578a2_431f_4e65_aec3_fe793d0f6c0f">'Coverage Indicators - Section D'!$F$10</definedName>
    <definedName name="_aca742d7_5b19_4aa5_8a32_739546d173c7">'Disaggregation Data'!$L$315</definedName>
    <definedName name="_ad718d62_e2fd_4c3a_a018_8c8f5eec5644">'Reference Records'!$C$4:$C$21</definedName>
    <definedName name="_aebedb15_e2f0_42d6_a5a6_603dfbe78c9b">'Disaggregation Records'!$B$3</definedName>
    <definedName name="_aef23396_73a2_4449_b64b_574e315ee717">'Disaggregation Records'!$A$59</definedName>
    <definedName name="_aef8570b_617a_41b2_b8f8_92aaa9af5f26" comment="Display Map">'Reference records(soft deleted)'!$B$93:$G$165</definedName>
    <definedName name="_afcfcf56_da7f_494d_b6f8_20ddeb05746b">'Impact Indicators - Section B'!$C$9</definedName>
    <definedName name="_afe68609_f365_4cd2_a734_aa69ae657ddf">'Impact Indicators - Section B'!$AH$9</definedName>
    <definedName name="_b01f6605_c50f_49e5_8841_306b902e21b5">'Reference Records'!$E$122</definedName>
    <definedName name="_b11cf680_a844_40de_8411_c7f96b2201c9">' Disaggregation - Section E'!$F$167</definedName>
    <definedName name="_b184a48f_c367_42e0_abea_de10491cdb89">'Overview - Section A'!$R$127</definedName>
    <definedName name="_b20faa88_f12c_42e0_a9d2_e7f40c97c811">' Disaggregation - Section E'!$H$167</definedName>
    <definedName name="_b29140ce_2067_4616_98b2_f6e9312dff45" comment="Display Map">'Reference Records'!$A$622:$C$622</definedName>
    <definedName name="_b29fac7f_0112_4608_9b2f_b935e3a5c47a">'Outcome Indicators - Section C'!#REF!</definedName>
    <definedName name="_b2b87afe_9ba9_49d6_9d6b_4eca36d74b84">'Reference records(soft deleted)'!$D$172</definedName>
    <definedName name="_b2dcf42e_b53d_4d97_b0ac_dd70231fb7f7">'WPTM - Section F'!$K$93</definedName>
    <definedName name="_b3690b63_c962_4f4f_8079_62ad9538cdac">'WPTM - Section F'!$L$93</definedName>
    <definedName name="_b4a871df_6a0f_4103_a22f_8f40cae6fea8" comment="Display Map">'WPTM - Section F'!$A$92:$N$573</definedName>
    <definedName name="_b4d46ca2_f06b_4572_9f1c_bea02c988104">' Disaggregation - Section E'!$H$326</definedName>
    <definedName name="_b5821112_3c0f_46ea_8691_81e5396982ed">'Reference Records'!$B$275</definedName>
    <definedName name="_b582c3de_550a_47ce_8cef_07272a83a706">'Reference records(soft deleted)'!$G$172</definedName>
    <definedName name="_b630336b_3644_4bf6_8d7c_9c418ad44fc5">'Disaggregation Data'!$D$3</definedName>
    <definedName name="_b63f3d51_4499_4687_8d69_16a24a2e9b52">' Disaggregation - Section E'!$H$8</definedName>
    <definedName name="_b68b7d29_cf0f_4ac6_ad8c_f148e1c62ae1">'Coverage Indicators - Section D'!$H$30</definedName>
    <definedName name="_b6919358_cf97_4469_b8d0_568a7fbf797c">'Outcome Indicators - Section C'!$J$30</definedName>
    <definedName name="_b6a84061_81e7_4684_ba05_81d6feee59df">'Reference Records'!$C$24</definedName>
    <definedName name="_b8052551_c410_4999_9785_0b587a8b3604">'Overview - Section A'!$T$127</definedName>
    <definedName name="_b934b5c4_3a3d_4290_b4f5_665f1fa1d8f9">'Disaggregation Data'!$E$159</definedName>
    <definedName name="_b9c6b527_c2c5_4200_bb21_b9257f2bb2c1">' Disaggregation - Section E'!$A$8</definedName>
    <definedName name="_bd00bbab_41df_43cb_beed_c5e1b4ca6b64">'WPTM - Section F'!$N$8</definedName>
    <definedName name="_bd1b3fa4_d7e9_4bb0_ab88_109aadda5a25">'Impact Indicators - Section B'!$R$9</definedName>
    <definedName name="_bd8c6a42_6cde_4c17_9f1a_04e7b83fd063">'Reference Records'!$E$24</definedName>
    <definedName name="_bde8eea6_59dc_41d3_9c11_f259a774807f">'Outcome Indicators - Section C'!$G$30</definedName>
    <definedName name="_be020c58_4f3c_4042_9e45_7a33efc7113e">'Coverage Indicators - Section D'!$AU$10</definedName>
    <definedName name="_be2213dd_8f41_43e9_a8e4_e468f35dfe69">'Disaggregation Data'!$H$3</definedName>
    <definedName name="_be50546c_31c0_486d_bfdf_73f44f0cb8fc">'Coverage Indicators - Section D'!$G$30</definedName>
    <definedName name="_be67395e_f578_42fc_bfe7_912f09db8571">'Disaggregation Records'!$G$3</definedName>
    <definedName name="_bf715b34_1b8e_416a_8606_cfdd05758fd4">' Disaggregation - Section E'!$Q$167</definedName>
    <definedName name="_bf857707_f3ed_43ba_b26e_78e553c3b599">'Outcome Indicators - Section C'!$AT$30</definedName>
    <definedName name="_c021eee3_85ca_4b4c_871f_c2ca4000adb3" comment="Display Map">'Reference Records'!$B$23:$G$40</definedName>
    <definedName name="_c08870a4_5af1_482a_96b6_90bc728a0c9b" comment="Display Map">'Reference records(soft deleted)'!$B$33:$G$56</definedName>
    <definedName name="_c1254cf6_2c39_47f1_8974_856e15e5601c">'Disaggregation Data'!$P$3</definedName>
    <definedName name="_c1c5195e_ae12_4b51_a7ee_3012c969adab">'Impact Indicators - Section B'!$A$9</definedName>
    <definedName name="_c2cb0bb7_8726_465b_941d_b2ba7942b23a">'Outcome Indicators - Section C'!$E$30</definedName>
    <definedName name="_c2d65594_f07b_44ba_bdbb_8ba7c1d2f8e8">'Reference records(soft deleted)'!$B$6</definedName>
    <definedName name="_c438aaa1_5662_46ac_b40e_79add5b8ca04">'Overview - Section A'!$C$17:$C$19</definedName>
    <definedName name="_c68c9230_a81a_494e_9d15_a3b3f7da6cca">'Outcome Indicators - Section C'!$U$10</definedName>
    <definedName name="_c69350bd_1c31_41c3_9e94_bb1c3201e8ad">' Disaggregation - Section E'!$Q$8</definedName>
    <definedName name="_c7239f8e_e972_4d0a_ac9c_049341720ca8">'Reference Records'!$H$96</definedName>
    <definedName name="_c811d6c6_78b7_497a_b948_2c1cd9a8b3fc">'Overview - Section A'!$Z$127</definedName>
    <definedName name="_c904cc72_9432_420c_93d8_3f5f3946db88">'Disaggregation Data'!$E$315</definedName>
    <definedName name="_c92aee90_9ab7_4c5b_90be_8f181e56b287">'Disaggregation Data'!$P$315</definedName>
    <definedName name="_c9d79eb1_3994_43e1_b6a7_64405b440e20">'Coverage Indicators - Section D'!$AB$10</definedName>
    <definedName name="_ca2f1178_d2c3_4967_b806_edc7d837cc71">'Outcome Indicators - Section C'!$E$10</definedName>
    <definedName name="_ca35f27c_36a4_492e_8057_f9b602d6efe6">'Disaggregation Data'!$R$315</definedName>
    <definedName name="_cb82ab4d_0b08_4dc3_9e91_f564b89a2d2f">'Coverage Indicators - Section D'!$AR$10</definedName>
    <definedName name="_cc652be8_c987_44b0_a7b8_b38f24a774fd">'Account Role'!$A$3</definedName>
    <definedName name="_cfcb4c96_c88e_4a35_803a_a889e9dd7d09" comment="Display Map">'Disaggregation Data'!$D$314:$S$465</definedName>
    <definedName name="_d06b3ea1_92ab_4c7f_9c86_ec3c89450ecd">'Outcome Indicators - Section C'!$AG$10</definedName>
    <definedName name="_d0af162b_ba98_4147_a6fc_7c6ff1aaf471">'Disaggregation Data'!$N$159</definedName>
    <definedName name="_d0e6db09_4210_45d4_bc55_3258a5a7becd">'Reference Records'!$M$3:$M$21</definedName>
    <definedName name="_d1020d70_3fc5_4f3c_998e_c1e32cc621f2">' Disaggregation - Section E'!$N$167</definedName>
    <definedName name="_d11aeebd_5afb_4f61_bea8_122f9a2783ad">'Reference records(soft deleted)'!$D$6</definedName>
    <definedName name="_d24f669d_00e1_4357_b04c_2c97c933dfec">'Overview - Section A'!$I$25</definedName>
    <definedName name="_d2533e56_4a1c_4400_b451_4cf6878059fd">'Overview - Section A'!$A$19</definedName>
    <definedName name="_d3eb7cad_d1db_4bc0_b960_bce22b805e0e" comment="Display Map">'Impact Indicators - Section B'!$A$8:$AH$24</definedName>
    <definedName name="_d407dcef_f967_4b37_9b98_a68a901a7a44">'Outcome Indicators - Section C'!$T$10</definedName>
    <definedName name="_d41cf6ed_fe21_4aad_a880_5bf28d133b94">' Disaggregation - Section E'!$AB$326</definedName>
    <definedName name="_d55f73ea_40dd_46a0_b46b_1f915532d5da" comment="Display Map">'Overview - Section A'!$A$18:$C$20</definedName>
    <definedName name="_d57e65c4_25a7_4d64_a885_cf577ee62283">'Impact Indicators - Section B'!$M$29</definedName>
    <definedName name="_d62bbd88_c7fe_4846_8ed9_76818d8946c8">'Reference Records'!$G$4</definedName>
    <definedName name="_d72177c9_4374_45f7_b5a5_f0b6222e9566">'Reference Records'!$E$4</definedName>
    <definedName name="_d87efec4_c031_4381_b43e_3ae3f8a86788">'WPTM - Section F'!$U$8</definedName>
    <definedName name="_d8b44ed0_a865_499e_aa2c_09925ed64c24">'WPTM - Section F'!$A$93</definedName>
    <definedName name="_d9225ee9_4711_40fa_bb89_6747c9d62bad">'Overview - Section A'!$G$58</definedName>
    <definedName name="_d93c4c11_f795_4c65_88eb_c43040eba27e" comment="Display Map">'Overview - Section A'!$A$99:$J$115</definedName>
    <definedName name="_da1fbc0d_b853_4aec_a0fa_4471ef7dbf35">'Outcome Indicators - Section C'!$AB$10</definedName>
    <definedName name="_da3ec902_49fa_4a18_b73f_b8d5526a422c">'Overview - Section A'!$J$100</definedName>
    <definedName name="_db4e2d75_1080_4f7d_bbb6_279cfc0396d6">'Reference Records'!$B$277</definedName>
    <definedName name="_dbe1d51c_e6c5_4bb2_a9ef_e1ea7c79ffe4">'Disaggregation Data'!$L$159</definedName>
    <definedName name="_dc25d21c_45d9_4b57_9fa2_820fd10faadb">' Disaggregation - Section E'!$E$8</definedName>
    <definedName name="_dcc99372_6828_4453_b9f7_743905cd8eab">' Disaggregation - Section E'!$U$326</definedName>
    <definedName name="_dd5cbb23_508a_4a49_9ee3_de02706f296e">'Reference Records'!$B$44</definedName>
    <definedName name="_de8310b5_e4d3_4b94_b262_26a424148ac2">'WPTM - Section F'!$C$8</definedName>
    <definedName name="_e07d934f_bc90_4853_ad81_5cbfb43eba25">'Overview - Section A'!$O$45</definedName>
    <definedName name="_e0977557_e4c5_4ef4_9559_6de2a1c73a50">'Overview - Section A'!$A$29</definedName>
    <definedName name="_e0bc3c4f_03b9_401c_9444_2ae25857d1f6">'Impact Indicators - Section B'!$J$29</definedName>
    <definedName name="_e1369199_9199_4522_8093_a9305b6b0ad3">' Disaggregation - Section E'!$G$326</definedName>
    <definedName name="_e18cbeee_6446_464a_9e6c_8f440c017e99">'Reference records(soft deleted)'!$D$94</definedName>
    <definedName name="_e3fd5f4b_01b0_4087_9e0e_fd0199800be6">'Overview - Section A'!$I$100</definedName>
    <definedName name="_e63b29b6_c3c3_46bb_ac60_8c5d05f83ea9">' Disaggregation - Section E'!$I$167</definedName>
    <definedName name="_e6620337_bf44_48f3_a7fd_0125cc2c6be7">' Disaggregation - Section E'!$A$326</definedName>
    <definedName name="_e87ea5ec_8175_4472_bb44_1f8c96df1ee4" comment="Display Map">'WPTM - Section F'!$A$7:$AA$88</definedName>
    <definedName name="_ea0a6aff_050a_4e7c_bb67_efe887a6ff8c">'Reference Records'!$B$96:$B$118</definedName>
    <definedName name="_ea72c56b_d1e9_4c5d_ba1d_cc707a1c7a52">'Reference Records'!$C$277</definedName>
    <definedName name="_eab21347_0473_4b4a_b4eb_6c1a24a63d27">'WPTM - Section F'!$S$8</definedName>
    <definedName name="_eabb6097_6646_49fe_9d42_cce1d696601b">'Overview - Section A'!$A$100</definedName>
    <definedName name="_eac8e410_a131_431a_b1c9_590f4d486ca3">'Impact Indicators - Section B'!$G$29</definedName>
    <definedName name="_ead556e6_dbb0_41f7_bdcf_fb58c42a9e84">'Reference records(soft deleted)'!$B$61</definedName>
    <definedName name="_ec317833_0071_4b2e_932c_62684bcb2384">'Disaggregation Data'!$M$315</definedName>
    <definedName name="_ec76c0ec_f1db_41e2_a79d_43833dafa6c1">'Coverage Indicators - Section D'!$AE$10</definedName>
    <definedName name="_ed09b4d5_db81_4d6b_abe7_cdd26051ea3a">'Impact Indicators - Section B'!$F$29</definedName>
    <definedName name="_ed0f40d6_45a1_4737_908f_0fb3a2e7f6d7">'Reference Records'!$B$280</definedName>
    <definedName name="_ed9ebd11_5ff9_4dab_97c5_52e7addda164">'Reference Records'!$B$626</definedName>
    <definedName name="_edacc156_af86_4bf8_90dd_b9a22fc62817">'Account Role'!$D$3</definedName>
    <definedName name="_eecf7cf0_e9be_48ee_b1b4_c9465f1f4e45">'Outcome Indicators - Section C'!$A$10</definedName>
    <definedName name="_ef00caf0_969d_4821_8cd4_95f109161df8">'Reference Records'!$C$4</definedName>
    <definedName name="_f01d1473_f9e7_453c_95a5_ada7b865eabb">'Overview - Section A'!$H$76</definedName>
    <definedName name="_f1c519aa_961b_42b6_a4f4_d9f451ddf622" comment="Display Map">'Overview - Section A'!$A$57:$H$70</definedName>
    <definedName name="_f1de9552_9dee_457d_a62e_99567a2c1e69">'Outcome Indicators - Section C'!$Z$10</definedName>
    <definedName name="_f2045cc5_f4d7_4b1d_8aeb_d44e7918995b">'Disaggregation Data'!$K$3</definedName>
    <definedName name="_f24eacfe_3d5f_4a65_8fea_bf6cdfdc0bd4">'Overview - Section A'!$E$8</definedName>
    <definedName name="_f25f0134_a952_4eb1_bd5d_4a854d76f318">'Outcome Indicators - Section C'!$AP$10</definedName>
    <definedName name="_f2677d9c_a2eb_4978_b5b4_5af38fa5f900">'Outcome Indicators - Section C'!$R$10</definedName>
    <definedName name="_f26c146f_ae48_402b_b040_12fc5d649c38">'Disaggregation Records'!$F$59</definedName>
    <definedName name="_f2e17f54_33e5_4fb3_8547_527de2a7d0ac">'Overview - Section A'!$C$19:$C$21</definedName>
    <definedName name="_f3126e41_1d0a_44f2_925f_920beab2a7b7">'Disaggregation Records'!$E$95</definedName>
    <definedName name="_f3654abd_3fbc_41ef_a2e7_0d54ea478341" comment="Display Map">'Disaggregation Records'!$A$2:$G$55</definedName>
    <definedName name="_f3aa8cb8_9b47_4b8e_b8b6_eb980ce8ad79">'Outcome Indicators - Section C'!$D$30</definedName>
    <definedName name="_f58d18c7_1d35_433b_a6a3_d9e3f83484c8">'Impact Indicators - Section B'!$T$9</definedName>
    <definedName name="_f597b0f5_0c73_475b_ae28_45f5ed40876e">'Coverage Indicators - Section D'!$E$10</definedName>
    <definedName name="_f6df3993_6916_4df3_868c_a05d86c168bb">'Reference records(soft deleted)'!$D$34</definedName>
    <definedName name="_f7c90239_ef7b_4bef_a802_eb5c5e4b0ddc">'Disaggregation Records'!$E$3</definedName>
    <definedName name="_f8c9c9ae_11c5_4a6e_a62d_6275ddb276bd">'Coverage Indicators - Section D'!$AS$10</definedName>
    <definedName name="_f8d7ef06_1dee_470c_8158_06415f88b21a">'Coverage Indicators - Section D'!$N$30</definedName>
    <definedName name="_f8da171f_1ef1_4701_824e_35a927e47c50">'Overview - Section A'!$Q$127</definedName>
    <definedName name="_fba43122_7879_4bc6_ab59_ece879d4dafd">'Coverage Indicators - Section D'!$A$10</definedName>
    <definedName name="_fba4adcd_463e_4a2a_9dfa_3a7b1217127f">'Disaggregation Data'!$F$3</definedName>
    <definedName name="_fc1e8566_521f_4b08_a8e7_c32d73079c75">'Reference records(soft deleted)'!$B$94</definedName>
    <definedName name="_fccfb4fa_0a30_41be_9334_74bc5779fbd3">'Reference Records'!$C$275:$C$276</definedName>
    <definedName name="_fd286dae_26cb_4aad_a5f8_c4e877a2e920" comment="Display Map">'Reference Records'!$A$121:$E$266</definedName>
    <definedName name="_fd2cb5b3_df72_4ae9_bcb1_91d7f96861f8">'Disaggregation Records'!$E$59</definedName>
    <definedName name="_fdaed59b_d483_4f18_8960_9dec90ac9bf3">'Coverage Indicators - Section D'!$AI$10</definedName>
    <definedName name="_fe1fc4f2_e57c_4328_acb9_6e901a0a2e1c">'Reference Records'!$G$96</definedName>
    <definedName name="_ff85bbe8_e093_4bde_9ecb_ca8f310bef73">'Reference Records'!$B$96:$B$119</definedName>
    <definedName name="_ff85dfd2_7a0e_4ec1_ada1_39980e5d1634">'Impact Indicators - Section B'!$AB$9</definedName>
    <definedName name="_xlnm._FilterDatabase" localSheetId="5" hidden="1">' Disaggregation - Section E'!$A$325:$Q$325</definedName>
    <definedName name="_xlnm._FilterDatabase" localSheetId="12" hidden="1">'Account Role'!$B:$B</definedName>
    <definedName name="_xlnm._FilterDatabase" localSheetId="7" hidden="1">'Print View'!$A$77:$AJ$108</definedName>
    <definedName name="AccountRole">OFFSET('Account Role'!$C$3,1,0,MATCH("*",'Account Role'!$C$3:$C$9,-1)-1,1)</definedName>
    <definedName name="AIM_Coverage_Disaggregation__c.AIM_Year__c">apttusmetadata!$AG$2:$AG$25</definedName>
    <definedName name="AIM_Coverage_Indicator__c.AIM_Deactivate_Indicator__c">apttusmetadata!$AE$2</definedName>
    <definedName name="AIM_Coverage_Indicator__c.AIM_Geographic_Coverage__c">apttusmetadata!$AB$2:$AB$3</definedName>
    <definedName name="AIM_Coverage_Indicator__c.AIM_Rating_Cumulation_Type__c">apttusmetadata!$AC$2:$AC$5</definedName>
    <definedName name="AIM_Coverage_Indicator__c.AIM_Year__c">apttusmetadata!$AD$2:$AD$25</definedName>
    <definedName name="AIM_Coverage_Indicator_Targets_Results__c.AIM_Mark_if_target_is_TBD__c">apttusmetadata!$AF$2</definedName>
    <definedName name="AIM_Grant_Revision__c.aim_revision_type__c">apttusmetadata!$AR$2:$AR$5</definedName>
    <definedName name="AIM_Impact_Disaggregation__c.AIM_Baseline_Year__c">apttusmetadata!$AL$2:$AL$25</definedName>
    <definedName name="AIM_Impact_Indicator__c.AIM_Baseline_Year__c">apttusmetadata!$AH$2:$AH$25</definedName>
    <definedName name="AIM_Impact_Indicator__c.AIM_Deactivate_indicator__c">apttusmetadata!$AI$2</definedName>
    <definedName name="AIM_Impact_Indicator_Targets_Results__c.AIM_Mark_if_target_is_TBD__c">apttusmetadata!$AK$2</definedName>
    <definedName name="AIM_Impact_Indicator_Targets_Results__c.AIM_Year_of_Target__c">apttusmetadata!$AJ$2:$AJ$25</definedName>
    <definedName name="AIM_Key_Activity_Milestone__c.AIM_De_activate_Key_Activity__c">apttusmetadata!$AA$2</definedName>
    <definedName name="AIM_Outcome_Disaggregation__c.AIM_Baseline_Year__c">apttusmetadata!$AO$2:$AO$25</definedName>
    <definedName name="AIM_Outcome_Indicator__c.AIM_Baseline_Year__c">apttusmetadata!$AM$2:$AM$25</definedName>
    <definedName name="AIM_Outcome_Indicator__c.AIM_Deactivate_indicator__c">apttusmetadata!$AN$2</definedName>
    <definedName name="AIM_Outcome_Indicator_Targets_Result__c.AIM_Mark_if_target_is_TBD__c">apttusmetadata!$AQ$2</definedName>
    <definedName name="AIM_Outcome_Indicator_Targets_Result__c.AIM_Year_of_Target__c">apttusmetadata!$AP$2:$AP$25</definedName>
    <definedName name="_xlnm.Extract" localSheetId="12">'Account Role'!$C:$C</definedName>
    <definedName name="_xlnm.Print_Area" localSheetId="5">' Disaggregation - Section E'!$A$1:$V$481</definedName>
    <definedName name="_xlnm.Print_Area" localSheetId="4">'Coverage Indicators - Section D'!$A$1:$V$123</definedName>
    <definedName name="_xlnm.Print_Area" localSheetId="2">'Impact Indicators - Section B'!$A$1:$Q$126</definedName>
    <definedName name="_xlnm.Print_Area" localSheetId="3">'Outcome Indicators - Section C'!$A$1:$Q$30</definedName>
    <definedName name="_xlnm.Print_Area" localSheetId="0">'Overview - Section A'!$A$1:$AB$186</definedName>
    <definedName name="Country">IF('Overview - Section A'!$AN$5="Funding Request",IF('Reference Records'!$B$276&lt;&gt;"",'Reference Records'!$B$276,OFFSET('Reference Records'!$A$289,1,0,MATCH(" ",'Reference Records'!$A$289:$A$620,-1)-1,1)),OFFSET('Reference Records'!$A$623,1,0,MATCH(" ",'Reference Records'!$A$623:$A$624,-1)-1,1))</definedName>
    <definedName name="Coverage_Module">OFFSET('Overview - Section A'!$E$100,1,0,MATCH(" ",'Overview - Section A'!$E$100:$E$123,-1)-1,1)</definedName>
    <definedName name="CoverageColumn">'Reference Records'!$A$44:$A$93</definedName>
    <definedName name="CoverageIndicator">OFFSET('Reference Records'!$E$44,1,0,MATCH("*",'Reference Records'!$E$44:$E$93,-1)-1,1)</definedName>
    <definedName name="CoverageStart">Coverage[Module]</definedName>
    <definedName name="FundingRequestPR">IF('Overview - Section A'!$AN$5="Funding Request",IF('Reference Records'!$C$276&lt;&gt;"",OFFSET('Account Role'!$C$3,1,0,MATCH(" ",'Account Role'!$C$3:$C$9,-1)-1,1),OFFSET('Account Role'!$C$17,1,0,MATCH(" ",'Account Role'!$C$17:$C$20,-1)-1,1)),'Overview - Section A'!$AN$6)</definedName>
    <definedName name="ImpactIndicator">OFFSET('Reference Records'!$F$4,1,0,MATCH(" ",'Reference Records'!$F$4:$F$21,-1)-1,1)</definedName>
    <definedName name="Intervention_WPTM">OFFSET('Overview - Section A'!$W$127,1,0,MATCH("*",'Overview - Section A'!$W$127:$W$179,-1)-1,1)</definedName>
    <definedName name="KeyActivityColumn">'Overview - Section A'!$E$127:$E$179</definedName>
    <definedName name="KeyActivityStart">WPTM_Intervention[Módulos]</definedName>
    <definedName name="List" localSheetId="4">'Coverage Indicators - Section D'!$C$10:$D$27</definedName>
    <definedName name="List">'Account Role'!$B$2:$B$14</definedName>
    <definedName name="ModuleColumn">Intervention[Module]</definedName>
    <definedName name="Modules">OFFSET('Overview - Section A'!$E$100,1,0,MATCH(" ",'Overview - Section A'!$E$100:$E$116,-1)-1,1)</definedName>
    <definedName name="ModuleStart">'Reference Records'!$A$122</definedName>
    <definedName name="OutcomeIndicator">OFFSET('Reference Records'!$F$24,1,0,MATCH(" ",'Reference Records'!$F$24:$F$41,-1)-1,1)</definedName>
    <definedName name="PICKLISTKEYVALUEPAIR">apttusmetadata!$Y$1:$Z$2</definedName>
    <definedName name="ResponsiblePR">IF('Overview - Section A'!$AN$5="Funding Request",OFFSET('Overview - Section A'!$M$29,1,0,MATCH(" ",'Overview - Section A'!$M$29:$M$39,-1)-1,1),OFFSET('Overview - Section A'!$E$25,1,0,MATCH(" ",'Overview - Section A'!$E$25:$E$26,-1)-1,1))</definedName>
    <definedName name="Subset">OFFSET('Coverage Indicators - Section D'!$AA$10,1,0,MATCH(" ",'Coverage Indicators - Section D'!$AA$10:$AA$27,-1)-1,1)</definedName>
    <definedName name="XAuthorInvalidPicklistData">apttusmetadata!$B$1</definedName>
  </definedNames>
  <calcPr calcId="179017"/>
</workbook>
</file>

<file path=xl/calcChain.xml><?xml version="1.0" encoding="utf-8"?>
<calcChain xmlns="http://schemas.openxmlformats.org/spreadsheetml/2006/main">
  <c r="G79" i="5" l="1"/>
  <c r="F37" i="10" l="1"/>
  <c r="F51" i="10"/>
  <c r="F50" i="10"/>
  <c r="F49" i="10"/>
  <c r="F44" i="12"/>
  <c r="F43" i="12"/>
  <c r="F42" i="12"/>
  <c r="F38" i="12"/>
  <c r="F37" i="12"/>
  <c r="F36" i="12"/>
  <c r="F32" i="12"/>
  <c r="F31" i="12"/>
  <c r="F30" i="12"/>
  <c r="F45" i="10"/>
  <c r="F44" i="10"/>
  <c r="F43" i="10"/>
  <c r="F39" i="10"/>
  <c r="F38" i="10"/>
  <c r="F33" i="10"/>
  <c r="F32" i="10"/>
  <c r="F31" i="10"/>
  <c r="G11" i="5" l="1"/>
  <c r="G15" i="5" l="1"/>
  <c r="G13" i="5"/>
  <c r="G12" i="5" l="1"/>
  <c r="G68" i="5" l="1"/>
  <c r="G69" i="5"/>
  <c r="G67" i="5"/>
  <c r="R31" i="1" l="1"/>
  <c r="R30" i="1"/>
  <c r="N31" i="1"/>
  <c r="N30" i="1"/>
  <c r="M31" i="1"/>
  <c r="M30" i="1"/>
  <c r="E38" i="1"/>
  <c r="E37" i="1"/>
  <c r="R37" i="1" s="1"/>
  <c r="E36" i="1"/>
  <c r="M36" i="1" s="1"/>
  <c r="E35" i="1"/>
  <c r="N35" i="1" s="1"/>
  <c r="E34" i="1"/>
  <c r="E33" i="1"/>
  <c r="R33" i="1" s="1"/>
  <c r="E32" i="1"/>
  <c r="M32" i="1" s="1"/>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18" i="16"/>
  <c r="F117" i="16"/>
  <c r="F116" i="16"/>
  <c r="F115" i="16"/>
  <c r="F114" i="16"/>
  <c r="F113" i="16"/>
  <c r="F112" i="16"/>
  <c r="F111" i="16"/>
  <c r="F110" i="16"/>
  <c r="F109" i="16"/>
  <c r="F108" i="16"/>
  <c r="F107" i="16"/>
  <c r="F106" i="16"/>
  <c r="F105" i="16"/>
  <c r="F104" i="16"/>
  <c r="F103" i="16"/>
  <c r="F102" i="16"/>
  <c r="F101" i="16"/>
  <c r="F100" i="16"/>
  <c r="F99" i="16"/>
  <c r="F98" i="16"/>
  <c r="F97" i="16"/>
  <c r="C179" i="20"/>
  <c r="C177" i="20"/>
  <c r="D177" i="20" s="1"/>
  <c r="C175" i="20"/>
  <c r="C171" i="20"/>
  <c r="D171" i="20" s="1"/>
  <c r="C166" i="20"/>
  <c r="C167" i="20" s="1"/>
  <c r="C168" i="20" s="1"/>
  <c r="C169" i="20" s="1"/>
  <c r="C170" i="20" s="1"/>
  <c r="D170" i="20" s="1"/>
  <c r="C159" i="20"/>
  <c r="D159" i="20" s="1"/>
  <c r="C151" i="20"/>
  <c r="C152" i="20" s="1"/>
  <c r="C149" i="20"/>
  <c r="C135" i="20"/>
  <c r="C136" i="20" s="1"/>
  <c r="C137" i="20" s="1"/>
  <c r="C138" i="20" s="1"/>
  <c r="C133" i="20"/>
  <c r="C134" i="20" s="1"/>
  <c r="D134" i="20" s="1"/>
  <c r="C131" i="20"/>
  <c r="D131" i="20" s="1"/>
  <c r="C129" i="20"/>
  <c r="D129" i="20" s="1"/>
  <c r="C127" i="20"/>
  <c r="D127" i="20" s="1"/>
  <c r="C125" i="20"/>
  <c r="D125" i="20" s="1"/>
  <c r="C123" i="20"/>
  <c r="D123" i="20" s="1"/>
  <c r="C119" i="20"/>
  <c r="C120" i="20" s="1"/>
  <c r="C115" i="20"/>
  <c r="D115" i="20" s="1"/>
  <c r="C111" i="20"/>
  <c r="C112" i="20" s="1"/>
  <c r="C106" i="20"/>
  <c r="C107" i="20" s="1"/>
  <c r="C100" i="20"/>
  <c r="C101" i="20" s="1"/>
  <c r="C102" i="20" s="1"/>
  <c r="C103" i="20" s="1"/>
  <c r="C104" i="20" s="1"/>
  <c r="C105" i="20" s="1"/>
  <c r="D105" i="20" s="1"/>
  <c r="C96" i="20"/>
  <c r="C97" i="20" s="1"/>
  <c r="C98" i="20" s="1"/>
  <c r="C99" i="20" s="1"/>
  <c r="D99" i="20" s="1"/>
  <c r="C90" i="20"/>
  <c r="C91" i="20" s="1"/>
  <c r="D91" i="20" s="1"/>
  <c r="C88" i="20"/>
  <c r="C89" i="20" s="1"/>
  <c r="D89" i="20" s="1"/>
  <c r="C84" i="20"/>
  <c r="C85" i="20" s="1"/>
  <c r="C86" i="20" s="1"/>
  <c r="C87" i="20" s="1"/>
  <c r="D87" i="20" s="1"/>
  <c r="C82" i="20"/>
  <c r="C83" i="20" s="1"/>
  <c r="D83" i="20" s="1"/>
  <c r="C80" i="20"/>
  <c r="C81" i="20" s="1"/>
  <c r="D81" i="20" s="1"/>
  <c r="C78" i="20"/>
  <c r="C79" i="20" s="1"/>
  <c r="D79" i="20" s="1"/>
  <c r="C77" i="20"/>
  <c r="D77" i="20" s="1"/>
  <c r="C73" i="20"/>
  <c r="C69" i="20"/>
  <c r="C67" i="20"/>
  <c r="D67" i="20" s="1"/>
  <c r="C60" i="20"/>
  <c r="C61" i="20" s="1"/>
  <c r="C62" i="20" s="1"/>
  <c r="C63" i="20" s="1"/>
  <c r="C64" i="20" s="1"/>
  <c r="C65" i="20" s="1"/>
  <c r="C66" i="20" s="1"/>
  <c r="D66" i="20" s="1"/>
  <c r="C48" i="20"/>
  <c r="C44" i="20"/>
  <c r="C45" i="20" s="1"/>
  <c r="C46" i="20" s="1"/>
  <c r="C47" i="20" s="1"/>
  <c r="D47" i="20" s="1"/>
  <c r="C36" i="20"/>
  <c r="C37" i="20" s="1"/>
  <c r="C38" i="20" s="1"/>
  <c r="C39" i="20" s="1"/>
  <c r="C40" i="20" s="1"/>
  <c r="C41" i="20" s="1"/>
  <c r="C42" i="20" s="1"/>
  <c r="C43" i="20" s="1"/>
  <c r="D43" i="20" s="1"/>
  <c r="C34" i="20"/>
  <c r="C32" i="20"/>
  <c r="C33" i="20" s="1"/>
  <c r="D33" i="20" s="1"/>
  <c r="C25" i="20"/>
  <c r="D25" i="20" s="1"/>
  <c r="C17" i="20"/>
  <c r="D17" i="20" s="1"/>
  <c r="C15" i="20"/>
  <c r="C16" i="20" s="1"/>
  <c r="D16" i="20" s="1"/>
  <c r="C12" i="20"/>
  <c r="C10" i="20"/>
  <c r="C11" i="20" s="1"/>
  <c r="D11" i="20" s="1"/>
  <c r="C8" i="20"/>
  <c r="C9" i="20" s="1"/>
  <c r="D9" i="20" s="1"/>
  <c r="C6" i="20"/>
  <c r="D6" i="20" s="1"/>
  <c r="C4" i="20"/>
  <c r="C5" i="20" s="1"/>
  <c r="D5" i="20" s="1"/>
  <c r="K51" i="1"/>
  <c r="T51" i="1" s="1"/>
  <c r="K50" i="1"/>
  <c r="T50" i="1" s="1"/>
  <c r="K49" i="1"/>
  <c r="T49" i="1" s="1"/>
  <c r="K48" i="1"/>
  <c r="L48" i="1" s="1"/>
  <c r="K47" i="1"/>
  <c r="T47" i="1" s="1"/>
  <c r="K46" i="1"/>
  <c r="T46" i="1" s="1"/>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501" i="6"/>
  <c r="J500" i="6"/>
  <c r="J499"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S12" i="6"/>
  <c r="S11" i="6"/>
  <c r="S10" i="6"/>
  <c r="S9" i="6"/>
  <c r="M88" i="6"/>
  <c r="V88" i="6" s="1"/>
  <c r="M87" i="6"/>
  <c r="V87" i="6" s="1"/>
  <c r="M86" i="6"/>
  <c r="V86" i="6" s="1"/>
  <c r="M85" i="6"/>
  <c r="V85" i="6" s="1"/>
  <c r="M84" i="6"/>
  <c r="V84" i="6" s="1"/>
  <c r="M83" i="6"/>
  <c r="V83" i="6" s="1"/>
  <c r="M82" i="6"/>
  <c r="V82" i="6" s="1"/>
  <c r="M81" i="6"/>
  <c r="V81" i="6" s="1"/>
  <c r="M80" i="6"/>
  <c r="V80" i="6" s="1"/>
  <c r="M79" i="6"/>
  <c r="V79" i="6" s="1"/>
  <c r="M78" i="6"/>
  <c r="V78" i="6" s="1"/>
  <c r="M77" i="6"/>
  <c r="V77" i="6" s="1"/>
  <c r="M76" i="6"/>
  <c r="V76" i="6" s="1"/>
  <c r="M75" i="6"/>
  <c r="V75" i="6" s="1"/>
  <c r="M74" i="6"/>
  <c r="V74" i="6" s="1"/>
  <c r="M73" i="6"/>
  <c r="V73" i="6" s="1"/>
  <c r="M72" i="6"/>
  <c r="V72" i="6" s="1"/>
  <c r="M71" i="6"/>
  <c r="V71" i="6" s="1"/>
  <c r="M70" i="6"/>
  <c r="V70" i="6" s="1"/>
  <c r="M69" i="6"/>
  <c r="V69" i="6" s="1"/>
  <c r="M68" i="6"/>
  <c r="V68" i="6" s="1"/>
  <c r="M67" i="6"/>
  <c r="V67" i="6" s="1"/>
  <c r="M66" i="6"/>
  <c r="V66" i="6" s="1"/>
  <c r="M65" i="6"/>
  <c r="V65" i="6" s="1"/>
  <c r="M64" i="6"/>
  <c r="V64" i="6" s="1"/>
  <c r="M63" i="6"/>
  <c r="V63" i="6" s="1"/>
  <c r="M62" i="6"/>
  <c r="V62" i="6" s="1"/>
  <c r="M61" i="6"/>
  <c r="V61" i="6" s="1"/>
  <c r="M60" i="6"/>
  <c r="V60" i="6" s="1"/>
  <c r="M59" i="6"/>
  <c r="V59" i="6" s="1"/>
  <c r="M58" i="6"/>
  <c r="V58" i="6" s="1"/>
  <c r="M57" i="6"/>
  <c r="V57" i="6" s="1"/>
  <c r="M56" i="6"/>
  <c r="V56" i="6" s="1"/>
  <c r="M55" i="6"/>
  <c r="V55" i="6" s="1"/>
  <c r="M54" i="6"/>
  <c r="V54" i="6" s="1"/>
  <c r="M53" i="6"/>
  <c r="V53" i="6" s="1"/>
  <c r="M52" i="6"/>
  <c r="V52" i="6" s="1"/>
  <c r="M51" i="6"/>
  <c r="V51" i="6" s="1"/>
  <c r="M50" i="6"/>
  <c r="V50" i="6" s="1"/>
  <c r="M49" i="6"/>
  <c r="V49" i="6" s="1"/>
  <c r="M48" i="6"/>
  <c r="V48" i="6" s="1"/>
  <c r="M47" i="6"/>
  <c r="V47" i="6" s="1"/>
  <c r="M46" i="6"/>
  <c r="V46" i="6" s="1"/>
  <c r="M45" i="6"/>
  <c r="V45" i="6" s="1"/>
  <c r="M44" i="6"/>
  <c r="V44" i="6" s="1"/>
  <c r="M43" i="6"/>
  <c r="V43" i="6" s="1"/>
  <c r="M42" i="6"/>
  <c r="V42" i="6" s="1"/>
  <c r="M41" i="6"/>
  <c r="V41" i="6" s="1"/>
  <c r="M40" i="6"/>
  <c r="V40" i="6" s="1"/>
  <c r="M39" i="6"/>
  <c r="V39" i="6" s="1"/>
  <c r="M38" i="6"/>
  <c r="V38" i="6" s="1"/>
  <c r="M37" i="6"/>
  <c r="V37" i="6" s="1"/>
  <c r="M36" i="6"/>
  <c r="V36" i="6" s="1"/>
  <c r="M35" i="6"/>
  <c r="V35" i="6" s="1"/>
  <c r="M34" i="6"/>
  <c r="V34" i="6" s="1"/>
  <c r="M33" i="6"/>
  <c r="V33" i="6" s="1"/>
  <c r="M32" i="6"/>
  <c r="V32" i="6" s="1"/>
  <c r="M31" i="6"/>
  <c r="V31" i="6" s="1"/>
  <c r="M30" i="6"/>
  <c r="V30" i="6" s="1"/>
  <c r="M29" i="6"/>
  <c r="V29" i="6" s="1"/>
  <c r="M28" i="6"/>
  <c r="V28" i="6" s="1"/>
  <c r="M27" i="6"/>
  <c r="V27" i="6" s="1"/>
  <c r="M26" i="6"/>
  <c r="V26" i="6" s="1"/>
  <c r="M25" i="6"/>
  <c r="V25" i="6" s="1"/>
  <c r="M24" i="6"/>
  <c r="V24" i="6" s="1"/>
  <c r="M23" i="6"/>
  <c r="V23" i="6" s="1"/>
  <c r="M22" i="6"/>
  <c r="V22" i="6" s="1"/>
  <c r="M21" i="6"/>
  <c r="V21" i="6" s="1"/>
  <c r="M20" i="6"/>
  <c r="V20" i="6" s="1"/>
  <c r="M19" i="6"/>
  <c r="V19" i="6" s="1"/>
  <c r="M18" i="6"/>
  <c r="V18" i="6" s="1"/>
  <c r="M17" i="6"/>
  <c r="V17" i="6" s="1"/>
  <c r="M16" i="6"/>
  <c r="V16" i="6" s="1"/>
  <c r="M15" i="6"/>
  <c r="V15" i="6" s="1"/>
  <c r="M14" i="6"/>
  <c r="V14" i="6" s="1"/>
  <c r="M13" i="6"/>
  <c r="V13" i="6" s="1"/>
  <c r="M12" i="6"/>
  <c r="V12" i="6" s="1"/>
  <c r="M11" i="6"/>
  <c r="V11" i="6" s="1"/>
  <c r="M10" i="6"/>
  <c r="V10" i="6" s="1"/>
  <c r="M9" i="6"/>
  <c r="V9" i="6" s="1"/>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L37" i="5"/>
  <c r="L36" i="5"/>
  <c r="L35" i="5"/>
  <c r="L34" i="5"/>
  <c r="L33" i="5"/>
  <c r="L32" i="5"/>
  <c r="L31" i="5"/>
  <c r="G120" i="5"/>
  <c r="G119" i="5"/>
  <c r="G118" i="5"/>
  <c r="G117" i="5"/>
  <c r="G116" i="5"/>
  <c r="G115" i="5"/>
  <c r="G114" i="5"/>
  <c r="G113" i="5"/>
  <c r="G112" i="5"/>
  <c r="G111" i="5"/>
  <c r="G110" i="5"/>
  <c r="G109" i="5"/>
  <c r="G108" i="5"/>
  <c r="G107" i="5"/>
  <c r="G106" i="5"/>
  <c r="G105" i="5"/>
  <c r="G104" i="5"/>
  <c r="G103" i="5"/>
  <c r="G102" i="5"/>
  <c r="G101" i="5"/>
  <c r="G100" i="5"/>
  <c r="G96" i="5"/>
  <c r="G95" i="5"/>
  <c r="G94" i="5"/>
  <c r="G90" i="5"/>
  <c r="G89" i="5"/>
  <c r="G88" i="5"/>
  <c r="G84" i="5"/>
  <c r="G83" i="5"/>
  <c r="G82" i="5"/>
  <c r="G81" i="5"/>
  <c r="G80" i="5"/>
  <c r="G78" i="5"/>
  <c r="G77" i="5"/>
  <c r="G76" i="5"/>
  <c r="G75" i="5"/>
  <c r="G74" i="5"/>
  <c r="G73" i="5"/>
  <c r="G72" i="5"/>
  <c r="G71" i="5"/>
  <c r="G70"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C120" i="5"/>
  <c r="C119" i="5"/>
  <c r="C118" i="5"/>
  <c r="C117" i="5"/>
  <c r="C116" i="5"/>
  <c r="C114" i="5"/>
  <c r="C113" i="5"/>
  <c r="C112" i="5"/>
  <c r="C111" i="5"/>
  <c r="C110" i="5"/>
  <c r="C108" i="5"/>
  <c r="C107" i="5"/>
  <c r="C106" i="5"/>
  <c r="C105" i="5"/>
  <c r="C104" i="5"/>
  <c r="C102" i="5"/>
  <c r="C101" i="5"/>
  <c r="C100" i="5"/>
  <c r="C99" i="5"/>
  <c r="C98" i="5"/>
  <c r="C96" i="5"/>
  <c r="C95" i="5"/>
  <c r="C94" i="5"/>
  <c r="C93" i="5"/>
  <c r="C92" i="5"/>
  <c r="C90" i="5"/>
  <c r="C89" i="5"/>
  <c r="C88" i="5"/>
  <c r="C87" i="5"/>
  <c r="C86" i="5"/>
  <c r="C84" i="5"/>
  <c r="C83" i="5"/>
  <c r="C82" i="5"/>
  <c r="C81" i="5"/>
  <c r="C80" i="5"/>
  <c r="C78" i="5"/>
  <c r="C77" i="5"/>
  <c r="C76" i="5"/>
  <c r="C75" i="5"/>
  <c r="C74" i="5"/>
  <c r="C72" i="5"/>
  <c r="C71" i="5"/>
  <c r="C70" i="5"/>
  <c r="C69" i="5"/>
  <c r="C68" i="5"/>
  <c r="C66" i="5"/>
  <c r="C65" i="5"/>
  <c r="C64" i="5"/>
  <c r="C63" i="5"/>
  <c r="C62" i="5"/>
  <c r="C60" i="5"/>
  <c r="C59" i="5"/>
  <c r="C58" i="5"/>
  <c r="C57" i="5"/>
  <c r="C56" i="5"/>
  <c r="C54" i="5"/>
  <c r="C53" i="5"/>
  <c r="C52" i="5"/>
  <c r="C51" i="5"/>
  <c r="C50" i="5"/>
  <c r="C48" i="5"/>
  <c r="C47" i="5"/>
  <c r="C46" i="5"/>
  <c r="C45" i="5"/>
  <c r="C44" i="5"/>
  <c r="C42" i="5"/>
  <c r="C41" i="5"/>
  <c r="C40" i="5"/>
  <c r="C39" i="5"/>
  <c r="C38" i="5"/>
  <c r="C36" i="5"/>
  <c r="C35" i="5"/>
  <c r="C34" i="5"/>
  <c r="C33" i="5"/>
  <c r="C32" i="5"/>
  <c r="U25" i="5"/>
  <c r="AO25" i="5" s="1"/>
  <c r="U24" i="5"/>
  <c r="AO24" i="5" s="1"/>
  <c r="U23" i="5"/>
  <c r="AO23" i="5" s="1"/>
  <c r="U22" i="5"/>
  <c r="AO22" i="5" s="1"/>
  <c r="U21" i="5"/>
  <c r="AO21" i="5" s="1"/>
  <c r="U20" i="5"/>
  <c r="AO20" i="5" s="1"/>
  <c r="U19" i="5"/>
  <c r="AO19" i="5" s="1"/>
  <c r="U18" i="5"/>
  <c r="AO18" i="5" s="1"/>
  <c r="U17" i="5"/>
  <c r="AO17" i="5" s="1"/>
  <c r="U16" i="5"/>
  <c r="AO16" i="5" s="1"/>
  <c r="U15" i="5"/>
  <c r="AO15" i="5" s="1"/>
  <c r="U14" i="5"/>
  <c r="AO14" i="5" s="1"/>
  <c r="U13" i="5"/>
  <c r="AO13" i="5" s="1"/>
  <c r="U12" i="5"/>
  <c r="AO12" i="5" s="1"/>
  <c r="U11" i="5"/>
  <c r="AO11" i="5" s="1"/>
  <c r="AH25" i="5"/>
  <c r="AH24" i="5"/>
  <c r="AH23" i="5"/>
  <c r="AH22" i="5"/>
  <c r="AH21" i="5"/>
  <c r="AH20" i="5"/>
  <c r="T19" i="5"/>
  <c r="AH19" i="5" s="1"/>
  <c r="T18" i="5"/>
  <c r="AH18" i="5" s="1"/>
  <c r="T17" i="5"/>
  <c r="AH17" i="5" s="1"/>
  <c r="T16" i="5"/>
  <c r="AH16" i="5" s="1"/>
  <c r="T15" i="5"/>
  <c r="AH15" i="5" s="1"/>
  <c r="T14" i="5"/>
  <c r="AH14" i="5" s="1"/>
  <c r="T13" i="5"/>
  <c r="AH13" i="5" s="1"/>
  <c r="T12" i="5"/>
  <c r="AH12" i="5" s="1"/>
  <c r="T11" i="5"/>
  <c r="AH11" i="5" s="1"/>
  <c r="N25" i="5"/>
  <c r="S25" i="5" s="1"/>
  <c r="N24" i="5"/>
  <c r="S24" i="5" s="1"/>
  <c r="N23" i="5"/>
  <c r="S23" i="5" s="1"/>
  <c r="N22" i="5"/>
  <c r="N21" i="5"/>
  <c r="N20" i="5"/>
  <c r="N19" i="5"/>
  <c r="N18" i="5"/>
  <c r="N17" i="5"/>
  <c r="N16" i="5"/>
  <c r="N15" i="5"/>
  <c r="N14" i="5"/>
  <c r="N13" i="5"/>
  <c r="N12" i="5"/>
  <c r="N11" i="5"/>
  <c r="G25" i="5"/>
  <c r="G24" i="5"/>
  <c r="G23" i="5"/>
  <c r="G22" i="5"/>
  <c r="G19" i="5"/>
  <c r="G18" i="5"/>
  <c r="G17" i="5"/>
  <c r="G16" i="5"/>
  <c r="G14" i="5"/>
  <c r="C25" i="5"/>
  <c r="AC25" i="5" s="1"/>
  <c r="C24" i="5"/>
  <c r="AG24" i="5" s="1" a="1"/>
  <c r="AG24" i="5" s="1"/>
  <c r="C23" i="5"/>
  <c r="B23" i="5" s="1"/>
  <c r="X23" i="5" s="1"/>
  <c r="AA22" i="5"/>
  <c r="AC21" i="5"/>
  <c r="AA20" i="5"/>
  <c r="C85" i="5" s="1"/>
  <c r="X19" i="5"/>
  <c r="AG18" i="5" a="1"/>
  <c r="AG18" i="5" s="1"/>
  <c r="AC17" i="5"/>
  <c r="AG16" i="5" a="1"/>
  <c r="AG16" i="5" s="1"/>
  <c r="X15" i="5"/>
  <c r="AC13" i="5"/>
  <c r="AA12" i="5"/>
  <c r="C37" i="5" s="1"/>
  <c r="X11" i="5"/>
  <c r="Y14" i="10"/>
  <c r="Y12" i="10"/>
  <c r="Y11" i="10"/>
  <c r="Q25" i="10"/>
  <c r="Y25" i="10" s="1"/>
  <c r="Q24" i="10"/>
  <c r="Y24" i="10" s="1"/>
  <c r="Q23" i="10"/>
  <c r="Y23" i="10" s="1"/>
  <c r="Q22" i="10"/>
  <c r="Y22" i="10" s="1"/>
  <c r="Q21" i="10"/>
  <c r="Y21" i="10" s="1"/>
  <c r="Q20" i="10"/>
  <c r="Y20" i="10" s="1"/>
  <c r="Q19" i="10"/>
  <c r="Y19" i="10" s="1"/>
  <c r="Q18" i="10"/>
  <c r="Y18" i="10" s="1"/>
  <c r="Q17" i="10"/>
  <c r="Y17" i="10" s="1"/>
  <c r="Q16" i="10"/>
  <c r="Y16" i="10" s="1"/>
  <c r="Q15" i="10"/>
  <c r="Y15" i="10" s="1"/>
  <c r="Y13" i="10"/>
  <c r="I25" i="10"/>
  <c r="H25" i="10" s="1"/>
  <c r="I24" i="10"/>
  <c r="H24" i="10" s="1"/>
  <c r="I23" i="10"/>
  <c r="H23" i="10" s="1"/>
  <c r="I22" i="10"/>
  <c r="H22" i="10" s="1"/>
  <c r="I21" i="10"/>
  <c r="H21" i="10" s="1"/>
  <c r="I20" i="10"/>
  <c r="H20" i="10" s="1"/>
  <c r="I19" i="10"/>
  <c r="H19" i="10" s="1"/>
  <c r="I18" i="10"/>
  <c r="H18" i="10" s="1"/>
  <c r="I17" i="10"/>
  <c r="H17" i="10" s="1"/>
  <c r="I16" i="10"/>
  <c r="H16" i="10" s="1"/>
  <c r="I15" i="10"/>
  <c r="H15" i="10" s="1"/>
  <c r="I14" i="10"/>
  <c r="I13" i="10"/>
  <c r="I12" i="10"/>
  <c r="I11" i="10"/>
  <c r="B25" i="10"/>
  <c r="B24" i="10"/>
  <c r="U24" i="10" s="1"/>
  <c r="B23" i="10"/>
  <c r="U23" i="10" s="1"/>
  <c r="B22" i="10"/>
  <c r="X22" i="10" s="1" a="1"/>
  <c r="X22" i="10" s="1"/>
  <c r="B21" i="10"/>
  <c r="U21" i="10" s="1"/>
  <c r="B20" i="10"/>
  <c r="U20" i="10" s="1"/>
  <c r="B19" i="10"/>
  <c r="B18" i="10"/>
  <c r="X18" i="10" s="1" a="1"/>
  <c r="X18" i="10" s="1"/>
  <c r="B17" i="10"/>
  <c r="B16" i="10"/>
  <c r="U16" i="10" s="1"/>
  <c r="B15" i="10"/>
  <c r="X14" i="10" a="1"/>
  <c r="X14" i="10" s="1"/>
  <c r="U13" i="10"/>
  <c r="U12" i="10"/>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1" i="12"/>
  <c r="L40" i="12"/>
  <c r="L39" i="12"/>
  <c r="L35" i="12"/>
  <c r="L34" i="12"/>
  <c r="L33" i="12"/>
  <c r="F119"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57" i="12"/>
  <c r="F56" i="12"/>
  <c r="F55" i="12"/>
  <c r="F54" i="12"/>
  <c r="F53" i="12"/>
  <c r="F52" i="12"/>
  <c r="F51" i="12"/>
  <c r="F50" i="12"/>
  <c r="F49" i="12"/>
  <c r="F48" i="12"/>
  <c r="F47" i="12"/>
  <c r="F46" i="12"/>
  <c r="F45" i="12"/>
  <c r="F41" i="12"/>
  <c r="F40" i="12"/>
  <c r="F39" i="12"/>
  <c r="F35" i="12"/>
  <c r="F34" i="12"/>
  <c r="F33" i="12"/>
  <c r="C114" i="12"/>
  <c r="C115" i="12" s="1"/>
  <c r="C116" i="12" s="1"/>
  <c r="C117" i="12" s="1"/>
  <c r="C118" i="12" s="1"/>
  <c r="C119" i="12" s="1"/>
  <c r="C108" i="12"/>
  <c r="C109" i="12" s="1"/>
  <c r="C110" i="12" s="1"/>
  <c r="C111" i="12" s="1"/>
  <c r="C112" i="12" s="1"/>
  <c r="C113" i="12" s="1"/>
  <c r="C102" i="12"/>
  <c r="C103" i="12" s="1"/>
  <c r="C104" i="12" s="1"/>
  <c r="C105" i="12" s="1"/>
  <c r="C106" i="12" s="1"/>
  <c r="C107" i="12" s="1"/>
  <c r="C96" i="12"/>
  <c r="C97" i="12" s="1"/>
  <c r="C98" i="12" s="1"/>
  <c r="C99" i="12" s="1"/>
  <c r="C100" i="12" s="1"/>
  <c r="C101" i="12" s="1"/>
  <c r="C90" i="12"/>
  <c r="C91" i="12" s="1"/>
  <c r="C92" i="12" s="1"/>
  <c r="C93" i="12" s="1"/>
  <c r="C94" i="12" s="1"/>
  <c r="C95" i="12" s="1"/>
  <c r="C84" i="12"/>
  <c r="C85" i="12" s="1"/>
  <c r="C86" i="12" s="1"/>
  <c r="C87" i="12" s="1"/>
  <c r="C88" i="12" s="1"/>
  <c r="C89" i="12" s="1"/>
  <c r="C78" i="12"/>
  <c r="C79" i="12" s="1"/>
  <c r="C80" i="12" s="1"/>
  <c r="C81" i="12" s="1"/>
  <c r="C82" i="12" s="1"/>
  <c r="C83" i="12" s="1"/>
  <c r="C72" i="12"/>
  <c r="C73" i="12" s="1"/>
  <c r="C74" i="12" s="1"/>
  <c r="C75" i="12" s="1"/>
  <c r="C76" i="12" s="1"/>
  <c r="C77" i="12" s="1"/>
  <c r="C66" i="12"/>
  <c r="C67" i="12" s="1"/>
  <c r="C68" i="12" s="1"/>
  <c r="C69" i="12" s="1"/>
  <c r="C70" i="12" s="1"/>
  <c r="C71" i="12" s="1"/>
  <c r="C60" i="12"/>
  <c r="C61" i="12" s="1"/>
  <c r="C62" i="12" s="1"/>
  <c r="C63" i="12" s="1"/>
  <c r="C64" i="12" s="1"/>
  <c r="C65" i="12" s="1"/>
  <c r="C54" i="12"/>
  <c r="C55" i="12" s="1"/>
  <c r="C56" i="12" s="1"/>
  <c r="C57" i="12" s="1"/>
  <c r="C58" i="12" s="1"/>
  <c r="C59" i="12" s="1"/>
  <c r="C48" i="12"/>
  <c r="C49" i="12" s="1"/>
  <c r="C50" i="12" s="1"/>
  <c r="C51" i="12" s="1"/>
  <c r="C52" i="12" s="1"/>
  <c r="C53" i="12" s="1"/>
  <c r="C42" i="12"/>
  <c r="C43" i="12" s="1"/>
  <c r="C44" i="12" s="1"/>
  <c r="C45" i="12" s="1"/>
  <c r="C46" i="12" s="1"/>
  <c r="C47" i="12" s="1"/>
  <c r="C36" i="12"/>
  <c r="C37" i="12" s="1"/>
  <c r="C38" i="12" s="1"/>
  <c r="C39" i="12" s="1"/>
  <c r="C40" i="12" s="1"/>
  <c r="C41" i="12" s="1"/>
  <c r="C30" i="12"/>
  <c r="C31" i="12" s="1"/>
  <c r="C32" i="12" s="1"/>
  <c r="C33" i="12" s="1"/>
  <c r="C34" i="12" s="1"/>
  <c r="C35" i="12" s="1"/>
  <c r="B119" i="12"/>
  <c r="B118" i="12"/>
  <c r="B117" i="12"/>
  <c r="B116" i="12"/>
  <c r="B115" i="12"/>
  <c r="B113" i="12"/>
  <c r="B112" i="12"/>
  <c r="B111" i="12"/>
  <c r="B110" i="12"/>
  <c r="B109" i="12"/>
  <c r="B107" i="12"/>
  <c r="B106" i="12"/>
  <c r="B105" i="12"/>
  <c r="B104" i="12"/>
  <c r="B103" i="12"/>
  <c r="B101" i="12"/>
  <c r="B100" i="12"/>
  <c r="B99" i="12"/>
  <c r="B98" i="12"/>
  <c r="B97" i="12"/>
  <c r="B95" i="12"/>
  <c r="B94" i="12"/>
  <c r="B93" i="12"/>
  <c r="B92" i="12"/>
  <c r="B91" i="12"/>
  <c r="B89" i="12"/>
  <c r="B88" i="12"/>
  <c r="B87" i="12"/>
  <c r="B86" i="12"/>
  <c r="B85" i="12"/>
  <c r="B83" i="12"/>
  <c r="B82" i="12"/>
  <c r="B81" i="12"/>
  <c r="B80" i="12"/>
  <c r="B79" i="12"/>
  <c r="B77" i="12"/>
  <c r="B76" i="12"/>
  <c r="B75" i="12"/>
  <c r="B74" i="12"/>
  <c r="B73" i="12"/>
  <c r="B71" i="12"/>
  <c r="B70" i="12"/>
  <c r="B69" i="12"/>
  <c r="B68" i="12"/>
  <c r="B67" i="12"/>
  <c r="B65" i="12"/>
  <c r="B64" i="12"/>
  <c r="B63" i="12"/>
  <c r="B62" i="12"/>
  <c r="B61" i="12"/>
  <c r="B59" i="12"/>
  <c r="B58" i="12"/>
  <c r="B57" i="12"/>
  <c r="B56" i="12"/>
  <c r="B55" i="12"/>
  <c r="B53" i="12"/>
  <c r="B52" i="12"/>
  <c r="B51" i="12"/>
  <c r="B50" i="12"/>
  <c r="B49" i="12"/>
  <c r="B47" i="12"/>
  <c r="B46" i="12"/>
  <c r="B45" i="12"/>
  <c r="B44" i="12"/>
  <c r="B43" i="12"/>
  <c r="B41" i="12"/>
  <c r="B40" i="12"/>
  <c r="B39" i="12"/>
  <c r="B38" i="12"/>
  <c r="B37" i="12"/>
  <c r="B35" i="12"/>
  <c r="B34" i="12"/>
  <c r="B33" i="12"/>
  <c r="B32" i="12"/>
  <c r="B31" i="12"/>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K177" i="1"/>
  <c r="Y177" i="1" s="1"/>
  <c r="K176" i="1"/>
  <c r="AA176" i="1" s="1"/>
  <c r="K175" i="1"/>
  <c r="E175" i="1" s="1"/>
  <c r="K174" i="1"/>
  <c r="AA174" i="1" s="1"/>
  <c r="K173" i="1"/>
  <c r="AA173" i="1" s="1"/>
  <c r="K172" i="1"/>
  <c r="AA172" i="1" s="1"/>
  <c r="K171" i="1"/>
  <c r="AA171" i="1" s="1"/>
  <c r="K170" i="1"/>
  <c r="Y170" i="1" s="1"/>
  <c r="K169" i="1"/>
  <c r="AA169" i="1" s="1"/>
  <c r="K168" i="1"/>
  <c r="K167" i="1"/>
  <c r="E167" i="1" s="1"/>
  <c r="K166" i="1"/>
  <c r="Y166" i="1" s="1"/>
  <c r="K165" i="1"/>
  <c r="Y165" i="1" s="1"/>
  <c r="K164" i="1"/>
  <c r="AA164" i="1" s="1"/>
  <c r="K163" i="1"/>
  <c r="AA163" i="1" s="1"/>
  <c r="K162" i="1"/>
  <c r="E162" i="1" s="1"/>
  <c r="K161" i="1"/>
  <c r="E161" i="1" s="1"/>
  <c r="K160" i="1"/>
  <c r="AA160" i="1" s="1"/>
  <c r="K159" i="1"/>
  <c r="E159" i="1" s="1"/>
  <c r="K158" i="1"/>
  <c r="AA158" i="1" s="1"/>
  <c r="K157" i="1"/>
  <c r="AA157" i="1" s="1"/>
  <c r="K156" i="1"/>
  <c r="AA156" i="1" s="1"/>
  <c r="K155" i="1"/>
  <c r="AA155" i="1" s="1"/>
  <c r="K154" i="1"/>
  <c r="AA154" i="1" s="1"/>
  <c r="K153" i="1"/>
  <c r="AA153" i="1" s="1"/>
  <c r="K152" i="1"/>
  <c r="K151" i="1"/>
  <c r="E151" i="1" s="1"/>
  <c r="K150" i="1"/>
  <c r="AA150" i="1" s="1"/>
  <c r="K149" i="1"/>
  <c r="AA149" i="1" s="1"/>
  <c r="K148" i="1"/>
  <c r="AA148" i="1" s="1"/>
  <c r="K147" i="1"/>
  <c r="K146" i="1"/>
  <c r="E146" i="1" s="1"/>
  <c r="K145" i="1"/>
  <c r="AA145" i="1" s="1"/>
  <c r="K144" i="1"/>
  <c r="AA144" i="1" s="1"/>
  <c r="K143" i="1"/>
  <c r="E143" i="1" s="1"/>
  <c r="K142" i="1"/>
  <c r="AA142" i="1" s="1"/>
  <c r="K141" i="1"/>
  <c r="E141" i="1" s="1"/>
  <c r="AA140" i="1"/>
  <c r="AA139" i="1"/>
  <c r="AA138" i="1"/>
  <c r="AA137" i="1"/>
  <c r="AA134" i="1"/>
  <c r="AA132" i="1"/>
  <c r="AA131" i="1"/>
  <c r="AA129" i="1"/>
  <c r="AA128" i="1"/>
  <c r="E115" i="1"/>
  <c r="G115" i="1" s="1"/>
  <c r="E114" i="1"/>
  <c r="G114" i="1" s="1"/>
  <c r="E113" i="1"/>
  <c r="E112" i="1"/>
  <c r="G112" i="1" s="1"/>
  <c r="E111" i="1"/>
  <c r="G111" i="1" s="1"/>
  <c r="E110" i="1"/>
  <c r="G110" i="1" s="1"/>
  <c r="E109" i="1"/>
  <c r="G109" i="1" s="1"/>
  <c r="E108" i="1"/>
  <c r="G108" i="1" s="1"/>
  <c r="E107" i="1"/>
  <c r="G107" i="1" s="1"/>
  <c r="E106" i="1"/>
  <c r="I106" i="1" s="1"/>
  <c r="G105" i="1"/>
  <c r="G104" i="1"/>
  <c r="G103" i="1"/>
  <c r="I102" i="1"/>
  <c r="G101" i="1"/>
  <c r="G88" i="1"/>
  <c r="G87" i="1"/>
  <c r="G86" i="1"/>
  <c r="G85" i="1"/>
  <c r="G84" i="1"/>
  <c r="G83" i="1"/>
  <c r="G82" i="1"/>
  <c r="G81" i="1"/>
  <c r="G80" i="1"/>
  <c r="G79" i="1"/>
  <c r="G78" i="1"/>
  <c r="G77" i="1"/>
  <c r="G70" i="1"/>
  <c r="G69" i="1"/>
  <c r="G68" i="1"/>
  <c r="G67" i="1"/>
  <c r="G66" i="1"/>
  <c r="G65" i="1"/>
  <c r="G64" i="1"/>
  <c r="G63" i="1"/>
  <c r="G62" i="1"/>
  <c r="G61" i="1"/>
  <c r="G60" i="1"/>
  <c r="G59" i="1"/>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48" i="10"/>
  <c r="M47" i="10"/>
  <c r="M46" i="10"/>
  <c r="M42" i="10"/>
  <c r="M41" i="10"/>
  <c r="M40" i="10"/>
  <c r="M35" i="10"/>
  <c r="M34"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48" i="10"/>
  <c r="F47" i="10"/>
  <c r="F46" i="10"/>
  <c r="F42" i="10"/>
  <c r="F41" i="10"/>
  <c r="F40" i="10"/>
  <c r="F36" i="10"/>
  <c r="F35" i="10"/>
  <c r="F34" i="10"/>
  <c r="C115" i="10"/>
  <c r="C116" i="10" s="1"/>
  <c r="C117" i="10" s="1"/>
  <c r="C118" i="10" s="1"/>
  <c r="C119" i="10" s="1"/>
  <c r="C120" i="10" s="1"/>
  <c r="C109" i="10"/>
  <c r="C110" i="10" s="1"/>
  <c r="C111" i="10" s="1"/>
  <c r="C112" i="10" s="1"/>
  <c r="C113" i="10" s="1"/>
  <c r="C114" i="10" s="1"/>
  <c r="C103" i="10"/>
  <c r="C104" i="10" s="1"/>
  <c r="C105" i="10" s="1"/>
  <c r="C106" i="10" s="1"/>
  <c r="C107" i="10" s="1"/>
  <c r="C108" i="10" s="1"/>
  <c r="C97" i="10"/>
  <c r="C98" i="10" s="1"/>
  <c r="C99" i="10" s="1"/>
  <c r="C100" i="10" s="1"/>
  <c r="C101" i="10" s="1"/>
  <c r="C102" i="10" s="1"/>
  <c r="C91" i="10"/>
  <c r="C92" i="10" s="1"/>
  <c r="C93" i="10" s="1"/>
  <c r="C94" i="10" s="1"/>
  <c r="C95" i="10" s="1"/>
  <c r="C96" i="10" s="1"/>
  <c r="C85" i="10"/>
  <c r="C86" i="10" s="1"/>
  <c r="C87" i="10" s="1"/>
  <c r="C88" i="10" s="1"/>
  <c r="C89" i="10" s="1"/>
  <c r="C90" i="10" s="1"/>
  <c r="C79" i="10"/>
  <c r="C80" i="10" s="1"/>
  <c r="C81" i="10" s="1"/>
  <c r="C82" i="10" s="1"/>
  <c r="C83" i="10" s="1"/>
  <c r="C84" i="10" s="1"/>
  <c r="C73" i="10"/>
  <c r="C74" i="10" s="1"/>
  <c r="C75" i="10" s="1"/>
  <c r="C76" i="10" s="1"/>
  <c r="C77" i="10" s="1"/>
  <c r="C78" i="10" s="1"/>
  <c r="C67" i="10"/>
  <c r="C68" i="10" s="1"/>
  <c r="C69" i="10" s="1"/>
  <c r="C70" i="10" s="1"/>
  <c r="C71" i="10" s="1"/>
  <c r="C72" i="10" s="1"/>
  <c r="C61" i="10"/>
  <c r="C62" i="10" s="1"/>
  <c r="C63" i="10" s="1"/>
  <c r="C64" i="10" s="1"/>
  <c r="C65" i="10" s="1"/>
  <c r="C66" i="10" s="1"/>
  <c r="C55" i="10"/>
  <c r="C56" i="10" s="1"/>
  <c r="C57" i="10" s="1"/>
  <c r="C58" i="10" s="1"/>
  <c r="C59" i="10" s="1"/>
  <c r="C60" i="10" s="1"/>
  <c r="C49" i="10"/>
  <c r="C50" i="10" s="1"/>
  <c r="C51" i="10" s="1"/>
  <c r="C52" i="10" s="1"/>
  <c r="C53" i="10" s="1"/>
  <c r="C54" i="10" s="1"/>
  <c r="C43" i="10"/>
  <c r="C44" i="10" s="1"/>
  <c r="C45" i="10" s="1"/>
  <c r="C46" i="10" s="1"/>
  <c r="C47" i="10" s="1"/>
  <c r="C48" i="10" s="1"/>
  <c r="C37" i="10"/>
  <c r="C38" i="10" s="1"/>
  <c r="C39" i="10" s="1"/>
  <c r="C40" i="10" s="1"/>
  <c r="C41" i="10" s="1"/>
  <c r="C42" i="10" s="1"/>
  <c r="C31" i="10"/>
  <c r="C32" i="10" s="1"/>
  <c r="C33" i="10" s="1"/>
  <c r="C34" i="10" s="1"/>
  <c r="C35" i="10" s="1"/>
  <c r="C36" i="10" s="1"/>
  <c r="B120" i="10"/>
  <c r="B119" i="10"/>
  <c r="B118" i="10"/>
  <c r="B117" i="10"/>
  <c r="B116" i="10"/>
  <c r="B114" i="10"/>
  <c r="B113" i="10"/>
  <c r="B112" i="10"/>
  <c r="B111" i="10"/>
  <c r="B110" i="10"/>
  <c r="B108" i="10"/>
  <c r="B107" i="10"/>
  <c r="B106" i="10"/>
  <c r="B105" i="10"/>
  <c r="B104" i="10"/>
  <c r="B102" i="10"/>
  <c r="B101" i="10"/>
  <c r="B100" i="10"/>
  <c r="B99" i="10"/>
  <c r="B98" i="10"/>
  <c r="B96" i="10"/>
  <c r="B95" i="10"/>
  <c r="B94" i="10"/>
  <c r="B93" i="10"/>
  <c r="B92" i="10"/>
  <c r="B90" i="10"/>
  <c r="B89" i="10"/>
  <c r="B88" i="10"/>
  <c r="B87" i="10"/>
  <c r="B86" i="10"/>
  <c r="B84" i="10"/>
  <c r="B83" i="10"/>
  <c r="B82" i="10"/>
  <c r="B81" i="10"/>
  <c r="B80" i="10"/>
  <c r="B78" i="10"/>
  <c r="B77" i="10"/>
  <c r="B76" i="10"/>
  <c r="B75" i="10"/>
  <c r="B74" i="10"/>
  <c r="B72" i="10"/>
  <c r="B71" i="10"/>
  <c r="B70" i="10"/>
  <c r="B69" i="10"/>
  <c r="B68" i="10"/>
  <c r="B66" i="10"/>
  <c r="B65" i="10"/>
  <c r="B64" i="10"/>
  <c r="B63" i="10"/>
  <c r="B62" i="10"/>
  <c r="B60" i="10"/>
  <c r="B59" i="10"/>
  <c r="B58" i="10"/>
  <c r="B57" i="10"/>
  <c r="B56" i="10"/>
  <c r="B54" i="10"/>
  <c r="B53" i="10"/>
  <c r="B52" i="10"/>
  <c r="B51" i="10"/>
  <c r="B50" i="10"/>
  <c r="B48" i="10"/>
  <c r="B47" i="10"/>
  <c r="B46" i="10"/>
  <c r="B45" i="10"/>
  <c r="B44" i="10"/>
  <c r="B42" i="10"/>
  <c r="B41" i="10"/>
  <c r="B40" i="10"/>
  <c r="B39" i="10"/>
  <c r="B38" i="10"/>
  <c r="B36" i="10"/>
  <c r="B35" i="10"/>
  <c r="B34" i="10"/>
  <c r="B33" i="10"/>
  <c r="B32" i="10"/>
  <c r="Y11" i="12"/>
  <c r="Y10" i="12"/>
  <c r="Q24" i="12"/>
  <c r="Y24" i="12" s="1"/>
  <c r="Q23" i="12"/>
  <c r="Y23" i="12" s="1"/>
  <c r="Q22" i="12"/>
  <c r="Y22" i="12" s="1"/>
  <c r="Q21" i="12"/>
  <c r="Y21" i="12" s="1"/>
  <c r="Q20" i="12"/>
  <c r="Y20" i="12" s="1"/>
  <c r="Q19" i="12"/>
  <c r="Y19" i="12" s="1"/>
  <c r="Q18" i="12"/>
  <c r="Y18" i="12" s="1"/>
  <c r="Q17" i="12"/>
  <c r="Y17" i="12" s="1"/>
  <c r="Q16" i="12"/>
  <c r="Y16" i="12" s="1"/>
  <c r="Q15" i="12"/>
  <c r="Y15" i="12" s="1"/>
  <c r="Q14" i="12"/>
  <c r="Y14" i="12" s="1"/>
  <c r="Q13" i="12"/>
  <c r="Y13" i="12" s="1"/>
  <c r="Y12" i="12"/>
  <c r="I24" i="12"/>
  <c r="H24" i="12" s="1"/>
  <c r="I23" i="12"/>
  <c r="H23" i="12" s="1"/>
  <c r="I22" i="12"/>
  <c r="H22" i="12" s="1"/>
  <c r="I21" i="12"/>
  <c r="H21" i="12" s="1"/>
  <c r="I20" i="12"/>
  <c r="H20" i="12" s="1"/>
  <c r="I19" i="12"/>
  <c r="H19" i="12" s="1"/>
  <c r="I18" i="12"/>
  <c r="H18" i="12" s="1"/>
  <c r="I17" i="12"/>
  <c r="H17" i="12" s="1"/>
  <c r="I16" i="12"/>
  <c r="H16" i="12" s="1"/>
  <c r="I15" i="12"/>
  <c r="H15" i="12" s="1"/>
  <c r="I14" i="12"/>
  <c r="H14" i="12" s="1"/>
  <c r="I13" i="12"/>
  <c r="H13" i="12" s="1"/>
  <c r="I12" i="12"/>
  <c r="I11" i="12"/>
  <c r="I10" i="12"/>
  <c r="B24" i="12"/>
  <c r="X24" i="12" s="1" a="1"/>
  <c r="X24" i="12" s="1"/>
  <c r="B23" i="12"/>
  <c r="B22" i="12"/>
  <c r="T22" i="12" s="1"/>
  <c r="B21" i="12"/>
  <c r="T21" i="12" s="1"/>
  <c r="B20" i="12"/>
  <c r="X20" i="12" s="1" a="1"/>
  <c r="X20" i="12" s="1"/>
  <c r="B19" i="12"/>
  <c r="B18" i="12"/>
  <c r="T18" i="12" s="1"/>
  <c r="B17" i="12"/>
  <c r="T17" i="12" s="1"/>
  <c r="B16" i="12"/>
  <c r="X16" i="12" s="1" a="1"/>
  <c r="X16" i="12" s="1"/>
  <c r="B15" i="12"/>
  <c r="V15" i="12" s="1"/>
  <c r="B14" i="12"/>
  <c r="T14" i="12" s="1"/>
  <c r="T13" i="12"/>
  <c r="X12" i="12" a="1"/>
  <c r="X12" i="12" s="1"/>
  <c r="T10" i="12"/>
  <c r="E163" i="1" l="1"/>
  <c r="U163" i="1" s="1"/>
  <c r="C124" i="20"/>
  <c r="D124" i="20" s="1"/>
  <c r="C172" i="20"/>
  <c r="C173" i="20" s="1"/>
  <c r="C174" i="20" s="1"/>
  <c r="D174" i="20" s="1"/>
  <c r="C7" i="20"/>
  <c r="D7" i="20" s="1"/>
  <c r="L46" i="1"/>
  <c r="D65" i="20"/>
  <c r="D166" i="20"/>
  <c r="C68" i="20"/>
  <c r="D68" i="20" s="1"/>
  <c r="D85" i="20"/>
  <c r="C178" i="20"/>
  <c r="D178" i="20" s="1"/>
  <c r="D10" i="20"/>
  <c r="D86" i="20"/>
  <c r="C139" i="20"/>
  <c r="C140" i="20" s="1"/>
  <c r="C141" i="20" s="1"/>
  <c r="C142" i="20" s="1"/>
  <c r="D138" i="20"/>
  <c r="D38" i="20"/>
  <c r="C26" i="20"/>
  <c r="D26" i="20" s="1"/>
  <c r="C160" i="20"/>
  <c r="C161" i="20" s="1"/>
  <c r="D97" i="20"/>
  <c r="D135" i="20"/>
  <c r="M33" i="1"/>
  <c r="C18" i="20"/>
  <c r="D18" i="20" s="1"/>
  <c r="D4" i="20"/>
  <c r="D36" i="20"/>
  <c r="D42" i="20"/>
  <c r="D62" i="20"/>
  <c r="D78" i="20"/>
  <c r="D90" i="20"/>
  <c r="C128" i="20"/>
  <c r="D128" i="20" s="1"/>
  <c r="D102" i="20"/>
  <c r="M37" i="1"/>
  <c r="N36" i="1"/>
  <c r="U131" i="1"/>
  <c r="D39" i="20"/>
  <c r="C116" i="20"/>
  <c r="D116" i="20" s="1"/>
  <c r="D15" i="20"/>
  <c r="D40" i="20"/>
  <c r="D61" i="20"/>
  <c r="C132" i="20"/>
  <c r="D132" i="20" s="1"/>
  <c r="D98" i="20"/>
  <c r="D169" i="20"/>
  <c r="M35" i="1"/>
  <c r="N32" i="1"/>
  <c r="R35" i="1"/>
  <c r="D73" i="20"/>
  <c r="C74" i="20"/>
  <c r="D34" i="20"/>
  <c r="C35" i="20"/>
  <c r="D35" i="20" s="1"/>
  <c r="D179" i="20"/>
  <c r="C180" i="20"/>
  <c r="D106" i="20"/>
  <c r="C49" i="20"/>
  <c r="D48" i="20"/>
  <c r="D82" i="20"/>
  <c r="C113" i="20"/>
  <c r="D112" i="20"/>
  <c r="C153" i="20"/>
  <c r="D152" i="20"/>
  <c r="C13" i="20"/>
  <c r="D12" i="20"/>
  <c r="D175" i="20"/>
  <c r="C176" i="20"/>
  <c r="D176" i="20" s="1"/>
  <c r="L49" i="1"/>
  <c r="D69" i="20"/>
  <c r="C70" i="20"/>
  <c r="C108" i="20"/>
  <c r="D107" i="20"/>
  <c r="C121" i="20"/>
  <c r="D120" i="20"/>
  <c r="C150" i="20"/>
  <c r="D150" i="20" s="1"/>
  <c r="D149" i="20"/>
  <c r="R34" i="1"/>
  <c r="N34" i="1"/>
  <c r="M34" i="1"/>
  <c r="R38" i="1"/>
  <c r="N38" i="1"/>
  <c r="M38" i="1"/>
  <c r="L50" i="1"/>
  <c r="D8" i="20"/>
  <c r="D32" i="20"/>
  <c r="D44" i="20"/>
  <c r="D63" i="20"/>
  <c r="D103" i="20"/>
  <c r="D111" i="20"/>
  <c r="D119" i="20"/>
  <c r="D151" i="20"/>
  <c r="D167" i="20"/>
  <c r="N33" i="1"/>
  <c r="N37" i="1"/>
  <c r="R32" i="1"/>
  <c r="R36" i="1"/>
  <c r="D37" i="20"/>
  <c r="D41" i="20"/>
  <c r="D45" i="20"/>
  <c r="D60" i="20"/>
  <c r="D64" i="20"/>
  <c r="D80" i="20"/>
  <c r="D84" i="20"/>
  <c r="D88" i="20"/>
  <c r="C126" i="20"/>
  <c r="D126" i="20" s="1"/>
  <c r="C130" i="20"/>
  <c r="D130" i="20" s="1"/>
  <c r="D96" i="20"/>
  <c r="D100" i="20"/>
  <c r="D104" i="20"/>
  <c r="D136" i="20"/>
  <c r="D168" i="20"/>
  <c r="D46" i="20"/>
  <c r="D101" i="20"/>
  <c r="D133" i="20"/>
  <c r="D137" i="20"/>
  <c r="D173" i="20"/>
  <c r="E148" i="1"/>
  <c r="U148" i="1" s="1"/>
  <c r="AA162" i="1"/>
  <c r="V18" i="10"/>
  <c r="L76" i="10" s="1"/>
  <c r="X16" i="5"/>
  <c r="E172" i="1"/>
  <c r="U172" i="1" s="1"/>
  <c r="Q22" i="5" a="1"/>
  <c r="Q22" i="5" s="1"/>
  <c r="Y22" i="5" s="1"/>
  <c r="B439" i="9" s="1"/>
  <c r="Z439" i="9" s="1"/>
  <c r="G18" i="10" a="1"/>
  <c r="G18" i="10" s="1"/>
  <c r="S18" i="10" s="1"/>
  <c r="B242" i="9" s="1"/>
  <c r="M242" i="9" s="1"/>
  <c r="U22" i="10"/>
  <c r="Q16" i="5" a="1"/>
  <c r="Q16" i="5" s="1"/>
  <c r="Y16" i="5" s="1"/>
  <c r="B379" i="9" s="1"/>
  <c r="AA379" i="9" s="1"/>
  <c r="AC12" i="5"/>
  <c r="U128" i="1"/>
  <c r="E156" i="1"/>
  <c r="U156" i="1" s="1"/>
  <c r="E176" i="1"/>
  <c r="U176" i="1" s="1"/>
  <c r="AG12" i="5" a="1"/>
  <c r="AG12" i="5" s="1"/>
  <c r="I112" i="1"/>
  <c r="U132" i="1"/>
  <c r="U140" i="1"/>
  <c r="E164" i="1"/>
  <c r="U164" i="1" s="1"/>
  <c r="G14" i="10" a="1"/>
  <c r="G14" i="10" s="1"/>
  <c r="S14" i="10" s="1"/>
  <c r="B198" i="9" s="1"/>
  <c r="G24" i="10" a="1"/>
  <c r="G24" i="10" s="1"/>
  <c r="S24" i="10" s="1"/>
  <c r="B307" i="9" s="1"/>
  <c r="N307" i="9" s="1"/>
  <c r="U14" i="10"/>
  <c r="V14" i="10"/>
  <c r="L51" i="10" s="1"/>
  <c r="V24" i="10"/>
  <c r="X24" i="10" a="1"/>
  <c r="X24" i="10" s="1"/>
  <c r="X12" i="5"/>
  <c r="AA24" i="5"/>
  <c r="M111" i="5" s="1"/>
  <c r="AC20" i="5"/>
  <c r="AG20" i="5" a="1"/>
  <c r="AG20" i="5" s="1"/>
  <c r="G16" i="10" a="1"/>
  <c r="G16" i="10" s="1"/>
  <c r="S16" i="10" s="1"/>
  <c r="B227" i="9" s="1"/>
  <c r="M227" i="9" s="1"/>
  <c r="V16" i="10"/>
  <c r="X12" i="10" a="1"/>
  <c r="X12" i="10" s="1"/>
  <c r="AC24" i="5"/>
  <c r="X16" i="10" a="1"/>
  <c r="X16" i="10" s="1"/>
  <c r="X20" i="5"/>
  <c r="AA16" i="5"/>
  <c r="M63" i="5" s="1"/>
  <c r="AC16" i="5"/>
  <c r="E160" i="1"/>
  <c r="U160" i="1" s="1"/>
  <c r="G12" i="10" a="1"/>
  <c r="G12" i="10" s="1"/>
  <c r="S12" i="10" s="1"/>
  <c r="B181" i="9" s="1"/>
  <c r="N181" i="9" s="1"/>
  <c r="G20" i="10" a="1"/>
  <c r="G20" i="10" s="1"/>
  <c r="S20" i="10" s="1"/>
  <c r="B259" i="9" s="1"/>
  <c r="M259" i="9" s="1"/>
  <c r="V12" i="10"/>
  <c r="V20" i="10"/>
  <c r="X20" i="10" a="1"/>
  <c r="X20" i="10" s="1"/>
  <c r="B24" i="5"/>
  <c r="X24" i="5" s="1"/>
  <c r="Q24" i="5" a="1"/>
  <c r="Q24" i="5" s="1"/>
  <c r="Y24" i="5" s="1"/>
  <c r="B459" i="9" s="1"/>
  <c r="AA459" i="9" s="1"/>
  <c r="AC18" i="5"/>
  <c r="G13" i="12" a="1"/>
  <c r="G13" i="12" s="1"/>
  <c r="S13" i="12" s="1"/>
  <c r="B45" i="9" s="1"/>
  <c r="N45" i="9" s="1"/>
  <c r="G15" i="12" a="1"/>
  <c r="G15" i="12" s="1"/>
  <c r="S15" i="12" s="1"/>
  <c r="B65" i="9" s="1"/>
  <c r="M65" i="9" s="1"/>
  <c r="G17" i="12" a="1"/>
  <c r="G17" i="12" s="1"/>
  <c r="S17" i="12" s="1"/>
  <c r="B88" i="9" s="1"/>
  <c r="L88" i="9" s="1"/>
  <c r="X13" i="12" a="1"/>
  <c r="X13" i="12" s="1"/>
  <c r="X21" i="12" a="1"/>
  <c r="X21" i="12" s="1"/>
  <c r="G21" i="12" a="1"/>
  <c r="G21" i="12" s="1"/>
  <c r="S21" i="12" s="1"/>
  <c r="B128" i="9" s="1"/>
  <c r="X17" i="12" a="1"/>
  <c r="X17" i="12" s="1"/>
  <c r="K63" i="12"/>
  <c r="K62" i="12"/>
  <c r="B60" i="12"/>
  <c r="K65" i="12"/>
  <c r="K61" i="12"/>
  <c r="K60" i="12"/>
  <c r="V23" i="12"/>
  <c r="T23" i="12"/>
  <c r="G23" i="12" a="1"/>
  <c r="G23" i="12" s="1"/>
  <c r="S23" i="12" s="1"/>
  <c r="B143" i="9" s="1"/>
  <c r="N143" i="9" s="1"/>
  <c r="K64" i="12"/>
  <c r="L75" i="10"/>
  <c r="X23" i="10" a="1"/>
  <c r="X23" i="10" s="1"/>
  <c r="X14" i="5"/>
  <c r="AG14" i="5" a="1"/>
  <c r="AG14" i="5" s="1"/>
  <c r="AC14" i="5"/>
  <c r="AA14" i="5"/>
  <c r="Q14" i="5" a="1"/>
  <c r="Q14" i="5" s="1"/>
  <c r="Y14" i="5" s="1"/>
  <c r="B359" i="9" s="1"/>
  <c r="X359" i="9" s="1"/>
  <c r="X18" i="5"/>
  <c r="AA18" i="5"/>
  <c r="Q18" i="5" a="1"/>
  <c r="Q18" i="5" s="1"/>
  <c r="Y18" i="5" s="1"/>
  <c r="B402" i="9" s="1"/>
  <c r="X22" i="5"/>
  <c r="AG22" i="5" a="1"/>
  <c r="AG22" i="5" s="1"/>
  <c r="AC22" i="5"/>
  <c r="G113" i="1"/>
  <c r="I113" i="1"/>
  <c r="U11" i="10"/>
  <c r="V11" i="10"/>
  <c r="G11" i="10" a="1"/>
  <c r="G11" i="10" s="1"/>
  <c r="S11" i="10" s="1"/>
  <c r="B170" i="9" s="1"/>
  <c r="X11" i="10" a="1"/>
  <c r="X11" i="10" s="1"/>
  <c r="U15" i="10"/>
  <c r="V15" i="10"/>
  <c r="G15" i="10" a="1"/>
  <c r="G15" i="10" s="1"/>
  <c r="S15" i="10" s="1"/>
  <c r="B213" i="9" s="1"/>
  <c r="M213" i="9" s="1"/>
  <c r="U19" i="10"/>
  <c r="G19" i="10" a="1"/>
  <c r="G19" i="10" s="1"/>
  <c r="S19" i="10" s="1"/>
  <c r="B257" i="9" s="1"/>
  <c r="L257" i="9" s="1"/>
  <c r="X19" i="10" a="1"/>
  <c r="X19" i="10" s="1"/>
  <c r="V19" i="10"/>
  <c r="G23" i="10" a="1"/>
  <c r="G23" i="10" s="1"/>
  <c r="S23" i="10" s="1"/>
  <c r="B297" i="9" s="1"/>
  <c r="X15" i="10" a="1"/>
  <c r="X15" i="10" s="1"/>
  <c r="M101" i="5"/>
  <c r="M97" i="5"/>
  <c r="M102" i="5"/>
  <c r="M98" i="5"/>
  <c r="M100" i="5"/>
  <c r="M99" i="5"/>
  <c r="V11" i="12"/>
  <c r="T11" i="12"/>
  <c r="G11" i="12" a="1"/>
  <c r="G11" i="12" s="1"/>
  <c r="S11" i="12" s="1"/>
  <c r="B28" i="9" s="1"/>
  <c r="V19" i="12"/>
  <c r="T19" i="12"/>
  <c r="G19" i="12" a="1"/>
  <c r="G19" i="12" s="1"/>
  <c r="S19" i="12" s="1"/>
  <c r="B104" i="9" s="1"/>
  <c r="V23" i="10"/>
  <c r="T15" i="12"/>
  <c r="C97" i="5"/>
  <c r="E144" i="1"/>
  <c r="U144" i="1" s="1"/>
  <c r="AA147" i="1"/>
  <c r="E147" i="1"/>
  <c r="U147" i="1" s="1"/>
  <c r="X13" i="10" a="1"/>
  <c r="X13" i="10" s="1"/>
  <c r="V13" i="10"/>
  <c r="G13" i="10" a="1"/>
  <c r="G13" i="10" s="1"/>
  <c r="S13" i="10" s="1"/>
  <c r="B194" i="9" s="1"/>
  <c r="X17" i="10" a="1"/>
  <c r="X17" i="10" s="1"/>
  <c r="V17" i="10"/>
  <c r="G17" i="10" a="1"/>
  <c r="G17" i="10" s="1"/>
  <c r="S17" i="10" s="1"/>
  <c r="B234" i="9" s="1"/>
  <c r="X21" i="10" a="1"/>
  <c r="X21" i="10" s="1"/>
  <c r="V21" i="10"/>
  <c r="G21" i="10" a="1"/>
  <c r="G21" i="10" s="1"/>
  <c r="S21" i="10" s="1"/>
  <c r="B274" i="9" s="1"/>
  <c r="X25" i="10" a="1"/>
  <c r="X25" i="10" s="1"/>
  <c r="V25" i="10"/>
  <c r="G25" i="10" a="1"/>
  <c r="G25" i="10" s="1"/>
  <c r="S25" i="10" s="1"/>
  <c r="B313" i="9" s="1"/>
  <c r="M313" i="9" s="1"/>
  <c r="U17" i="10"/>
  <c r="U25" i="10"/>
  <c r="M41" i="5"/>
  <c r="M37" i="5"/>
  <c r="M42" i="5"/>
  <c r="M38" i="5"/>
  <c r="M89" i="5"/>
  <c r="M85" i="5"/>
  <c r="M90" i="5"/>
  <c r="M86" i="5"/>
  <c r="M39" i="5"/>
  <c r="M87" i="5"/>
  <c r="I107" i="1"/>
  <c r="M113" i="5"/>
  <c r="AA136" i="1"/>
  <c r="U136" i="1"/>
  <c r="AA152" i="1"/>
  <c r="E152" i="1"/>
  <c r="U152" i="1" s="1"/>
  <c r="AA168" i="1"/>
  <c r="E168" i="1"/>
  <c r="U168" i="1" s="1"/>
  <c r="G22" i="10" a="1"/>
  <c r="G22" i="10" s="1"/>
  <c r="S22" i="10" s="1"/>
  <c r="B278" i="9" s="1"/>
  <c r="U18" i="10"/>
  <c r="V22" i="10"/>
  <c r="B97" i="10" s="1"/>
  <c r="M40" i="5"/>
  <c r="M88" i="5"/>
  <c r="M112" i="5"/>
  <c r="Q12" i="5" a="1"/>
  <c r="Q12" i="5" s="1"/>
  <c r="Y12" i="5" s="1"/>
  <c r="B339" i="9" s="1"/>
  <c r="X339" i="9" s="1"/>
  <c r="Q20" i="5" a="1"/>
  <c r="Q20" i="5" s="1"/>
  <c r="Y20" i="5" s="1"/>
  <c r="B419" i="9" s="1"/>
  <c r="X419" i="9" s="1"/>
  <c r="T48" i="1"/>
  <c r="I110" i="1"/>
  <c r="AA170" i="1"/>
  <c r="L47" i="1"/>
  <c r="L51" i="1"/>
  <c r="I109" i="1"/>
  <c r="I108" i="1"/>
  <c r="I114" i="1"/>
  <c r="I105" i="1"/>
  <c r="I104" i="1"/>
  <c r="I111" i="1"/>
  <c r="E142" i="1"/>
  <c r="U142" i="1" s="1"/>
  <c r="I101" i="1"/>
  <c r="I115" i="1"/>
  <c r="I103" i="1"/>
  <c r="B222" i="9"/>
  <c r="M222" i="9" s="1"/>
  <c r="E153" i="1"/>
  <c r="U153" i="1" s="1"/>
  <c r="E171" i="1"/>
  <c r="U171" i="1" s="1"/>
  <c r="U139" i="1"/>
  <c r="AA167" i="1"/>
  <c r="E145" i="1"/>
  <c r="E174" i="1"/>
  <c r="U174" i="1" s="1"/>
  <c r="E155" i="1"/>
  <c r="U155" i="1" s="1"/>
  <c r="U151" i="1"/>
  <c r="U133" i="1"/>
  <c r="U141" i="1"/>
  <c r="U161" i="1"/>
  <c r="U135" i="1"/>
  <c r="U143" i="1"/>
  <c r="U159" i="1"/>
  <c r="U167" i="1"/>
  <c r="U175" i="1"/>
  <c r="G102" i="1"/>
  <c r="E149" i="1"/>
  <c r="E157" i="1"/>
  <c r="E177" i="1"/>
  <c r="U145" i="1"/>
  <c r="W131" i="1"/>
  <c r="W135" i="1"/>
  <c r="W139" i="1"/>
  <c r="W143" i="1"/>
  <c r="W147" i="1"/>
  <c r="W151" i="1"/>
  <c r="W155" i="1"/>
  <c r="W159" i="1"/>
  <c r="W163" i="1"/>
  <c r="W167" i="1"/>
  <c r="W171" i="1"/>
  <c r="W175" i="1"/>
  <c r="Y131" i="1"/>
  <c r="Y135" i="1"/>
  <c r="Y139" i="1"/>
  <c r="Y143" i="1"/>
  <c r="Y147" i="1"/>
  <c r="Y151" i="1"/>
  <c r="Y155" i="1"/>
  <c r="Y159" i="1"/>
  <c r="Y163" i="1"/>
  <c r="Y167" i="1"/>
  <c r="Y171" i="1"/>
  <c r="Y175" i="1"/>
  <c r="AA135" i="1"/>
  <c r="AA143" i="1"/>
  <c r="AA151" i="1"/>
  <c r="AA159" i="1"/>
  <c r="AA165" i="1"/>
  <c r="AA175" i="1"/>
  <c r="G106" i="1"/>
  <c r="E158" i="1"/>
  <c r="E165" i="1"/>
  <c r="E173" i="1"/>
  <c r="U130" i="1"/>
  <c r="U146" i="1"/>
  <c r="U162" i="1"/>
  <c r="W128" i="1"/>
  <c r="W132" i="1"/>
  <c r="W136" i="1"/>
  <c r="W140" i="1"/>
  <c r="W144" i="1"/>
  <c r="W148" i="1"/>
  <c r="W152" i="1"/>
  <c r="W156" i="1"/>
  <c r="W160" i="1"/>
  <c r="W164" i="1"/>
  <c r="W168" i="1"/>
  <c r="W172" i="1"/>
  <c r="W176" i="1"/>
  <c r="Y128" i="1"/>
  <c r="Y132" i="1"/>
  <c r="Y136" i="1"/>
  <c r="Y140" i="1"/>
  <c r="Y144" i="1"/>
  <c r="Y148" i="1"/>
  <c r="Y152" i="1"/>
  <c r="Y156" i="1"/>
  <c r="Y160" i="1"/>
  <c r="Y164" i="1"/>
  <c r="Y168" i="1"/>
  <c r="Y172" i="1"/>
  <c r="Y176" i="1"/>
  <c r="AA161" i="1"/>
  <c r="AA166" i="1"/>
  <c r="AA177" i="1"/>
  <c r="W129" i="1"/>
  <c r="W133" i="1"/>
  <c r="W137" i="1"/>
  <c r="W141" i="1"/>
  <c r="W145" i="1"/>
  <c r="W149" i="1"/>
  <c r="W153" i="1"/>
  <c r="W157" i="1"/>
  <c r="W161" i="1"/>
  <c r="W165" i="1"/>
  <c r="W169" i="1"/>
  <c r="W173" i="1"/>
  <c r="W177" i="1"/>
  <c r="Y129" i="1"/>
  <c r="Y133" i="1"/>
  <c r="Y137" i="1"/>
  <c r="Y141" i="1"/>
  <c r="Y145" i="1"/>
  <c r="Y149" i="1"/>
  <c r="Y153" i="1"/>
  <c r="Y157" i="1"/>
  <c r="Y161" i="1"/>
  <c r="Y169" i="1"/>
  <c r="Y173" i="1"/>
  <c r="AA133" i="1"/>
  <c r="AA141" i="1"/>
  <c r="E169" i="1"/>
  <c r="W130" i="1"/>
  <c r="W134" i="1"/>
  <c r="W138" i="1"/>
  <c r="W142" i="1"/>
  <c r="W146" i="1"/>
  <c r="W150" i="1"/>
  <c r="W154" i="1"/>
  <c r="W158" i="1"/>
  <c r="W162" i="1"/>
  <c r="W166" i="1"/>
  <c r="W170" i="1"/>
  <c r="W174" i="1"/>
  <c r="Y130" i="1"/>
  <c r="Y134" i="1"/>
  <c r="Y138" i="1"/>
  <c r="Y142" i="1"/>
  <c r="Y146" i="1"/>
  <c r="Y150" i="1"/>
  <c r="Y154" i="1"/>
  <c r="Y158" i="1"/>
  <c r="Y162" i="1"/>
  <c r="Y174" i="1"/>
  <c r="AA130" i="1"/>
  <c r="AA146" i="1"/>
  <c r="Q11" i="5" a="1"/>
  <c r="Q11" i="5" s="1"/>
  <c r="Y11" i="5" s="1"/>
  <c r="Q15" i="5" a="1"/>
  <c r="Q15" i="5" s="1"/>
  <c r="Y15" i="5" s="1"/>
  <c r="Q19" i="5" a="1"/>
  <c r="Q19" i="5" s="1"/>
  <c r="Y19" i="5" s="1"/>
  <c r="Q23" i="5" a="1"/>
  <c r="Q23" i="5" s="1"/>
  <c r="Y23" i="5" s="1"/>
  <c r="AA13" i="5"/>
  <c r="AA17" i="5"/>
  <c r="AA21" i="5"/>
  <c r="AA25" i="5"/>
  <c r="AC11" i="5"/>
  <c r="AC15" i="5"/>
  <c r="AC19" i="5"/>
  <c r="AC23" i="5"/>
  <c r="AG13" i="5" a="1"/>
  <c r="AG13" i="5" s="1"/>
  <c r="AG17" i="5" a="1"/>
  <c r="AG17" i="5" s="1"/>
  <c r="AG21" i="5" a="1"/>
  <c r="AG21" i="5" s="1"/>
  <c r="AG25" i="5" a="1"/>
  <c r="AG25" i="5" s="1"/>
  <c r="B25" i="5"/>
  <c r="Q13" i="5" a="1"/>
  <c r="Q13" i="5" s="1"/>
  <c r="Y13" i="5" s="1"/>
  <c r="Q17" i="5" a="1"/>
  <c r="Q17" i="5" s="1"/>
  <c r="Y17" i="5" s="1"/>
  <c r="Q21" i="5" a="1"/>
  <c r="Q21" i="5" s="1"/>
  <c r="Y21" i="5" s="1"/>
  <c r="Q25" i="5" a="1"/>
  <c r="Q25" i="5" s="1"/>
  <c r="Y25" i="5" s="1"/>
  <c r="AA11" i="5"/>
  <c r="AA15" i="5"/>
  <c r="AA19" i="5"/>
  <c r="AA23" i="5"/>
  <c r="AG11" i="5" a="1"/>
  <c r="AG11" i="5" s="1"/>
  <c r="AG15" i="5" a="1"/>
  <c r="AG15" i="5" s="1"/>
  <c r="AG19" i="5" a="1"/>
  <c r="AG19" i="5" s="1"/>
  <c r="AG23" i="5" a="1"/>
  <c r="AG23" i="5" s="1"/>
  <c r="B73" i="10"/>
  <c r="V12" i="12"/>
  <c r="V16" i="12"/>
  <c r="V20" i="12"/>
  <c r="V24" i="12"/>
  <c r="G10" i="12" a="1"/>
  <c r="G10" i="12" s="1"/>
  <c r="S10" i="12" s="1"/>
  <c r="G14" i="12" a="1"/>
  <c r="G14" i="12" s="1"/>
  <c r="S14" i="12" s="1"/>
  <c r="G18" i="12" a="1"/>
  <c r="G18" i="12" s="1"/>
  <c r="S18" i="12" s="1"/>
  <c r="G22" i="12" a="1"/>
  <c r="G22" i="12" s="1"/>
  <c r="S22" i="12" s="1"/>
  <c r="T12" i="12"/>
  <c r="T16" i="12"/>
  <c r="T20" i="12"/>
  <c r="T24" i="12"/>
  <c r="V13" i="12"/>
  <c r="V17" i="12"/>
  <c r="V21" i="12"/>
  <c r="X10" i="12" a="1"/>
  <c r="X10" i="12" s="1"/>
  <c r="X14" i="12" a="1"/>
  <c r="X14" i="12" s="1"/>
  <c r="X18" i="12" a="1"/>
  <c r="X18" i="12" s="1"/>
  <c r="X22" i="12" a="1"/>
  <c r="X22" i="12" s="1"/>
  <c r="V10" i="12"/>
  <c r="V14" i="12"/>
  <c r="V18" i="12"/>
  <c r="V22" i="12"/>
  <c r="X11" i="12" a="1"/>
  <c r="X11" i="12" s="1"/>
  <c r="X15" i="12" a="1"/>
  <c r="X15" i="12" s="1"/>
  <c r="X19" i="12" a="1"/>
  <c r="X19" i="12" s="1"/>
  <c r="X23" i="12" a="1"/>
  <c r="X23" i="12" s="1"/>
  <c r="G12" i="12" a="1"/>
  <c r="G12" i="12" s="1"/>
  <c r="S12" i="12" s="1"/>
  <c r="G16" i="12" a="1"/>
  <c r="G16" i="12" s="1"/>
  <c r="S16" i="12" s="1"/>
  <c r="G20" i="12" a="1"/>
  <c r="G20" i="12" s="1"/>
  <c r="S20" i="12" s="1"/>
  <c r="G24" i="12" a="1"/>
  <c r="G24" i="12" s="1"/>
  <c r="S24" i="12" s="1"/>
  <c r="E154" i="1"/>
  <c r="E170" i="1"/>
  <c r="E150" i="1"/>
  <c r="E166" i="1"/>
  <c r="K45" i="1"/>
  <c r="B243" i="9" l="1"/>
  <c r="N243" i="9" s="1"/>
  <c r="B127" i="9"/>
  <c r="M127" i="9" s="1"/>
  <c r="D172" i="20"/>
  <c r="L73" i="10"/>
  <c r="C27" i="20"/>
  <c r="B309" i="9"/>
  <c r="N309" i="9" s="1"/>
  <c r="B241" i="9"/>
  <c r="M241" i="9" s="1"/>
  <c r="B246" i="9"/>
  <c r="L246" i="9" s="1"/>
  <c r="B265" i="9"/>
  <c r="L265" i="9" s="1"/>
  <c r="B59" i="9"/>
  <c r="L59" i="9" s="1"/>
  <c r="B232" i="9"/>
  <c r="M232" i="9" s="1"/>
  <c r="B217" i="9"/>
  <c r="N217" i="9" s="1"/>
  <c r="B363" i="9"/>
  <c r="X363" i="9" s="1"/>
  <c r="B290" i="9"/>
  <c r="N290" i="9" s="1"/>
  <c r="B268" i="9"/>
  <c r="N268" i="9" s="1"/>
  <c r="D139" i="20"/>
  <c r="D160" i="20"/>
  <c r="B361" i="9"/>
  <c r="X361" i="9" s="1"/>
  <c r="D141" i="20"/>
  <c r="B224" i="9"/>
  <c r="N224" i="9" s="1"/>
  <c r="B365" i="9"/>
  <c r="AA365" i="9" s="1"/>
  <c r="B202" i="9"/>
  <c r="N202" i="9" s="1"/>
  <c r="N65" i="9"/>
  <c r="B437" i="9"/>
  <c r="AA437" i="9" s="1"/>
  <c r="B442" i="9"/>
  <c r="Z442" i="9" s="1"/>
  <c r="B443" i="9"/>
  <c r="AA443" i="9" s="1"/>
  <c r="L49" i="10"/>
  <c r="B446" i="9"/>
  <c r="X446" i="9" s="1"/>
  <c r="M110" i="5"/>
  <c r="M114" i="5"/>
  <c r="B441" i="9"/>
  <c r="Z441" i="9" s="1"/>
  <c r="L50" i="10"/>
  <c r="B183" i="9"/>
  <c r="N183" i="9" s="1"/>
  <c r="B184" i="9"/>
  <c r="N184" i="9" s="1"/>
  <c r="B440" i="9"/>
  <c r="Z440" i="9" s="1"/>
  <c r="B445" i="9"/>
  <c r="AA445" i="9" s="1"/>
  <c r="B360" i="9"/>
  <c r="X360" i="9" s="1"/>
  <c r="B358" i="9"/>
  <c r="AA358" i="9" s="1"/>
  <c r="B186" i="9"/>
  <c r="N186" i="9" s="1"/>
  <c r="B444" i="9"/>
  <c r="X444" i="9" s="1"/>
  <c r="B438" i="9"/>
  <c r="Z438" i="9" s="1"/>
  <c r="B364" i="9"/>
  <c r="AA364" i="9" s="1"/>
  <c r="B366" i="9"/>
  <c r="Z366" i="9" s="1"/>
  <c r="C109" i="5"/>
  <c r="M109" i="5"/>
  <c r="C117" i="20"/>
  <c r="C118" i="20" s="1"/>
  <c r="D118" i="20" s="1"/>
  <c r="L78" i="10"/>
  <c r="L97" i="10"/>
  <c r="B256" i="9"/>
  <c r="L256" i="9" s="1"/>
  <c r="B63" i="9"/>
  <c r="N63" i="9" s="1"/>
  <c r="B247" i="9"/>
  <c r="L247" i="9" s="1"/>
  <c r="B245" i="9"/>
  <c r="L245" i="9" s="1"/>
  <c r="B203" i="9"/>
  <c r="N203" i="9" s="1"/>
  <c r="B206" i="9"/>
  <c r="N206" i="9" s="1"/>
  <c r="B120" i="9"/>
  <c r="M120" i="9" s="1"/>
  <c r="B258" i="9"/>
  <c r="N258" i="9" s="1"/>
  <c r="B233" i="9"/>
  <c r="N233" i="9" s="1"/>
  <c r="L74" i="10"/>
  <c r="L77" i="10"/>
  <c r="B357" i="9"/>
  <c r="AA357" i="9" s="1"/>
  <c r="B362" i="9"/>
  <c r="Z362" i="9" s="1"/>
  <c r="B291" i="9"/>
  <c r="M291" i="9" s="1"/>
  <c r="B249" i="9"/>
  <c r="N249" i="9" s="1"/>
  <c r="B64" i="9"/>
  <c r="N64" i="9" s="1"/>
  <c r="B273" i="9"/>
  <c r="L273" i="9" s="1"/>
  <c r="B240" i="9"/>
  <c r="L240" i="9" s="1"/>
  <c r="B238" i="9"/>
  <c r="L238" i="9" s="1"/>
  <c r="B207" i="9"/>
  <c r="N207" i="9" s="1"/>
  <c r="B122" i="9"/>
  <c r="N122" i="9" s="1"/>
  <c r="B61" i="9"/>
  <c r="M61" i="9" s="1"/>
  <c r="M62" i="5"/>
  <c r="C19" i="20"/>
  <c r="C20" i="20" s="1"/>
  <c r="L65" i="9"/>
  <c r="B260" i="9"/>
  <c r="L260" i="9" s="1"/>
  <c r="B296" i="9"/>
  <c r="N296" i="9" s="1"/>
  <c r="B68" i="9"/>
  <c r="N68" i="9" s="1"/>
  <c r="B239" i="9"/>
  <c r="M239" i="9" s="1"/>
  <c r="B244" i="9"/>
  <c r="N244" i="9" s="1"/>
  <c r="B201" i="9"/>
  <c r="N201" i="9" s="1"/>
  <c r="B126" i="9"/>
  <c r="N126" i="9" s="1"/>
  <c r="B102" i="9"/>
  <c r="M102" i="9" s="1"/>
  <c r="M64" i="5"/>
  <c r="M66" i="5"/>
  <c r="D140" i="20"/>
  <c r="AA359" i="9"/>
  <c r="B378" i="9"/>
  <c r="X378" i="9" s="1"/>
  <c r="B220" i="9"/>
  <c r="N220" i="9" s="1"/>
  <c r="B218" i="9"/>
  <c r="M218" i="9" s="1"/>
  <c r="B209" i="9"/>
  <c r="N209" i="9" s="1"/>
  <c r="B312" i="9"/>
  <c r="M312" i="9" s="1"/>
  <c r="B221" i="9"/>
  <c r="N221" i="9" s="1"/>
  <c r="B226" i="9"/>
  <c r="M226" i="9" s="1"/>
  <c r="B175" i="9"/>
  <c r="B314" i="9"/>
  <c r="N314" i="9" s="1"/>
  <c r="B219" i="9"/>
  <c r="N219" i="9" s="1"/>
  <c r="B384" i="9"/>
  <c r="X384" i="9" s="1"/>
  <c r="B225" i="9"/>
  <c r="N225" i="9" s="1"/>
  <c r="B223" i="9"/>
  <c r="M223" i="9" s="1"/>
  <c r="B212" i="9"/>
  <c r="N212" i="9" s="1"/>
  <c r="B148" i="9"/>
  <c r="M148" i="9" s="1"/>
  <c r="C143" i="20"/>
  <c r="D142" i="20"/>
  <c r="AA439" i="9"/>
  <c r="X439" i="9"/>
  <c r="B399" i="9"/>
  <c r="AA399" i="9" s="1"/>
  <c r="B406" i="9"/>
  <c r="B401" i="9"/>
  <c r="B398" i="9"/>
  <c r="AA398" i="9" s="1"/>
  <c r="B404" i="9"/>
  <c r="AA404" i="9" s="1"/>
  <c r="B383" i="9"/>
  <c r="AA383" i="9" s="1"/>
  <c r="B377" i="9"/>
  <c r="X377" i="9" s="1"/>
  <c r="B382" i="9"/>
  <c r="Z382" i="9" s="1"/>
  <c r="B381" i="9"/>
  <c r="X381" i="9" s="1"/>
  <c r="B386" i="9"/>
  <c r="AA386" i="9" s="1"/>
  <c r="B380" i="9"/>
  <c r="AA380" i="9" s="1"/>
  <c r="B385" i="9"/>
  <c r="X385" i="9" s="1"/>
  <c r="Z359" i="9"/>
  <c r="B204" i="9"/>
  <c r="N204" i="9" s="1"/>
  <c r="M243" i="9"/>
  <c r="L241" i="9"/>
  <c r="L259" i="9"/>
  <c r="L227" i="9"/>
  <c r="B176" i="9"/>
  <c r="N227" i="9"/>
  <c r="B177" i="9"/>
  <c r="N177" i="9" s="1"/>
  <c r="L314" i="9"/>
  <c r="N259" i="9"/>
  <c r="B173" i="9"/>
  <c r="N173" i="9" s="1"/>
  <c r="B174" i="9"/>
  <c r="N174" i="9" s="1"/>
  <c r="B42" i="9"/>
  <c r="N42" i="9" s="1"/>
  <c r="B47" i="9"/>
  <c r="N47" i="9" s="1"/>
  <c r="B46" i="9"/>
  <c r="N46" i="9" s="1"/>
  <c r="B41" i="9"/>
  <c r="N41" i="9" s="1"/>
  <c r="B40" i="9"/>
  <c r="N40" i="9" s="1"/>
  <c r="B39" i="9"/>
  <c r="B44" i="9"/>
  <c r="N44" i="9" s="1"/>
  <c r="B43" i="9"/>
  <c r="N43" i="9" s="1"/>
  <c r="B48" i="9"/>
  <c r="N48" i="9" s="1"/>
  <c r="C109" i="20"/>
  <c r="D108" i="20"/>
  <c r="C71" i="20"/>
  <c r="D70" i="20"/>
  <c r="C162" i="20"/>
  <c r="D161" i="20"/>
  <c r="C14" i="20"/>
  <c r="D14" i="20" s="1"/>
  <c r="D13" i="20"/>
  <c r="C114" i="20"/>
  <c r="D114" i="20" s="1"/>
  <c r="D113" i="20"/>
  <c r="C50" i="20"/>
  <c r="D49" i="20"/>
  <c r="B215" i="9"/>
  <c r="B214" i="9"/>
  <c r="M214" i="9" s="1"/>
  <c r="B311" i="9"/>
  <c r="M311" i="9" s="1"/>
  <c r="B108" i="9"/>
  <c r="N108" i="9" s="1"/>
  <c r="C122" i="20"/>
  <c r="D122" i="20" s="1"/>
  <c r="D121" i="20"/>
  <c r="C181" i="20"/>
  <c r="D180" i="20"/>
  <c r="C75" i="20"/>
  <c r="D74" i="20"/>
  <c r="C28" i="20"/>
  <c r="D27" i="20"/>
  <c r="C154" i="20"/>
  <c r="D153" i="20"/>
  <c r="N175" i="9"/>
  <c r="B84" i="9"/>
  <c r="N84" i="9" s="1"/>
  <c r="N242" i="9"/>
  <c r="M309" i="9"/>
  <c r="B306" i="9"/>
  <c r="N306" i="9" s="1"/>
  <c r="L243" i="9"/>
  <c r="B301" i="9"/>
  <c r="L301" i="9" s="1"/>
  <c r="B79" i="9"/>
  <c r="N79" i="9" s="1"/>
  <c r="N88" i="9"/>
  <c r="B463" i="9"/>
  <c r="AA463" i="9" s="1"/>
  <c r="B457" i="9"/>
  <c r="AA457" i="9" s="1"/>
  <c r="B424" i="9"/>
  <c r="AA424" i="9" s="1"/>
  <c r="M307" i="9"/>
  <c r="Z419" i="9"/>
  <c r="AA339" i="9"/>
  <c r="B462" i="9"/>
  <c r="X462" i="9" s="1"/>
  <c r="B342" i="9"/>
  <c r="AA342" i="9" s="1"/>
  <c r="B317" i="9"/>
  <c r="M317" i="9" s="1"/>
  <c r="B284" i="9"/>
  <c r="L284" i="9" s="1"/>
  <c r="B299" i="9"/>
  <c r="M299" i="9" s="1"/>
  <c r="X379" i="9"/>
  <c r="Z379" i="9"/>
  <c r="B211" i="9"/>
  <c r="M211" i="9" s="1"/>
  <c r="B216" i="9"/>
  <c r="M216" i="9" s="1"/>
  <c r="B210" i="9"/>
  <c r="B169" i="9"/>
  <c r="N169" i="9" s="1"/>
  <c r="B172" i="9"/>
  <c r="B145" i="9"/>
  <c r="M145" i="9" s="1"/>
  <c r="B400" i="9"/>
  <c r="B405" i="9"/>
  <c r="AA405" i="9" s="1"/>
  <c r="B315" i="9"/>
  <c r="M315" i="9" s="1"/>
  <c r="B316" i="9"/>
  <c r="M316" i="9" s="1"/>
  <c r="B310" i="9"/>
  <c r="M310" i="9" s="1"/>
  <c r="B283" i="9"/>
  <c r="L283" i="9" s="1"/>
  <c r="B338" i="9"/>
  <c r="X338" i="9" s="1"/>
  <c r="B208" i="9"/>
  <c r="L208" i="9" s="1"/>
  <c r="B168" i="9"/>
  <c r="B171" i="9"/>
  <c r="N171" i="9" s="1"/>
  <c r="B403" i="9"/>
  <c r="B397" i="9"/>
  <c r="B308" i="9"/>
  <c r="B282" i="9"/>
  <c r="M282" i="9" s="1"/>
  <c r="M278" i="9"/>
  <c r="N278" i="9"/>
  <c r="L278" i="9"/>
  <c r="B49" i="10"/>
  <c r="L53" i="10"/>
  <c r="B185" i="9"/>
  <c r="N185" i="9" s="1"/>
  <c r="B180" i="9"/>
  <c r="B295" i="9"/>
  <c r="M295" i="9" s="1"/>
  <c r="B289" i="9"/>
  <c r="B294" i="9"/>
  <c r="N294" i="9" s="1"/>
  <c r="B272" i="9"/>
  <c r="B277" i="9"/>
  <c r="B287" i="9"/>
  <c r="M287" i="9" s="1"/>
  <c r="B281" i="9"/>
  <c r="N281" i="9" s="1"/>
  <c r="B286" i="9"/>
  <c r="N286" i="9" s="1"/>
  <c r="B187" i="9"/>
  <c r="B178" i="9"/>
  <c r="N178" i="9" s="1"/>
  <c r="B288" i="9"/>
  <c r="N288" i="9" s="1"/>
  <c r="B293" i="9"/>
  <c r="M293" i="9" s="1"/>
  <c r="B271" i="9"/>
  <c r="N271" i="9" s="1"/>
  <c r="B276" i="9"/>
  <c r="N276" i="9" s="1"/>
  <c r="B270" i="9"/>
  <c r="L270" i="9" s="1"/>
  <c r="B279" i="9"/>
  <c r="N279" i="9" s="1"/>
  <c r="B285" i="9"/>
  <c r="M285" i="9" s="1"/>
  <c r="B182" i="9"/>
  <c r="B292" i="9"/>
  <c r="L292" i="9" s="1"/>
  <c r="B275" i="9"/>
  <c r="N275" i="9" s="1"/>
  <c r="B269" i="9"/>
  <c r="L269" i="9" s="1"/>
  <c r="B280" i="9"/>
  <c r="B179" i="9"/>
  <c r="L128" i="9"/>
  <c r="N128" i="9"/>
  <c r="N198" i="9"/>
  <c r="L38" i="10"/>
  <c r="B37" i="10"/>
  <c r="L41" i="10"/>
  <c r="L37" i="10"/>
  <c r="L40" i="10"/>
  <c r="L39" i="10"/>
  <c r="L42" i="10"/>
  <c r="L98" i="10"/>
  <c r="B305" i="9"/>
  <c r="B85" i="9"/>
  <c r="N85" i="9" s="1"/>
  <c r="L109" i="10"/>
  <c r="L111" i="10"/>
  <c r="L114" i="10"/>
  <c r="L110" i="10"/>
  <c r="B109" i="10"/>
  <c r="L113" i="10"/>
  <c r="L112" i="10"/>
  <c r="M88" i="9"/>
  <c r="M265" i="9"/>
  <c r="L307" i="9"/>
  <c r="Z459" i="9"/>
  <c r="B263" i="9"/>
  <c r="M263" i="9" s="1"/>
  <c r="B460" i="9"/>
  <c r="X460" i="9" s="1"/>
  <c r="B465" i="9"/>
  <c r="Z465" i="9" s="1"/>
  <c r="B300" i="9"/>
  <c r="M300" i="9" s="1"/>
  <c r="B298" i="9"/>
  <c r="L298" i="9" s="1"/>
  <c r="B264" i="9"/>
  <c r="B262" i="9"/>
  <c r="N262" i="9" s="1"/>
  <c r="B87" i="9"/>
  <c r="N87" i="9" s="1"/>
  <c r="B343" i="9"/>
  <c r="Z343" i="9" s="1"/>
  <c r="B86" i="9"/>
  <c r="B344" i="9"/>
  <c r="X344" i="9" s="1"/>
  <c r="B237" i="9"/>
  <c r="N237" i="9" s="1"/>
  <c r="B251" i="9"/>
  <c r="B250" i="9"/>
  <c r="B62" i="9"/>
  <c r="M62" i="9" s="1"/>
  <c r="B67" i="9"/>
  <c r="M67" i="9" s="1"/>
  <c r="B22" i="9"/>
  <c r="B188" i="9"/>
  <c r="B199" i="9"/>
  <c r="B205" i="9"/>
  <c r="B121" i="9"/>
  <c r="M121" i="9" s="1"/>
  <c r="B119" i="9"/>
  <c r="B124" i="9"/>
  <c r="M124" i="9" s="1"/>
  <c r="B103" i="9"/>
  <c r="N103" i="9" s="1"/>
  <c r="B81" i="9"/>
  <c r="B267" i="9"/>
  <c r="M61" i="5"/>
  <c r="L61" i="10"/>
  <c r="L63" i="10"/>
  <c r="L66" i="10"/>
  <c r="L62" i="10"/>
  <c r="L65" i="10"/>
  <c r="L64" i="10"/>
  <c r="B61" i="10"/>
  <c r="L54" i="10"/>
  <c r="L52" i="10"/>
  <c r="L313" i="9"/>
  <c r="X459" i="9"/>
  <c r="B80" i="9"/>
  <c r="N80" i="9" s="1"/>
  <c r="B461" i="9"/>
  <c r="Z461" i="9" s="1"/>
  <c r="B466" i="9"/>
  <c r="B423" i="9"/>
  <c r="B418" i="9"/>
  <c r="AA418" i="9" s="1"/>
  <c r="Z339" i="9"/>
  <c r="B464" i="9"/>
  <c r="Z464" i="9" s="1"/>
  <c r="B458" i="9"/>
  <c r="X458" i="9" s="1"/>
  <c r="B304" i="9"/>
  <c r="N304" i="9" s="1"/>
  <c r="B302" i="9"/>
  <c r="B261" i="9"/>
  <c r="N261" i="9" s="1"/>
  <c r="B266" i="9"/>
  <c r="L266" i="9" s="1"/>
  <c r="B83" i="9"/>
  <c r="B303" i="9"/>
  <c r="B82" i="9"/>
  <c r="M82" i="9" s="1"/>
  <c r="B337" i="9"/>
  <c r="AA337" i="9" s="1"/>
  <c r="B228" i="9"/>
  <c r="B101" i="9"/>
  <c r="B255" i="9"/>
  <c r="L255" i="9" s="1"/>
  <c r="B254" i="9"/>
  <c r="N254" i="9" s="1"/>
  <c r="B66" i="9"/>
  <c r="L66" i="9" s="1"/>
  <c r="B60" i="9"/>
  <c r="B27" i="9"/>
  <c r="B193" i="9"/>
  <c r="B200" i="9"/>
  <c r="B125" i="9"/>
  <c r="B123" i="9"/>
  <c r="N123" i="9" s="1"/>
  <c r="B107" i="9"/>
  <c r="N107" i="9" s="1"/>
  <c r="C61" i="5"/>
  <c r="M65" i="5"/>
  <c r="B85" i="10"/>
  <c r="L90" i="10"/>
  <c r="L85" i="10"/>
  <c r="L88" i="10"/>
  <c r="L87" i="10"/>
  <c r="L86" i="10"/>
  <c r="L89" i="10"/>
  <c r="M128" i="9"/>
  <c r="B139" i="9"/>
  <c r="M139" i="9" s="1"/>
  <c r="B141" i="9"/>
  <c r="B142" i="9"/>
  <c r="B144" i="9"/>
  <c r="N144" i="9" s="1"/>
  <c r="B147" i="9"/>
  <c r="B146" i="9"/>
  <c r="L146" i="9" s="1"/>
  <c r="B140" i="9"/>
  <c r="M140" i="9" s="1"/>
  <c r="N194" i="9"/>
  <c r="N28" i="9"/>
  <c r="L234" i="9"/>
  <c r="N234" i="9"/>
  <c r="M234" i="9"/>
  <c r="N104" i="9"/>
  <c r="M104" i="9"/>
  <c r="K107" i="12"/>
  <c r="K103" i="12"/>
  <c r="B102" i="12"/>
  <c r="K105" i="12"/>
  <c r="K102" i="12"/>
  <c r="K104" i="12"/>
  <c r="K106" i="12"/>
  <c r="M33" i="5"/>
  <c r="C31" i="5"/>
  <c r="M34" i="5"/>
  <c r="M32" i="5"/>
  <c r="M31" i="5"/>
  <c r="M36" i="5"/>
  <c r="M35" i="5"/>
  <c r="L120" i="10"/>
  <c r="L116" i="10"/>
  <c r="L117" i="10"/>
  <c r="L115" i="10"/>
  <c r="B115" i="10"/>
  <c r="L119" i="10"/>
  <c r="L118" i="10"/>
  <c r="K71" i="12"/>
  <c r="K67" i="12"/>
  <c r="B66" i="12"/>
  <c r="K68" i="12"/>
  <c r="K70" i="12"/>
  <c r="K66" i="12"/>
  <c r="K69" i="12"/>
  <c r="B417" i="9"/>
  <c r="AA417" i="9" s="1"/>
  <c r="B25" i="9"/>
  <c r="N25" i="9" s="1"/>
  <c r="B20" i="9"/>
  <c r="N20" i="9" s="1"/>
  <c r="B192" i="9"/>
  <c r="K111" i="12"/>
  <c r="K110" i="12"/>
  <c r="B108" i="12"/>
  <c r="K113" i="12"/>
  <c r="K108" i="12"/>
  <c r="K109" i="12"/>
  <c r="K112" i="12"/>
  <c r="M81" i="5"/>
  <c r="C79" i="5"/>
  <c r="M82" i="5"/>
  <c r="M80" i="5"/>
  <c r="M79" i="5"/>
  <c r="M84" i="5"/>
  <c r="M83" i="5"/>
  <c r="M45" i="5"/>
  <c r="C43" i="5"/>
  <c r="M46" i="5"/>
  <c r="M48" i="5"/>
  <c r="M47" i="5"/>
  <c r="M44" i="5"/>
  <c r="M43" i="5"/>
  <c r="M143" i="9"/>
  <c r="B421" i="9"/>
  <c r="AA421" i="9" s="1"/>
  <c r="B426" i="9"/>
  <c r="Z426" i="9" s="1"/>
  <c r="B341" i="9"/>
  <c r="Z341" i="9" s="1"/>
  <c r="B346" i="9"/>
  <c r="B235" i="9"/>
  <c r="M235" i="9" s="1"/>
  <c r="B236" i="9"/>
  <c r="B230" i="9"/>
  <c r="L230" i="9" s="1"/>
  <c r="B248" i="9"/>
  <c r="B253" i="9"/>
  <c r="N253" i="9" s="1"/>
  <c r="B19" i="9"/>
  <c r="B24" i="9"/>
  <c r="B191" i="9"/>
  <c r="B196" i="9"/>
  <c r="N196" i="9" s="1"/>
  <c r="B190" i="9"/>
  <c r="N190" i="9" s="1"/>
  <c r="B106" i="9"/>
  <c r="B100" i="9"/>
  <c r="L69" i="10"/>
  <c r="L67" i="10"/>
  <c r="L72" i="10"/>
  <c r="L68" i="10"/>
  <c r="L71" i="10"/>
  <c r="B67" i="10"/>
  <c r="L70" i="10"/>
  <c r="K39" i="12"/>
  <c r="K41" i="12"/>
  <c r="K36" i="12"/>
  <c r="K38" i="12"/>
  <c r="B36" i="12"/>
  <c r="K40" i="12"/>
  <c r="K37" i="12"/>
  <c r="K99" i="12"/>
  <c r="K100" i="12"/>
  <c r="K97" i="12"/>
  <c r="K98" i="12"/>
  <c r="K101" i="12"/>
  <c r="B96" i="12"/>
  <c r="K96" i="12"/>
  <c r="K95" i="12"/>
  <c r="K91" i="12"/>
  <c r="B90" i="12"/>
  <c r="K94" i="12"/>
  <c r="K92" i="12"/>
  <c r="K93" i="12"/>
  <c r="K90" i="12"/>
  <c r="M93" i="5"/>
  <c r="C91" i="5"/>
  <c r="M94" i="5"/>
  <c r="M96" i="5"/>
  <c r="M91" i="5"/>
  <c r="M95" i="5"/>
  <c r="M92" i="5"/>
  <c r="L99" i="10"/>
  <c r="L100" i="10"/>
  <c r="L108" i="10"/>
  <c r="L107" i="10"/>
  <c r="L103" i="10"/>
  <c r="L106" i="10"/>
  <c r="B103" i="10"/>
  <c r="L105" i="10"/>
  <c r="L104" i="10"/>
  <c r="L57" i="10"/>
  <c r="L59" i="10"/>
  <c r="L60" i="10"/>
  <c r="L56" i="10"/>
  <c r="L55" i="10"/>
  <c r="B55" i="10"/>
  <c r="L58" i="10"/>
  <c r="L33" i="10"/>
  <c r="L31" i="10"/>
  <c r="B31" i="10"/>
  <c r="L36" i="10"/>
  <c r="L32" i="10"/>
  <c r="L35" i="10"/>
  <c r="L34" i="10"/>
  <c r="M77" i="5"/>
  <c r="M73" i="5"/>
  <c r="M78" i="5"/>
  <c r="M74" i="5"/>
  <c r="M75" i="5"/>
  <c r="C73" i="5"/>
  <c r="M76" i="5"/>
  <c r="K83" i="12"/>
  <c r="K79" i="12"/>
  <c r="B78" i="12"/>
  <c r="K78" i="12"/>
  <c r="K81" i="12"/>
  <c r="K82" i="12"/>
  <c r="K80" i="12"/>
  <c r="K75" i="12"/>
  <c r="K73" i="12"/>
  <c r="K76" i="12"/>
  <c r="K77" i="12"/>
  <c r="K72" i="12"/>
  <c r="B72" i="12"/>
  <c r="K74" i="12"/>
  <c r="M105" i="5"/>
  <c r="C103" i="5"/>
  <c r="M106" i="5"/>
  <c r="M104" i="5"/>
  <c r="M103" i="5"/>
  <c r="M108" i="5"/>
  <c r="M107" i="5"/>
  <c r="M69" i="5"/>
  <c r="C67" i="5"/>
  <c r="M70" i="5"/>
  <c r="M72" i="5"/>
  <c r="M71" i="5"/>
  <c r="M68" i="5"/>
  <c r="M67" i="5"/>
  <c r="AA419" i="9"/>
  <c r="B422" i="9"/>
  <c r="AA422" i="9" s="1"/>
  <c r="B21" i="9"/>
  <c r="B26" i="9"/>
  <c r="B197" i="9"/>
  <c r="L45" i="10"/>
  <c r="L47" i="10"/>
  <c r="B43" i="10"/>
  <c r="L48" i="10"/>
  <c r="L44" i="10"/>
  <c r="L43" i="10"/>
  <c r="L46" i="10"/>
  <c r="K59" i="12"/>
  <c r="K55" i="12"/>
  <c r="B54" i="12"/>
  <c r="K57" i="12"/>
  <c r="K54" i="12"/>
  <c r="K56" i="12"/>
  <c r="K58" i="12"/>
  <c r="K51" i="12"/>
  <c r="K52" i="12"/>
  <c r="K49" i="12"/>
  <c r="K50" i="12"/>
  <c r="B48" i="12"/>
  <c r="K53" i="12"/>
  <c r="K48" i="12"/>
  <c r="K47" i="12"/>
  <c r="K43" i="12"/>
  <c r="B42" i="12"/>
  <c r="K46" i="12"/>
  <c r="K44" i="12"/>
  <c r="K45" i="12"/>
  <c r="K42" i="12"/>
  <c r="K35" i="12"/>
  <c r="K31" i="12"/>
  <c r="B30" i="12"/>
  <c r="K30" i="12"/>
  <c r="K34" i="12"/>
  <c r="K33" i="12"/>
  <c r="K32" i="12"/>
  <c r="K119" i="12"/>
  <c r="K115" i="12"/>
  <c r="B114" i="12"/>
  <c r="K116" i="12"/>
  <c r="K118" i="12"/>
  <c r="K114" i="12"/>
  <c r="K117" i="12"/>
  <c r="L102" i="10"/>
  <c r="L101" i="10"/>
  <c r="M57" i="5"/>
  <c r="C55" i="5"/>
  <c r="M58" i="5"/>
  <c r="M56" i="5"/>
  <c r="M55" i="5"/>
  <c r="M60" i="5"/>
  <c r="M59" i="5"/>
  <c r="M117" i="5"/>
  <c r="C115" i="5"/>
  <c r="M118" i="5"/>
  <c r="M120" i="5"/>
  <c r="M115" i="5"/>
  <c r="M119" i="5"/>
  <c r="M116" i="5"/>
  <c r="L127" i="9"/>
  <c r="B420" i="9"/>
  <c r="B425" i="9"/>
  <c r="AA425" i="9" s="1"/>
  <c r="B340" i="9"/>
  <c r="B345" i="9"/>
  <c r="B105" i="9"/>
  <c r="L105" i="9" s="1"/>
  <c r="B231" i="9"/>
  <c r="B229" i="9"/>
  <c r="B252" i="9"/>
  <c r="N252" i="9" s="1"/>
  <c r="B23" i="9"/>
  <c r="B195" i="9"/>
  <c r="B189" i="9"/>
  <c r="B99" i="9"/>
  <c r="L94" i="10"/>
  <c r="B91" i="10"/>
  <c r="L96" i="10"/>
  <c r="L93" i="10"/>
  <c r="L92" i="10"/>
  <c r="L91" i="10"/>
  <c r="L95" i="10"/>
  <c r="K87" i="12"/>
  <c r="K89" i="12"/>
  <c r="K84" i="12"/>
  <c r="K86" i="12"/>
  <c r="B84" i="12"/>
  <c r="K88" i="12"/>
  <c r="K85" i="12"/>
  <c r="L82" i="10"/>
  <c r="B79" i="10"/>
  <c r="L80" i="10"/>
  <c r="L81" i="10"/>
  <c r="L84" i="10"/>
  <c r="L83" i="10"/>
  <c r="L79" i="10"/>
  <c r="M53" i="5"/>
  <c r="M49" i="5"/>
  <c r="M54" i="5"/>
  <c r="M50" i="5"/>
  <c r="M52" i="5"/>
  <c r="M51" i="5"/>
  <c r="C49" i="5"/>
  <c r="N265" i="9"/>
  <c r="L143" i="9"/>
  <c r="N127" i="9"/>
  <c r="N313" i="9"/>
  <c r="M247" i="9"/>
  <c r="N222" i="9"/>
  <c r="N170" i="9"/>
  <c r="L213" i="9"/>
  <c r="M268" i="9"/>
  <c r="AA402" i="9"/>
  <c r="M257" i="9"/>
  <c r="N257" i="9"/>
  <c r="L222" i="9"/>
  <c r="N213" i="9"/>
  <c r="N59" i="9"/>
  <c r="M290" i="9"/>
  <c r="L242" i="9"/>
  <c r="L104" i="9"/>
  <c r="B116" i="9"/>
  <c r="B112" i="9"/>
  <c r="B115" i="9"/>
  <c r="B111" i="9"/>
  <c r="B118" i="9"/>
  <c r="B114" i="9"/>
  <c r="B110" i="9"/>
  <c r="B117" i="9"/>
  <c r="B113" i="9"/>
  <c r="B109" i="9"/>
  <c r="L249" i="9"/>
  <c r="N120" i="9"/>
  <c r="B56" i="9"/>
  <c r="B52" i="9"/>
  <c r="B55" i="9"/>
  <c r="B51" i="9"/>
  <c r="B58" i="9"/>
  <c r="B54" i="9"/>
  <c r="B50" i="9"/>
  <c r="B57" i="9"/>
  <c r="B53" i="9"/>
  <c r="B49" i="9"/>
  <c r="B374" i="9"/>
  <c r="B370" i="9"/>
  <c r="B373" i="9"/>
  <c r="B369" i="9"/>
  <c r="B376" i="9"/>
  <c r="B372" i="9"/>
  <c r="B368" i="9"/>
  <c r="B367" i="9"/>
  <c r="B375" i="9"/>
  <c r="B371" i="9"/>
  <c r="M297" i="9"/>
  <c r="N297" i="9"/>
  <c r="L297" i="9"/>
  <c r="M274" i="9"/>
  <c r="L274" i="9"/>
  <c r="B394" i="9"/>
  <c r="B390" i="9"/>
  <c r="B393" i="9"/>
  <c r="B389" i="9"/>
  <c r="B396" i="9"/>
  <c r="B392" i="9"/>
  <c r="B388" i="9"/>
  <c r="B395" i="9"/>
  <c r="B391" i="9"/>
  <c r="B387" i="9"/>
  <c r="N274" i="9"/>
  <c r="B474" i="9"/>
  <c r="B470" i="9"/>
  <c r="B473" i="9"/>
  <c r="B469" i="9"/>
  <c r="B476" i="9"/>
  <c r="B472" i="9"/>
  <c r="B468" i="9"/>
  <c r="B475" i="9"/>
  <c r="B471" i="9"/>
  <c r="B467" i="9"/>
  <c r="B36" i="9"/>
  <c r="B32" i="9"/>
  <c r="B35" i="9"/>
  <c r="B31" i="9"/>
  <c r="B38" i="9"/>
  <c r="B34" i="9"/>
  <c r="B30" i="9"/>
  <c r="B37" i="9"/>
  <c r="B33" i="9"/>
  <c r="B29" i="9"/>
  <c r="B138" i="9"/>
  <c r="B134" i="9"/>
  <c r="B137" i="9"/>
  <c r="B132" i="9"/>
  <c r="B136" i="9"/>
  <c r="B131" i="9"/>
  <c r="B135" i="9"/>
  <c r="B130" i="9"/>
  <c r="B133" i="9"/>
  <c r="B129" i="9"/>
  <c r="B454" i="9"/>
  <c r="B450" i="9"/>
  <c r="B453" i="9"/>
  <c r="B449" i="9"/>
  <c r="B456" i="9"/>
  <c r="B452" i="9"/>
  <c r="B448" i="9"/>
  <c r="B447" i="9"/>
  <c r="B455" i="9"/>
  <c r="B451" i="9"/>
  <c r="B158" i="9"/>
  <c r="B154" i="9"/>
  <c r="B150" i="9"/>
  <c r="B153" i="9"/>
  <c r="B157" i="9"/>
  <c r="B152" i="9"/>
  <c r="B156" i="9"/>
  <c r="B151" i="9"/>
  <c r="B155" i="9"/>
  <c r="B149" i="9"/>
  <c r="B96" i="9"/>
  <c r="B92" i="9"/>
  <c r="B95" i="9"/>
  <c r="B91" i="9"/>
  <c r="B98" i="9"/>
  <c r="B94" i="9"/>
  <c r="B90" i="9"/>
  <c r="B89" i="9"/>
  <c r="B97" i="9"/>
  <c r="B93" i="9"/>
  <c r="B354" i="9"/>
  <c r="B350" i="9"/>
  <c r="B353" i="9"/>
  <c r="B349" i="9"/>
  <c r="B356" i="9"/>
  <c r="B352" i="9"/>
  <c r="B348" i="9"/>
  <c r="B351" i="9"/>
  <c r="B347" i="9"/>
  <c r="B355" i="9"/>
  <c r="B414" i="9"/>
  <c r="B410" i="9"/>
  <c r="B413" i="9"/>
  <c r="B409" i="9"/>
  <c r="B416" i="9"/>
  <c r="B412" i="9"/>
  <c r="B408" i="9"/>
  <c r="B415" i="9"/>
  <c r="B411" i="9"/>
  <c r="B407" i="9"/>
  <c r="B76" i="9"/>
  <c r="B72" i="9"/>
  <c r="B75" i="9"/>
  <c r="B71" i="9"/>
  <c r="B78" i="9"/>
  <c r="B74" i="9"/>
  <c r="B70" i="9"/>
  <c r="B73" i="9"/>
  <c r="B69" i="9"/>
  <c r="B77" i="9"/>
  <c r="B16" i="9"/>
  <c r="B12" i="9"/>
  <c r="B15" i="9"/>
  <c r="B11" i="9"/>
  <c r="B18" i="9"/>
  <c r="B14" i="9"/>
  <c r="B10" i="9"/>
  <c r="B9" i="9"/>
  <c r="B17" i="9"/>
  <c r="B13" i="9"/>
  <c r="B434" i="9"/>
  <c r="B430" i="9"/>
  <c r="B433" i="9"/>
  <c r="B429" i="9"/>
  <c r="B436" i="9"/>
  <c r="B432" i="9"/>
  <c r="B428" i="9"/>
  <c r="B431" i="9"/>
  <c r="B427" i="9"/>
  <c r="B435" i="9"/>
  <c r="B334" i="9"/>
  <c r="B330" i="9"/>
  <c r="B333" i="9"/>
  <c r="B329" i="9"/>
  <c r="B336" i="9"/>
  <c r="B332" i="9"/>
  <c r="B328" i="9"/>
  <c r="B335" i="9"/>
  <c r="B331" i="9"/>
  <c r="B327" i="9"/>
  <c r="U134" i="1"/>
  <c r="U165" i="1"/>
  <c r="U170" i="1"/>
  <c r="U158" i="1"/>
  <c r="U177" i="1"/>
  <c r="U166" i="1"/>
  <c r="U154" i="1"/>
  <c r="U169" i="1"/>
  <c r="U137" i="1"/>
  <c r="U157" i="1"/>
  <c r="U150" i="1"/>
  <c r="U138" i="1"/>
  <c r="U173" i="1"/>
  <c r="U129" i="1"/>
  <c r="U149" i="1"/>
  <c r="X25" i="5"/>
  <c r="X17" i="5"/>
  <c r="X21" i="5"/>
  <c r="X13" i="5"/>
  <c r="C8" i="6"/>
  <c r="B8" i="6"/>
  <c r="C10" i="5"/>
  <c r="B10" i="5" s="1"/>
  <c r="B10" i="10"/>
  <c r="B9" i="12"/>
  <c r="K127" i="1"/>
  <c r="E127" i="1" s="1"/>
  <c r="E100" i="1"/>
  <c r="L223" i="9" l="1"/>
  <c r="N232" i="9"/>
  <c r="L232" i="9"/>
  <c r="N238" i="9"/>
  <c r="M238" i="9"/>
  <c r="M249" i="9"/>
  <c r="L309" i="9"/>
  <c r="L268" i="9"/>
  <c r="N247" i="9"/>
  <c r="M296" i="9"/>
  <c r="L296" i="9"/>
  <c r="M59" i="9"/>
  <c r="L120" i="9"/>
  <c r="L258" i="9"/>
  <c r="N241" i="9"/>
  <c r="M224" i="9"/>
  <c r="L64" i="9"/>
  <c r="M273" i="9"/>
  <c r="M233" i="9"/>
  <c r="M256" i="9"/>
  <c r="L239" i="9"/>
  <c r="M122" i="9"/>
  <c r="M209" i="9"/>
  <c r="N102" i="9"/>
  <c r="N256" i="9"/>
  <c r="N239" i="9"/>
  <c r="N246" i="9"/>
  <c r="M245" i="9"/>
  <c r="M64" i="9"/>
  <c r="M246" i="9"/>
  <c r="D19" i="20"/>
  <c r="L217" i="9"/>
  <c r="M126" i="9"/>
  <c r="M217" i="9"/>
  <c r="L218" i="9"/>
  <c r="L224" i="9"/>
  <c r="M258" i="9"/>
  <c r="N245" i="9"/>
  <c r="Z445" i="9"/>
  <c r="X365" i="9"/>
  <c r="X357" i="9"/>
  <c r="Z446" i="9"/>
  <c r="Z437" i="9"/>
  <c r="Z444" i="9"/>
  <c r="Z357" i="9"/>
  <c r="AA444" i="9"/>
  <c r="X445" i="9"/>
  <c r="AA363" i="9"/>
  <c r="Z363" i="9"/>
  <c r="Z365" i="9"/>
  <c r="M68" i="9"/>
  <c r="L126" i="9"/>
  <c r="L102" i="9"/>
  <c r="D117" i="20"/>
  <c r="L290" i="9"/>
  <c r="AA361" i="9"/>
  <c r="Z361" i="9"/>
  <c r="X437" i="9"/>
  <c r="AA446" i="9"/>
  <c r="L312" i="9"/>
  <c r="L68" i="9"/>
  <c r="AA362" i="9"/>
  <c r="Z443" i="9"/>
  <c r="X442" i="9"/>
  <c r="AA442" i="9"/>
  <c r="X438" i="9"/>
  <c r="X443" i="9"/>
  <c r="L63" i="9"/>
  <c r="X440" i="9"/>
  <c r="AA441" i="9"/>
  <c r="X366" i="9"/>
  <c r="AA440" i="9"/>
  <c r="X441" i="9"/>
  <c r="AA366" i="9"/>
  <c r="AA438" i="9"/>
  <c r="Z360" i="9"/>
  <c r="X364" i="9"/>
  <c r="X358" i="9"/>
  <c r="Z364" i="9"/>
  <c r="M240" i="9"/>
  <c r="Z358" i="9"/>
  <c r="AA360" i="9"/>
  <c r="L291" i="9"/>
  <c r="N260" i="9"/>
  <c r="L122" i="9"/>
  <c r="M63" i="9"/>
  <c r="L233" i="9"/>
  <c r="X362" i="9"/>
  <c r="N273" i="9"/>
  <c r="N61" i="9"/>
  <c r="N312" i="9"/>
  <c r="N240" i="9"/>
  <c r="L61" i="9"/>
  <c r="L244" i="9"/>
  <c r="N291" i="9"/>
  <c r="M260" i="9"/>
  <c r="M244" i="9"/>
  <c r="M314" i="9"/>
  <c r="N223" i="9"/>
  <c r="AA378" i="9"/>
  <c r="Z378" i="9"/>
  <c r="Z384" i="9"/>
  <c r="M225" i="9"/>
  <c r="M221" i="9"/>
  <c r="L209" i="9"/>
  <c r="N287" i="9"/>
  <c r="N255" i="9"/>
  <c r="L225" i="9"/>
  <c r="L219" i="9"/>
  <c r="L221" i="9"/>
  <c r="M220" i="9"/>
  <c r="L220" i="9"/>
  <c r="N148" i="9"/>
  <c r="L148" i="9"/>
  <c r="N218" i="9"/>
  <c r="M212" i="9"/>
  <c r="L226" i="9"/>
  <c r="M219" i="9"/>
  <c r="C144" i="20"/>
  <c r="D143" i="20"/>
  <c r="L212" i="9"/>
  <c r="N226" i="9"/>
  <c r="AA384" i="9"/>
  <c r="L139" i="9"/>
  <c r="L85" i="9"/>
  <c r="N82" i="9"/>
  <c r="M108" i="9"/>
  <c r="X383" i="9"/>
  <c r="AA377" i="9"/>
  <c r="AA401" i="9"/>
  <c r="AA406" i="9"/>
  <c r="X386" i="9"/>
  <c r="Z383" i="9"/>
  <c r="Z386" i="9"/>
  <c r="Z377" i="9"/>
  <c r="Z385" i="9"/>
  <c r="Z380" i="9"/>
  <c r="Z381" i="9"/>
  <c r="X382" i="9"/>
  <c r="AA385" i="9"/>
  <c r="AA381" i="9"/>
  <c r="X380" i="9"/>
  <c r="AA382" i="9"/>
  <c r="X463" i="9"/>
  <c r="Z424" i="9"/>
  <c r="Z342" i="9"/>
  <c r="Z344" i="9"/>
  <c r="X342" i="9"/>
  <c r="AA465" i="9"/>
  <c r="X464" i="9"/>
  <c r="AA464" i="9"/>
  <c r="AA397" i="9"/>
  <c r="X343" i="9"/>
  <c r="Z338" i="9"/>
  <c r="Z463" i="9"/>
  <c r="AA403" i="9"/>
  <c r="X422" i="9"/>
  <c r="Z422" i="9"/>
  <c r="X424" i="9"/>
  <c r="N235" i="9"/>
  <c r="L315" i="9"/>
  <c r="L316" i="9"/>
  <c r="N211" i="9"/>
  <c r="M283" i="9"/>
  <c r="M266" i="9"/>
  <c r="N282" i="9"/>
  <c r="L235" i="9"/>
  <c r="L282" i="9"/>
  <c r="L271" i="9"/>
  <c r="L262" i="9"/>
  <c r="N199" i="9"/>
  <c r="M255" i="9"/>
  <c r="M292" i="9"/>
  <c r="N316" i="9"/>
  <c r="M261" i="9"/>
  <c r="M270" i="9"/>
  <c r="L237" i="9"/>
  <c r="N292" i="9"/>
  <c r="M286" i="9"/>
  <c r="M281" i="9"/>
  <c r="N208" i="9"/>
  <c r="M276" i="9"/>
  <c r="N283" i="9"/>
  <c r="N176" i="9"/>
  <c r="M230" i="9"/>
  <c r="L286" i="9"/>
  <c r="L261" i="9"/>
  <c r="N284" i="9"/>
  <c r="N270" i="9"/>
  <c r="N216" i="9"/>
  <c r="M284" i="9"/>
  <c r="M208" i="9"/>
  <c r="L216" i="9"/>
  <c r="M288" i="9"/>
  <c r="N205" i="9"/>
  <c r="N180" i="9"/>
  <c r="L288" i="9"/>
  <c r="N179" i="9"/>
  <c r="M87" i="9"/>
  <c r="L145" i="9"/>
  <c r="L82" i="9"/>
  <c r="N145" i="9"/>
  <c r="L79" i="9"/>
  <c r="N121" i="9"/>
  <c r="L121" i="9"/>
  <c r="L108" i="9"/>
  <c r="M85" i="9"/>
  <c r="N139" i="9"/>
  <c r="M79" i="9"/>
  <c r="M123" i="9"/>
  <c r="L123" i="9"/>
  <c r="N39" i="9"/>
  <c r="L84" i="9"/>
  <c r="M84" i="9"/>
  <c r="N27" i="9"/>
  <c r="M66" i="9"/>
  <c r="C72" i="20"/>
  <c r="D72" i="20" s="1"/>
  <c r="D71" i="20"/>
  <c r="L215" i="9"/>
  <c r="M215" i="9"/>
  <c r="N215" i="9"/>
  <c r="AA423" i="9"/>
  <c r="X423" i="9"/>
  <c r="Z423" i="9"/>
  <c r="N308" i="9"/>
  <c r="L308" i="9"/>
  <c r="N210" i="9"/>
  <c r="M210" i="9"/>
  <c r="M308" i="9"/>
  <c r="C51" i="20"/>
  <c r="D50" i="20"/>
  <c r="C110" i="20"/>
  <c r="D110" i="20" s="1"/>
  <c r="D109" i="20"/>
  <c r="C21" i="20"/>
  <c r="D20" i="20"/>
  <c r="N311" i="9"/>
  <c r="L311" i="9"/>
  <c r="C163" i="20"/>
  <c r="D162" i="20"/>
  <c r="C155" i="20"/>
  <c r="D154" i="20"/>
  <c r="C29" i="20"/>
  <c r="D28" i="20"/>
  <c r="C76" i="20"/>
  <c r="D76" i="20" s="1"/>
  <c r="D75" i="20"/>
  <c r="C182" i="20"/>
  <c r="D182" i="20" s="1"/>
  <c r="D181" i="20"/>
  <c r="N214" i="9"/>
  <c r="L214" i="9"/>
  <c r="M262" i="9"/>
  <c r="X465" i="9"/>
  <c r="N317" i="9"/>
  <c r="N315" i="9"/>
  <c r="N124" i="9"/>
  <c r="L140" i="9"/>
  <c r="N140" i="9"/>
  <c r="L211" i="9"/>
  <c r="N182" i="9"/>
  <c r="L281" i="9"/>
  <c r="L317" i="9"/>
  <c r="N172" i="9"/>
  <c r="AA344" i="9"/>
  <c r="AA338" i="9"/>
  <c r="L306" i="9"/>
  <c r="M306" i="9"/>
  <c r="M107" i="9"/>
  <c r="L276" i="9"/>
  <c r="L124" i="9"/>
  <c r="L107" i="9"/>
  <c r="L275" i="9"/>
  <c r="M254" i="9"/>
  <c r="Z337" i="9"/>
  <c r="L87" i="9"/>
  <c r="L300" i="9"/>
  <c r="N299" i="9"/>
  <c r="L299" i="9"/>
  <c r="N293" i="9"/>
  <c r="L279" i="9"/>
  <c r="L210" i="9"/>
  <c r="Z458" i="9"/>
  <c r="N193" i="9"/>
  <c r="L293" i="9"/>
  <c r="Z462" i="9"/>
  <c r="AA462" i="9"/>
  <c r="X457" i="9"/>
  <c r="M237" i="9"/>
  <c r="M275" i="9"/>
  <c r="L254" i="9"/>
  <c r="X337" i="9"/>
  <c r="N26" i="9"/>
  <c r="N300" i="9"/>
  <c r="L310" i="9"/>
  <c r="M279" i="9"/>
  <c r="N168" i="9"/>
  <c r="L67" i="9"/>
  <c r="N310" i="9"/>
  <c r="N301" i="9"/>
  <c r="M301" i="9"/>
  <c r="AA458" i="9"/>
  <c r="AA400" i="9"/>
  <c r="N266" i="9"/>
  <c r="L80" i="9"/>
  <c r="N67" i="9"/>
  <c r="M80" i="9"/>
  <c r="Z457" i="9"/>
  <c r="X341" i="9"/>
  <c r="Z418" i="9"/>
  <c r="X418" i="9"/>
  <c r="N285" i="9"/>
  <c r="L285" i="9"/>
  <c r="N289" i="9"/>
  <c r="L289" i="9"/>
  <c r="N269" i="9"/>
  <c r="N187" i="9"/>
  <c r="L277" i="9"/>
  <c r="M277" i="9"/>
  <c r="N277" i="9"/>
  <c r="L295" i="9"/>
  <c r="N295" i="9"/>
  <c r="L287" i="9"/>
  <c r="M269" i="9"/>
  <c r="M289" i="9"/>
  <c r="M272" i="9"/>
  <c r="N272" i="9"/>
  <c r="L272" i="9"/>
  <c r="M298" i="9"/>
  <c r="M271" i="9"/>
  <c r="L280" i="9"/>
  <c r="M280" i="9"/>
  <c r="N280" i="9"/>
  <c r="L294" i="9"/>
  <c r="M294" i="9"/>
  <c r="M125" i="9"/>
  <c r="N125" i="9"/>
  <c r="L125" i="9"/>
  <c r="N60" i="9"/>
  <c r="M60" i="9"/>
  <c r="L60" i="9"/>
  <c r="L101" i="9"/>
  <c r="N101" i="9"/>
  <c r="M101" i="9"/>
  <c r="L303" i="9"/>
  <c r="N303" i="9"/>
  <c r="M303" i="9"/>
  <c r="L302" i="9"/>
  <c r="M302" i="9"/>
  <c r="N302" i="9"/>
  <c r="AA466" i="9"/>
  <c r="X466" i="9"/>
  <c r="L267" i="9"/>
  <c r="N267" i="9"/>
  <c r="M267" i="9"/>
  <c r="N188" i="9"/>
  <c r="N264" i="9"/>
  <c r="L264" i="9"/>
  <c r="M264" i="9"/>
  <c r="M305" i="9"/>
  <c r="L305" i="9"/>
  <c r="N305" i="9"/>
  <c r="Z466" i="9"/>
  <c r="N119" i="9"/>
  <c r="M119" i="9"/>
  <c r="L119" i="9"/>
  <c r="L250" i="9"/>
  <c r="M250" i="9"/>
  <c r="N250" i="9"/>
  <c r="N86" i="9"/>
  <c r="L86" i="9"/>
  <c r="M86" i="9"/>
  <c r="Z460" i="9"/>
  <c r="AA460" i="9"/>
  <c r="N142" i="9"/>
  <c r="L142" i="9"/>
  <c r="N200" i="9"/>
  <c r="L81" i="9"/>
  <c r="M81" i="9"/>
  <c r="N81" i="9"/>
  <c r="M251" i="9"/>
  <c r="N251" i="9"/>
  <c r="N263" i="9"/>
  <c r="L263" i="9"/>
  <c r="AA343" i="9"/>
  <c r="L253" i="9"/>
  <c r="M253" i="9"/>
  <c r="Z421" i="9"/>
  <c r="X421" i="9"/>
  <c r="Z417" i="9"/>
  <c r="X417" i="9"/>
  <c r="L228" i="9"/>
  <c r="M228" i="9"/>
  <c r="M83" i="9"/>
  <c r="L83" i="9"/>
  <c r="M304" i="9"/>
  <c r="L304" i="9"/>
  <c r="AA461" i="9"/>
  <c r="X461" i="9"/>
  <c r="N66" i="9"/>
  <c r="N298" i="9"/>
  <c r="M142" i="9"/>
  <c r="L251" i="9"/>
  <c r="N83" i="9"/>
  <c r="N228" i="9"/>
  <c r="N21" i="9"/>
  <c r="N19" i="9"/>
  <c r="L236" i="9"/>
  <c r="N236" i="9"/>
  <c r="M236" i="9"/>
  <c r="AA426" i="9"/>
  <c r="X426" i="9"/>
  <c r="N22" i="9"/>
  <c r="N62" i="9"/>
  <c r="L62" i="9"/>
  <c r="M103" i="9"/>
  <c r="L103" i="9"/>
  <c r="N147" i="9"/>
  <c r="L147" i="9"/>
  <c r="L141" i="9"/>
  <c r="N141" i="9"/>
  <c r="M141" i="9"/>
  <c r="M144" i="9"/>
  <c r="L144" i="9"/>
  <c r="M147" i="9"/>
  <c r="M146" i="9"/>
  <c r="N146" i="9"/>
  <c r="L99" i="9"/>
  <c r="N99" i="9"/>
  <c r="M99" i="9"/>
  <c r="L252" i="9"/>
  <c r="M252" i="9"/>
  <c r="Z345" i="9"/>
  <c r="AA345" i="9"/>
  <c r="X345" i="9"/>
  <c r="N197" i="9"/>
  <c r="L100" i="9"/>
  <c r="M100" i="9"/>
  <c r="N100" i="9"/>
  <c r="N191" i="9"/>
  <c r="M248" i="9"/>
  <c r="N248" i="9"/>
  <c r="L248" i="9"/>
  <c r="X346" i="9"/>
  <c r="AA346" i="9"/>
  <c r="Z346" i="9"/>
  <c r="N192" i="9"/>
  <c r="N189" i="9"/>
  <c r="M229" i="9"/>
  <c r="N229" i="9"/>
  <c r="Z340" i="9"/>
  <c r="AA340" i="9"/>
  <c r="L106" i="9"/>
  <c r="M106" i="9"/>
  <c r="N24" i="9"/>
  <c r="N230" i="9"/>
  <c r="AA341" i="9"/>
  <c r="N106" i="9"/>
  <c r="X340" i="9"/>
  <c r="L229" i="9"/>
  <c r="N195" i="9"/>
  <c r="L231" i="9"/>
  <c r="M231" i="9"/>
  <c r="N231" i="9"/>
  <c r="Z425" i="9"/>
  <c r="X425" i="9"/>
  <c r="N23" i="9"/>
  <c r="N105" i="9"/>
  <c r="M105" i="9"/>
  <c r="AA420" i="9"/>
  <c r="X420" i="9"/>
  <c r="Z420" i="9"/>
  <c r="X177" i="1"/>
  <c r="I100" i="1"/>
  <c r="X328" i="9"/>
  <c r="AA328" i="9"/>
  <c r="Z328" i="9"/>
  <c r="AA333" i="9"/>
  <c r="Z333" i="9"/>
  <c r="X333" i="9"/>
  <c r="AA427" i="9"/>
  <c r="Z427" i="9"/>
  <c r="X427" i="9"/>
  <c r="AA436" i="9"/>
  <c r="Z436" i="9"/>
  <c r="X436" i="9"/>
  <c r="Z434" i="9"/>
  <c r="AA434" i="9"/>
  <c r="X434" i="9"/>
  <c r="N10" i="9"/>
  <c r="N15" i="9"/>
  <c r="L69" i="9"/>
  <c r="N69" i="9"/>
  <c r="M69" i="9"/>
  <c r="N78" i="9"/>
  <c r="M78" i="9"/>
  <c r="L78" i="9"/>
  <c r="M76" i="9"/>
  <c r="L76" i="9"/>
  <c r="N76" i="9"/>
  <c r="AA415" i="9"/>
  <c r="AA409" i="9"/>
  <c r="AA355" i="9"/>
  <c r="Z355" i="9"/>
  <c r="X355" i="9"/>
  <c r="AA352" i="9"/>
  <c r="Z352" i="9"/>
  <c r="X352" i="9"/>
  <c r="Z350" i="9"/>
  <c r="AA350" i="9"/>
  <c r="X350" i="9"/>
  <c r="L97" i="9"/>
  <c r="N97" i="9"/>
  <c r="M97" i="9"/>
  <c r="N98" i="9"/>
  <c r="M98" i="9"/>
  <c r="L98" i="9"/>
  <c r="N96" i="9"/>
  <c r="L96" i="9"/>
  <c r="M96" i="9"/>
  <c r="N156" i="9"/>
  <c r="M156" i="9"/>
  <c r="L156" i="9"/>
  <c r="M150" i="9"/>
  <c r="L150" i="9"/>
  <c r="N150" i="9"/>
  <c r="AA448" i="9"/>
  <c r="Z448" i="9"/>
  <c r="X448" i="9"/>
  <c r="Z453" i="9"/>
  <c r="X453" i="9"/>
  <c r="AA453" i="9"/>
  <c r="M133" i="9"/>
  <c r="N133" i="9"/>
  <c r="L133" i="9"/>
  <c r="N136" i="9"/>
  <c r="L136" i="9"/>
  <c r="M136" i="9"/>
  <c r="L138" i="9"/>
  <c r="N138" i="9"/>
  <c r="M138" i="9"/>
  <c r="N30" i="9"/>
  <c r="N35" i="9"/>
  <c r="AA471" i="9"/>
  <c r="Z471" i="9"/>
  <c r="X471" i="9"/>
  <c r="AA476" i="9"/>
  <c r="Z476" i="9"/>
  <c r="X476" i="9"/>
  <c r="AA474" i="9"/>
  <c r="X474" i="9"/>
  <c r="Z474" i="9"/>
  <c r="AA387" i="9"/>
  <c r="Z387" i="9"/>
  <c r="X387" i="9"/>
  <c r="X392" i="9"/>
  <c r="AA392" i="9"/>
  <c r="Z392" i="9"/>
  <c r="AA390" i="9"/>
  <c r="Z390" i="9"/>
  <c r="X390" i="9"/>
  <c r="X367" i="9"/>
  <c r="AA367" i="9"/>
  <c r="Z367" i="9"/>
  <c r="Z369" i="9"/>
  <c r="AA369" i="9"/>
  <c r="X369" i="9"/>
  <c r="L49" i="9"/>
  <c r="M49" i="9"/>
  <c r="N49" i="9"/>
  <c r="M54" i="9"/>
  <c r="L54" i="9"/>
  <c r="N54" i="9"/>
  <c r="N52" i="9"/>
  <c r="M52" i="9"/>
  <c r="L52" i="9"/>
  <c r="N117" i="9"/>
  <c r="M117" i="9"/>
  <c r="L117" i="9"/>
  <c r="M111" i="9"/>
  <c r="N111" i="9"/>
  <c r="L111" i="9"/>
  <c r="AA327" i="9"/>
  <c r="Z327" i="9"/>
  <c r="X327" i="9"/>
  <c r="Z332" i="9"/>
  <c r="X332" i="9"/>
  <c r="AA332" i="9"/>
  <c r="AA330" i="9"/>
  <c r="Z330" i="9"/>
  <c r="X330" i="9"/>
  <c r="X431" i="9"/>
  <c r="Z431" i="9"/>
  <c r="AA431" i="9"/>
  <c r="X429" i="9"/>
  <c r="Z429" i="9"/>
  <c r="AA429" i="9"/>
  <c r="N13" i="9"/>
  <c r="N14" i="9"/>
  <c r="N12" i="9"/>
  <c r="M73" i="9"/>
  <c r="L73" i="9"/>
  <c r="N73" i="9"/>
  <c r="N71" i="9"/>
  <c r="M71" i="9"/>
  <c r="L71" i="9"/>
  <c r="AA408" i="9"/>
  <c r="AA413" i="9"/>
  <c r="X347" i="9"/>
  <c r="AA347" i="9"/>
  <c r="Z347" i="9"/>
  <c r="AA356" i="9"/>
  <c r="Z356" i="9"/>
  <c r="X356" i="9"/>
  <c r="Z354" i="9"/>
  <c r="X354" i="9"/>
  <c r="AA354" i="9"/>
  <c r="M89" i="9"/>
  <c r="L89" i="9"/>
  <c r="N89" i="9"/>
  <c r="L91" i="9"/>
  <c r="M91" i="9"/>
  <c r="N91" i="9"/>
  <c r="N149" i="9"/>
  <c r="L149" i="9"/>
  <c r="M149" i="9"/>
  <c r="N152" i="9"/>
  <c r="L152" i="9"/>
  <c r="M152" i="9"/>
  <c r="L154" i="9"/>
  <c r="N154" i="9"/>
  <c r="M154" i="9"/>
  <c r="X451" i="9"/>
  <c r="Z451" i="9"/>
  <c r="AA451" i="9"/>
  <c r="AA452" i="9"/>
  <c r="Z452" i="9"/>
  <c r="X452" i="9"/>
  <c r="Z450" i="9"/>
  <c r="X450" i="9"/>
  <c r="AA450" i="9"/>
  <c r="N130" i="9"/>
  <c r="M130" i="9"/>
  <c r="L130" i="9"/>
  <c r="M132" i="9"/>
  <c r="L132" i="9"/>
  <c r="N132" i="9"/>
  <c r="N29" i="9"/>
  <c r="N34" i="9"/>
  <c r="N32" i="9"/>
  <c r="AA475" i="9"/>
  <c r="X475" i="9"/>
  <c r="Z475" i="9"/>
  <c r="X469" i="9"/>
  <c r="AA469" i="9"/>
  <c r="Z469" i="9"/>
  <c r="X391" i="9"/>
  <c r="Z391" i="9"/>
  <c r="AA391" i="9"/>
  <c r="Z396" i="9"/>
  <c r="AA396" i="9"/>
  <c r="X396" i="9"/>
  <c r="AA394" i="9"/>
  <c r="X394" i="9"/>
  <c r="Z394" i="9"/>
  <c r="Z368" i="9"/>
  <c r="X368" i="9"/>
  <c r="AA368" i="9"/>
  <c r="AA373" i="9"/>
  <c r="Z373" i="9"/>
  <c r="X373" i="9"/>
  <c r="N53" i="9"/>
  <c r="M53" i="9"/>
  <c r="L53" i="9"/>
  <c r="L58" i="9"/>
  <c r="N58" i="9"/>
  <c r="M58" i="9"/>
  <c r="M56" i="9"/>
  <c r="L56" i="9"/>
  <c r="N56" i="9"/>
  <c r="N110" i="9"/>
  <c r="M110" i="9"/>
  <c r="L110" i="9"/>
  <c r="N115" i="9"/>
  <c r="L115" i="9"/>
  <c r="M115" i="9"/>
  <c r="X331" i="9"/>
  <c r="Z331" i="9"/>
  <c r="AA331" i="9"/>
  <c r="X336" i="9"/>
  <c r="AA336" i="9"/>
  <c r="Z336" i="9"/>
  <c r="AA334" i="9"/>
  <c r="X334" i="9"/>
  <c r="Z334" i="9"/>
  <c r="Z428" i="9"/>
  <c r="AA428" i="9"/>
  <c r="X428" i="9"/>
  <c r="X433" i="9"/>
  <c r="Z433" i="9"/>
  <c r="AA433" i="9"/>
  <c r="N17" i="9"/>
  <c r="N18" i="9"/>
  <c r="N16" i="9"/>
  <c r="M70" i="9"/>
  <c r="L70" i="9"/>
  <c r="N70" i="9"/>
  <c r="M75" i="9"/>
  <c r="L75" i="9"/>
  <c r="N75" i="9"/>
  <c r="AA407" i="9"/>
  <c r="AA412" i="9"/>
  <c r="AA410" i="9"/>
  <c r="AA351" i="9"/>
  <c r="X351" i="9"/>
  <c r="Z351" i="9"/>
  <c r="X349" i="9"/>
  <c r="AA349" i="9"/>
  <c r="Z349" i="9"/>
  <c r="L90" i="9"/>
  <c r="N90" i="9"/>
  <c r="M90" i="9"/>
  <c r="M95" i="9"/>
  <c r="N95" i="9"/>
  <c r="L95" i="9"/>
  <c r="M155" i="9"/>
  <c r="N155" i="9"/>
  <c r="L155" i="9"/>
  <c r="N157" i="9"/>
  <c r="L157" i="9"/>
  <c r="M157" i="9"/>
  <c r="N158" i="9"/>
  <c r="M158" i="9"/>
  <c r="L158" i="9"/>
  <c r="X455" i="9"/>
  <c r="Z455" i="9"/>
  <c r="AA455" i="9"/>
  <c r="Z456" i="9"/>
  <c r="X456" i="9"/>
  <c r="AA456" i="9"/>
  <c r="AA454" i="9"/>
  <c r="X454" i="9"/>
  <c r="Z454" i="9"/>
  <c r="N135" i="9"/>
  <c r="L135" i="9"/>
  <c r="M135" i="9"/>
  <c r="M137" i="9"/>
  <c r="N137" i="9"/>
  <c r="L137" i="9"/>
  <c r="N33" i="9"/>
  <c r="N38" i="9"/>
  <c r="N36" i="9"/>
  <c r="AA468" i="9"/>
  <c r="Z468" i="9"/>
  <c r="X468" i="9"/>
  <c r="AA473" i="9"/>
  <c r="Z473" i="9"/>
  <c r="X473" i="9"/>
  <c r="X395" i="9"/>
  <c r="AA395" i="9"/>
  <c r="Z395" i="9"/>
  <c r="AA389" i="9"/>
  <c r="X389" i="9"/>
  <c r="Z389" i="9"/>
  <c r="Z371" i="9"/>
  <c r="X371" i="9"/>
  <c r="AA371" i="9"/>
  <c r="X372" i="9"/>
  <c r="AA372" i="9"/>
  <c r="Z372" i="9"/>
  <c r="X370" i="9"/>
  <c r="AA370" i="9"/>
  <c r="Z370" i="9"/>
  <c r="N57" i="9"/>
  <c r="M57" i="9"/>
  <c r="L57" i="9"/>
  <c r="L51" i="9"/>
  <c r="M51" i="9"/>
  <c r="N51" i="9"/>
  <c r="L109" i="9"/>
  <c r="N109" i="9"/>
  <c r="M109" i="9"/>
  <c r="N114" i="9"/>
  <c r="M114" i="9"/>
  <c r="L114" i="9"/>
  <c r="N112" i="9"/>
  <c r="L112" i="9"/>
  <c r="M112" i="9"/>
  <c r="Z335" i="9"/>
  <c r="X335" i="9"/>
  <c r="AA335" i="9"/>
  <c r="Z329" i="9"/>
  <c r="X329" i="9"/>
  <c r="AA329" i="9"/>
  <c r="X435" i="9"/>
  <c r="AA435" i="9"/>
  <c r="Z435" i="9"/>
  <c r="X432" i="9"/>
  <c r="AA432" i="9"/>
  <c r="Z432" i="9"/>
  <c r="X430" i="9"/>
  <c r="Z430" i="9"/>
  <c r="AA430" i="9"/>
  <c r="N9" i="9"/>
  <c r="N11" i="9"/>
  <c r="N77" i="9"/>
  <c r="M77" i="9"/>
  <c r="L77" i="9"/>
  <c r="L74" i="9"/>
  <c r="N74" i="9"/>
  <c r="M74" i="9"/>
  <c r="M72" i="9"/>
  <c r="L72" i="9"/>
  <c r="N72" i="9"/>
  <c r="AA411" i="9"/>
  <c r="AA416" i="9"/>
  <c r="AA414" i="9"/>
  <c r="Z348" i="9"/>
  <c r="AA348" i="9"/>
  <c r="X348" i="9"/>
  <c r="X353" i="9"/>
  <c r="Z353" i="9"/>
  <c r="AA353" i="9"/>
  <c r="M93" i="9"/>
  <c r="L93" i="9"/>
  <c r="N93" i="9"/>
  <c r="N94" i="9"/>
  <c r="M94" i="9"/>
  <c r="L94" i="9"/>
  <c r="M92" i="9"/>
  <c r="L92" i="9"/>
  <c r="N92" i="9"/>
  <c r="M151" i="9"/>
  <c r="N151" i="9"/>
  <c r="L151" i="9"/>
  <c r="N153" i="9"/>
  <c r="L153" i="9"/>
  <c r="M153" i="9"/>
  <c r="AA447" i="9"/>
  <c r="X447" i="9"/>
  <c r="Z447" i="9"/>
  <c r="Z449" i="9"/>
  <c r="X449" i="9"/>
  <c r="AA449" i="9"/>
  <c r="N129" i="9"/>
  <c r="M129" i="9"/>
  <c r="L129" i="9"/>
  <c r="N131" i="9"/>
  <c r="M131" i="9"/>
  <c r="L131" i="9"/>
  <c r="M134" i="9"/>
  <c r="L134" i="9"/>
  <c r="N134" i="9"/>
  <c r="N37" i="9"/>
  <c r="N31" i="9"/>
  <c r="X467" i="9"/>
  <c r="AA467" i="9"/>
  <c r="Z467" i="9"/>
  <c r="X472" i="9"/>
  <c r="AA472" i="9"/>
  <c r="Z472" i="9"/>
  <c r="Z470" i="9"/>
  <c r="AA470" i="9"/>
  <c r="X470" i="9"/>
  <c r="AA388" i="9"/>
  <c r="X388" i="9"/>
  <c r="Z388" i="9"/>
  <c r="Z393" i="9"/>
  <c r="AA393" i="9"/>
  <c r="X393" i="9"/>
  <c r="AA375" i="9"/>
  <c r="Z375" i="9"/>
  <c r="X375" i="9"/>
  <c r="AA376" i="9"/>
  <c r="X376" i="9"/>
  <c r="Z376" i="9"/>
  <c r="AA374" i="9"/>
  <c r="Z374" i="9"/>
  <c r="X374" i="9"/>
  <c r="N50" i="9"/>
  <c r="M50" i="9"/>
  <c r="L50" i="9"/>
  <c r="L55" i="9"/>
  <c r="N55" i="9"/>
  <c r="M55" i="9"/>
  <c r="M113" i="9"/>
  <c r="N113" i="9"/>
  <c r="L113" i="9"/>
  <c r="M118" i="9"/>
  <c r="L118" i="9"/>
  <c r="N118" i="9"/>
  <c r="L116" i="9"/>
  <c r="N116" i="9"/>
  <c r="M116" i="9"/>
  <c r="AE21" i="5" a="1"/>
  <c r="AE21" i="5" s="1"/>
  <c r="X149" i="1"/>
  <c r="X173" i="1"/>
  <c r="X166" i="1"/>
  <c r="X158" i="1"/>
  <c r="X169" i="1"/>
  <c r="X165" i="1"/>
  <c r="AE25" i="5" a="1"/>
  <c r="AE25" i="5" s="1"/>
  <c r="X170" i="1"/>
  <c r="X134" i="1"/>
  <c r="AE13" i="5" a="1"/>
  <c r="AE13" i="5" s="1"/>
  <c r="AE17" i="5" a="1"/>
  <c r="AE17" i="5" s="1"/>
  <c r="X129" i="1"/>
  <c r="X154" i="1"/>
  <c r="X152" i="1"/>
  <c r="X144" i="1"/>
  <c r="X163" i="1"/>
  <c r="X147" i="1"/>
  <c r="X131" i="1"/>
  <c r="X136" i="1"/>
  <c r="X128" i="1"/>
  <c r="X133" i="1"/>
  <c r="X161" i="1"/>
  <c r="X168" i="1"/>
  <c r="X146" i="1"/>
  <c r="X135" i="1"/>
  <c r="X159" i="1"/>
  <c r="X175" i="1"/>
  <c r="X174" i="1"/>
  <c r="AE22" i="5" a="1"/>
  <c r="AE22" i="5" s="1"/>
  <c r="AE15" i="5" a="1"/>
  <c r="AE15" i="5" s="1"/>
  <c r="AE24" i="5" a="1"/>
  <c r="AE24" i="5" s="1"/>
  <c r="X156" i="1"/>
  <c r="X142" i="1"/>
  <c r="X171" i="1"/>
  <c r="X162" i="1"/>
  <c r="X140" i="1"/>
  <c r="X155" i="1"/>
  <c r="AE19" i="5" a="1"/>
  <c r="AE19" i="5" s="1"/>
  <c r="AE12" i="5" a="1"/>
  <c r="AE12" i="5" s="1"/>
  <c r="AE20" i="5" a="1"/>
  <c r="AE20" i="5" s="1"/>
  <c r="X151" i="1"/>
  <c r="X164" i="1"/>
  <c r="X141" i="1"/>
  <c r="X132" i="1"/>
  <c r="X139" i="1"/>
  <c r="X145" i="1"/>
  <c r="X143" i="1"/>
  <c r="X167" i="1"/>
  <c r="X148" i="1"/>
  <c r="AE14" i="5" a="1"/>
  <c r="AE14" i="5" s="1"/>
  <c r="AE23" i="5" a="1"/>
  <c r="AE23" i="5" s="1"/>
  <c r="AE16" i="5" a="1"/>
  <c r="AE16" i="5" s="1"/>
  <c r="X176" i="1"/>
  <c r="X153" i="1"/>
  <c r="X130" i="1"/>
  <c r="X172" i="1"/>
  <c r="X160" i="1"/>
  <c r="AE18" i="5" a="1"/>
  <c r="AE18" i="5" s="1"/>
  <c r="AE11" i="5" a="1"/>
  <c r="AE11" i="5" s="1"/>
  <c r="X150" i="1"/>
  <c r="X137" i="1"/>
  <c r="X138" i="1"/>
  <c r="X157" i="1"/>
  <c r="L45" i="1"/>
  <c r="T45" i="1"/>
  <c r="C145" i="20" l="1"/>
  <c r="D144" i="20"/>
  <c r="C22" i="20"/>
  <c r="D21" i="20"/>
  <c r="C156" i="20"/>
  <c r="D155" i="20"/>
  <c r="C164" i="20"/>
  <c r="D163" i="20"/>
  <c r="C30" i="20"/>
  <c r="D29" i="20"/>
  <c r="C52" i="20"/>
  <c r="D51" i="20"/>
  <c r="K10" i="1"/>
  <c r="C146" i="20" l="1"/>
  <c r="D145" i="20"/>
  <c r="C157" i="20"/>
  <c r="D156" i="20"/>
  <c r="C31" i="20"/>
  <c r="D31" i="20" s="1"/>
  <c r="D30" i="20"/>
  <c r="C53" i="20"/>
  <c r="D52" i="20"/>
  <c r="C165" i="20"/>
  <c r="D165" i="20" s="1"/>
  <c r="D164" i="20"/>
  <c r="C23" i="20"/>
  <c r="D22" i="20"/>
  <c r="J93" i="6"/>
  <c r="E6" i="1"/>
  <c r="E5" i="1"/>
  <c r="C147" i="20" l="1"/>
  <c r="D146" i="20"/>
  <c r="C24" i="20"/>
  <c r="D24" i="20" s="1"/>
  <c r="D23" i="20"/>
  <c r="C54" i="20"/>
  <c r="D53" i="20"/>
  <c r="C158" i="20"/>
  <c r="D158" i="20" s="1"/>
  <c r="D157" i="20"/>
  <c r="AN9" i="1"/>
  <c r="C148" i="20" l="1"/>
  <c r="D148" i="20" s="1"/>
  <c r="D147" i="20"/>
  <c r="C55" i="20"/>
  <c r="D55" i="20" s="1"/>
  <c r="D54" i="20"/>
  <c r="F96" i="16"/>
  <c r="B96" i="16" a="1"/>
  <c r="B96" i="16" s="1"/>
  <c r="B97" i="16" l="1" a="1"/>
  <c r="B97" i="16" s="1"/>
  <c r="B98" i="16" s="1" a="1"/>
  <c r="B98" i="16" s="1"/>
  <c r="U10" i="5"/>
  <c r="AO10" i="5" s="1"/>
  <c r="B99" i="16" l="1" a="1"/>
  <c r="B99" i="16" s="1"/>
  <c r="B100" i="16" s="1" a="1"/>
  <c r="B100" i="16" s="1"/>
  <c r="S8" i="6"/>
  <c r="M8" i="6"/>
  <c r="V8" i="6" s="1"/>
  <c r="B101" i="16" l="1" a="1"/>
  <c r="B101" i="16" s="1"/>
  <c r="B102" i="16" s="1" a="1"/>
  <c r="B102" i="16" s="1"/>
  <c r="AR202" i="1"/>
  <c r="E9" i="1"/>
  <c r="B103" i="16" l="1" a="1"/>
  <c r="B103" i="16" s="1"/>
  <c r="U127" i="1"/>
  <c r="AA127" i="1"/>
  <c r="W127" i="1"/>
  <c r="Y127" i="1"/>
  <c r="B45" i="1"/>
  <c r="A45" i="1" l="1"/>
  <c r="E45" i="1" s="1"/>
  <c r="B46" i="1"/>
  <c r="B47" i="1" s="1"/>
  <c r="B48" i="1" s="1"/>
  <c r="B49" i="1" s="1"/>
  <c r="B50" i="1" s="1"/>
  <c r="B51" i="1" s="1"/>
  <c r="B104" i="16" a="1"/>
  <c r="B104" i="16" s="1"/>
  <c r="B105" i="16" s="1" a="1"/>
  <c r="B105" i="16" s="1"/>
  <c r="U13" i="6" a="1"/>
  <c r="U13" i="6" s="1"/>
  <c r="U29" i="6" a="1"/>
  <c r="U29" i="6" s="1"/>
  <c r="U45" i="6" a="1"/>
  <c r="U45" i="6" s="1"/>
  <c r="U61" i="6" a="1"/>
  <c r="U61" i="6" s="1"/>
  <c r="U77" i="6" a="1"/>
  <c r="U77" i="6" s="1"/>
  <c r="U23" i="6" a="1"/>
  <c r="U23" i="6" s="1"/>
  <c r="U39" i="6" a="1"/>
  <c r="U39" i="6" s="1"/>
  <c r="U55" i="6" a="1"/>
  <c r="U55" i="6" s="1"/>
  <c r="U71" i="6" a="1"/>
  <c r="U71" i="6" s="1"/>
  <c r="U87" i="6" a="1"/>
  <c r="U87" i="6" s="1"/>
  <c r="U22" i="6" a="1"/>
  <c r="U22" i="6" s="1"/>
  <c r="U38" i="6" a="1"/>
  <c r="U38" i="6" s="1"/>
  <c r="U54" i="6" a="1"/>
  <c r="U54" i="6" s="1"/>
  <c r="U70" i="6" a="1"/>
  <c r="U70" i="6" s="1"/>
  <c r="U86" i="6" a="1"/>
  <c r="U86" i="6" s="1"/>
  <c r="U20" i="6" a="1"/>
  <c r="U20" i="6" s="1"/>
  <c r="U36" i="6" a="1"/>
  <c r="U36" i="6" s="1"/>
  <c r="U52" i="6" a="1"/>
  <c r="U52" i="6" s="1"/>
  <c r="U68" i="6" a="1"/>
  <c r="U68" i="6" s="1"/>
  <c r="U84" i="6" a="1"/>
  <c r="U84" i="6" s="1"/>
  <c r="U17" i="6" a="1"/>
  <c r="U17" i="6" s="1"/>
  <c r="U33" i="6" a="1"/>
  <c r="U33" i="6" s="1"/>
  <c r="U49" i="6" a="1"/>
  <c r="U49" i="6" s="1"/>
  <c r="U65" i="6" a="1"/>
  <c r="U65" i="6" s="1"/>
  <c r="U81" i="6" a="1"/>
  <c r="U81" i="6" s="1"/>
  <c r="U11" i="6" a="1"/>
  <c r="U11" i="6" s="1"/>
  <c r="U27" i="6" a="1"/>
  <c r="U27" i="6" s="1"/>
  <c r="U43" i="6" a="1"/>
  <c r="U43" i="6" s="1"/>
  <c r="U59" i="6" a="1"/>
  <c r="U59" i="6" s="1"/>
  <c r="U75" i="6" a="1"/>
  <c r="U75" i="6" s="1"/>
  <c r="U10" i="6" a="1"/>
  <c r="U10" i="6" s="1"/>
  <c r="U26" i="6" a="1"/>
  <c r="U26" i="6" s="1"/>
  <c r="U42" i="6" a="1"/>
  <c r="U42" i="6" s="1"/>
  <c r="U58" i="6" a="1"/>
  <c r="U58" i="6" s="1"/>
  <c r="U74" i="6" a="1"/>
  <c r="U74" i="6" s="1"/>
  <c r="U24" i="6" a="1"/>
  <c r="U24" i="6" s="1"/>
  <c r="U40" i="6" a="1"/>
  <c r="U40" i="6" s="1"/>
  <c r="U56" i="6" a="1"/>
  <c r="U56" i="6" s="1"/>
  <c r="U72" i="6" a="1"/>
  <c r="U72" i="6" s="1"/>
  <c r="U88" i="6" a="1"/>
  <c r="U88" i="6" s="1"/>
  <c r="U21" i="6" a="1"/>
  <c r="U21" i="6" s="1"/>
  <c r="U37" i="6" a="1"/>
  <c r="U37" i="6" s="1"/>
  <c r="U53" i="6" a="1"/>
  <c r="U53" i="6" s="1"/>
  <c r="U69" i="6" a="1"/>
  <c r="U69" i="6" s="1"/>
  <c r="U85" i="6" a="1"/>
  <c r="U85" i="6" s="1"/>
  <c r="U15" i="6" a="1"/>
  <c r="U15" i="6" s="1"/>
  <c r="U31" i="6" a="1"/>
  <c r="U31" i="6" s="1"/>
  <c r="U47" i="6" a="1"/>
  <c r="U47" i="6" s="1"/>
  <c r="U63" i="6" a="1"/>
  <c r="U63" i="6" s="1"/>
  <c r="U79" i="6" a="1"/>
  <c r="U79" i="6" s="1"/>
  <c r="U14" i="6" a="1"/>
  <c r="U14" i="6" s="1"/>
  <c r="U30" i="6" a="1"/>
  <c r="U30" i="6" s="1"/>
  <c r="U46" i="6" a="1"/>
  <c r="U46" i="6" s="1"/>
  <c r="U62" i="6" a="1"/>
  <c r="U62" i="6" s="1"/>
  <c r="U78" i="6" a="1"/>
  <c r="U78" i="6" s="1"/>
  <c r="U12" i="6" a="1"/>
  <c r="U12" i="6" s="1"/>
  <c r="U28" i="6" a="1"/>
  <c r="U28" i="6" s="1"/>
  <c r="U44" i="6" a="1"/>
  <c r="U44" i="6" s="1"/>
  <c r="U60" i="6" a="1"/>
  <c r="U60" i="6" s="1"/>
  <c r="U76" i="6" a="1"/>
  <c r="U76" i="6" s="1"/>
  <c r="U9" i="6" a="1"/>
  <c r="U9" i="6" s="1"/>
  <c r="U25" i="6" a="1"/>
  <c r="U25" i="6" s="1"/>
  <c r="U41" i="6" a="1"/>
  <c r="U41" i="6" s="1"/>
  <c r="U57" i="6" a="1"/>
  <c r="U57" i="6" s="1"/>
  <c r="U73" i="6" a="1"/>
  <c r="U73" i="6" s="1"/>
  <c r="U19" i="6" a="1"/>
  <c r="U19" i="6" s="1"/>
  <c r="U35" i="6" a="1"/>
  <c r="U35" i="6" s="1"/>
  <c r="U51" i="6" a="1"/>
  <c r="U51" i="6" s="1"/>
  <c r="U67" i="6" a="1"/>
  <c r="U67" i="6" s="1"/>
  <c r="U83" i="6" a="1"/>
  <c r="U83" i="6" s="1"/>
  <c r="U18" i="6" a="1"/>
  <c r="U18" i="6" s="1"/>
  <c r="U34" i="6" a="1"/>
  <c r="U34" i="6" s="1"/>
  <c r="U50" i="6" a="1"/>
  <c r="U50" i="6" s="1"/>
  <c r="U66" i="6" a="1"/>
  <c r="U66" i="6" s="1"/>
  <c r="U82" i="6" a="1"/>
  <c r="U82" i="6" s="1"/>
  <c r="U16" i="6" a="1"/>
  <c r="U16" i="6" s="1"/>
  <c r="U32" i="6" a="1"/>
  <c r="U32" i="6" s="1"/>
  <c r="U48" i="6" a="1"/>
  <c r="U48" i="6" s="1"/>
  <c r="U64" i="6" a="1"/>
  <c r="U64" i="6" s="1"/>
  <c r="U80" i="6" a="1"/>
  <c r="U80" i="6" s="1"/>
  <c r="F8" i="6"/>
  <c r="E8" i="6" s="1"/>
  <c r="N10" i="5"/>
  <c r="S10" i="5" s="1"/>
  <c r="I10" i="10"/>
  <c r="H10" i="10" s="1"/>
  <c r="I9" i="12"/>
  <c r="H9" i="12" s="1"/>
  <c r="E29" i="1"/>
  <c r="A46" i="1" l="1"/>
  <c r="E46" i="1" s="1"/>
  <c r="A47" i="1" s="1"/>
  <c r="E47" i="1" s="1"/>
  <c r="N47" i="1" s="1"/>
  <c r="N45" i="1"/>
  <c r="B106" i="16" a="1"/>
  <c r="B106" i="16" s="1"/>
  <c r="B107" i="16" s="1" a="1"/>
  <c r="B107" i="16" s="1"/>
  <c r="N29" i="1"/>
  <c r="R29" i="1"/>
  <c r="D30" i="5"/>
  <c r="C93" i="6"/>
  <c r="C149" i="6" l="1"/>
  <c r="C502" i="6"/>
  <c r="C365" i="6"/>
  <c r="C569" i="6"/>
  <c r="C268" i="6"/>
  <c r="D62" i="5"/>
  <c r="C185" i="6"/>
  <c r="C370" i="6"/>
  <c r="C346" i="6"/>
  <c r="C281" i="6"/>
  <c r="C124" i="6"/>
  <c r="C352" i="6"/>
  <c r="C161" i="6"/>
  <c r="C197" i="6"/>
  <c r="C221" i="6"/>
  <c r="C202" i="6"/>
  <c r="C196" i="6"/>
  <c r="C275" i="6"/>
  <c r="C101" i="6"/>
  <c r="C527" i="6"/>
  <c r="C400" i="6"/>
  <c r="C442" i="6"/>
  <c r="C532" i="6"/>
  <c r="C215" i="6"/>
  <c r="C539" i="6"/>
  <c r="C359" i="6"/>
  <c r="C533" i="6"/>
  <c r="C329" i="6"/>
  <c r="C299" i="6"/>
  <c r="C418" i="6"/>
  <c r="C238" i="6"/>
  <c r="D97" i="5"/>
  <c r="D79" i="5"/>
  <c r="D73" i="5"/>
  <c r="C484" i="6"/>
  <c r="C269" i="6"/>
  <c r="C389" i="6"/>
  <c r="C395" i="6"/>
  <c r="D92" i="5"/>
  <c r="D86" i="5"/>
  <c r="C473" i="6"/>
  <c r="C454" i="6"/>
  <c r="C106" i="6"/>
  <c r="D103" i="5"/>
  <c r="C280" i="6"/>
  <c r="C190" i="6"/>
  <c r="C437" i="6"/>
  <c r="C383" i="6"/>
  <c r="D56" i="5"/>
  <c r="D38" i="5"/>
  <c r="C119" i="6"/>
  <c r="C371" i="6"/>
  <c r="C443" i="6"/>
  <c r="C251" i="6"/>
  <c r="C95" i="6"/>
  <c r="C509" i="6"/>
  <c r="C491" i="6"/>
  <c r="D80" i="5"/>
  <c r="C562" i="6"/>
  <c r="C550" i="6"/>
  <c r="C322" i="6"/>
  <c r="C382" i="6"/>
  <c r="C526" i="6"/>
  <c r="C178" i="6"/>
  <c r="C358" i="6"/>
  <c r="D91" i="5"/>
  <c r="C304" i="6"/>
  <c r="D49" i="5"/>
  <c r="C148" i="6"/>
  <c r="C226" i="6"/>
  <c r="C568" i="6"/>
  <c r="C298" i="6"/>
  <c r="D67" i="5"/>
  <c r="C256" i="6"/>
  <c r="C556" i="6"/>
  <c r="C100" i="6"/>
  <c r="C316" i="6"/>
  <c r="C118" i="6"/>
  <c r="C172" i="6"/>
  <c r="D31" i="5"/>
  <c r="C244" i="6"/>
  <c r="A48" i="1"/>
  <c r="M36" i="10" s="1"/>
  <c r="D98" i="5"/>
  <c r="C503" i="6"/>
  <c r="C143" i="6"/>
  <c r="C455" i="6"/>
  <c r="C245" i="6"/>
  <c r="C449" i="6"/>
  <c r="D116" i="5"/>
  <c r="C467" i="6"/>
  <c r="C497" i="6"/>
  <c r="C137" i="6"/>
  <c r="C557" i="6"/>
  <c r="C203" i="6"/>
  <c r="C113" i="6"/>
  <c r="D74" i="5"/>
  <c r="C401" i="6"/>
  <c r="C131" i="6"/>
  <c r="C545" i="6"/>
  <c r="C239" i="6"/>
  <c r="C563" i="6"/>
  <c r="C263" i="6"/>
  <c r="C353" i="6"/>
  <c r="D44" i="5"/>
  <c r="D110" i="5"/>
  <c r="C514" i="6"/>
  <c r="C490" i="6"/>
  <c r="C274" i="6"/>
  <c r="C310" i="6"/>
  <c r="C406" i="6"/>
  <c r="C130" i="6"/>
  <c r="C262" i="6"/>
  <c r="D43" i="5"/>
  <c r="C208" i="6"/>
  <c r="C508" i="6"/>
  <c r="C154" i="6"/>
  <c r="C472" i="6"/>
  <c r="C214" i="6"/>
  <c r="C544" i="6"/>
  <c r="C160" i="6"/>
  <c r="C460" i="6"/>
  <c r="C286" i="6"/>
  <c r="D37" i="5"/>
  <c r="C328" i="6"/>
  <c r="N46" i="1"/>
  <c r="C520" i="6"/>
  <c r="C394" i="6"/>
  <c r="C125" i="6"/>
  <c r="C233" i="6"/>
  <c r="C155" i="6"/>
  <c r="C191" i="6"/>
  <c r="C377" i="6"/>
  <c r="C311" i="6"/>
  <c r="C335" i="6"/>
  <c r="C257" i="6"/>
  <c r="C293" i="6"/>
  <c r="D32" i="5"/>
  <c r="C173" i="6"/>
  <c r="C413" i="6"/>
  <c r="C425" i="6"/>
  <c r="C167" i="6"/>
  <c r="C419" i="6"/>
  <c r="C521" i="6"/>
  <c r="C305" i="6"/>
  <c r="C107" i="6"/>
  <c r="D104" i="5"/>
  <c r="C341" i="6"/>
  <c r="C323" i="6"/>
  <c r="C431" i="6"/>
  <c r="C515" i="6"/>
  <c r="C407" i="6"/>
  <c r="C461" i="6"/>
  <c r="C347" i="6"/>
  <c r="C551" i="6"/>
  <c r="C485" i="6"/>
  <c r="C179" i="6"/>
  <c r="D68" i="5"/>
  <c r="C287" i="6"/>
  <c r="D50" i="5"/>
  <c r="C209" i="6"/>
  <c r="C479" i="6"/>
  <c r="C317" i="6"/>
  <c r="C227" i="6"/>
  <c r="C466" i="6"/>
  <c r="C430" i="6"/>
  <c r="C538" i="6"/>
  <c r="C250" i="6"/>
  <c r="C334" i="6"/>
  <c r="D115" i="5"/>
  <c r="C166" i="6"/>
  <c r="C496" i="6"/>
  <c r="C112" i="6"/>
  <c r="C412" i="6"/>
  <c r="C478" i="6"/>
  <c r="C94" i="6"/>
  <c r="C376" i="6"/>
  <c r="C142" i="6"/>
  <c r="C448" i="6"/>
  <c r="C292" i="6"/>
  <c r="C364" i="6"/>
  <c r="D55" i="5"/>
  <c r="C388" i="6"/>
  <c r="C220" i="6"/>
  <c r="D109" i="5"/>
  <c r="C436" i="6"/>
  <c r="C340" i="6"/>
  <c r="C232" i="6"/>
  <c r="C424" i="6"/>
  <c r="C184" i="6"/>
  <c r="C136" i="6"/>
  <c r="D61" i="5"/>
  <c r="D85" i="5"/>
  <c r="B108" i="16" a="1"/>
  <c r="B108" i="16" s="1"/>
  <c r="B109" i="16" s="1" a="1"/>
  <c r="B109" i="16" s="1"/>
  <c r="B110" i="16" s="1" a="1"/>
  <c r="B110" i="16" s="1"/>
  <c r="T10" i="5"/>
  <c r="AH10" i="5" s="1"/>
  <c r="Q10" i="10"/>
  <c r="Y10" i="10" s="1"/>
  <c r="Q9" i="12"/>
  <c r="Y9" i="12" s="1"/>
  <c r="M29" i="1"/>
  <c r="L42" i="12" l="1"/>
  <c r="E48" i="1"/>
  <c r="C342" i="6" s="1"/>
  <c r="M49" i="10"/>
  <c r="M43" i="10"/>
  <c r="L36" i="12"/>
  <c r="L30" i="12"/>
  <c r="M31" i="10"/>
  <c r="M37" i="10"/>
  <c r="AB19" i="5"/>
  <c r="R19" i="6"/>
  <c r="R35" i="6"/>
  <c r="R51" i="6"/>
  <c r="R67" i="6"/>
  <c r="R83" i="6"/>
  <c r="T14" i="10"/>
  <c r="U10" i="12"/>
  <c r="T11" i="10"/>
  <c r="U12" i="12"/>
  <c r="T16" i="10"/>
  <c r="T25" i="10"/>
  <c r="AB25" i="5"/>
  <c r="R21" i="6"/>
  <c r="R37" i="6"/>
  <c r="R53" i="6"/>
  <c r="R69" i="6"/>
  <c r="R85" i="6"/>
  <c r="T20" i="10"/>
  <c r="AB18" i="5"/>
  <c r="R18" i="6"/>
  <c r="R34" i="6"/>
  <c r="R50" i="6"/>
  <c r="R66" i="6"/>
  <c r="R82" i="6"/>
  <c r="U19" i="12"/>
  <c r="AB12" i="5"/>
  <c r="R12" i="6"/>
  <c r="R28" i="6"/>
  <c r="R44" i="6"/>
  <c r="R60" i="6"/>
  <c r="R76" i="6"/>
  <c r="R79" i="6"/>
  <c r="U22" i="12"/>
  <c r="AB21" i="5"/>
  <c r="R49" i="6"/>
  <c r="AB14" i="5"/>
  <c r="R62" i="6"/>
  <c r="T24" i="10"/>
  <c r="R56" i="6"/>
  <c r="AB23" i="5"/>
  <c r="R23" i="6"/>
  <c r="R39" i="6"/>
  <c r="R55" i="6"/>
  <c r="R71" i="6"/>
  <c r="R87" i="6"/>
  <c r="U14" i="12"/>
  <c r="T15" i="10"/>
  <c r="U16" i="12"/>
  <c r="T13" i="10"/>
  <c r="AB13" i="5"/>
  <c r="R9" i="6"/>
  <c r="R25" i="6"/>
  <c r="R41" i="6"/>
  <c r="R57" i="6"/>
  <c r="R73" i="6"/>
  <c r="U13" i="12"/>
  <c r="T18" i="10"/>
  <c r="AB22" i="5"/>
  <c r="R22" i="6"/>
  <c r="R38" i="6"/>
  <c r="R54" i="6"/>
  <c r="R70" i="6"/>
  <c r="R86" i="6"/>
  <c r="U23" i="12"/>
  <c r="AB16" i="5"/>
  <c r="R16" i="6"/>
  <c r="R32" i="6"/>
  <c r="R48" i="6"/>
  <c r="R64" i="6"/>
  <c r="R80" i="6"/>
  <c r="AB15" i="5"/>
  <c r="R31" i="6"/>
  <c r="R47" i="6"/>
  <c r="R63" i="6"/>
  <c r="T23" i="10"/>
  <c r="T21" i="10"/>
  <c r="R17" i="6"/>
  <c r="R65" i="6"/>
  <c r="U21" i="12"/>
  <c r="R14" i="6"/>
  <c r="R46" i="6"/>
  <c r="R78" i="6"/>
  <c r="AB24" i="5"/>
  <c r="R24" i="6"/>
  <c r="R72" i="6"/>
  <c r="AB11" i="5"/>
  <c r="R11" i="6"/>
  <c r="R27" i="6"/>
  <c r="R43" i="6"/>
  <c r="R59" i="6"/>
  <c r="R75" i="6"/>
  <c r="U18" i="12"/>
  <c r="T19" i="10"/>
  <c r="U20" i="12"/>
  <c r="T17" i="10"/>
  <c r="AB17" i="5"/>
  <c r="R13" i="6"/>
  <c r="R29" i="6"/>
  <c r="R45" i="6"/>
  <c r="R61" i="6"/>
  <c r="R77" i="6"/>
  <c r="U17" i="12"/>
  <c r="T22" i="10"/>
  <c r="R10" i="6"/>
  <c r="R26" i="6"/>
  <c r="R42" i="6"/>
  <c r="R58" i="6"/>
  <c r="R74" i="6"/>
  <c r="U11" i="12"/>
  <c r="T12" i="10"/>
  <c r="AB20" i="5"/>
  <c r="R20" i="6"/>
  <c r="R36" i="6"/>
  <c r="R52" i="6"/>
  <c r="R68" i="6"/>
  <c r="R84" i="6"/>
  <c r="R15" i="6"/>
  <c r="U24" i="12"/>
  <c r="R33" i="6"/>
  <c r="R81" i="6"/>
  <c r="R30" i="6"/>
  <c r="U15" i="12"/>
  <c r="R40" i="6"/>
  <c r="R88" i="6"/>
  <c r="R8" i="6"/>
  <c r="AB10" i="5"/>
  <c r="T10" i="10"/>
  <c r="U9" i="12"/>
  <c r="B111" i="16" a="1"/>
  <c r="B111" i="16" s="1"/>
  <c r="B112" i="16" s="1" a="1"/>
  <c r="B112" i="16" s="1"/>
  <c r="B113" i="16" s="1" a="1"/>
  <c r="B113" i="16" s="1"/>
  <c r="B114" i="16" s="1" a="1"/>
  <c r="B114" i="16" s="1"/>
  <c r="B115" i="16" s="1" a="1"/>
  <c r="B115" i="16" s="1"/>
  <c r="B116" i="16" s="1" a="1"/>
  <c r="B116" i="16" s="1"/>
  <c r="B117" i="16" s="1" a="1"/>
  <c r="B117" i="16" s="1"/>
  <c r="B118" i="16" s="1" a="1"/>
  <c r="B118" i="16" s="1"/>
  <c r="X9" i="12" a="1"/>
  <c r="X9" i="12" s="1"/>
  <c r="G9" i="12" a="1"/>
  <c r="G9" i="12" s="1"/>
  <c r="G30" i="5"/>
  <c r="F30" i="10"/>
  <c r="F29" i="12"/>
  <c r="G10" i="5"/>
  <c r="C234" i="6" l="1"/>
  <c r="C528" i="6"/>
  <c r="C114" i="6"/>
  <c r="C402" i="6"/>
  <c r="C252" i="6"/>
  <c r="C468" i="6"/>
  <c r="C156" i="6"/>
  <c r="D57" i="5"/>
  <c r="C312" i="6"/>
  <c r="C120" i="6"/>
  <c r="C198" i="6"/>
  <c r="C216" i="6"/>
  <c r="C570" i="6"/>
  <c r="C354" i="6"/>
  <c r="C534" i="6"/>
  <c r="C168" i="6"/>
  <c r="C270" i="6"/>
  <c r="C378" i="6"/>
  <c r="D75" i="5"/>
  <c r="C408" i="6"/>
  <c r="C336" i="6"/>
  <c r="D117" i="5"/>
  <c r="D93" i="5"/>
  <c r="C240" i="6"/>
  <c r="N48" i="1"/>
  <c r="C102" i="6"/>
  <c r="C162" i="6"/>
  <c r="C210" i="6"/>
  <c r="C450" i="6"/>
  <c r="D111" i="5"/>
  <c r="D63" i="5"/>
  <c r="C420" i="6"/>
  <c r="C438" i="6"/>
  <c r="C462" i="6"/>
  <c r="C180" i="6"/>
  <c r="C144" i="6"/>
  <c r="C264" i="6"/>
  <c r="C288" i="6"/>
  <c r="C306" i="6"/>
  <c r="C282" i="6"/>
  <c r="C474" i="6"/>
  <c r="C228" i="6"/>
  <c r="C396" i="6"/>
  <c r="C414" i="6"/>
  <c r="C456" i="6"/>
  <c r="C552" i="6"/>
  <c r="C432" i="6"/>
  <c r="C384" i="6"/>
  <c r="C192" i="6"/>
  <c r="C108" i="6"/>
  <c r="C276" i="6"/>
  <c r="C516" i="6"/>
  <c r="C318" i="6"/>
  <c r="D81" i="5"/>
  <c r="C174" i="6"/>
  <c r="C126" i="6"/>
  <c r="C324" i="6"/>
  <c r="C480" i="6"/>
  <c r="C360" i="6"/>
  <c r="C132" i="6"/>
  <c r="C366" i="6"/>
  <c r="C510" i="6"/>
  <c r="C540" i="6"/>
  <c r="C300" i="6"/>
  <c r="A49" i="1"/>
  <c r="E49" i="1" s="1"/>
  <c r="C175" i="6" s="1"/>
  <c r="C486" i="6"/>
  <c r="C330" i="6"/>
  <c r="D87" i="5"/>
  <c r="C294" i="6"/>
  <c r="C426" i="6"/>
  <c r="C204" i="6"/>
  <c r="D99" i="5"/>
  <c r="C246" i="6"/>
  <c r="C504" i="6"/>
  <c r="C444" i="6"/>
  <c r="C522" i="6"/>
  <c r="C258" i="6"/>
  <c r="C498" i="6"/>
  <c r="C222" i="6"/>
  <c r="C96" i="6"/>
  <c r="D105" i="5"/>
  <c r="D39" i="5"/>
  <c r="C390" i="6"/>
  <c r="C186" i="6"/>
  <c r="D45" i="5"/>
  <c r="C348" i="6"/>
  <c r="C492" i="6"/>
  <c r="D69" i="5"/>
  <c r="C372" i="6"/>
  <c r="C150" i="6"/>
  <c r="C564" i="6"/>
  <c r="D33" i="5"/>
  <c r="D51" i="5"/>
  <c r="C558" i="6"/>
  <c r="C138" i="6"/>
  <c r="C546" i="6"/>
  <c r="C151" i="6"/>
  <c r="C30" i="10"/>
  <c r="D94" i="5" l="1"/>
  <c r="C445" i="6"/>
  <c r="D100" i="5"/>
  <c r="C181" i="6"/>
  <c r="C241" i="6"/>
  <c r="C565" i="6"/>
  <c r="C331" i="6"/>
  <c r="D76" i="5"/>
  <c r="C379" i="6"/>
  <c r="D46" i="5"/>
  <c r="N49" i="1"/>
  <c r="C535" i="6"/>
  <c r="C259" i="6"/>
  <c r="C109" i="6"/>
  <c r="C139" i="6"/>
  <c r="C235" i="6"/>
  <c r="C571" i="6"/>
  <c r="C337" i="6"/>
  <c r="C475" i="6"/>
  <c r="C523" i="6"/>
  <c r="C145" i="6"/>
  <c r="C163" i="6"/>
  <c r="C211" i="6"/>
  <c r="C529" i="6"/>
  <c r="C409" i="6"/>
  <c r="C421" i="6"/>
  <c r="C373" i="6"/>
  <c r="C187" i="6"/>
  <c r="C349" i="6"/>
  <c r="C301" i="6"/>
  <c r="D88" i="5"/>
  <c r="C487" i="6"/>
  <c r="C193" i="6"/>
  <c r="C265" i="6"/>
  <c r="C157" i="6"/>
  <c r="D82" i="5"/>
  <c r="C97" i="6"/>
  <c r="C553" i="6"/>
  <c r="C133" i="6"/>
  <c r="D64" i="5"/>
  <c r="C427" i="6"/>
  <c r="C169" i="6"/>
  <c r="C277" i="6"/>
  <c r="C103" i="6"/>
  <c r="D40" i="5"/>
  <c r="C127" i="6"/>
  <c r="C283" i="6"/>
  <c r="C385" i="6"/>
  <c r="A50" i="1"/>
  <c r="C481" i="6"/>
  <c r="C457" i="6"/>
  <c r="C361" i="6"/>
  <c r="C547" i="6"/>
  <c r="C247" i="6"/>
  <c r="C313" i="6"/>
  <c r="C541" i="6"/>
  <c r="C343" i="6"/>
  <c r="C355" i="6"/>
  <c r="C469" i="6"/>
  <c r="C397" i="6"/>
  <c r="D70" i="5"/>
  <c r="C499" i="6"/>
  <c r="C415" i="6"/>
  <c r="C403" i="6"/>
  <c r="C451" i="6"/>
  <c r="C205" i="6"/>
  <c r="C559" i="6"/>
  <c r="C517" i="6"/>
  <c r="C229" i="6"/>
  <c r="C199" i="6"/>
  <c r="C391" i="6"/>
  <c r="C289" i="6"/>
  <c r="C325" i="6"/>
  <c r="C295" i="6"/>
  <c r="D106" i="5"/>
  <c r="C319" i="6"/>
  <c r="D112" i="5"/>
  <c r="C115" i="6"/>
  <c r="C121" i="6"/>
  <c r="C511" i="6"/>
  <c r="C223" i="6"/>
  <c r="C463" i="6"/>
  <c r="C253" i="6"/>
  <c r="C217" i="6"/>
  <c r="C307" i="6"/>
  <c r="C271" i="6"/>
  <c r="C367" i="6"/>
  <c r="D52" i="5"/>
  <c r="C505" i="6"/>
  <c r="C439" i="6"/>
  <c r="D34" i="5"/>
  <c r="C433" i="6"/>
  <c r="D58" i="5"/>
  <c r="D118" i="5"/>
  <c r="C493" i="6"/>
  <c r="C29" i="12"/>
  <c r="L43" i="12" l="1"/>
  <c r="L44" i="12"/>
  <c r="L32" i="12"/>
  <c r="L37" i="12"/>
  <c r="L38" i="12"/>
  <c r="M33" i="10"/>
  <c r="L31" i="12"/>
  <c r="M44" i="10"/>
  <c r="M32" i="10"/>
  <c r="M51" i="10"/>
  <c r="M39" i="10"/>
  <c r="M50" i="10"/>
  <c r="M38" i="10"/>
  <c r="E50" i="1"/>
  <c r="C404" i="6" s="1"/>
  <c r="M45" i="10"/>
  <c r="X10" i="10" a="1"/>
  <c r="X10" i="10" s="1"/>
  <c r="G10" i="10" a="1"/>
  <c r="G10" i="10" s="1"/>
  <c r="J315" i="22"/>
  <c r="J159" i="22"/>
  <c r="C518" i="6" l="1"/>
  <c r="C104" i="6"/>
  <c r="C470" i="6"/>
  <c r="C302" i="6"/>
  <c r="D119" i="5"/>
  <c r="C374" i="6"/>
  <c r="C560" i="6"/>
  <c r="C164" i="6"/>
  <c r="C416" i="6"/>
  <c r="C434" i="6"/>
  <c r="C218" i="6"/>
  <c r="C422" i="6"/>
  <c r="C158" i="6"/>
  <c r="C410" i="6"/>
  <c r="D107" i="5"/>
  <c r="C332" i="6"/>
  <c r="C308" i="6"/>
  <c r="C482" i="6"/>
  <c r="C206" i="6"/>
  <c r="C266" i="6"/>
  <c r="C554" i="6"/>
  <c r="C524" i="6"/>
  <c r="C512" i="6"/>
  <c r="C380" i="6"/>
  <c r="C488" i="6"/>
  <c r="C440" i="6"/>
  <c r="C392" i="6"/>
  <c r="C284" i="6"/>
  <c r="C188" i="6"/>
  <c r="C236" i="6"/>
  <c r="C338" i="6"/>
  <c r="C110" i="6"/>
  <c r="C182" i="6"/>
  <c r="C446" i="6"/>
  <c r="C452" i="6"/>
  <c r="C428" i="6"/>
  <c r="C530" i="6"/>
  <c r="C344" i="6"/>
  <c r="C572" i="6"/>
  <c r="C134" i="6"/>
  <c r="C278" i="6"/>
  <c r="C362" i="6"/>
  <c r="C368" i="6"/>
  <c r="D71" i="5"/>
  <c r="C542" i="6"/>
  <c r="C170" i="6"/>
  <c r="D47" i="5"/>
  <c r="C386" i="6"/>
  <c r="D59" i="5"/>
  <c r="C548" i="6"/>
  <c r="C536" i="6"/>
  <c r="D65" i="5"/>
  <c r="C254" i="6"/>
  <c r="C212" i="6"/>
  <c r="C230" i="6"/>
  <c r="D83" i="5"/>
  <c r="C122" i="6"/>
  <c r="D113" i="5"/>
  <c r="C128" i="6"/>
  <c r="C296" i="6"/>
  <c r="C506" i="6"/>
  <c r="C146" i="6"/>
  <c r="D35" i="5"/>
  <c r="C242" i="6"/>
  <c r="C200" i="6"/>
  <c r="C98" i="6"/>
  <c r="C566" i="6"/>
  <c r="D101" i="5"/>
  <c r="N50" i="1"/>
  <c r="C350" i="6"/>
  <c r="C464" i="6"/>
  <c r="C176" i="6"/>
  <c r="C140" i="6"/>
  <c r="D95" i="5"/>
  <c r="C272" i="6"/>
  <c r="C260" i="6"/>
  <c r="C314" i="6"/>
  <c r="C152" i="6"/>
  <c r="C224" i="6"/>
  <c r="C116" i="6"/>
  <c r="C398" i="6"/>
  <c r="C248" i="6"/>
  <c r="C356" i="6"/>
  <c r="D53" i="5"/>
  <c r="C476" i="6"/>
  <c r="C320" i="6"/>
  <c r="C500" i="6"/>
  <c r="C458" i="6"/>
  <c r="C326" i="6"/>
  <c r="C290" i="6"/>
  <c r="A51" i="1"/>
  <c r="M30" i="10" s="1"/>
  <c r="D77" i="5"/>
  <c r="D89" i="5"/>
  <c r="C194" i="6"/>
  <c r="D41" i="5"/>
  <c r="C494" i="6"/>
  <c r="I384" i="9" a="1"/>
  <c r="I384" i="9" s="1"/>
  <c r="J363" i="9" a="1"/>
  <c r="J363" i="9" s="1"/>
  <c r="E381" i="9" a="1"/>
  <c r="E381" i="9" s="1"/>
  <c r="U344" i="9" a="1"/>
  <c r="U344" i="9" s="1"/>
  <c r="J360" i="9" a="1"/>
  <c r="J360" i="9" s="1"/>
  <c r="F381" i="9" a="1"/>
  <c r="F381" i="9" s="1"/>
  <c r="J381" i="9" a="1"/>
  <c r="J381" i="9" s="1"/>
  <c r="V446" i="9" a="1"/>
  <c r="V446" i="9" s="1"/>
  <c r="E446" i="9" a="1"/>
  <c r="E446" i="9" s="1"/>
  <c r="F377" i="9" a="1"/>
  <c r="F377" i="9" s="1"/>
  <c r="F361" i="9" a="1"/>
  <c r="F361" i="9" s="1"/>
  <c r="J361" i="9" a="1"/>
  <c r="J361" i="9" s="1"/>
  <c r="V377" i="9" a="1"/>
  <c r="V377" i="9" s="1"/>
  <c r="V339" i="9" a="1"/>
  <c r="V339" i="9" s="1"/>
  <c r="J446" i="9" a="1"/>
  <c r="J446" i="9" s="1"/>
  <c r="E344" i="9" a="1"/>
  <c r="E344" i="9" s="1"/>
  <c r="H381" i="9" a="1"/>
  <c r="H381" i="9" s="1"/>
  <c r="I339" i="9" a="1"/>
  <c r="I339" i="9" s="1"/>
  <c r="U446" i="9" a="1"/>
  <c r="U446" i="9" s="1"/>
  <c r="U441" i="9" a="1"/>
  <c r="U441" i="9" s="1"/>
  <c r="E377" i="9" a="1"/>
  <c r="E377" i="9" s="1"/>
  <c r="I377" i="9" a="1"/>
  <c r="I377" i="9" s="1"/>
  <c r="I361" i="9" a="1"/>
  <c r="I361" i="9" s="1"/>
  <c r="U378" i="9" a="1"/>
  <c r="U378" i="9" s="1"/>
  <c r="I463" i="9" a="1"/>
  <c r="I463" i="9" s="1"/>
  <c r="F419" i="9" a="1"/>
  <c r="F419" i="9" s="1"/>
  <c r="U339" i="9" a="1"/>
  <c r="U339" i="9" s="1"/>
  <c r="U444" i="9" a="1"/>
  <c r="U444" i="9" s="1"/>
  <c r="U379" i="9" a="1"/>
  <c r="U379" i="9" s="1"/>
  <c r="H379" i="9" a="1"/>
  <c r="H379" i="9" s="1"/>
  <c r="H363" i="9" a="1"/>
  <c r="H363" i="9" s="1"/>
  <c r="V359" i="9" a="1"/>
  <c r="V359" i="9" s="1"/>
  <c r="H359" i="9" a="1"/>
  <c r="H359" i="9" s="1"/>
  <c r="U384" i="9" a="1"/>
  <c r="U384" i="9" s="1"/>
  <c r="E439" i="9" a="1"/>
  <c r="E439" i="9" s="1"/>
  <c r="H360" i="9" a="1"/>
  <c r="H360" i="9" s="1"/>
  <c r="U419" i="9" a="1"/>
  <c r="U419" i="9" s="1"/>
  <c r="V360" i="9" a="1"/>
  <c r="V360" i="9" s="1"/>
  <c r="I360" i="9" a="1"/>
  <c r="I360" i="9" s="1"/>
  <c r="F360" i="9" a="1"/>
  <c r="F360" i="9" s="1"/>
  <c r="V381" i="9" a="1"/>
  <c r="V381" i="9" s="1"/>
  <c r="U381" i="9" a="1"/>
  <c r="U381" i="9" s="1"/>
  <c r="I381" i="9" a="1"/>
  <c r="I381" i="9" s="1"/>
  <c r="U360" i="9" a="1"/>
  <c r="U360" i="9" s="1"/>
  <c r="I446" i="9" a="1"/>
  <c r="I446" i="9" s="1"/>
  <c r="I445" i="9" a="1"/>
  <c r="I445" i="9" s="1"/>
  <c r="E361" i="9" a="1"/>
  <c r="E361" i="9" s="1"/>
  <c r="G361" i="9" s="1" a="1"/>
  <c r="G361" i="9" s="1"/>
  <c r="H382" i="9" a="1"/>
  <c r="H382" i="9" s="1"/>
  <c r="V378" i="9" a="1"/>
  <c r="V378" i="9" s="1"/>
  <c r="E378" i="9" a="1"/>
  <c r="E378" i="9" s="1"/>
  <c r="V419" i="9" a="1"/>
  <c r="V419" i="9" s="1"/>
  <c r="F339" i="9" a="1"/>
  <c r="F339" i="9" s="1"/>
  <c r="E384" i="9" a="1"/>
  <c r="E384" i="9" s="1"/>
  <c r="F379" i="9" a="1"/>
  <c r="F379" i="9" s="1"/>
  <c r="I363" i="9" a="1"/>
  <c r="I363" i="9" s="1"/>
  <c r="J359" i="9" a="1"/>
  <c r="J359" i="9" s="1"/>
  <c r="V459" i="9" a="1"/>
  <c r="V459" i="9" s="1"/>
  <c r="H459" i="9" a="1"/>
  <c r="H459" i="9" s="1"/>
  <c r="F439" i="9" a="1"/>
  <c r="F439" i="9" s="1"/>
  <c r="E360" i="9" a="1"/>
  <c r="E360" i="9" s="1"/>
  <c r="U377" i="9" a="1"/>
  <c r="U377" i="9" s="1"/>
  <c r="H361" i="9" a="1"/>
  <c r="H361" i="9" s="1"/>
  <c r="H446" i="9" a="1"/>
  <c r="H446" i="9" s="1"/>
  <c r="U366" i="9" a="1"/>
  <c r="U366" i="9" s="1"/>
  <c r="J441" i="9" a="1"/>
  <c r="J441" i="9" s="1"/>
  <c r="E382" i="9" a="1"/>
  <c r="E382" i="9" s="1"/>
  <c r="H378" i="9" a="1"/>
  <c r="H378" i="9" s="1"/>
  <c r="I419" i="9" a="1"/>
  <c r="I419" i="9" s="1"/>
  <c r="E339" i="9" a="1"/>
  <c r="E339" i="9" s="1"/>
  <c r="V379" i="9" a="1"/>
  <c r="V379" i="9" s="1"/>
  <c r="E379" i="9" a="1"/>
  <c r="E379" i="9" s="1"/>
  <c r="E363" i="9" a="1"/>
  <c r="E363" i="9" s="1"/>
  <c r="F359" i="9" a="1"/>
  <c r="F359" i="9" s="1"/>
  <c r="H384" i="9" a="1"/>
  <c r="H384" i="9" s="1"/>
  <c r="H442" i="9" a="1"/>
  <c r="H442" i="9" s="1"/>
  <c r="U459" i="9" a="1"/>
  <c r="U459" i="9" s="1"/>
  <c r="U439" i="9" a="1"/>
  <c r="U439" i="9" s="1"/>
  <c r="H439" i="9" a="1"/>
  <c r="H439" i="9" s="1"/>
  <c r="V439" i="9" a="1"/>
  <c r="V439" i="9" s="1"/>
  <c r="F344" i="9" a="1"/>
  <c r="F344" i="9" s="1"/>
  <c r="J377" i="9" a="1"/>
  <c r="J377" i="9" s="1"/>
  <c r="V361" i="9" a="1"/>
  <c r="V361" i="9" s="1"/>
  <c r="F446" i="9" a="1"/>
  <c r="F446" i="9" s="1"/>
  <c r="I382" i="9" a="1"/>
  <c r="I382" i="9" s="1"/>
  <c r="I378" i="9" a="1"/>
  <c r="I378" i="9" s="1"/>
  <c r="E463" i="9" a="1"/>
  <c r="E463" i="9" s="1"/>
  <c r="H419" i="9" a="1"/>
  <c r="H419" i="9" s="1"/>
  <c r="H339" i="9" a="1"/>
  <c r="H339" i="9" s="1"/>
  <c r="J379" i="9" a="1"/>
  <c r="J379" i="9" s="1"/>
  <c r="V363" i="9" a="1"/>
  <c r="V363" i="9" s="1"/>
  <c r="F363" i="9" a="1"/>
  <c r="F363" i="9" s="1"/>
  <c r="E359" i="9" a="1"/>
  <c r="E359" i="9" s="1"/>
  <c r="F384" i="9" a="1"/>
  <c r="F384" i="9" s="1"/>
  <c r="I459" i="9" a="1"/>
  <c r="I459" i="9" s="1"/>
  <c r="J439" i="9" a="1"/>
  <c r="J439" i="9" s="1"/>
  <c r="H377" i="9" a="1"/>
  <c r="H377" i="9" s="1"/>
  <c r="J378" i="9" a="1"/>
  <c r="J378" i="9" s="1"/>
  <c r="E419" i="9" a="1"/>
  <c r="E419" i="9" s="1"/>
  <c r="U359" i="9" a="1"/>
  <c r="U359" i="9" s="1"/>
  <c r="U361" i="9" a="1"/>
  <c r="U361" i="9" s="1"/>
  <c r="F378" i="9" a="1"/>
  <c r="F378" i="9" s="1"/>
  <c r="J339" i="9" a="1"/>
  <c r="J339" i="9" s="1"/>
  <c r="I359" i="9" a="1"/>
  <c r="I359" i="9" s="1"/>
  <c r="F459" i="9" a="1"/>
  <c r="F459" i="9" s="1"/>
  <c r="J382" i="9" a="1"/>
  <c r="J382" i="9" s="1"/>
  <c r="J419" i="9" a="1"/>
  <c r="J419" i="9" s="1"/>
  <c r="U363" i="9" a="1"/>
  <c r="U363" i="9" s="1"/>
  <c r="V384" i="9" a="1"/>
  <c r="V384" i="9" s="1"/>
  <c r="I379" i="9" a="1"/>
  <c r="I379" i="9" s="1"/>
  <c r="F441" i="9" a="1"/>
  <c r="F441" i="9" s="1"/>
  <c r="I439" i="9" a="1"/>
  <c r="I439" i="9" s="1"/>
  <c r="J384" i="9" a="1"/>
  <c r="J384" i="9" s="1"/>
  <c r="J422" i="9" a="1"/>
  <c r="J422" i="9" s="1"/>
  <c r="F442" i="9" a="1"/>
  <c r="F442" i="9" s="1"/>
  <c r="U382" i="9" a="1"/>
  <c r="U382" i="9" s="1"/>
  <c r="H424" i="9" a="1"/>
  <c r="H424" i="9" s="1"/>
  <c r="H438" i="9" a="1"/>
  <c r="H438" i="9" s="1"/>
  <c r="U386" i="9" a="1"/>
  <c r="U386" i="9" s="1"/>
  <c r="V444" i="9" a="1"/>
  <c r="V444" i="9" s="1"/>
  <c r="F440" i="9" a="1"/>
  <c r="F440" i="9" s="1"/>
  <c r="U338" i="9" a="1"/>
  <c r="U338" i="9" s="1"/>
  <c r="F338" i="9" a="1"/>
  <c r="F338" i="9" s="1"/>
  <c r="E366" i="9" a="1"/>
  <c r="E366" i="9" s="1"/>
  <c r="U462" i="9" a="1"/>
  <c r="U462" i="9" s="1"/>
  <c r="V458" i="9" a="1"/>
  <c r="V458" i="9" s="1"/>
  <c r="U343" i="9" a="1"/>
  <c r="U343" i="9" s="1"/>
  <c r="E443" i="9" a="1"/>
  <c r="E443" i="9" s="1"/>
  <c r="U362" i="9" a="1"/>
  <c r="U362" i="9" s="1"/>
  <c r="J459" i="9" a="1"/>
  <c r="J459" i="9" s="1"/>
  <c r="I358" i="9" a="1"/>
  <c r="I358" i="9" s="1"/>
  <c r="E365" i="9" a="1"/>
  <c r="E365" i="9" s="1"/>
  <c r="F382" i="9" a="1"/>
  <c r="F382" i="9" s="1"/>
  <c r="U385" i="9" a="1"/>
  <c r="U385" i="9" s="1"/>
  <c r="E445" i="9" a="1"/>
  <c r="E445" i="9" s="1"/>
  <c r="V443" i="9" a="1"/>
  <c r="V443" i="9" s="1"/>
  <c r="J344" i="9" a="1"/>
  <c r="J344" i="9" s="1"/>
  <c r="V344" i="9" a="1"/>
  <c r="V344" i="9" s="1"/>
  <c r="I344" i="9" a="1"/>
  <c r="I344" i="9" s="1"/>
  <c r="I366" i="9" a="1"/>
  <c r="I366" i="9" s="1"/>
  <c r="F462" i="9" a="1"/>
  <c r="F462" i="9" s="1"/>
  <c r="E441" i="9" a="1"/>
  <c r="E441" i="9" s="1"/>
  <c r="V362" i="9" a="1"/>
  <c r="V362" i="9" s="1"/>
  <c r="J445" i="9" a="1"/>
  <c r="J445" i="9" s="1"/>
  <c r="H440" i="9" a="1"/>
  <c r="H440" i="9" s="1"/>
  <c r="J440" i="9" a="1"/>
  <c r="J440" i="9" s="1"/>
  <c r="V440" i="9" a="1"/>
  <c r="V440" i="9" s="1"/>
  <c r="I444" i="9" a="1"/>
  <c r="I444" i="9" s="1"/>
  <c r="F383" i="9" a="1"/>
  <c r="F383" i="9" s="1"/>
  <c r="E442" i="9" a="1"/>
  <c r="E442" i="9" s="1"/>
  <c r="J442" i="9" a="1"/>
  <c r="J442" i="9" s="1"/>
  <c r="I343" i="9" a="1"/>
  <c r="I343" i="9" s="1"/>
  <c r="J460" i="9" a="1"/>
  <c r="J460" i="9" s="1"/>
  <c r="V464" i="9" a="1"/>
  <c r="V464" i="9" s="1"/>
  <c r="H458" i="9" a="1"/>
  <c r="H458" i="9" s="1"/>
  <c r="F424" i="9" a="1"/>
  <c r="F424" i="9" s="1"/>
  <c r="J424" i="9" a="1"/>
  <c r="J424" i="9" s="1"/>
  <c r="H445" i="9" a="1"/>
  <c r="H445" i="9" s="1"/>
  <c r="E383" i="9" a="1"/>
  <c r="E383" i="9" s="1"/>
  <c r="I443" i="9" a="1"/>
  <c r="I443" i="9" s="1"/>
  <c r="E386" i="9" a="1"/>
  <c r="E386" i="9" s="1"/>
  <c r="F386" i="9" a="1"/>
  <c r="F386" i="9" s="1"/>
  <c r="I466" i="9" a="1"/>
  <c r="I466" i="9" s="1"/>
  <c r="U421" i="9" a="1"/>
  <c r="U421" i="9" s="1"/>
  <c r="H464" i="9" a="1"/>
  <c r="H464" i="9" s="1"/>
  <c r="V437" i="9" a="1"/>
  <c r="V437" i="9" s="1"/>
  <c r="F463" i="9" a="1"/>
  <c r="F463" i="9" s="1"/>
  <c r="G463" i="9" s="1" a="1"/>
  <c r="G463" i="9" s="1"/>
  <c r="J341" i="9" a="1"/>
  <c r="J341" i="9" s="1"/>
  <c r="E459" i="9" a="1"/>
  <c r="E459" i="9" s="1"/>
  <c r="G459" i="9" s="1" a="1"/>
  <c r="G459" i="9" s="1"/>
  <c r="V462" i="9" a="1"/>
  <c r="V462" i="9" s="1"/>
  <c r="F380" i="9" a="1"/>
  <c r="F380" i="9" s="1"/>
  <c r="H383" i="9" a="1"/>
  <c r="H383" i="9" s="1"/>
  <c r="F437" i="9" a="1"/>
  <c r="F437" i="9" s="1"/>
  <c r="H441" i="9" a="1"/>
  <c r="H441" i="9" s="1"/>
  <c r="V338" i="9" a="1"/>
  <c r="V338" i="9" s="1"/>
  <c r="E338" i="9" a="1"/>
  <c r="E338" i="9" s="1"/>
  <c r="E424" i="9" a="1"/>
  <c r="E424" i="9" s="1"/>
  <c r="H366" i="9" a="1"/>
  <c r="H366" i="9" s="1"/>
  <c r="E462" i="9" a="1"/>
  <c r="E462" i="9" s="1"/>
  <c r="J366" i="9" a="1"/>
  <c r="J366" i="9" s="1"/>
  <c r="I462" i="9" a="1"/>
  <c r="I462" i="9" s="1"/>
  <c r="H386" i="9" a="1"/>
  <c r="H386" i="9" s="1"/>
  <c r="V441" i="9" a="1"/>
  <c r="V441" i="9" s="1"/>
  <c r="J362" i="9" a="1"/>
  <c r="J362" i="9" s="1"/>
  <c r="I440" i="9" a="1"/>
  <c r="I440" i="9" s="1"/>
  <c r="J365" i="9" a="1"/>
  <c r="J365" i="9" s="1"/>
  <c r="U440" i="9" a="1"/>
  <c r="U440" i="9" s="1"/>
  <c r="E440" i="9" a="1"/>
  <c r="E440" i="9" s="1"/>
  <c r="V366" i="9" a="1"/>
  <c r="V366" i="9" s="1"/>
  <c r="F362" i="9" a="1"/>
  <c r="F362" i="9" s="1"/>
  <c r="F426" i="9" a="1"/>
  <c r="F426" i="9" s="1"/>
  <c r="H365" i="9" a="1"/>
  <c r="H365" i="9" s="1"/>
  <c r="F444" i="9" a="1"/>
  <c r="F444" i="9" s="1"/>
  <c r="V383" i="9" a="1"/>
  <c r="V383" i="9" s="1"/>
  <c r="I442" i="9" a="1"/>
  <c r="I442" i="9" s="1"/>
  <c r="H460" i="9" a="1"/>
  <c r="H460" i="9" s="1"/>
  <c r="I424" i="9" a="1"/>
  <c r="I424" i="9" s="1"/>
  <c r="V445" i="9" a="1"/>
  <c r="V445" i="9" s="1"/>
  <c r="V386" i="9" a="1"/>
  <c r="V386" i="9" s="1"/>
  <c r="V421" i="9" a="1"/>
  <c r="V421" i="9" s="1"/>
  <c r="I341" i="9" a="1"/>
  <c r="I341" i="9" s="1"/>
  <c r="U341" i="9" a="1"/>
  <c r="U341" i="9" s="1"/>
  <c r="F443" i="9" a="1"/>
  <c r="F443" i="9" s="1"/>
  <c r="H443" i="9" a="1"/>
  <c r="H443" i="9" s="1"/>
  <c r="U437" i="9" a="1"/>
  <c r="U437" i="9" s="1"/>
  <c r="J421" i="9" a="1"/>
  <c r="J421" i="9" s="1"/>
  <c r="U443" i="9" a="1"/>
  <c r="U443" i="9" s="1"/>
  <c r="F421" i="9" a="1"/>
  <c r="F421" i="9" s="1"/>
  <c r="E357" i="9" a="1"/>
  <c r="E357" i="9" s="1"/>
  <c r="J357" i="9" a="1"/>
  <c r="J357" i="9" s="1"/>
  <c r="E464" i="9" a="1"/>
  <c r="E464" i="9" s="1"/>
  <c r="J342" i="9" a="1"/>
  <c r="J342" i="9" s="1"/>
  <c r="I342" i="9" a="1"/>
  <c r="I342" i="9" s="1"/>
  <c r="J364" i="9" a="1"/>
  <c r="J364" i="9" s="1"/>
  <c r="F438" i="9" a="1"/>
  <c r="F438" i="9" s="1"/>
  <c r="H385" i="9" a="1"/>
  <c r="H385" i="9" s="1"/>
  <c r="F385" i="9" a="1"/>
  <c r="F385" i="9" s="1"/>
  <c r="E380" i="9" a="1"/>
  <c r="E380" i="9" s="1"/>
  <c r="V382" i="9" a="1"/>
  <c r="V382" i="9" s="1"/>
  <c r="I441" i="9" a="1"/>
  <c r="I441" i="9" s="1"/>
  <c r="I362" i="9" a="1"/>
  <c r="I362" i="9" s="1"/>
  <c r="V365" i="9" a="1"/>
  <c r="V365" i="9" s="1"/>
  <c r="J383" i="9" a="1"/>
  <c r="J383" i="9" s="1"/>
  <c r="I460" i="9" a="1"/>
  <c r="I460" i="9" s="1"/>
  <c r="F458" i="9" a="1"/>
  <c r="F458" i="9" s="1"/>
  <c r="V424" i="9" a="1"/>
  <c r="V424" i="9" s="1"/>
  <c r="F445" i="9" a="1"/>
  <c r="F445" i="9" s="1"/>
  <c r="I418" i="9" a="1"/>
  <c r="I418" i="9" s="1"/>
  <c r="I386" i="9" a="1"/>
  <c r="I386" i="9" s="1"/>
  <c r="J386" i="9" a="1"/>
  <c r="J386" i="9" s="1"/>
  <c r="V466" i="9" a="1"/>
  <c r="V466" i="9" s="1"/>
  <c r="J443" i="9" a="1"/>
  <c r="J443" i="9" s="1"/>
  <c r="H466" i="9" a="1"/>
  <c r="H466" i="9" s="1"/>
  <c r="J437" i="9" a="1"/>
  <c r="J437" i="9" s="1"/>
  <c r="I437" i="9" a="1"/>
  <c r="I437" i="9" s="1"/>
  <c r="E466" i="9" a="1"/>
  <c r="E466" i="9" s="1"/>
  <c r="E422" i="9" a="1"/>
  <c r="E422" i="9" s="1"/>
  <c r="I464" i="9" a="1"/>
  <c r="I464" i="9" s="1"/>
  <c r="V357" i="9" a="1"/>
  <c r="V357" i="9" s="1"/>
  <c r="F357" i="9" a="1"/>
  <c r="F357" i="9" s="1"/>
  <c r="E343" i="9" a="1"/>
  <c r="E343" i="9" s="1"/>
  <c r="U422" i="9" a="1"/>
  <c r="U422" i="9" s="1"/>
  <c r="U342" i="9" a="1"/>
  <c r="U342" i="9" s="1"/>
  <c r="F342" i="9" a="1"/>
  <c r="F342" i="9" s="1"/>
  <c r="F364" i="9" a="1"/>
  <c r="F364" i="9" s="1"/>
  <c r="J438" i="9" a="1"/>
  <c r="J438" i="9" s="1"/>
  <c r="E385" i="9" a="1"/>
  <c r="E385" i="9" s="1"/>
  <c r="V385" i="9" a="1"/>
  <c r="V385" i="9" s="1"/>
  <c r="H380" i="9" a="1"/>
  <c r="H380" i="9" s="1"/>
  <c r="J337" i="9" a="1"/>
  <c r="J337" i="9" s="1"/>
  <c r="V358" i="9" a="1"/>
  <c r="V358" i="9" s="1"/>
  <c r="F358" i="9" a="1"/>
  <c r="F358" i="9" s="1"/>
  <c r="U438" i="9" a="1"/>
  <c r="U438" i="9" s="1"/>
  <c r="F417" i="9" a="1"/>
  <c r="F417" i="9" s="1"/>
  <c r="U417" i="9" a="1"/>
  <c r="U417" i="9" s="1"/>
  <c r="E465" i="9" a="1"/>
  <c r="E465" i="9" s="1"/>
  <c r="H465" i="9" a="1"/>
  <c r="H465" i="9" s="1"/>
  <c r="U357" i="9" a="1"/>
  <c r="U357" i="9" s="1"/>
  <c r="E460" i="9" a="1"/>
  <c r="E460" i="9" s="1"/>
  <c r="V438" i="9" a="1"/>
  <c r="V438" i="9" s="1"/>
  <c r="J380" i="9" a="1"/>
  <c r="J380" i="9" s="1"/>
  <c r="U380" i="9" a="1"/>
  <c r="U380" i="9" s="1"/>
  <c r="F337" i="9" a="1"/>
  <c r="F337" i="9" s="1"/>
  <c r="U358" i="9" a="1"/>
  <c r="U358" i="9" s="1"/>
  <c r="U364" i="9" a="1"/>
  <c r="U364" i="9" s="1"/>
  <c r="F465" i="9" a="1"/>
  <c r="F465" i="9" s="1"/>
  <c r="I465" i="9" a="1"/>
  <c r="I465" i="9" s="1"/>
  <c r="V460" i="9" a="1"/>
  <c r="V460" i="9" s="1"/>
  <c r="J462" i="9" a="1"/>
  <c r="J462" i="9" s="1"/>
  <c r="H462" i="9" a="1"/>
  <c r="H462" i="9" s="1"/>
  <c r="J343" i="9" a="1"/>
  <c r="J343" i="9" s="1"/>
  <c r="H362" i="9" a="1"/>
  <c r="H362" i="9" s="1"/>
  <c r="I458" i="9" a="1"/>
  <c r="I458" i="9" s="1"/>
  <c r="U365" i="9" a="1"/>
  <c r="U365" i="9" s="1"/>
  <c r="F366" i="9" a="1"/>
  <c r="F366" i="9" s="1"/>
  <c r="E342" i="9" a="1"/>
  <c r="E342" i="9" s="1"/>
  <c r="J338" i="9" a="1"/>
  <c r="J338" i="9" s="1"/>
  <c r="E458" i="9" a="1"/>
  <c r="E458" i="9" s="1"/>
  <c r="E362" i="9" a="1"/>
  <c r="E362" i="9" s="1"/>
  <c r="I365" i="9" a="1"/>
  <c r="I365" i="9" s="1"/>
  <c r="F365" i="9" a="1"/>
  <c r="F365" i="9" s="1"/>
  <c r="H444" i="9" a="1"/>
  <c r="H444" i="9" s="1"/>
  <c r="U383" i="9" a="1"/>
  <c r="U383" i="9" s="1"/>
  <c r="V442" i="9" a="1"/>
  <c r="V442" i="9" s="1"/>
  <c r="I383" i="9" a="1"/>
  <c r="I383" i="9" s="1"/>
  <c r="V343" i="9" a="1"/>
  <c r="V343" i="9" s="1"/>
  <c r="I422" i="9" a="1"/>
  <c r="I422" i="9" s="1"/>
  <c r="U464" i="9" a="1"/>
  <c r="U464" i="9" s="1"/>
  <c r="J458" i="9" a="1"/>
  <c r="J458" i="9" s="1"/>
  <c r="U424" i="9" a="1"/>
  <c r="U424" i="9" s="1"/>
  <c r="H463" i="9" a="1"/>
  <c r="H463" i="9" s="1"/>
  <c r="E444" i="9" a="1"/>
  <c r="E444" i="9" s="1"/>
  <c r="H422" i="9" a="1"/>
  <c r="H422" i="9" s="1"/>
  <c r="J466" i="9" a="1"/>
  <c r="J466" i="9" s="1"/>
  <c r="V463" i="9" a="1"/>
  <c r="V463" i="9" s="1"/>
  <c r="E437" i="9" a="1"/>
  <c r="E437" i="9" s="1"/>
  <c r="U460" i="9" a="1"/>
  <c r="U460" i="9" s="1"/>
  <c r="V422" i="9" a="1"/>
  <c r="V422" i="9" s="1"/>
  <c r="I357" i="9" a="1"/>
  <c r="I357" i="9" s="1"/>
  <c r="V342" i="9" a="1"/>
  <c r="V342" i="9" s="1"/>
  <c r="E364" i="9" a="1"/>
  <c r="E364" i="9" s="1"/>
  <c r="J385" i="9" a="1"/>
  <c r="J385" i="9" s="1"/>
  <c r="H337" i="9" a="1"/>
  <c r="H337" i="9" s="1"/>
  <c r="H358" i="9" a="1"/>
  <c r="H358" i="9" s="1"/>
  <c r="I417" i="9" a="1"/>
  <c r="I417" i="9" s="1"/>
  <c r="I338" i="9" a="1"/>
  <c r="I338" i="9" s="1"/>
  <c r="H338" i="9" a="1"/>
  <c r="H338" i="9" s="1"/>
  <c r="H344" i="9" a="1"/>
  <c r="H344" i="9" s="1"/>
  <c r="F466" i="9" a="1"/>
  <c r="F466" i="9" s="1"/>
  <c r="F422" i="9" a="1"/>
  <c r="F422" i="9" s="1"/>
  <c r="U445" i="9" a="1"/>
  <c r="U445" i="9" s="1"/>
  <c r="J418" i="9" a="1"/>
  <c r="J418" i="9" s="1"/>
  <c r="U463" i="9" a="1"/>
  <c r="U463" i="9" s="1"/>
  <c r="F460" i="9" a="1"/>
  <c r="F460" i="9" s="1"/>
  <c r="H342" i="9" a="1"/>
  <c r="H342" i="9" s="1"/>
  <c r="I385" i="9" a="1"/>
  <c r="I385" i="9" s="1"/>
  <c r="U337" i="9" a="1"/>
  <c r="U337" i="9" s="1"/>
  <c r="E358" i="9" a="1"/>
  <c r="E358" i="9" s="1"/>
  <c r="V364" i="9" a="1"/>
  <c r="V364" i="9" s="1"/>
  <c r="E337" i="9" a="1"/>
  <c r="E337" i="9" s="1"/>
  <c r="H417" i="9" a="1"/>
  <c r="H417" i="9" s="1"/>
  <c r="J465" i="9" a="1"/>
  <c r="J465" i="9" s="1"/>
  <c r="J463" i="9" a="1"/>
  <c r="J463" i="9" s="1"/>
  <c r="I438" i="9" a="1"/>
  <c r="I438" i="9" s="1"/>
  <c r="J358" i="9" a="1"/>
  <c r="J358" i="9" s="1"/>
  <c r="F464" i="9" a="1"/>
  <c r="F464" i="9" s="1"/>
  <c r="H423" i="9" a="1"/>
  <c r="H423" i="9" s="1"/>
  <c r="E418" i="9" a="1"/>
  <c r="E418" i="9" s="1"/>
  <c r="H343" i="9" a="1"/>
  <c r="H343" i="9" s="1"/>
  <c r="J464" i="9" a="1"/>
  <c r="J464" i="9" s="1"/>
  <c r="I364" i="9" a="1"/>
  <c r="I364" i="9" s="1"/>
  <c r="I380" i="9" a="1"/>
  <c r="I380" i="9" s="1"/>
  <c r="E417" i="9" a="1"/>
  <c r="E417" i="9" s="1"/>
  <c r="U465" i="9" a="1"/>
  <c r="U465" i="9" s="1"/>
  <c r="E438" i="9" a="1"/>
  <c r="E438" i="9" s="1"/>
  <c r="V380" i="9" a="1"/>
  <c r="V380" i="9" s="1"/>
  <c r="J417" i="9" a="1"/>
  <c r="J417" i="9" s="1"/>
  <c r="U442" i="9" a="1"/>
  <c r="U442" i="9" s="1"/>
  <c r="U458" i="9" a="1"/>
  <c r="U458" i="9" s="1"/>
  <c r="H341" i="9" a="1"/>
  <c r="H341" i="9" s="1"/>
  <c r="H437" i="9" a="1"/>
  <c r="H437" i="9" s="1"/>
  <c r="I337" i="9" a="1"/>
  <c r="I337" i="9" s="1"/>
  <c r="H364" i="9" a="1"/>
  <c r="H364" i="9" s="1"/>
  <c r="V417" i="9" a="1"/>
  <c r="V417" i="9" s="1"/>
  <c r="F343" i="9" a="1"/>
  <c r="F343" i="9" s="1"/>
  <c r="E341" i="9" a="1"/>
  <c r="E341" i="9" s="1"/>
  <c r="H357" i="9" a="1"/>
  <c r="H357" i="9" s="1"/>
  <c r="V465" i="9" a="1"/>
  <c r="V465" i="9" s="1"/>
  <c r="J444" i="9" a="1"/>
  <c r="J444" i="9" s="1"/>
  <c r="F341" i="9" a="1"/>
  <c r="F341" i="9" s="1"/>
  <c r="V337" i="9" a="1"/>
  <c r="V337" i="9" s="1"/>
  <c r="F423" i="9" a="1"/>
  <c r="F423" i="9" s="1"/>
  <c r="E423" i="9" a="1"/>
  <c r="E423" i="9" s="1"/>
  <c r="U426" i="9" a="1"/>
  <c r="U426" i="9" s="1"/>
  <c r="E457" i="9" a="1"/>
  <c r="E457" i="9" s="1"/>
  <c r="U461" i="9" a="1"/>
  <c r="U461" i="9" s="1"/>
  <c r="H461" i="9" a="1"/>
  <c r="H461" i="9" s="1"/>
  <c r="J461" i="9" a="1"/>
  <c r="J461" i="9" s="1"/>
  <c r="J420" i="9" a="1"/>
  <c r="J420" i="9" s="1"/>
  <c r="F420" i="9" a="1"/>
  <c r="F420" i="9" s="1"/>
  <c r="U425" i="9" a="1"/>
  <c r="U425" i="9" s="1"/>
  <c r="V425" i="9" a="1"/>
  <c r="V425" i="9" s="1"/>
  <c r="F346" i="9" a="1"/>
  <c r="F346" i="9" s="1"/>
  <c r="E346" i="9" a="1"/>
  <c r="E346" i="9" s="1"/>
  <c r="I340" i="9" a="1"/>
  <c r="I340" i="9" s="1"/>
  <c r="E340" i="9" a="1"/>
  <c r="E340" i="9" s="1"/>
  <c r="F345" i="9" a="1"/>
  <c r="F345" i="9" s="1"/>
  <c r="I345" i="9" a="1"/>
  <c r="I345" i="9" s="1"/>
  <c r="E349" i="9" a="1"/>
  <c r="E349" i="9" s="1"/>
  <c r="H349" i="9" a="1"/>
  <c r="H349" i="9" s="1"/>
  <c r="U394" i="9" a="1"/>
  <c r="U394" i="9" s="1"/>
  <c r="F394" i="9" a="1"/>
  <c r="F394" i="9" s="1"/>
  <c r="V475" i="9" a="1"/>
  <c r="V475" i="9" s="1"/>
  <c r="I475" i="9" a="1"/>
  <c r="I475" i="9" s="1"/>
  <c r="I347" i="9" a="1"/>
  <c r="I347" i="9" s="1"/>
  <c r="U429" i="9" a="1"/>
  <c r="U429" i="9" s="1"/>
  <c r="I429" i="9" a="1"/>
  <c r="I429" i="9" s="1"/>
  <c r="H330" i="9" a="1"/>
  <c r="H330" i="9" s="1"/>
  <c r="F332" i="9" a="1"/>
  <c r="F332" i="9" s="1"/>
  <c r="J332" i="9" a="1"/>
  <c r="J332" i="9" s="1"/>
  <c r="J369" i="9" a="1"/>
  <c r="J369" i="9" s="1"/>
  <c r="H369" i="9" a="1"/>
  <c r="H369" i="9" s="1"/>
  <c r="V423" i="9" a="1"/>
  <c r="V423" i="9" s="1"/>
  <c r="V341" i="9" a="1"/>
  <c r="V341" i="9" s="1"/>
  <c r="V461" i="9" a="1"/>
  <c r="V461" i="9" s="1"/>
  <c r="V457" i="9" a="1"/>
  <c r="V457" i="9" s="1"/>
  <c r="F457" i="9" a="1"/>
  <c r="F457" i="9" s="1"/>
  <c r="H418" i="9" a="1"/>
  <c r="H418" i="9" s="1"/>
  <c r="J426" i="9" a="1"/>
  <c r="J426" i="9" s="1"/>
  <c r="F461" i="9" a="1"/>
  <c r="F461" i="9" s="1"/>
  <c r="E421" i="9" a="1"/>
  <c r="E421" i="9" s="1"/>
  <c r="I421" i="9" a="1"/>
  <c r="I421" i="9" s="1"/>
  <c r="V420" i="9" a="1"/>
  <c r="V420" i="9" s="1"/>
  <c r="I420" i="9" a="1"/>
  <c r="I420" i="9" s="1"/>
  <c r="I425" i="9" a="1"/>
  <c r="I425" i="9" s="1"/>
  <c r="F425" i="9" a="1"/>
  <c r="F425" i="9" s="1"/>
  <c r="J346" i="9" a="1"/>
  <c r="J346" i="9" s="1"/>
  <c r="U346" i="9" a="1"/>
  <c r="U346" i="9" s="1"/>
  <c r="J340" i="9" a="1"/>
  <c r="J340" i="9" s="1"/>
  <c r="F340" i="9" a="1"/>
  <c r="F340" i="9" s="1"/>
  <c r="J345" i="9" a="1"/>
  <c r="J345" i="9" s="1"/>
  <c r="J349" i="9" a="1"/>
  <c r="J349" i="9" s="1"/>
  <c r="F349" i="9" a="1"/>
  <c r="F349" i="9" s="1"/>
  <c r="V394" i="9" a="1"/>
  <c r="V394" i="9" s="1"/>
  <c r="H475" i="9" a="1"/>
  <c r="H475" i="9" s="1"/>
  <c r="F475" i="9" a="1"/>
  <c r="F475" i="9" s="1"/>
  <c r="E347" i="9" a="1"/>
  <c r="E347" i="9" s="1"/>
  <c r="H347" i="9" a="1"/>
  <c r="H347" i="9" s="1"/>
  <c r="H429" i="9" a="1"/>
  <c r="H429" i="9" s="1"/>
  <c r="I330" i="9" a="1"/>
  <c r="I330" i="9" s="1"/>
  <c r="F330" i="9" a="1"/>
  <c r="F330" i="9" s="1"/>
  <c r="V332" i="9" a="1"/>
  <c r="V332" i="9" s="1"/>
  <c r="H332" i="9" a="1"/>
  <c r="H332" i="9" s="1"/>
  <c r="U369" i="9" a="1"/>
  <c r="U369" i="9" s="1"/>
  <c r="J427" i="9" a="1"/>
  <c r="J427" i="9" s="1"/>
  <c r="U427" i="9" a="1"/>
  <c r="U427" i="9" s="1"/>
  <c r="U393" i="9" a="1"/>
  <c r="U393" i="9" s="1"/>
  <c r="H388" i="9" a="1"/>
  <c r="H388" i="9" s="1"/>
  <c r="U388" i="9" a="1"/>
  <c r="U388" i="9" s="1"/>
  <c r="J353" i="9" a="1"/>
  <c r="J353" i="9" s="1"/>
  <c r="E435" i="9" a="1"/>
  <c r="E435" i="9" s="1"/>
  <c r="F435" i="9" a="1"/>
  <c r="F435" i="9" s="1"/>
  <c r="F372" i="9" a="1"/>
  <c r="F372" i="9" s="1"/>
  <c r="J372" i="9" a="1"/>
  <c r="J372" i="9" s="1"/>
  <c r="E450" i="9" a="1"/>
  <c r="E450" i="9" s="1"/>
  <c r="F450" i="9" a="1"/>
  <c r="F450" i="9" s="1"/>
  <c r="J354" i="9" a="1"/>
  <c r="J354" i="9" s="1"/>
  <c r="V354" i="9" a="1"/>
  <c r="V354" i="9" s="1"/>
  <c r="I367" i="9" a="1"/>
  <c r="I367" i="9" s="1"/>
  <c r="U367" i="9" a="1"/>
  <c r="U367" i="9" s="1"/>
  <c r="V390" i="9" a="1"/>
  <c r="V390" i="9" s="1"/>
  <c r="E390" i="9" a="1"/>
  <c r="E390" i="9" s="1"/>
  <c r="U471" i="9" a="1"/>
  <c r="U471" i="9" s="1"/>
  <c r="U436" i="9" a="1"/>
  <c r="U436" i="9" s="1"/>
  <c r="J436" i="9" a="1"/>
  <c r="J436" i="9" s="1"/>
  <c r="V375" i="9" a="1"/>
  <c r="V375" i="9" s="1"/>
  <c r="J375" i="9" a="1"/>
  <c r="J375" i="9" s="1"/>
  <c r="F447" i="9" a="1"/>
  <c r="F447" i="9" s="1"/>
  <c r="V348" i="9" a="1"/>
  <c r="V348" i="9" s="1"/>
  <c r="E348" i="9" a="1"/>
  <c r="E348" i="9" s="1"/>
  <c r="V432" i="9" a="1"/>
  <c r="V432" i="9" s="1"/>
  <c r="E432" i="9" a="1"/>
  <c r="E432" i="9" s="1"/>
  <c r="F335" i="9" a="1"/>
  <c r="F335" i="9" s="1"/>
  <c r="V335" i="9" a="1"/>
  <c r="V335" i="9" s="1"/>
  <c r="U370" i="9" a="1"/>
  <c r="U370" i="9" s="1"/>
  <c r="J370" i="9" a="1"/>
  <c r="J370" i="9" s="1"/>
  <c r="I389" i="9" a="1"/>
  <c r="I389" i="9" s="1"/>
  <c r="U395" i="9" a="1"/>
  <c r="U395" i="9" s="1"/>
  <c r="F395" i="9" a="1"/>
  <c r="F395" i="9" s="1"/>
  <c r="I468" i="9" a="1"/>
  <c r="I468" i="9" s="1"/>
  <c r="J468" i="9" a="1"/>
  <c r="J468" i="9" s="1"/>
  <c r="J456" i="9" a="1"/>
  <c r="J456" i="9" s="1"/>
  <c r="J423" i="9" a="1"/>
  <c r="J423" i="9" s="1"/>
  <c r="I423" i="9" a="1"/>
  <c r="I423" i="9" s="1"/>
  <c r="F418" i="9" a="1"/>
  <c r="F418" i="9" s="1"/>
  <c r="E461" i="9" a="1"/>
  <c r="E461" i="9" s="1"/>
  <c r="U418" i="9" a="1"/>
  <c r="U418" i="9" s="1"/>
  <c r="I457" i="9" a="1"/>
  <c r="I457" i="9" s="1"/>
  <c r="J457" i="9" a="1"/>
  <c r="J457" i="9" s="1"/>
  <c r="V418" i="9" a="1"/>
  <c r="V418" i="9" s="1"/>
  <c r="I426" i="9" a="1"/>
  <c r="I426" i="9" s="1"/>
  <c r="H421" i="9" a="1"/>
  <c r="H421" i="9" s="1"/>
  <c r="H420" i="9" a="1"/>
  <c r="H420" i="9" s="1"/>
  <c r="U420" i="9" a="1"/>
  <c r="U420" i="9" s="1"/>
  <c r="J425" i="9" a="1"/>
  <c r="J425" i="9" s="1"/>
  <c r="H346" i="9" a="1"/>
  <c r="H346" i="9" s="1"/>
  <c r="H340" i="9" a="1"/>
  <c r="H340" i="9" s="1"/>
  <c r="V340" i="9" a="1"/>
  <c r="V340" i="9" s="1"/>
  <c r="H345" i="9" a="1"/>
  <c r="H345" i="9" s="1"/>
  <c r="V345" i="9" a="1"/>
  <c r="V345" i="9" s="1"/>
  <c r="I349" i="9" a="1"/>
  <c r="I349" i="9" s="1"/>
  <c r="U349" i="9" a="1"/>
  <c r="U349" i="9" s="1"/>
  <c r="I394" i="9" a="1"/>
  <c r="I394" i="9" s="1"/>
  <c r="E394" i="9" a="1"/>
  <c r="E394" i="9" s="1"/>
  <c r="J475" i="9" a="1"/>
  <c r="J475" i="9" s="1"/>
  <c r="U347" i="9" a="1"/>
  <c r="U347" i="9" s="1"/>
  <c r="V347" i="9" a="1"/>
  <c r="V347" i="9" s="1"/>
  <c r="E429" i="9" a="1"/>
  <c r="E429" i="9" s="1"/>
  <c r="F429" i="9" a="1"/>
  <c r="F429" i="9" s="1"/>
  <c r="E330" i="9" a="1"/>
  <c r="E330" i="9" s="1"/>
  <c r="V330" i="9" a="1"/>
  <c r="V330" i="9" s="1"/>
  <c r="U332" i="9" a="1"/>
  <c r="U332" i="9" s="1"/>
  <c r="I332" i="9" a="1"/>
  <c r="I332" i="9" s="1"/>
  <c r="E369" i="9" a="1"/>
  <c r="E369" i="9" s="1"/>
  <c r="I369" i="9" a="1"/>
  <c r="I369" i="9" s="1"/>
  <c r="U423" i="9" a="1"/>
  <c r="U423" i="9" s="1"/>
  <c r="U457" i="9" a="1"/>
  <c r="U457" i="9" s="1"/>
  <c r="V426" i="9" a="1"/>
  <c r="V426" i="9" s="1"/>
  <c r="E345" i="9" a="1"/>
  <c r="E345" i="9" s="1"/>
  <c r="U475" i="9" a="1"/>
  <c r="U475" i="9" s="1"/>
  <c r="J429" i="9" a="1"/>
  <c r="J429" i="9" s="1"/>
  <c r="F369" i="9" a="1"/>
  <c r="F369" i="9" s="1"/>
  <c r="H427" i="9" a="1"/>
  <c r="H427" i="9" s="1"/>
  <c r="H393" i="9" a="1"/>
  <c r="H393" i="9" s="1"/>
  <c r="J393" i="9" a="1"/>
  <c r="J393" i="9" s="1"/>
  <c r="E388" i="9" a="1"/>
  <c r="E388" i="9" s="1"/>
  <c r="V353" i="9" a="1"/>
  <c r="V353" i="9" s="1"/>
  <c r="F353" i="9" a="1"/>
  <c r="F353" i="9" s="1"/>
  <c r="H435" i="9" a="1"/>
  <c r="H435" i="9" s="1"/>
  <c r="U435" i="9" a="1"/>
  <c r="U435" i="9" s="1"/>
  <c r="U372" i="9" a="1"/>
  <c r="U372" i="9" s="1"/>
  <c r="J450" i="9" a="1"/>
  <c r="J450" i="9" s="1"/>
  <c r="U354" i="9" a="1"/>
  <c r="U354" i="9" s="1"/>
  <c r="V367" i="9" a="1"/>
  <c r="V367" i="9" s="1"/>
  <c r="F390" i="9" a="1"/>
  <c r="F390" i="9" s="1"/>
  <c r="J471" i="9" a="1"/>
  <c r="J471" i="9" s="1"/>
  <c r="I471" i="9" a="1"/>
  <c r="I471" i="9" s="1"/>
  <c r="F436" i="9" a="1"/>
  <c r="F436" i="9" s="1"/>
  <c r="F375" i="9" a="1"/>
  <c r="F375" i="9" s="1"/>
  <c r="E447" i="9" a="1"/>
  <c r="E447" i="9" s="1"/>
  <c r="H447" i="9" a="1"/>
  <c r="H447" i="9" s="1"/>
  <c r="H457" i="9" a="1"/>
  <c r="H457" i="9" s="1"/>
  <c r="I461" i="9" a="1"/>
  <c r="I461" i="9" s="1"/>
  <c r="E420" i="9" a="1"/>
  <c r="E420" i="9" s="1"/>
  <c r="U340" i="9" a="1"/>
  <c r="U340" i="9" s="1"/>
  <c r="H394" i="9" a="1"/>
  <c r="H394" i="9" s="1"/>
  <c r="E475" i="9" a="1"/>
  <c r="E475" i="9" s="1"/>
  <c r="J347" i="9" a="1"/>
  <c r="J347" i="9" s="1"/>
  <c r="J330" i="9" a="1"/>
  <c r="J330" i="9" s="1"/>
  <c r="V369" i="9" a="1"/>
  <c r="V369" i="9" s="1"/>
  <c r="E427" i="9" a="1"/>
  <c r="E427" i="9" s="1"/>
  <c r="I393" i="9" a="1"/>
  <c r="I393" i="9" s="1"/>
  <c r="F388" i="9" a="1"/>
  <c r="F388" i="9" s="1"/>
  <c r="V388" i="9" a="1"/>
  <c r="V388" i="9" s="1"/>
  <c r="U353" i="9" a="1"/>
  <c r="U353" i="9" s="1"/>
  <c r="E353" i="9" a="1"/>
  <c r="E353" i="9" s="1"/>
  <c r="J435" i="9" a="1"/>
  <c r="J435" i="9" s="1"/>
  <c r="H372" i="9" a="1"/>
  <c r="H372" i="9" s="1"/>
  <c r="U466" i="9" a="1"/>
  <c r="U466" i="9" s="1"/>
  <c r="H425" i="9" a="1"/>
  <c r="H425" i="9" s="1"/>
  <c r="V346" i="9" a="1"/>
  <c r="V346" i="9" s="1"/>
  <c r="J394" i="9" a="1"/>
  <c r="J394" i="9" s="1"/>
  <c r="F347" i="9" a="1"/>
  <c r="F347" i="9" s="1"/>
  <c r="U330" i="9" a="1"/>
  <c r="U330" i="9" s="1"/>
  <c r="V427" i="9" a="1"/>
  <c r="V427" i="9" s="1"/>
  <c r="I427" i="9" a="1"/>
  <c r="I427" i="9" s="1"/>
  <c r="V393" i="9" a="1"/>
  <c r="V393" i="9" s="1"/>
  <c r="I388" i="9" a="1"/>
  <c r="I388" i="9" s="1"/>
  <c r="H353" i="9" a="1"/>
  <c r="H353" i="9" s="1"/>
  <c r="I435" i="9" a="1"/>
  <c r="I435" i="9" s="1"/>
  <c r="V372" i="9" a="1"/>
  <c r="V372" i="9" s="1"/>
  <c r="E332" i="9" a="1"/>
  <c r="E332" i="9" s="1"/>
  <c r="F393" i="9" a="1"/>
  <c r="F393" i="9" s="1"/>
  <c r="I353" i="9" a="1"/>
  <c r="I353" i="9" s="1"/>
  <c r="I450" i="9" a="1"/>
  <c r="I450" i="9" s="1"/>
  <c r="H354" i="9" a="1"/>
  <c r="H354" i="9" s="1"/>
  <c r="H367" i="9" a="1"/>
  <c r="H367" i="9" s="1"/>
  <c r="J390" i="9" a="1"/>
  <c r="J390" i="9" s="1"/>
  <c r="H471" i="9" a="1"/>
  <c r="H471" i="9" s="1"/>
  <c r="E436" i="9" a="1"/>
  <c r="E436" i="9" s="1"/>
  <c r="U375" i="9" a="1"/>
  <c r="U375" i="9" s="1"/>
  <c r="V447" i="9" a="1"/>
  <c r="V447" i="9" s="1"/>
  <c r="U348" i="9" a="1"/>
  <c r="U348" i="9" s="1"/>
  <c r="J432" i="9" a="1"/>
  <c r="J432" i="9" s="1"/>
  <c r="H335" i="9" a="1"/>
  <c r="H335" i="9" s="1"/>
  <c r="I335" i="9" a="1"/>
  <c r="I335" i="9" s="1"/>
  <c r="F370" i="9" a="1"/>
  <c r="F370" i="9" s="1"/>
  <c r="V370" i="9" a="1"/>
  <c r="V370" i="9" s="1"/>
  <c r="U389" i="9" a="1"/>
  <c r="U389" i="9" s="1"/>
  <c r="I395" i="9" a="1"/>
  <c r="I395" i="9" s="1"/>
  <c r="H468" i="9" a="1"/>
  <c r="H468" i="9" s="1"/>
  <c r="F468" i="9" a="1"/>
  <c r="F468" i="9" s="1"/>
  <c r="H456" i="9" a="1"/>
  <c r="H456" i="9" s="1"/>
  <c r="U455" i="9" a="1"/>
  <c r="U455" i="9" s="1"/>
  <c r="V455" i="9" a="1"/>
  <c r="V455" i="9" s="1"/>
  <c r="H351" i="9" a="1"/>
  <c r="H351" i="9" s="1"/>
  <c r="V351" i="9" a="1"/>
  <c r="V351" i="9" s="1"/>
  <c r="I433" i="9" a="1"/>
  <c r="I433" i="9" s="1"/>
  <c r="H433" i="9" a="1"/>
  <c r="H433" i="9" s="1"/>
  <c r="H331" i="9" a="1"/>
  <c r="H331" i="9" s="1"/>
  <c r="J373" i="9" a="1"/>
  <c r="J373" i="9" s="1"/>
  <c r="H368" i="9" a="1"/>
  <c r="H368" i="9" s="1"/>
  <c r="F368" i="9" a="1"/>
  <c r="F368" i="9" s="1"/>
  <c r="V396" i="9" a="1"/>
  <c r="V396" i="9" s="1"/>
  <c r="J396" i="9" a="1"/>
  <c r="J396" i="9" s="1"/>
  <c r="F469" i="9" a="1"/>
  <c r="F469" i="9" s="1"/>
  <c r="J327" i="9" a="1"/>
  <c r="J327" i="9" s="1"/>
  <c r="E327" i="9" a="1"/>
  <c r="E327" i="9" s="1"/>
  <c r="E392" i="9" a="1"/>
  <c r="E392" i="9" s="1"/>
  <c r="V476" i="9" a="1"/>
  <c r="V476" i="9" s="1"/>
  <c r="I476" i="9" a="1"/>
  <c r="I476" i="9" s="1"/>
  <c r="H448" i="9" a="1"/>
  <c r="H448" i="9" s="1"/>
  <c r="U448" i="9" a="1"/>
  <c r="U448" i="9" s="1"/>
  <c r="U355" i="9" a="1"/>
  <c r="U355" i="9" s="1"/>
  <c r="F355" i="9" a="1"/>
  <c r="F355" i="9" s="1"/>
  <c r="F434" i="9" a="1"/>
  <c r="F434" i="9" s="1"/>
  <c r="U374" i="9" a="1"/>
  <c r="U374" i="9" s="1"/>
  <c r="F374" i="9" a="1"/>
  <c r="F374" i="9" s="1"/>
  <c r="J376" i="9" a="1"/>
  <c r="J376" i="9" s="1"/>
  <c r="I472" i="9" a="1"/>
  <c r="I472" i="9" s="1"/>
  <c r="V472" i="9" a="1"/>
  <c r="V472" i="9" s="1"/>
  <c r="V451" i="9" a="1"/>
  <c r="V451" i="9" s="1"/>
  <c r="E451" i="9" a="1"/>
  <c r="E451" i="9" s="1"/>
  <c r="I474" i="9" a="1"/>
  <c r="I474" i="9" s="1"/>
  <c r="U474" i="9" a="1"/>
  <c r="U474" i="9" s="1"/>
  <c r="I453" i="9" a="1"/>
  <c r="I453" i="9" s="1"/>
  <c r="J453" i="9" a="1"/>
  <c r="J453" i="9" s="1"/>
  <c r="E350" i="9" a="1"/>
  <c r="E350" i="9" s="1"/>
  <c r="V328" i="9" a="1"/>
  <c r="V328" i="9" s="1"/>
  <c r="U328" i="9" a="1"/>
  <c r="U328" i="9" s="1"/>
  <c r="J470" i="9" a="1"/>
  <c r="J470" i="9" s="1"/>
  <c r="H470" i="9" a="1"/>
  <c r="H470" i="9" s="1"/>
  <c r="U467" i="9" a="1"/>
  <c r="U467" i="9" s="1"/>
  <c r="J467" i="9" a="1"/>
  <c r="J467" i="9" s="1"/>
  <c r="E449" i="9" a="1"/>
  <c r="E449" i="9" s="1"/>
  <c r="I449" i="9" a="1"/>
  <c r="I449" i="9" s="1"/>
  <c r="U430" i="9" a="1"/>
  <c r="U430" i="9" s="1"/>
  <c r="E430" i="9" a="1"/>
  <c r="E430" i="9" s="1"/>
  <c r="E329" i="9" a="1"/>
  <c r="E329" i="9" s="1"/>
  <c r="I329" i="9" a="1"/>
  <c r="I329" i="9" s="1"/>
  <c r="V371" i="9" a="1"/>
  <c r="V371" i="9" s="1"/>
  <c r="J473" i="9" a="1"/>
  <c r="J473" i="9" s="1"/>
  <c r="H473" i="9" a="1"/>
  <c r="H473" i="9" s="1"/>
  <c r="F454" i="9" a="1"/>
  <c r="F454" i="9" s="1"/>
  <c r="J454" i="9" a="1"/>
  <c r="J454" i="9" s="1"/>
  <c r="J428" i="9" a="1"/>
  <c r="J428" i="9" s="1"/>
  <c r="U428" i="9" a="1"/>
  <c r="U428" i="9" s="1"/>
  <c r="H334" i="9" a="1"/>
  <c r="H334" i="9" s="1"/>
  <c r="E334" i="9" a="1"/>
  <c r="E334" i="9" s="1"/>
  <c r="J336" i="9" a="1"/>
  <c r="J336" i="9" s="1"/>
  <c r="U336" i="9" a="1"/>
  <c r="U336" i="9" s="1"/>
  <c r="U391" i="9" a="1"/>
  <c r="U391" i="9" s="1"/>
  <c r="I391" i="9" a="1"/>
  <c r="I391" i="9" s="1"/>
  <c r="I452" i="9" a="1"/>
  <c r="I452" i="9" s="1"/>
  <c r="J452" i="9" a="1"/>
  <c r="J452" i="9" s="1"/>
  <c r="F356" i="9" a="1"/>
  <c r="F356" i="9" s="1"/>
  <c r="H356" i="9" a="1"/>
  <c r="H356" i="9" s="1"/>
  <c r="H431" i="9" a="1"/>
  <c r="H431" i="9" s="1"/>
  <c r="I431" i="9" a="1"/>
  <c r="I431" i="9" s="1"/>
  <c r="I387" i="9" a="1"/>
  <c r="I387" i="9" s="1"/>
  <c r="E387" i="9" a="1"/>
  <c r="E387" i="9" s="1"/>
  <c r="J352" i="9" a="1"/>
  <c r="J352" i="9" s="1"/>
  <c r="E352" i="9" a="1"/>
  <c r="E352" i="9" s="1"/>
  <c r="U333" i="9" a="1"/>
  <c r="U333" i="9" s="1"/>
  <c r="H333" i="9" a="1"/>
  <c r="H333" i="9" s="1"/>
  <c r="V474" i="9" a="1"/>
  <c r="V474" i="9" s="1"/>
  <c r="V453" i="9" a="1"/>
  <c r="V453" i="9" s="1"/>
  <c r="H350" i="9" a="1"/>
  <c r="H350" i="9" s="1"/>
  <c r="E467" i="9" a="1"/>
  <c r="E467" i="9" s="1"/>
  <c r="V430" i="9" a="1"/>
  <c r="V430" i="9" s="1"/>
  <c r="E371" i="9" a="1"/>
  <c r="E371" i="9" s="1"/>
  <c r="U334" i="9" a="1"/>
  <c r="U334" i="9" s="1"/>
  <c r="J391" i="9" a="1"/>
  <c r="J391" i="9" s="1"/>
  <c r="V431" i="9" a="1"/>
  <c r="V431" i="9" s="1"/>
  <c r="H352" i="9" a="1"/>
  <c r="H352" i="9" s="1"/>
  <c r="E333" i="9" a="1"/>
  <c r="E333" i="9" s="1"/>
  <c r="E425" i="9" a="1"/>
  <c r="E425" i="9" s="1"/>
  <c r="V349" i="9" a="1"/>
  <c r="V349" i="9" s="1"/>
  <c r="F427" i="9" a="1"/>
  <c r="F427" i="9" s="1"/>
  <c r="J388" i="9" a="1"/>
  <c r="J388" i="9" s="1"/>
  <c r="V435" i="9" a="1"/>
  <c r="V435" i="9" s="1"/>
  <c r="E372" i="9" a="1"/>
  <c r="E372" i="9" s="1"/>
  <c r="H450" i="9" a="1"/>
  <c r="H450" i="9" s="1"/>
  <c r="F354" i="9" a="1"/>
  <c r="F354" i="9" s="1"/>
  <c r="E367" i="9" a="1"/>
  <c r="E367" i="9" s="1"/>
  <c r="H390" i="9" a="1"/>
  <c r="H390" i="9" s="1"/>
  <c r="F471" i="9" a="1"/>
  <c r="F471" i="9" s="1"/>
  <c r="I436" i="9" a="1"/>
  <c r="I436" i="9" s="1"/>
  <c r="I375" i="9" a="1"/>
  <c r="I375" i="9" s="1"/>
  <c r="U447" i="9" a="1"/>
  <c r="U447" i="9" s="1"/>
  <c r="F348" i="9" a="1"/>
  <c r="F348" i="9" s="1"/>
  <c r="I348" i="9" a="1"/>
  <c r="I348" i="9" s="1"/>
  <c r="H432" i="9" a="1"/>
  <c r="H432" i="9" s="1"/>
  <c r="J335" i="9" a="1"/>
  <c r="J335" i="9" s="1"/>
  <c r="E370" i="9" a="1"/>
  <c r="E370" i="9" s="1"/>
  <c r="E389" i="9" a="1"/>
  <c r="E389" i="9" s="1"/>
  <c r="V389" i="9" a="1"/>
  <c r="V389" i="9" s="1"/>
  <c r="E395" i="9" a="1"/>
  <c r="E395" i="9" s="1"/>
  <c r="E468" i="9" a="1"/>
  <c r="E468" i="9" s="1"/>
  <c r="F456" i="9" a="1"/>
  <c r="F456" i="9" s="1"/>
  <c r="H455" i="9" a="1"/>
  <c r="H455" i="9" s="1"/>
  <c r="J455" i="9" a="1"/>
  <c r="J455" i="9" s="1"/>
  <c r="U351" i="9" a="1"/>
  <c r="U351" i="9" s="1"/>
  <c r="J433" i="9" a="1"/>
  <c r="J433" i="9" s="1"/>
  <c r="U433" i="9" a="1"/>
  <c r="U433" i="9" s="1"/>
  <c r="E331" i="9" a="1"/>
  <c r="E331" i="9" s="1"/>
  <c r="J331" i="9" a="1"/>
  <c r="J331" i="9" s="1"/>
  <c r="H373" i="9" a="1"/>
  <c r="H373" i="9" s="1"/>
  <c r="E373" i="9" a="1"/>
  <c r="E373" i="9" s="1"/>
  <c r="I368" i="9" a="1"/>
  <c r="I368" i="9" s="1"/>
  <c r="V368" i="9" a="1"/>
  <c r="V368" i="9" s="1"/>
  <c r="U396" i="9" a="1"/>
  <c r="U396" i="9" s="1"/>
  <c r="I396" i="9" a="1"/>
  <c r="I396" i="9" s="1"/>
  <c r="E469" i="9" a="1"/>
  <c r="E469" i="9" s="1"/>
  <c r="V469" i="9" a="1"/>
  <c r="V469" i="9" s="1"/>
  <c r="V327" i="9" a="1"/>
  <c r="V327" i="9" s="1"/>
  <c r="J392" i="9" a="1"/>
  <c r="J392" i="9" s="1"/>
  <c r="U392" i="9" a="1"/>
  <c r="U392" i="9" s="1"/>
  <c r="F476" i="9" a="1"/>
  <c r="F476" i="9" s="1"/>
  <c r="U476" i="9" a="1"/>
  <c r="U476" i="9" s="1"/>
  <c r="J448" i="9" a="1"/>
  <c r="J448" i="9" s="1"/>
  <c r="F448" i="9" a="1"/>
  <c r="F448" i="9" s="1"/>
  <c r="E355" i="9" a="1"/>
  <c r="E355" i="9" s="1"/>
  <c r="V355" i="9" a="1"/>
  <c r="V355" i="9" s="1"/>
  <c r="U434" i="9" a="1"/>
  <c r="U434" i="9" s="1"/>
  <c r="I434" i="9" a="1"/>
  <c r="I434" i="9" s="1"/>
  <c r="E374" i="9" a="1"/>
  <c r="E374" i="9" s="1"/>
  <c r="U376" i="9" a="1"/>
  <c r="U376" i="9" s="1"/>
  <c r="V376" i="9" a="1"/>
  <c r="V376" i="9" s="1"/>
  <c r="J472" i="9" a="1"/>
  <c r="J472" i="9" s="1"/>
  <c r="E472" i="9" a="1"/>
  <c r="E472" i="9" s="1"/>
  <c r="H451" i="9" a="1"/>
  <c r="H451" i="9" s="1"/>
  <c r="J451" i="9" a="1"/>
  <c r="J451" i="9" s="1"/>
  <c r="F474" i="9" a="1"/>
  <c r="F474" i="9" s="1"/>
  <c r="J474" i="9" a="1"/>
  <c r="J474" i="9" s="1"/>
  <c r="E453" i="9" a="1"/>
  <c r="E453" i="9" s="1"/>
  <c r="H453" i="9" a="1"/>
  <c r="H453" i="9" s="1"/>
  <c r="I350" i="9" a="1"/>
  <c r="I350" i="9" s="1"/>
  <c r="V350" i="9" a="1"/>
  <c r="V350" i="9" s="1"/>
  <c r="J328" i="9" a="1"/>
  <c r="J328" i="9" s="1"/>
  <c r="H328" i="9" a="1"/>
  <c r="H328" i="9" s="1"/>
  <c r="I470" i="9" a="1"/>
  <c r="I470" i="9" s="1"/>
  <c r="U470" i="9" a="1"/>
  <c r="U470" i="9" s="1"/>
  <c r="H467" i="9" a="1"/>
  <c r="H467" i="9" s="1"/>
  <c r="I467" i="9" a="1"/>
  <c r="I467" i="9" s="1"/>
  <c r="H449" i="9" a="1"/>
  <c r="H449" i="9" s="1"/>
  <c r="F449" i="9" a="1"/>
  <c r="F449" i="9" s="1"/>
  <c r="J430" i="9" a="1"/>
  <c r="J430" i="9" s="1"/>
  <c r="J329" i="9" a="1"/>
  <c r="J329" i="9" s="1"/>
  <c r="H329" i="9" a="1"/>
  <c r="H329" i="9" s="1"/>
  <c r="I371" i="9" a="1"/>
  <c r="I371" i="9" s="1"/>
  <c r="U371" i="9" a="1"/>
  <c r="U371" i="9" s="1"/>
  <c r="E473" i="9" a="1"/>
  <c r="E473" i="9" s="1"/>
  <c r="F473" i="9" a="1"/>
  <c r="F473" i="9" s="1"/>
  <c r="V454" i="9" a="1"/>
  <c r="V454" i="9" s="1"/>
  <c r="E428" i="9" a="1"/>
  <c r="E428" i="9" s="1"/>
  <c r="V428" i="9" a="1"/>
  <c r="V428" i="9" s="1"/>
  <c r="I334" i="9" a="1"/>
  <c r="I334" i="9" s="1"/>
  <c r="V334" i="9" a="1"/>
  <c r="V334" i="9" s="1"/>
  <c r="V336" i="9" a="1"/>
  <c r="V336" i="9" s="1"/>
  <c r="H391" i="9" a="1"/>
  <c r="H391" i="9" s="1"/>
  <c r="E391" i="9" a="1"/>
  <c r="E391" i="9" s="1"/>
  <c r="E452" i="9" a="1"/>
  <c r="E452" i="9" s="1"/>
  <c r="H452" i="9" a="1"/>
  <c r="H452" i="9" s="1"/>
  <c r="U356" i="9" a="1"/>
  <c r="U356" i="9" s="1"/>
  <c r="E431" i="9" a="1"/>
  <c r="E431" i="9" s="1"/>
  <c r="H387" i="9" a="1"/>
  <c r="H387" i="9" s="1"/>
  <c r="F352" i="9" a="1"/>
  <c r="F352" i="9" s="1"/>
  <c r="V333" i="9" a="1"/>
  <c r="V333" i="9" s="1"/>
  <c r="I333" i="9" a="1"/>
  <c r="I333" i="9" s="1"/>
  <c r="F470" i="9" a="1"/>
  <c r="F470" i="9" s="1"/>
  <c r="F467" i="9" a="1"/>
  <c r="F467" i="9" s="1"/>
  <c r="V449" i="9" a="1"/>
  <c r="V449" i="9" s="1"/>
  <c r="H430" i="9" a="1"/>
  <c r="H430" i="9" s="1"/>
  <c r="I430" i="9" a="1"/>
  <c r="I430" i="9" s="1"/>
  <c r="F329" i="9" a="1"/>
  <c r="F329" i="9" s="1"/>
  <c r="V329" i="9" a="1"/>
  <c r="V329" i="9" s="1"/>
  <c r="I473" i="9" a="1"/>
  <c r="I473" i="9" s="1"/>
  <c r="V473" i="9" a="1"/>
  <c r="V473" i="9" s="1"/>
  <c r="I454" i="9" a="1"/>
  <c r="I454" i="9" s="1"/>
  <c r="I428" i="9" a="1"/>
  <c r="I428" i="9" s="1"/>
  <c r="F334" i="9" a="1"/>
  <c r="F334" i="9" s="1"/>
  <c r="I336" i="9" a="1"/>
  <c r="I336" i="9" s="1"/>
  <c r="V452" i="9" a="1"/>
  <c r="V452" i="9" s="1"/>
  <c r="I356" i="9" a="1"/>
  <c r="I356" i="9" s="1"/>
  <c r="F431" i="9" a="1"/>
  <c r="F431" i="9" s="1"/>
  <c r="U387" i="9" a="1"/>
  <c r="U387" i="9" s="1"/>
  <c r="I352" i="9" a="1"/>
  <c r="I352" i="9" s="1"/>
  <c r="J333" i="9" a="1"/>
  <c r="J333" i="9" s="1"/>
  <c r="H426" i="9" a="1"/>
  <c r="H426" i="9" s="1"/>
  <c r="V429" i="9" a="1"/>
  <c r="V429" i="9" s="1"/>
  <c r="J367" i="9" a="1"/>
  <c r="J367" i="9" s="1"/>
  <c r="U390" i="9" a="1"/>
  <c r="U390" i="9" s="1"/>
  <c r="V436" i="9" a="1"/>
  <c r="V436" i="9" s="1"/>
  <c r="H348" i="9" a="1"/>
  <c r="H348" i="9" s="1"/>
  <c r="I432" i="9" a="1"/>
  <c r="I432" i="9" s="1"/>
  <c r="F432" i="9" a="1"/>
  <c r="F432" i="9" s="1"/>
  <c r="E335" i="9" a="1"/>
  <c r="E335" i="9" s="1"/>
  <c r="F389" i="9" a="1"/>
  <c r="F389" i="9" s="1"/>
  <c r="J395" i="9" a="1"/>
  <c r="J395" i="9" s="1"/>
  <c r="V468" i="9" a="1"/>
  <c r="V468" i="9" s="1"/>
  <c r="I456" i="9" a="1"/>
  <c r="I456" i="9" s="1"/>
  <c r="E455" i="9" a="1"/>
  <c r="E455" i="9" s="1"/>
  <c r="E433" i="9" a="1"/>
  <c r="E433" i="9" s="1"/>
  <c r="U331" i="9" a="1"/>
  <c r="U331" i="9" s="1"/>
  <c r="V373" i="9" a="1"/>
  <c r="V373" i="9" s="1"/>
  <c r="E368" i="9" a="1"/>
  <c r="E368" i="9" s="1"/>
  <c r="G368" i="9" s="1" a="1"/>
  <c r="G368" i="9" s="1"/>
  <c r="H396" i="9" a="1"/>
  <c r="H396" i="9" s="1"/>
  <c r="I469" i="9" a="1"/>
  <c r="I469" i="9" s="1"/>
  <c r="I327" i="9" a="1"/>
  <c r="I327" i="9" s="1"/>
  <c r="V392" i="9" a="1"/>
  <c r="V392" i="9" s="1"/>
  <c r="J476" i="9" a="1"/>
  <c r="J476" i="9" s="1"/>
  <c r="E448" i="9" a="1"/>
  <c r="E448" i="9" s="1"/>
  <c r="J434" i="9" a="1"/>
  <c r="J434" i="9" s="1"/>
  <c r="E376" i="9" a="1"/>
  <c r="E376" i="9" s="1"/>
  <c r="H376" i="9" a="1"/>
  <c r="H376" i="9" s="1"/>
  <c r="H472" i="9" a="1"/>
  <c r="H472" i="9" s="1"/>
  <c r="U451" i="9" a="1"/>
  <c r="U451" i="9" s="1"/>
  <c r="E474" i="9" a="1"/>
  <c r="E474" i="9" s="1"/>
  <c r="F350" i="9" a="1"/>
  <c r="F350" i="9" s="1"/>
  <c r="F328" i="9" a="1"/>
  <c r="F328" i="9" s="1"/>
  <c r="E470" i="9" a="1"/>
  <c r="E470" i="9" s="1"/>
  <c r="F430" i="9" a="1"/>
  <c r="F430" i="9" s="1"/>
  <c r="F371" i="9" a="1"/>
  <c r="F371" i="9" s="1"/>
  <c r="U473" i="9" a="1"/>
  <c r="U473" i="9" s="1"/>
  <c r="H454" i="9" a="1"/>
  <c r="H454" i="9" s="1"/>
  <c r="H428" i="9" a="1"/>
  <c r="H428" i="9" s="1"/>
  <c r="H336" i="9" a="1"/>
  <c r="H336" i="9" s="1"/>
  <c r="F391" i="9" a="1"/>
  <c r="F391" i="9" s="1"/>
  <c r="U452" i="9" a="1"/>
  <c r="U452" i="9" s="1"/>
  <c r="V356" i="9" a="1"/>
  <c r="V356" i="9" s="1"/>
  <c r="F387" i="9" a="1"/>
  <c r="F387" i="9" s="1"/>
  <c r="U352" i="9" a="1"/>
  <c r="U352" i="9" s="1"/>
  <c r="F333" i="9" a="1"/>
  <c r="F333" i="9" s="1"/>
  <c r="E426" i="9" a="1"/>
  <c r="E426" i="9" s="1"/>
  <c r="I346" i="9" a="1"/>
  <c r="I346" i="9" s="1"/>
  <c r="U345" i="9" a="1"/>
  <c r="U345" i="9" s="1"/>
  <c r="I372" i="9" a="1"/>
  <c r="I372" i="9" s="1"/>
  <c r="V450" i="9" a="1"/>
  <c r="V450" i="9" s="1"/>
  <c r="I354" i="9" a="1"/>
  <c r="I354" i="9" s="1"/>
  <c r="F367" i="9" a="1"/>
  <c r="F367" i="9" s="1"/>
  <c r="I390" i="9" a="1"/>
  <c r="I390" i="9" s="1"/>
  <c r="V471" i="9" a="1"/>
  <c r="V471" i="9" s="1"/>
  <c r="H436" i="9" a="1"/>
  <c r="H436" i="9" s="1"/>
  <c r="H375" i="9" a="1"/>
  <c r="H375" i="9" s="1"/>
  <c r="J447" i="9" a="1"/>
  <c r="J447" i="9" s="1"/>
  <c r="J348" i="9" a="1"/>
  <c r="J348" i="9" s="1"/>
  <c r="U432" i="9" a="1"/>
  <c r="U432" i="9" s="1"/>
  <c r="U335" i="9" a="1"/>
  <c r="U335" i="9" s="1"/>
  <c r="H370" i="9" a="1"/>
  <c r="H370" i="9" s="1"/>
  <c r="J389" i="9" a="1"/>
  <c r="J389" i="9" s="1"/>
  <c r="H389" i="9" a="1"/>
  <c r="H389" i="9" s="1"/>
  <c r="V395" i="9" a="1"/>
  <c r="V395" i="9" s="1"/>
  <c r="U468" i="9" a="1"/>
  <c r="U468" i="9" s="1"/>
  <c r="U456" i="9" a="1"/>
  <c r="U456" i="9" s="1"/>
  <c r="E456" i="9" a="1"/>
  <c r="E456" i="9" s="1"/>
  <c r="I455" i="9" a="1"/>
  <c r="I455" i="9" s="1"/>
  <c r="F455" i="9" a="1"/>
  <c r="F455" i="9" s="1"/>
  <c r="J351" i="9" a="1"/>
  <c r="J351" i="9" s="1"/>
  <c r="I351" i="9" a="1"/>
  <c r="I351" i="9" s="1"/>
  <c r="F433" i="9" a="1"/>
  <c r="F433" i="9" s="1"/>
  <c r="I331" i="9" a="1"/>
  <c r="I331" i="9" s="1"/>
  <c r="F331" i="9" a="1"/>
  <c r="F331" i="9" s="1"/>
  <c r="I373" i="9" a="1"/>
  <c r="I373" i="9" s="1"/>
  <c r="U373" i="9" a="1"/>
  <c r="U373" i="9" s="1"/>
  <c r="J368" i="9" a="1"/>
  <c r="J368" i="9" s="1"/>
  <c r="U368" i="9" a="1"/>
  <c r="U368" i="9" s="1"/>
  <c r="F396" i="9" a="1"/>
  <c r="F396" i="9" s="1"/>
  <c r="U469" i="9" a="1"/>
  <c r="U469" i="9" s="1"/>
  <c r="H469" i="9" a="1"/>
  <c r="H469" i="9" s="1"/>
  <c r="U327" i="9" a="1"/>
  <c r="U327" i="9" s="1"/>
  <c r="F327" i="9" a="1"/>
  <c r="F327" i="9" s="1"/>
  <c r="I392" i="9" a="1"/>
  <c r="I392" i="9" s="1"/>
  <c r="F392" i="9" a="1"/>
  <c r="F392" i="9" s="1"/>
  <c r="H476" i="9" a="1"/>
  <c r="H476" i="9" s="1"/>
  <c r="E476" i="9" a="1"/>
  <c r="E476" i="9" s="1"/>
  <c r="I448" i="9" a="1"/>
  <c r="I448" i="9" s="1"/>
  <c r="V448" i="9" a="1"/>
  <c r="V448" i="9" s="1"/>
  <c r="J355" i="9" a="1"/>
  <c r="J355" i="9" s="1"/>
  <c r="I355" i="9" a="1"/>
  <c r="I355" i="9" s="1"/>
  <c r="H434" i="9" a="1"/>
  <c r="H434" i="9" s="1"/>
  <c r="E434" i="9" a="1"/>
  <c r="E434" i="9" s="1"/>
  <c r="V374" i="9" a="1"/>
  <c r="V374" i="9" s="1"/>
  <c r="J374" i="9" a="1"/>
  <c r="J374" i="9" s="1"/>
  <c r="F376" i="9" a="1"/>
  <c r="F376" i="9" s="1"/>
  <c r="I376" i="9" a="1"/>
  <c r="I376" i="9" s="1"/>
  <c r="F472" i="9" a="1"/>
  <c r="F472" i="9" s="1"/>
  <c r="I451" i="9" a="1"/>
  <c r="I451" i="9" s="1"/>
  <c r="H474" i="9" a="1"/>
  <c r="H474" i="9" s="1"/>
  <c r="F453" i="9" a="1"/>
  <c r="F453" i="9" s="1"/>
  <c r="J350" i="9" a="1"/>
  <c r="J350" i="9" s="1"/>
  <c r="U350" i="9" a="1"/>
  <c r="U350" i="9" s="1"/>
  <c r="I328" i="9" a="1"/>
  <c r="I328" i="9" s="1"/>
  <c r="V470" i="9" a="1"/>
  <c r="V470" i="9" s="1"/>
  <c r="J449" i="9" a="1"/>
  <c r="J449" i="9" s="1"/>
  <c r="J371" i="9" a="1"/>
  <c r="J371" i="9" s="1"/>
  <c r="H371" i="9" a="1"/>
  <c r="H371" i="9" s="1"/>
  <c r="U454" i="9" a="1"/>
  <c r="U454" i="9" s="1"/>
  <c r="F428" i="9" a="1"/>
  <c r="F428" i="9" s="1"/>
  <c r="F336" i="9" a="1"/>
  <c r="F336" i="9" s="1"/>
  <c r="V391" i="9" a="1"/>
  <c r="V391" i="9" s="1"/>
  <c r="J356" i="9" a="1"/>
  <c r="J356" i="9" s="1"/>
  <c r="J431" i="9" a="1"/>
  <c r="J431" i="9" s="1"/>
  <c r="V387" i="9" a="1"/>
  <c r="V387" i="9" s="1"/>
  <c r="V352" i="9" a="1"/>
  <c r="V352" i="9" s="1"/>
  <c r="E393" i="9" a="1"/>
  <c r="E393" i="9" s="1"/>
  <c r="U450" i="9" a="1"/>
  <c r="U450" i="9" s="1"/>
  <c r="E354" i="9" a="1"/>
  <c r="E354" i="9" s="1"/>
  <c r="E471" i="9" a="1"/>
  <c r="E471" i="9" s="1"/>
  <c r="E375" i="9" a="1"/>
  <c r="E375" i="9" s="1"/>
  <c r="I447" i="9" a="1"/>
  <c r="I447" i="9" s="1"/>
  <c r="I370" i="9" a="1"/>
  <c r="I370" i="9" s="1"/>
  <c r="H395" i="9" a="1"/>
  <c r="H395" i="9" s="1"/>
  <c r="V456" i="9" a="1"/>
  <c r="V456" i="9" s="1"/>
  <c r="F351" i="9" a="1"/>
  <c r="F351" i="9" s="1"/>
  <c r="E351" i="9" a="1"/>
  <c r="E351" i="9" s="1"/>
  <c r="V433" i="9" a="1"/>
  <c r="V433" i="9" s="1"/>
  <c r="V331" i="9" a="1"/>
  <c r="V331" i="9" s="1"/>
  <c r="F373" i="9" a="1"/>
  <c r="F373" i="9" s="1"/>
  <c r="E396" i="9" a="1"/>
  <c r="E396" i="9" s="1"/>
  <c r="J469" i="9" a="1"/>
  <c r="J469" i="9" s="1"/>
  <c r="H327" i="9" a="1"/>
  <c r="H327" i="9" s="1"/>
  <c r="H392" i="9" a="1"/>
  <c r="H392" i="9" s="1"/>
  <c r="H355" i="9" a="1"/>
  <c r="H355" i="9" s="1"/>
  <c r="V434" i="9" a="1"/>
  <c r="V434" i="9" s="1"/>
  <c r="H374" i="9" a="1"/>
  <c r="H374" i="9" s="1"/>
  <c r="I374" i="9" a="1"/>
  <c r="I374" i="9" s="1"/>
  <c r="U472" i="9" a="1"/>
  <c r="U472" i="9" s="1"/>
  <c r="F451" i="9" a="1"/>
  <c r="F451" i="9" s="1"/>
  <c r="U453" i="9" a="1"/>
  <c r="U453" i="9" s="1"/>
  <c r="E328" i="9" a="1"/>
  <c r="E328" i="9" s="1"/>
  <c r="V467" i="9" a="1"/>
  <c r="V467" i="9" s="1"/>
  <c r="U449" i="9" a="1"/>
  <c r="U449" i="9" s="1"/>
  <c r="U329" i="9" a="1"/>
  <c r="U329" i="9" s="1"/>
  <c r="E454" i="9" a="1"/>
  <c r="E454" i="9" s="1"/>
  <c r="J334" i="9" a="1"/>
  <c r="J334" i="9" s="1"/>
  <c r="E336" i="9" a="1"/>
  <c r="E336" i="9" s="1"/>
  <c r="F452" i="9" a="1"/>
  <c r="F452" i="9" s="1"/>
  <c r="E356" i="9" a="1"/>
  <c r="E356" i="9" s="1"/>
  <c r="U431" i="9" a="1"/>
  <c r="U431" i="9" s="1"/>
  <c r="J387" i="9" a="1"/>
  <c r="J387" i="9" s="1"/>
  <c r="I242" i="9" a="1"/>
  <c r="I242" i="9" s="1"/>
  <c r="I222" i="9" a="1"/>
  <c r="I222" i="9" s="1"/>
  <c r="I314" i="9" a="1"/>
  <c r="I314" i="9" s="1"/>
  <c r="H234" i="9" a="1"/>
  <c r="H234" i="9" s="1"/>
  <c r="F218" i="9" a="1"/>
  <c r="F218" i="9" s="1"/>
  <c r="J242" i="9" a="1"/>
  <c r="J242" i="9" s="1"/>
  <c r="J222" i="9" a="1"/>
  <c r="J222" i="9" s="1"/>
  <c r="E222" i="9" a="1"/>
  <c r="E222" i="9" s="1"/>
  <c r="I234" i="9" a="1"/>
  <c r="I234" i="9" s="1"/>
  <c r="I246" i="9" a="1"/>
  <c r="I246" i="9" s="1"/>
  <c r="I218" i="9" a="1"/>
  <c r="I218" i="9" s="1"/>
  <c r="E314" i="9" a="1"/>
  <c r="E314" i="9" s="1"/>
  <c r="G314" i="9" a="1"/>
  <c r="G314" i="9" s="1"/>
  <c r="H222" i="9" a="1"/>
  <c r="H222" i="9" s="1"/>
  <c r="F282" i="9" a="1"/>
  <c r="F282" i="9" s="1"/>
  <c r="J226" i="9" a="1"/>
  <c r="J226" i="9" s="1"/>
  <c r="F226" i="9" a="1"/>
  <c r="F226" i="9" s="1"/>
  <c r="F222" i="9" a="1"/>
  <c r="F222" i="9" s="1"/>
  <c r="E242" i="9" a="1"/>
  <c r="E242" i="9" s="1"/>
  <c r="H242" i="9" a="1"/>
  <c r="H242" i="9" s="1"/>
  <c r="J314" i="9" a="1"/>
  <c r="J314" i="9" s="1"/>
  <c r="G234" i="9" a="1"/>
  <c r="G234" i="9" s="1"/>
  <c r="H246" i="9" a="1"/>
  <c r="H246" i="9" s="1"/>
  <c r="H311" i="9" a="1"/>
  <c r="H311" i="9" s="1"/>
  <c r="J243" i="9" a="1"/>
  <c r="J243" i="9" s="1"/>
  <c r="H243" i="9" a="1"/>
  <c r="H243" i="9" s="1"/>
  <c r="G309" i="9" a="1"/>
  <c r="G309" i="9" s="1"/>
  <c r="H309" i="9" a="1"/>
  <c r="H309" i="9" s="1"/>
  <c r="G265" i="9" a="1"/>
  <c r="G265" i="9" s="1"/>
  <c r="F209" i="9" a="1"/>
  <c r="F209" i="9" s="1"/>
  <c r="E209" i="9" a="1"/>
  <c r="E209" i="9" s="1"/>
  <c r="I259" i="9" a="1"/>
  <c r="I259" i="9" s="1"/>
  <c r="F259" i="9" a="1"/>
  <c r="F259" i="9" s="1"/>
  <c r="F268" i="9" a="1"/>
  <c r="F268" i="9" s="1"/>
  <c r="J239" i="9" a="1"/>
  <c r="J239" i="9" s="1"/>
  <c r="E239" i="9" a="1"/>
  <c r="E239" i="9" s="1"/>
  <c r="I261" i="9" a="1"/>
  <c r="I261" i="9" s="1"/>
  <c r="H226" i="9" a="1"/>
  <c r="H226" i="9" s="1"/>
  <c r="E282" i="9" a="1"/>
  <c r="E282" i="9" s="1"/>
  <c r="H282" i="9" a="1"/>
  <c r="H282" i="9" s="1"/>
  <c r="J311" i="9" a="1"/>
  <c r="J311" i="9" s="1"/>
  <c r="G311" i="9" a="1"/>
  <c r="G311" i="9" s="1"/>
  <c r="G243" i="9" a="1"/>
  <c r="G243" i="9" s="1"/>
  <c r="E309" i="9" a="1"/>
  <c r="E309" i="9" s="1"/>
  <c r="J265" i="9" a="1"/>
  <c r="J265" i="9" s="1"/>
  <c r="E265" i="9" a="1"/>
  <c r="E265" i="9" s="1"/>
  <c r="I209" i="9" a="1"/>
  <c r="I209" i="9" s="1"/>
  <c r="J259" i="9" a="1"/>
  <c r="J259" i="9" s="1"/>
  <c r="E259" i="9" a="1"/>
  <c r="E259" i="9" s="1"/>
  <c r="J268" i="9" a="1"/>
  <c r="J268" i="9" s="1"/>
  <c r="H239" i="9" a="1"/>
  <c r="H239" i="9" s="1"/>
  <c r="F239" i="9" a="1"/>
  <c r="F239" i="9" s="1"/>
  <c r="H216" i="9" a="1"/>
  <c r="H216" i="9" s="1"/>
  <c r="F286" i="9" a="1"/>
  <c r="F286" i="9" s="1"/>
  <c r="J270" i="9" a="1"/>
  <c r="J270" i="9" s="1"/>
  <c r="J219" i="9" a="1"/>
  <c r="J219" i="9" s="1"/>
  <c r="J241" i="9" a="1"/>
  <c r="J241" i="9" s="1"/>
  <c r="E241" i="9" a="1"/>
  <c r="E241" i="9" s="1"/>
  <c r="F213" i="9" a="1"/>
  <c r="F213" i="9" s="1"/>
  <c r="E316" i="9" a="1"/>
  <c r="E316" i="9" s="1"/>
  <c r="E312" i="9" a="1"/>
  <c r="E312" i="9" s="1"/>
  <c r="J224" i="9" a="1"/>
  <c r="J224" i="9" s="1"/>
  <c r="I208" i="9" a="1"/>
  <c r="I208" i="9" s="1"/>
  <c r="J307" i="9" a="1"/>
  <c r="J307" i="9" s="1"/>
  <c r="F307" i="9" a="1"/>
  <c r="F307" i="9" s="1"/>
  <c r="F235" i="9" a="1"/>
  <c r="F235" i="9" s="1"/>
  <c r="F317" i="9" a="1"/>
  <c r="F317" i="9" s="1"/>
  <c r="I220" i="9" a="1"/>
  <c r="I220" i="9" s="1"/>
  <c r="H283" i="9" a="1"/>
  <c r="H283" i="9" s="1"/>
  <c r="E223" i="9" a="1"/>
  <c r="E223" i="9" s="1"/>
  <c r="E270" i="9" a="1"/>
  <c r="E270" i="9" s="1"/>
  <c r="G218" i="9" a="1"/>
  <c r="G218" i="9" s="1"/>
  <c r="J291" i="9" a="1"/>
  <c r="J291" i="9" s="1"/>
  <c r="I227" i="9" a="1"/>
  <c r="I227" i="9" s="1"/>
  <c r="F227" i="9" a="1"/>
  <c r="F227" i="9" s="1"/>
  <c r="G313" i="9" a="1"/>
  <c r="G313" i="9" s="1"/>
  <c r="E285" i="9" a="1"/>
  <c r="E285" i="9" s="1"/>
  <c r="E278" i="9" a="1"/>
  <c r="E278" i="9" s="1"/>
  <c r="E226" i="9" a="1"/>
  <c r="E226" i="9" s="1"/>
  <c r="F242" i="9" a="1"/>
  <c r="F242" i="9" s="1"/>
  <c r="E246" i="9" a="1"/>
  <c r="E246" i="9" s="1"/>
  <c r="H270" i="9" a="1"/>
  <c r="H270" i="9" s="1"/>
  <c r="I311" i="9" a="1"/>
  <c r="I311" i="9" s="1"/>
  <c r="E311" i="9" a="1"/>
  <c r="E311" i="9" s="1"/>
  <c r="F243" i="9" a="1"/>
  <c r="F243" i="9" s="1"/>
  <c r="I309" i="9" a="1"/>
  <c r="I309" i="9" s="1"/>
  <c r="H265" i="9" a="1"/>
  <c r="H265" i="9" s="1"/>
  <c r="I265" i="9" a="1"/>
  <c r="I265" i="9" s="1"/>
  <c r="F314" i="9" a="1"/>
  <c r="F314" i="9" s="1"/>
  <c r="E233" i="9" a="1"/>
  <c r="E233" i="9" s="1"/>
  <c r="H218" i="9" a="1"/>
  <c r="H218" i="9" s="1"/>
  <c r="E243" i="9" a="1"/>
  <c r="E243" i="9" s="1"/>
  <c r="F265" i="9" a="1"/>
  <c r="F265" i="9" s="1"/>
  <c r="H259" i="9" a="1"/>
  <c r="H259" i="9" s="1"/>
  <c r="F292" i="9" a="1"/>
  <c r="F292" i="9" s="1"/>
  <c r="E268" i="9" a="1"/>
  <c r="E268" i="9" s="1"/>
  <c r="E299" i="9" a="1"/>
  <c r="E299" i="9" s="1"/>
  <c r="G216" i="9" a="1"/>
  <c r="G216" i="9" s="1"/>
  <c r="E258" i="9" a="1"/>
  <c r="E258" i="9" s="1"/>
  <c r="J282" i="9" a="1"/>
  <c r="J282" i="9" s="1"/>
  <c r="F219" i="9" a="1"/>
  <c r="F219" i="9" s="1"/>
  <c r="H241" i="9" a="1"/>
  <c r="H241" i="9" s="1"/>
  <c r="G213" i="9" a="1"/>
  <c r="G213" i="9" s="1"/>
  <c r="H316" i="9" a="1"/>
  <c r="H316" i="9" s="1"/>
  <c r="E296" i="9" a="1"/>
  <c r="E296" i="9" s="1"/>
  <c r="F284" i="9" a="1"/>
  <c r="F284" i="9" s="1"/>
  <c r="H224" i="9" a="1"/>
  <c r="H224" i="9" s="1"/>
  <c r="E208" i="9" a="1"/>
  <c r="E208" i="9" s="1"/>
  <c r="G307" i="9" a="1"/>
  <c r="G307" i="9" s="1"/>
  <c r="H235" i="9" a="1"/>
  <c r="H235" i="9" s="1"/>
  <c r="I235" i="9" a="1"/>
  <c r="I235" i="9" s="1"/>
  <c r="G223" i="9" a="1"/>
  <c r="G223" i="9" s="1"/>
  <c r="G270" i="9" a="1"/>
  <c r="G270" i="9" s="1"/>
  <c r="E291" i="9" a="1"/>
  <c r="E291" i="9" s="1"/>
  <c r="E227" i="9" a="1"/>
  <c r="E227" i="9" s="1"/>
  <c r="F313" i="9" a="1"/>
  <c r="F313" i="9" s="1"/>
  <c r="G285" i="9" a="1"/>
  <c r="G285" i="9" s="1"/>
  <c r="G245" i="9" a="1"/>
  <c r="G245" i="9" s="1"/>
  <c r="J247" i="9" a="1"/>
  <c r="J247" i="9" s="1"/>
  <c r="H256" i="9" a="1"/>
  <c r="H256" i="9" s="1"/>
  <c r="H244" i="9" a="1"/>
  <c r="H244" i="9" s="1"/>
  <c r="I244" i="9" a="1"/>
  <c r="I244" i="9" s="1"/>
  <c r="J211" i="9" a="1"/>
  <c r="J211" i="9" s="1"/>
  <c r="J245" i="9" a="1"/>
  <c r="J245" i="9" s="1"/>
  <c r="H276" i="9" a="1"/>
  <c r="H276" i="9" s="1"/>
  <c r="G226" i="9" a="1"/>
  <c r="G226" i="9" s="1"/>
  <c r="I226" i="9" a="1"/>
  <c r="I226" i="9" s="1"/>
  <c r="J209" i="9" a="1"/>
  <c r="J209" i="9" s="1"/>
  <c r="G259" i="9" a="1"/>
  <c r="G259" i="9" s="1"/>
  <c r="G268" i="9" a="1"/>
  <c r="G268" i="9" s="1"/>
  <c r="I216" i="9" a="1"/>
  <c r="I216" i="9" s="1"/>
  <c r="E216" i="9" a="1"/>
  <c r="E216" i="9" s="1"/>
  <c r="I310" i="9" a="1"/>
  <c r="I310" i="9" s="1"/>
  <c r="J218" i="9" a="1"/>
  <c r="J218" i="9" s="1"/>
  <c r="I219" i="9" a="1"/>
  <c r="I219" i="9" s="1"/>
  <c r="E219" i="9" a="1"/>
  <c r="E219" i="9" s="1"/>
  <c r="F241" i="9" a="1"/>
  <c r="F241" i="9" s="1"/>
  <c r="I213" i="9" a="1"/>
  <c r="I213" i="9" s="1"/>
  <c r="J316" i="9" a="1"/>
  <c r="J316" i="9" s="1"/>
  <c r="G208" i="9" a="1"/>
  <c r="G208" i="9" s="1"/>
  <c r="H208" i="9" a="1"/>
  <c r="H208" i="9" s="1"/>
  <c r="H307" i="9" a="1"/>
  <c r="H307" i="9" s="1"/>
  <c r="J225" i="9" a="1"/>
  <c r="J225" i="9" s="1"/>
  <c r="G235" i="9" a="1"/>
  <c r="G235" i="9" s="1"/>
  <c r="I317" i="9" a="1"/>
  <c r="I317" i="9" s="1"/>
  <c r="J220" i="9" a="1"/>
  <c r="J220" i="9" s="1"/>
  <c r="I283" i="9" a="1"/>
  <c r="I283" i="9" s="1"/>
  <c r="I223" i="9" a="1"/>
  <c r="I223" i="9" s="1"/>
  <c r="G258" i="9" a="1"/>
  <c r="G258" i="9" s="1"/>
  <c r="I291" i="9" a="1"/>
  <c r="I291" i="9" s="1"/>
  <c r="F291" i="9" a="1"/>
  <c r="F291" i="9" s="1"/>
  <c r="H227" i="9" a="1"/>
  <c r="H227" i="9" s="1"/>
  <c r="J313" i="9" a="1"/>
  <c r="J313" i="9" s="1"/>
  <c r="I313" i="9" a="1"/>
  <c r="I313" i="9" s="1"/>
  <c r="I245" i="9" a="1"/>
  <c r="I245" i="9" s="1"/>
  <c r="H247" i="9" a="1"/>
  <c r="H247" i="9" s="1"/>
  <c r="E288" i="9" a="1"/>
  <c r="E288" i="9" s="1"/>
  <c r="E256" i="9" a="1"/>
  <c r="E256" i="9" s="1"/>
  <c r="G244" i="9" a="1"/>
  <c r="G244" i="9" s="1"/>
  <c r="J244" i="9" a="1"/>
  <c r="J244" i="9" s="1"/>
  <c r="H211" i="9" a="1"/>
  <c r="H211" i="9" s="1"/>
  <c r="F211" i="9" a="1"/>
  <c r="F211" i="9" s="1"/>
  <c r="J310" i="9" a="1"/>
  <c r="J310" i="9" s="1"/>
  <c r="F309" i="9" a="1"/>
  <c r="F309" i="9" s="1"/>
  <c r="G209" i="9" a="1"/>
  <c r="G209" i="9" s="1"/>
  <c r="H268" i="9" a="1"/>
  <c r="H268" i="9" s="1"/>
  <c r="G239" i="9" a="1"/>
  <c r="G239" i="9" s="1"/>
  <c r="H299" i="9" a="1"/>
  <c r="H299" i="9" s="1"/>
  <c r="G282" i="9" a="1"/>
  <c r="G282" i="9" s="1"/>
  <c r="H219" i="9" a="1"/>
  <c r="H219" i="9" s="1"/>
  <c r="H213" i="9" a="1"/>
  <c r="H213" i="9" s="1"/>
  <c r="I316" i="9" a="1"/>
  <c r="I316" i="9" s="1"/>
  <c r="J284" i="9" a="1"/>
  <c r="J284" i="9" s="1"/>
  <c r="F232" i="9" a="1"/>
  <c r="F232" i="9" s="1"/>
  <c r="I307" i="9" a="1"/>
  <c r="I307" i="9" s="1"/>
  <c r="J235" i="9" a="1"/>
  <c r="J235" i="9" s="1"/>
  <c r="G317" i="9" a="1"/>
  <c r="G317" i="9" s="1"/>
  <c r="E220" i="9" a="1"/>
  <c r="E220" i="9" s="1"/>
  <c r="G246" i="9" a="1"/>
  <c r="G246" i="9" s="1"/>
  <c r="G291" i="9" a="1"/>
  <c r="G291" i="9" s="1"/>
  <c r="G227" i="9" a="1"/>
  <c r="G227" i="9" s="1"/>
  <c r="E244" i="9" a="1"/>
  <c r="E244" i="9" s="1"/>
  <c r="E211" i="9" a="1"/>
  <c r="E211" i="9" s="1"/>
  <c r="G222" i="9" a="1"/>
  <c r="G222" i="9" s="1"/>
  <c r="E218" i="9" a="1"/>
  <c r="E218" i="9" s="1"/>
  <c r="F311" i="9" a="1"/>
  <c r="F311" i="9" s="1"/>
  <c r="J309" i="9" a="1"/>
  <c r="J309" i="9" s="1"/>
  <c r="H209" i="9" a="1"/>
  <c r="H209" i="9" s="1"/>
  <c r="I268" i="9" a="1"/>
  <c r="I268" i="9" s="1"/>
  <c r="I239" i="9" a="1"/>
  <c r="I239" i="9" s="1"/>
  <c r="F216" i="9" a="1"/>
  <c r="F216" i="9" s="1"/>
  <c r="J246" i="9" a="1"/>
  <c r="J246" i="9" s="1"/>
  <c r="G219" i="9" a="1"/>
  <c r="G219" i="9" s="1"/>
  <c r="I241" i="9" a="1"/>
  <c r="I241" i="9" s="1"/>
  <c r="J213" i="9" a="1"/>
  <c r="J213" i="9" s="1"/>
  <c r="E213" i="9" a="1"/>
  <c r="E213" i="9" s="1"/>
  <c r="F316" i="9" a="1"/>
  <c r="F316" i="9" s="1"/>
  <c r="G316" i="9" a="1"/>
  <c r="G316" i="9" s="1"/>
  <c r="J208" i="9" a="1"/>
  <c r="J208" i="9" s="1"/>
  <c r="E235" i="9" a="1"/>
  <c r="E235" i="9" s="1"/>
  <c r="H317" i="9" a="1"/>
  <c r="H317" i="9" s="1"/>
  <c r="F220" i="9" a="1"/>
  <c r="F220" i="9" s="1"/>
  <c r="J223" i="9" a="1"/>
  <c r="J223" i="9" s="1"/>
  <c r="F223" i="9" a="1"/>
  <c r="F223" i="9" s="1"/>
  <c r="E286" i="9" a="1"/>
  <c r="E286" i="9" s="1"/>
  <c r="H291" i="9" a="1"/>
  <c r="H291" i="9" s="1"/>
  <c r="J227" i="9" a="1"/>
  <c r="J227" i="9" s="1"/>
  <c r="H313" i="9" a="1"/>
  <c r="H313" i="9" s="1"/>
  <c r="H245" i="9" a="1"/>
  <c r="H245" i="9" s="1"/>
  <c r="E247" i="9" a="1"/>
  <c r="E247" i="9" s="1"/>
  <c r="J288" i="9" a="1"/>
  <c r="J288" i="9" s="1"/>
  <c r="F256" i="9" a="1"/>
  <c r="F256" i="9" s="1"/>
  <c r="F244" i="9" a="1"/>
  <c r="F244" i="9" s="1"/>
  <c r="I240" i="9" a="1"/>
  <c r="I240" i="9" s="1"/>
  <c r="G242" i="9" a="1"/>
  <c r="G242" i="9" s="1"/>
  <c r="I243" i="9" a="1"/>
  <c r="I243" i="9" s="1"/>
  <c r="J216" i="9" a="1"/>
  <c r="J216" i="9" s="1"/>
  <c r="G241" i="9" a="1"/>
  <c r="G241" i="9" s="1"/>
  <c r="H312" i="9" a="1"/>
  <c r="H312" i="9" s="1"/>
  <c r="F208" i="9" a="1"/>
  <c r="F208" i="9" s="1"/>
  <c r="H223" i="9" a="1"/>
  <c r="H223" i="9" s="1"/>
  <c r="E313" i="9" a="1"/>
  <c r="E313" i="9" s="1"/>
  <c r="I256" i="9" a="1"/>
  <c r="I256" i="9" s="1"/>
  <c r="I211" i="9" a="1"/>
  <c r="I211" i="9" s="1"/>
  <c r="F258" i="9" a="1"/>
  <c r="F258" i="9" s="1"/>
  <c r="J293" i="9" a="1"/>
  <c r="J293" i="9" s="1"/>
  <c r="E307" i="9" a="1"/>
  <c r="E307" i="9" s="1"/>
  <c r="J312" i="9" a="1"/>
  <c r="J312" i="9" s="1"/>
  <c r="I233" i="9" a="1"/>
  <c r="I233" i="9" s="1"/>
  <c r="G211" i="9" a="1"/>
  <c r="G211" i="9" s="1"/>
  <c r="H238" i="9" a="1"/>
  <c r="H238" i="9" s="1"/>
  <c r="F249" i="9" a="1"/>
  <c r="F249" i="9" s="1"/>
  <c r="H225" i="9" a="1"/>
  <c r="H225" i="9" s="1"/>
  <c r="E245" i="9" a="1"/>
  <c r="E245" i="9" s="1"/>
  <c r="I282" i="9" a="1"/>
  <c r="I282" i="9" s="1"/>
  <c r="F240" i="9" a="1"/>
  <c r="F240" i="9" s="1"/>
  <c r="E317" i="9" a="1"/>
  <c r="E317" i="9" s="1"/>
  <c r="J258" i="9" a="1"/>
  <c r="J258" i="9" s="1"/>
  <c r="G278" i="9" a="1"/>
  <c r="G278" i="9" s="1"/>
  <c r="F295" i="9" a="1"/>
  <c r="F295" i="9" s="1"/>
  <c r="J256" i="9" a="1"/>
  <c r="J256" i="9" s="1"/>
  <c r="G299" i="9" a="1"/>
  <c r="G299" i="9" s="1"/>
  <c r="H310" i="9" a="1"/>
  <c r="H310" i="9" s="1"/>
  <c r="H287" i="9" a="1"/>
  <c r="H287" i="9" s="1"/>
  <c r="I214" i="9" a="1"/>
  <c r="I214" i="9" s="1"/>
  <c r="F261" i="9" a="1"/>
  <c r="F261" i="9" s="1"/>
  <c r="H261" i="9" a="1"/>
  <c r="H261" i="9" s="1"/>
  <c r="F276" i="9" a="1"/>
  <c r="F276" i="9" s="1"/>
  <c r="F234" i="9" a="1"/>
  <c r="F234" i="9" s="1"/>
  <c r="G224" i="9" a="1"/>
  <c r="G224" i="9" s="1"/>
  <c r="J315" i="9" a="1"/>
  <c r="J315" i="9" s="1"/>
  <c r="I266" i="9" a="1"/>
  <c r="I266" i="9" s="1"/>
  <c r="G247" i="9" a="1"/>
  <c r="G247" i="9" s="1"/>
  <c r="E284" i="9" a="1"/>
  <c r="E284" i="9" s="1"/>
  <c r="E210" i="9" a="1"/>
  <c r="E210" i="9" s="1"/>
  <c r="F315" i="9" a="1"/>
  <c r="F315" i="9" s="1"/>
  <c r="J266" i="9" a="1"/>
  <c r="J266" i="9" s="1"/>
  <c r="I249" i="9" a="1"/>
  <c r="I249" i="9" s="1"/>
  <c r="F310" i="9" a="1"/>
  <c r="F310" i="9" s="1"/>
  <c r="J299" i="9" a="1"/>
  <c r="J299" i="9" s="1"/>
  <c r="E240" i="9" a="1"/>
  <c r="E240" i="9" s="1"/>
  <c r="H260" i="9" a="1"/>
  <c r="H260" i="9" s="1"/>
  <c r="G276" i="9" a="1"/>
  <c r="G276" i="9" s="1"/>
  <c r="H284" i="9" a="1"/>
  <c r="H284" i="9" s="1"/>
  <c r="I285" i="9" a="1"/>
  <c r="I285" i="9" s="1"/>
  <c r="I263" i="9" a="1"/>
  <c r="I263" i="9" s="1"/>
  <c r="E292" i="9" a="1"/>
  <c r="E292" i="9" s="1"/>
  <c r="I278" i="9" a="1"/>
  <c r="I278" i="9" s="1"/>
  <c r="H281" i="9" a="1"/>
  <c r="H281" i="9" s="1"/>
  <c r="F246" i="9" a="1"/>
  <c r="F246" i="9" s="1"/>
  <c r="E276" i="9" a="1"/>
  <c r="E276" i="9" s="1"/>
  <c r="G225" i="9" a="1"/>
  <c r="G225" i="9" s="1"/>
  <c r="J278" i="9" a="1"/>
  <c r="J278" i="9" s="1"/>
  <c r="F278" i="9" a="1"/>
  <c r="F278" i="9" s="1"/>
  <c r="H295" i="9" a="1"/>
  <c r="H295" i="9" s="1"/>
  <c r="H215" i="9" a="1"/>
  <c r="H215" i="9" s="1"/>
  <c r="G310" i="9" a="1"/>
  <c r="G310" i="9" s="1"/>
  <c r="F299" i="9" a="1"/>
  <c r="F299" i="9" s="1"/>
  <c r="F293" i="9" a="1"/>
  <c r="F293" i="9" s="1"/>
  <c r="G233" i="9" a="1"/>
  <c r="G233" i="9" s="1"/>
  <c r="H233" i="9" a="1"/>
  <c r="H233" i="9" s="1"/>
  <c r="F214" i="9" a="1"/>
  <c r="F214" i="9" s="1"/>
  <c r="E214" i="9" a="1"/>
  <c r="E214" i="9" s="1"/>
  <c r="E261" i="9" a="1"/>
  <c r="E261" i="9" s="1"/>
  <c r="J295" i="9" a="1"/>
  <c r="J295" i="9" s="1"/>
  <c r="J234" i="9" a="1"/>
  <c r="J234" i="9" s="1"/>
  <c r="F210" i="9" a="1"/>
  <c r="F210" i="9" s="1"/>
  <c r="I315" i="9" a="1"/>
  <c r="I315" i="9" s="1"/>
  <c r="H266" i="9" a="1"/>
  <c r="H266" i="9" s="1"/>
  <c r="G210" i="9" a="1"/>
  <c r="G210" i="9" s="1"/>
  <c r="E224" i="9" a="1"/>
  <c r="E224" i="9" s="1"/>
  <c r="E266" i="9" a="1"/>
  <c r="E266" i="9" s="1"/>
  <c r="H255" i="9" a="1"/>
  <c r="H255" i="9" s="1"/>
  <c r="E263" i="9" a="1"/>
  <c r="E263" i="9" s="1"/>
  <c r="E232" i="9" a="1"/>
  <c r="E232" i="9" s="1"/>
  <c r="G298" i="9" a="1"/>
  <c r="G298" i="9" s="1"/>
  <c r="I260" i="9" a="1"/>
  <c r="I260" i="9" s="1"/>
  <c r="G255" i="9" a="1"/>
  <c r="G255" i="9" s="1"/>
  <c r="J308" i="9" a="1"/>
  <c r="J308" i="9" s="1"/>
  <c r="E225" i="9" a="1"/>
  <c r="E225" i="9" s="1"/>
  <c r="E275" i="9" a="1"/>
  <c r="E275" i="9" s="1"/>
  <c r="J292" i="9" a="1"/>
  <c r="J292" i="9" s="1"/>
  <c r="E279" i="9" a="1"/>
  <c r="E279" i="9" s="1"/>
  <c r="J263" i="9" a="1"/>
  <c r="J263" i="9" s="1"/>
  <c r="G230" i="9" a="1"/>
  <c r="G230" i="9" s="1"/>
  <c r="J300" i="9" a="1"/>
  <c r="J300" i="9" s="1"/>
  <c r="F308" i="9" a="1"/>
  <c r="F308" i="9" s="1"/>
  <c r="I257" i="9" a="1"/>
  <c r="I257" i="9" s="1"/>
  <c r="J240" i="9" a="1"/>
  <c r="J240" i="9" s="1"/>
  <c r="H279" i="9" a="1"/>
  <c r="H279" i="9" s="1"/>
  <c r="E212" i="9" a="1"/>
  <c r="E212" i="9" s="1"/>
  <c r="G249" i="9" a="1"/>
  <c r="G249" i="9" s="1"/>
  <c r="G296" i="9" a="1"/>
  <c r="G296" i="9" s="1"/>
  <c r="G293" i="9" a="1"/>
  <c r="G293" i="9" s="1"/>
  <c r="F212" i="9" a="1"/>
  <c r="F212" i="9" s="1"/>
  <c r="H314" i="9" a="1"/>
  <c r="H314" i="9" s="1"/>
  <c r="G221" i="9" a="1"/>
  <c r="G221" i="9" s="1"/>
  <c r="H273" i="9" a="1"/>
  <c r="H273" i="9" s="1"/>
  <c r="G300" i="9" a="1"/>
  <c r="G300" i="9" s="1"/>
  <c r="J317" i="9" a="1"/>
  <c r="J317" i="9" s="1"/>
  <c r="G283" i="9" a="1"/>
  <c r="G283" i="9" s="1"/>
  <c r="H220" i="9" a="1"/>
  <c r="H220" i="9" s="1"/>
  <c r="F247" i="9" a="1"/>
  <c r="F247" i="9" s="1"/>
  <c r="G284" i="9" a="1"/>
  <c r="G284" i="9" s="1"/>
  <c r="F233" i="9" a="1"/>
  <c r="F233" i="9" s="1"/>
  <c r="H278" i="9" a="1"/>
  <c r="H278" i="9" s="1"/>
  <c r="E295" i="9" a="1"/>
  <c r="E295" i="9" s="1"/>
  <c r="F245" i="9" a="1"/>
  <c r="F245" i="9" s="1"/>
  <c r="E310" i="9" a="1"/>
  <c r="E310" i="9" s="1"/>
  <c r="I215" i="9" a="1"/>
  <c r="I215" i="9" s="1"/>
  <c r="E215" i="9" a="1"/>
  <c r="E215" i="9" s="1"/>
  <c r="J214" i="9" a="1"/>
  <c r="J214" i="9" s="1"/>
  <c r="G261" i="9" a="1"/>
  <c r="G261" i="9" s="1"/>
  <c r="H285" i="9" a="1"/>
  <c r="H285" i="9" s="1"/>
  <c r="G295" i="9" a="1"/>
  <c r="G295" i="9" s="1"/>
  <c r="F270" i="9" a="1"/>
  <c r="F270" i="9" s="1"/>
  <c r="E234" i="9" a="1"/>
  <c r="E234" i="9" s="1"/>
  <c r="F285" i="9" a="1"/>
  <c r="F285" i="9" s="1"/>
  <c r="I210" i="9" a="1"/>
  <c r="I210" i="9" s="1"/>
  <c r="J217" i="9" a="1"/>
  <c r="J217" i="9" s="1"/>
  <c r="H258" i="9" a="1"/>
  <c r="H258" i="9" s="1"/>
  <c r="I258" i="9" a="1"/>
  <c r="I258" i="9" s="1"/>
  <c r="F221" i="9" a="1"/>
  <c r="F221" i="9" s="1"/>
  <c r="F224" i="9" a="1"/>
  <c r="F224" i="9" s="1"/>
  <c r="E264" i="9" a="1"/>
  <c r="E264" i="9" s="1"/>
  <c r="E315" i="9" a="1"/>
  <c r="E315" i="9" s="1"/>
  <c r="H315" i="9" a="1"/>
  <c r="H315" i="9" s="1"/>
  <c r="F255" i="9" a="1"/>
  <c r="F255" i="9" s="1"/>
  <c r="F263" i="9" a="1"/>
  <c r="F263" i="9" s="1"/>
  <c r="I295" i="9" a="1"/>
  <c r="I295" i="9" s="1"/>
  <c r="G220" i="9" a="1"/>
  <c r="G220" i="9" s="1"/>
  <c r="H293" i="9" a="1"/>
  <c r="H293" i="9" s="1"/>
  <c r="H214" i="9" a="1"/>
  <c r="H214" i="9" s="1"/>
  <c r="J285" i="9" a="1"/>
  <c r="J285" i="9" s="1"/>
  <c r="I270" i="9" a="1"/>
  <c r="I270" i="9" s="1"/>
  <c r="G266" i="9" a="1"/>
  <c r="G266" i="9" s="1"/>
  <c r="I284" i="9" a="1"/>
  <c r="I284" i="9" s="1"/>
  <c r="I232" i="9" a="1"/>
  <c r="I232" i="9" s="1"/>
  <c r="H290" i="9" a="1"/>
  <c r="H290" i="9" s="1"/>
  <c r="H296" i="9" a="1"/>
  <c r="H296" i="9" s="1"/>
  <c r="E308" i="9" a="1"/>
  <c r="E308" i="9" s="1"/>
  <c r="J275" i="9" a="1"/>
  <c r="J275" i="9" s="1"/>
  <c r="J279" i="9" a="1"/>
  <c r="J279" i="9" s="1"/>
  <c r="G273" i="9" a="1"/>
  <c r="G273" i="9" s="1"/>
  <c r="G240" i="9" a="1"/>
  <c r="G240" i="9" s="1"/>
  <c r="E287" i="9" a="1"/>
  <c r="E287" i="9" s="1"/>
  <c r="F296" i="9" a="1"/>
  <c r="F296" i="9" s="1"/>
  <c r="E237" i="9" a="1"/>
  <c r="E237" i="9" s="1"/>
  <c r="G257" i="9" a="1"/>
  <c r="G257" i="9" s="1"/>
  <c r="G308" i="9" a="1"/>
  <c r="G308" i="9" s="1"/>
  <c r="G288" i="9" a="1"/>
  <c r="G288" i="9" s="1"/>
  <c r="E297" i="9" a="1"/>
  <c r="E297" i="9" s="1"/>
  <c r="E283" i="9" a="1"/>
  <c r="E283" i="9" s="1"/>
  <c r="F288" i="9" a="1"/>
  <c r="F288" i="9" s="1"/>
  <c r="I217" i="9" a="1"/>
  <c r="I217" i="9" s="1"/>
  <c r="I269" i="9" a="1"/>
  <c r="I269" i="9" s="1"/>
  <c r="F254" i="9" a="1"/>
  <c r="F254" i="9" s="1"/>
  <c r="E273" i="9" a="1"/>
  <c r="E273" i="9" s="1"/>
  <c r="J212" i="9" a="1"/>
  <c r="J212" i="9" s="1"/>
  <c r="G312" i="9" a="1"/>
  <c r="G312" i="9" s="1"/>
  <c r="H297" i="9" a="1"/>
  <c r="H297" i="9" s="1"/>
  <c r="J249" i="9" a="1"/>
  <c r="J249" i="9" s="1"/>
  <c r="H253" i="9" a="1"/>
  <c r="H253" i="9" s="1"/>
  <c r="I286" i="9" a="1"/>
  <c r="I286" i="9" s="1"/>
  <c r="F262" i="9" a="1"/>
  <c r="F262" i="9" s="1"/>
  <c r="H264" i="9" a="1"/>
  <c r="H264" i="9" s="1"/>
  <c r="F238" i="9" a="1"/>
  <c r="F238" i="9" s="1"/>
  <c r="G238" i="9" a="1"/>
  <c r="G238" i="9" s="1"/>
  <c r="E274" i="9" a="1"/>
  <c r="E274" i="9" s="1"/>
  <c r="G297" i="9" a="1"/>
  <c r="G297" i="9" s="1"/>
  <c r="I299" i="9" a="1"/>
  <c r="I299" i="9" s="1"/>
  <c r="I293" i="9" a="1"/>
  <c r="I293" i="9" s="1"/>
  <c r="J287" i="9" a="1"/>
  <c r="J287" i="9" s="1"/>
  <c r="I224" i="9" a="1"/>
  <c r="I224" i="9" s="1"/>
  <c r="J210" i="9" a="1"/>
  <c r="J210" i="9" s="1"/>
  <c r="G232" i="9" a="1"/>
  <c r="G232" i="9" s="1"/>
  <c r="H298" i="9" a="1"/>
  <c r="H298" i="9" s="1"/>
  <c r="H263" i="9" a="1"/>
  <c r="H263" i="9" s="1"/>
  <c r="F290" i="9" a="1"/>
  <c r="F290" i="9" s="1"/>
  <c r="I296" i="9" a="1"/>
  <c r="I296" i="9" s="1"/>
  <c r="F275" i="9" a="1"/>
  <c r="F275" i="9" s="1"/>
  <c r="G292" i="9" a="1"/>
  <c r="G292" i="9" s="1"/>
  <c r="I279" i="9" a="1"/>
  <c r="I279" i="9" s="1"/>
  <c r="I230" i="9" a="1"/>
  <c r="I230" i="9" s="1"/>
  <c r="E260" i="9" a="1"/>
  <c r="E260" i="9" s="1"/>
  <c r="E230" i="9" a="1"/>
  <c r="E230" i="9" s="1"/>
  <c r="J276" i="9" a="1"/>
  <c r="J276" i="9" s="1"/>
  <c r="J296" i="9" a="1"/>
  <c r="J296" i="9" s="1"/>
  <c r="G279" i="9" a="1"/>
  <c r="G279" i="9" s="1"/>
  <c r="E290" i="9" a="1"/>
  <c r="E290" i="9" s="1"/>
  <c r="H257" i="9" a="1"/>
  <c r="H257" i="9" s="1"/>
  <c r="F287" i="9" a="1"/>
  <c r="F287" i="9" s="1"/>
  <c r="I312" i="9" a="1"/>
  <c r="I312" i="9" s="1"/>
  <c r="H230" i="9" a="1"/>
  <c r="H230" i="9" s="1"/>
  <c r="J290" i="9" a="1"/>
  <c r="J290" i="9" s="1"/>
  <c r="H249" i="9" a="1"/>
  <c r="H249" i="9" s="1"/>
  <c r="J283" i="9" a="1"/>
  <c r="J283" i="9" s="1"/>
  <c r="F283" i="9" a="1"/>
  <c r="F283" i="9" s="1"/>
  <c r="J297" i="9" a="1"/>
  <c r="J297" i="9" s="1"/>
  <c r="F273" i="9" a="1"/>
  <c r="F273" i="9" s="1"/>
  <c r="I212" i="9" a="1"/>
  <c r="I212" i="9" s="1"/>
  <c r="I287" i="9" a="1"/>
  <c r="I287" i="9" s="1"/>
  <c r="F312" i="9" a="1"/>
  <c r="F312" i="9" s="1"/>
  <c r="H262" i="9" a="1"/>
  <c r="H262" i="9" s="1"/>
  <c r="E238" i="9" a="1"/>
  <c r="E238" i="9" s="1"/>
  <c r="F274" i="9" a="1"/>
  <c r="F274" i="9" s="1"/>
  <c r="I274" i="9" a="1"/>
  <c r="I274" i="9" s="1"/>
  <c r="J254" i="9" a="1"/>
  <c r="J254" i="9" s="1"/>
  <c r="G264" i="9" a="1"/>
  <c r="G264" i="9" s="1"/>
  <c r="G237" i="9" a="1"/>
  <c r="G237" i="9" s="1"/>
  <c r="J262" i="9" a="1"/>
  <c r="J262" i="9" s="1"/>
  <c r="G269" i="9" a="1"/>
  <c r="G269" i="9" s="1"/>
  <c r="E262" i="9" a="1"/>
  <c r="E262" i="9" s="1"/>
  <c r="H274" i="9" a="1"/>
  <c r="H274" i="9" s="1"/>
  <c r="I300" i="9" a="1"/>
  <c r="I300" i="9" s="1"/>
  <c r="E300" i="9" a="1"/>
  <c r="E300" i="9" s="1"/>
  <c r="H286" i="9" a="1"/>
  <c r="H286" i="9" s="1"/>
  <c r="G263" i="9" a="1"/>
  <c r="G263" i="9" s="1"/>
  <c r="G214" i="9" a="1"/>
  <c r="G214" i="9" s="1"/>
  <c r="J261" i="9" a="1"/>
  <c r="J261" i="9" s="1"/>
  <c r="E255" i="9" a="1"/>
  <c r="E255" i="9" s="1"/>
  <c r="I247" i="9" a="1"/>
  <c r="I247" i="9" s="1"/>
  <c r="E293" i="9" a="1"/>
  <c r="E293" i="9" s="1"/>
  <c r="J233" i="9" a="1"/>
  <c r="J233" i="9" s="1"/>
  <c r="H217" i="9" a="1"/>
  <c r="H217" i="9" s="1"/>
  <c r="H210" i="9" a="1"/>
  <c r="H210" i="9" s="1"/>
  <c r="F266" i="9" a="1"/>
  <c r="F266" i="9" s="1"/>
  <c r="J255" i="9" a="1"/>
  <c r="J255" i="9" s="1"/>
  <c r="I290" i="9" a="1"/>
  <c r="I290" i="9" s="1"/>
  <c r="F225" i="9" a="1"/>
  <c r="F225" i="9" s="1"/>
  <c r="I275" i="9" a="1"/>
  <c r="I275" i="9" s="1"/>
  <c r="I292" i="9" a="1"/>
  <c r="I292" i="9" s="1"/>
  <c r="G275" i="9" a="1"/>
  <c r="G275" i="9" s="1"/>
  <c r="H292" i="9" a="1"/>
  <c r="H292" i="9" s="1"/>
  <c r="J230" i="9" a="1"/>
  <c r="J230" i="9" s="1"/>
  <c r="H240" i="9" a="1"/>
  <c r="H240" i="9" s="1"/>
  <c r="J260" i="9" a="1"/>
  <c r="J260" i="9" s="1"/>
  <c r="I276" i="9" a="1"/>
  <c r="I276" i="9" s="1"/>
  <c r="G260" i="9" a="1"/>
  <c r="G260" i="9" s="1"/>
  <c r="J248" i="9" a="1"/>
  <c r="J248" i="9" s="1"/>
  <c r="F230" i="9" a="1"/>
  <c r="F230" i="9" s="1"/>
  <c r="F257" i="9" a="1"/>
  <c r="F257" i="9" s="1"/>
  <c r="J257" i="9" a="1"/>
  <c r="J257" i="9" s="1"/>
  <c r="F260" i="9" a="1"/>
  <c r="F260" i="9" s="1"/>
  <c r="E281" i="9" a="1"/>
  <c r="E281" i="9" s="1"/>
  <c r="G286" i="9" a="1"/>
  <c r="G286" i="9" s="1"/>
  <c r="F264" i="9" a="1"/>
  <c r="F264" i="9" s="1"/>
  <c r="F269" i="9" a="1"/>
  <c r="F269" i="9" s="1"/>
  <c r="G212" i="9" a="1"/>
  <c r="G212" i="9" s="1"/>
  <c r="G287" i="9" a="1"/>
  <c r="G287" i="9" s="1"/>
  <c r="H269" i="9" a="1"/>
  <c r="H269" i="9" s="1"/>
  <c r="G217" i="9" a="1"/>
  <c r="G217" i="9" s="1"/>
  <c r="J238" i="9" a="1"/>
  <c r="J238" i="9" s="1"/>
  <c r="G274" i="9" a="1"/>
  <c r="G274" i="9" s="1"/>
  <c r="H254" i="9" a="1"/>
  <c r="H254" i="9" s="1"/>
  <c r="G256" i="9" a="1"/>
  <c r="G256" i="9" s="1"/>
  <c r="I288" i="9" a="1"/>
  <c r="I288" i="9" s="1"/>
  <c r="G315" i="9" a="1"/>
  <c r="G315" i="9" s="1"/>
  <c r="J273" i="9" a="1"/>
  <c r="J273" i="9" s="1"/>
  <c r="E217" i="9" a="1"/>
  <c r="E217" i="9" s="1"/>
  <c r="I264" i="9" a="1"/>
  <c r="I264" i="9" s="1"/>
  <c r="J221" i="9" a="1"/>
  <c r="J221" i="9" s="1"/>
  <c r="E254" i="9" a="1"/>
  <c r="E254" i="9" s="1"/>
  <c r="I273" i="9" a="1"/>
  <c r="I273" i="9" s="1"/>
  <c r="J286" i="9" a="1"/>
  <c r="J286" i="9" s="1"/>
  <c r="E221" i="9" a="1"/>
  <c r="E221" i="9" s="1"/>
  <c r="G290" i="9" a="1"/>
  <c r="G290" i="9" s="1"/>
  <c r="H288" i="9" a="1"/>
  <c r="H288" i="9" s="1"/>
  <c r="I297" i="9" a="1"/>
  <c r="I297" i="9" s="1"/>
  <c r="H212" i="9" a="1"/>
  <c r="H212" i="9" s="1"/>
  <c r="F297" i="9" a="1"/>
  <c r="F297" i="9" s="1"/>
  <c r="H221" i="9" a="1"/>
  <c r="H221" i="9" s="1"/>
  <c r="F300" i="9" a="1"/>
  <c r="F300" i="9" s="1"/>
  <c r="H300" i="9" a="1"/>
  <c r="H300" i="9" s="1"/>
  <c r="F281" i="9" a="1"/>
  <c r="F281" i="9" s="1"/>
  <c r="I255" i="9" a="1"/>
  <c r="I255" i="9" s="1"/>
  <c r="H308" i="9" a="1"/>
  <c r="H308" i="9" s="1"/>
  <c r="J237" i="9" a="1"/>
  <c r="J237" i="9" s="1"/>
  <c r="I238" i="9" a="1"/>
  <c r="I238" i="9" s="1"/>
  <c r="G281" i="9" a="1"/>
  <c r="G281" i="9" s="1"/>
  <c r="G254" i="9" a="1"/>
  <c r="G254" i="9" s="1"/>
  <c r="J232" i="9" a="1"/>
  <c r="J232" i="9" s="1"/>
  <c r="H232" i="9" a="1"/>
  <c r="H232" i="9" s="1"/>
  <c r="I225" i="9" a="1"/>
  <c r="I225" i="9" s="1"/>
  <c r="J281" i="9" a="1"/>
  <c r="J281" i="9" s="1"/>
  <c r="E257" i="9" a="1"/>
  <c r="E257" i="9" s="1"/>
  <c r="E269" i="9" a="1"/>
  <c r="E269" i="9" s="1"/>
  <c r="F217" i="9" a="1"/>
  <c r="F217" i="9" s="1"/>
  <c r="E249" i="9" a="1"/>
  <c r="E249" i="9" s="1"/>
  <c r="E253" i="9" a="1"/>
  <c r="E253" i="9" s="1"/>
  <c r="J274" i="9" a="1"/>
  <c r="J274" i="9" s="1"/>
  <c r="I221" i="9" a="1"/>
  <c r="I221" i="9" s="1"/>
  <c r="I281" i="9" a="1"/>
  <c r="I281" i="9" s="1"/>
  <c r="J271" i="9" a="1"/>
  <c r="J271" i="9" s="1"/>
  <c r="H275" i="9" a="1"/>
  <c r="H275" i="9" s="1"/>
  <c r="G215" i="9" a="1"/>
  <c r="G215" i="9" s="1"/>
  <c r="H236" i="9" a="1"/>
  <c r="H236" i="9" s="1"/>
  <c r="J228" i="9" a="1"/>
  <c r="J228" i="9" s="1"/>
  <c r="J269" i="9" a="1"/>
  <c r="J269" i="9" s="1"/>
  <c r="J253" i="9" a="1"/>
  <c r="J253" i="9" s="1"/>
  <c r="G306" i="9" a="1"/>
  <c r="G306" i="9" s="1"/>
  <c r="I306" i="9" a="1"/>
  <c r="I306" i="9" s="1"/>
  <c r="I301" i="9" a="1"/>
  <c r="I301" i="9" s="1"/>
  <c r="F236" i="9" a="1"/>
  <c r="F236" i="9" s="1"/>
  <c r="G272" i="9" a="1"/>
  <c r="G272" i="9" s="1"/>
  <c r="F294" i="9" a="1"/>
  <c r="F294" i="9" s="1"/>
  <c r="J294" i="9" a="1"/>
  <c r="J294" i="9" s="1"/>
  <c r="H280" i="9" a="1"/>
  <c r="H280" i="9" s="1"/>
  <c r="J277" i="9" a="1"/>
  <c r="J277" i="9" s="1"/>
  <c r="H277" i="9" a="1"/>
  <c r="H277" i="9" s="1"/>
  <c r="G267" i="9" a="1"/>
  <c r="G267" i="9" s="1"/>
  <c r="E236" i="9" a="1"/>
  <c r="E236" i="9" s="1"/>
  <c r="I250" i="9" a="1"/>
  <c r="I250" i="9" s="1"/>
  <c r="E302" i="9" a="1"/>
  <c r="E302" i="9" s="1"/>
  <c r="J303" i="9" a="1"/>
  <c r="J303" i="9" s="1"/>
  <c r="I236" i="9" a="1"/>
  <c r="I236" i="9" s="1"/>
  <c r="I304" i="9" a="1"/>
  <c r="I304" i="9" s="1"/>
  <c r="F251" i="9" a="1"/>
  <c r="F251" i="9" s="1"/>
  <c r="H305" i="9" a="1"/>
  <c r="H305" i="9" s="1"/>
  <c r="H231" i="9" a="1"/>
  <c r="H231" i="9" s="1"/>
  <c r="I231" i="9" a="1"/>
  <c r="I231" i="9" s="1"/>
  <c r="J229" i="9" a="1"/>
  <c r="J229" i="9" s="1"/>
  <c r="H229" i="9" a="1"/>
  <c r="H229" i="9" s="1"/>
  <c r="E252" i="9" a="1"/>
  <c r="E252" i="9" s="1"/>
  <c r="F304" i="9" a="1"/>
  <c r="F304" i="9" s="1"/>
  <c r="F253" i="9" a="1"/>
  <c r="F253" i="9" s="1"/>
  <c r="E298" i="9" a="1"/>
  <c r="E298" i="9" s="1"/>
  <c r="I254" i="9" a="1"/>
  <c r="I254" i="9" s="1"/>
  <c r="F289" i="9" a="1"/>
  <c r="F289" i="9" s="1"/>
  <c r="F215" i="9" a="1"/>
  <c r="F215" i="9" s="1"/>
  <c r="E306" i="9" a="1"/>
  <c r="E306" i="9" s="1"/>
  <c r="G262" i="9" a="1"/>
  <c r="G262" i="9" s="1"/>
  <c r="F298" i="9" a="1"/>
  <c r="F298" i="9" s="1"/>
  <c r="G301" i="9" a="1"/>
  <c r="G301" i="9" s="1"/>
  <c r="F237" i="9" a="1"/>
  <c r="F237" i="9" s="1"/>
  <c r="E289" i="9" a="1"/>
  <c r="E289" i="9" s="1"/>
  <c r="I272" i="9" a="1"/>
  <c r="I272" i="9" s="1"/>
  <c r="I294" i="9" a="1"/>
  <c r="I294" i="9" s="1"/>
  <c r="G294" i="9" a="1"/>
  <c r="G294" i="9" s="1"/>
  <c r="J280" i="9" a="1"/>
  <c r="J280" i="9" s="1"/>
  <c r="I289" i="9" a="1"/>
  <c r="I289" i="9" s="1"/>
  <c r="F271" i="9" a="1"/>
  <c r="F271" i="9" s="1"/>
  <c r="F277" i="9" a="1"/>
  <c r="F277" i="9" s="1"/>
  <c r="I277" i="9" a="1"/>
  <c r="I277" i="9" s="1"/>
  <c r="H267" i="9" a="1"/>
  <c r="H267" i="9" s="1"/>
  <c r="J250" i="9" a="1"/>
  <c r="J250" i="9" s="1"/>
  <c r="G302" i="9" a="1"/>
  <c r="G302" i="9" s="1"/>
  <c r="G228" i="9" a="1"/>
  <c r="G228" i="9" s="1"/>
  <c r="I253" i="9" a="1"/>
  <c r="I253" i="9" s="1"/>
  <c r="H303" i="9" a="1"/>
  <c r="H303" i="9" s="1"/>
  <c r="E303" i="9" a="1"/>
  <c r="E303" i="9" s="1"/>
  <c r="H304" i="9" a="1"/>
  <c r="H304" i="9" s="1"/>
  <c r="I251" i="9" a="1"/>
  <c r="I251" i="9" s="1"/>
  <c r="H251" i="9" a="1"/>
  <c r="H251" i="9" s="1"/>
  <c r="G305" i="9" a="1"/>
  <c r="G305" i="9" s="1"/>
  <c r="J305" i="9" a="1"/>
  <c r="J305" i="9" s="1"/>
  <c r="G231" i="9" a="1"/>
  <c r="G231" i="9" s="1"/>
  <c r="F231" i="9" a="1"/>
  <c r="F231" i="9" s="1"/>
  <c r="E229" i="9" a="1"/>
  <c r="E229" i="9" s="1"/>
  <c r="F248" i="9" a="1"/>
  <c r="F248" i="9" s="1"/>
  <c r="G248" i="9" a="1"/>
  <c r="G248" i="9" s="1"/>
  <c r="J252" i="9" a="1"/>
  <c r="J252" i="9" s="1"/>
  <c r="H252" i="9" a="1"/>
  <c r="H252" i="9" s="1"/>
  <c r="J267" i="9" a="1"/>
  <c r="J267" i="9" s="1"/>
  <c r="I308" i="9" a="1"/>
  <c r="I308" i="9" s="1"/>
  <c r="H250" i="9" a="1"/>
  <c r="H250" i="9" s="1"/>
  <c r="J264" i="9" a="1"/>
  <c r="J264" i="9" s="1"/>
  <c r="I271" i="9" a="1"/>
  <c r="I271" i="9" s="1"/>
  <c r="J289" i="9" a="1"/>
  <c r="J289" i="9" s="1"/>
  <c r="H306" i="9" a="1"/>
  <c r="H306" i="9" s="1"/>
  <c r="I262" i="9" a="1"/>
  <c r="I262" i="9" s="1"/>
  <c r="J301" i="9" a="1"/>
  <c r="J301" i="9" s="1"/>
  <c r="E301" i="9" a="1"/>
  <c r="E301" i="9" s="1"/>
  <c r="H237" i="9" a="1"/>
  <c r="H237" i="9" s="1"/>
  <c r="J272" i="9" a="1"/>
  <c r="J272" i="9" s="1"/>
  <c r="E272" i="9" a="1"/>
  <c r="E272" i="9" s="1"/>
  <c r="G289" i="9" a="1"/>
  <c r="G289" i="9" s="1"/>
  <c r="H294" i="9" a="1"/>
  <c r="H294" i="9" s="1"/>
  <c r="I280" i="9" a="1"/>
  <c r="I280" i="9" s="1"/>
  <c r="F280" i="9" a="1"/>
  <c r="F280" i="9" s="1"/>
  <c r="G271" i="9" a="1"/>
  <c r="G271" i="9" s="1"/>
  <c r="G277" i="9" a="1"/>
  <c r="G277" i="9" s="1"/>
  <c r="E267" i="9" a="1"/>
  <c r="E267" i="9" s="1"/>
  <c r="F267" i="9" a="1"/>
  <c r="F267" i="9" s="1"/>
  <c r="F228" i="9" a="1"/>
  <c r="F228" i="9" s="1"/>
  <c r="F250" i="9" a="1"/>
  <c r="F250" i="9" s="1"/>
  <c r="H302" i="9" a="1"/>
  <c r="H302" i="9" s="1"/>
  <c r="F302" i="9" a="1"/>
  <c r="F302" i="9" s="1"/>
  <c r="I228" i="9" a="1"/>
  <c r="I228" i="9" s="1"/>
  <c r="G253" i="9" a="1"/>
  <c r="G253" i="9" s="1"/>
  <c r="F303" i="9" a="1"/>
  <c r="F303" i="9" s="1"/>
  <c r="I303" i="9" a="1"/>
  <c r="I303" i="9" s="1"/>
  <c r="J251" i="9" a="1"/>
  <c r="J251" i="9" s="1"/>
  <c r="E251" i="9" a="1"/>
  <c r="E251" i="9" s="1"/>
  <c r="F305" i="9" a="1"/>
  <c r="F305" i="9" s="1"/>
  <c r="E305" i="9" a="1"/>
  <c r="E305" i="9" s="1"/>
  <c r="G304" i="9" a="1"/>
  <c r="G304" i="9" s="1"/>
  <c r="E304" i="9" a="1"/>
  <c r="E304" i="9" s="1"/>
  <c r="J231" i="9" a="1"/>
  <c r="J231" i="9" s="1"/>
  <c r="G229" i="9" a="1"/>
  <c r="G229" i="9" s="1"/>
  <c r="H248" i="9" a="1"/>
  <c r="H248" i="9" s="1"/>
  <c r="G252" i="9" a="1"/>
  <c r="G252" i="9" s="1"/>
  <c r="F252" i="9" a="1"/>
  <c r="F252" i="9" s="1"/>
  <c r="J306" i="9" a="1"/>
  <c r="J306" i="9" s="1"/>
  <c r="H301" i="9" a="1"/>
  <c r="H301" i="9" s="1"/>
  <c r="H289" i="9" a="1"/>
  <c r="H289" i="9" s="1"/>
  <c r="I302" i="9" a="1"/>
  <c r="I302" i="9" s="1"/>
  <c r="G236" i="9" a="1"/>
  <c r="G236" i="9" s="1"/>
  <c r="I305" i="9" a="1"/>
  <c r="I305" i="9" s="1"/>
  <c r="F229" i="9" a="1"/>
  <c r="F229" i="9" s="1"/>
  <c r="E248" i="9" a="1"/>
  <c r="E248" i="9" s="1"/>
  <c r="H271" i="9" a="1"/>
  <c r="H271" i="9" s="1"/>
  <c r="F279" i="9" a="1"/>
  <c r="F279" i="9" s="1"/>
  <c r="F306" i="9" a="1"/>
  <c r="F306" i="9" s="1"/>
  <c r="F272" i="9" a="1"/>
  <c r="F272" i="9" s="1"/>
  <c r="E294" i="9" a="1"/>
  <c r="E294" i="9" s="1"/>
  <c r="E280" i="9" a="1"/>
  <c r="E280" i="9" s="1"/>
  <c r="E271" i="9" a="1"/>
  <c r="E271" i="9" s="1"/>
  <c r="J302" i="9" a="1"/>
  <c r="J302" i="9" s="1"/>
  <c r="E231" i="9" a="1"/>
  <c r="E231" i="9" s="1"/>
  <c r="I229" i="9" a="1"/>
  <c r="I229" i="9" s="1"/>
  <c r="I248" i="9" a="1"/>
  <c r="I248" i="9" s="1"/>
  <c r="J298" i="9" a="1"/>
  <c r="J298" i="9" s="1"/>
  <c r="I298" i="9" a="1"/>
  <c r="I298" i="9" s="1"/>
  <c r="I237" i="9" a="1"/>
  <c r="I237" i="9" s="1"/>
  <c r="H272" i="9" a="1"/>
  <c r="H272" i="9" s="1"/>
  <c r="G280" i="9" a="1"/>
  <c r="G280" i="9" s="1"/>
  <c r="E277" i="9" a="1"/>
  <c r="E277" i="9" s="1"/>
  <c r="I267" i="9" a="1"/>
  <c r="I267" i="9" s="1"/>
  <c r="E250" i="9" a="1"/>
  <c r="E250" i="9" s="1"/>
  <c r="H228" i="9" a="1"/>
  <c r="H228" i="9" s="1"/>
  <c r="G251" i="9" a="1"/>
  <c r="G251" i="9" s="1"/>
  <c r="E228" i="9" a="1"/>
  <c r="E228" i="9" s="1"/>
  <c r="F301" i="9" a="1"/>
  <c r="F301" i="9" s="1"/>
  <c r="J236" i="9" a="1"/>
  <c r="J236" i="9" s="1"/>
  <c r="G250" i="9" a="1"/>
  <c r="G250" i="9" s="1"/>
  <c r="G303" i="9" a="1"/>
  <c r="G303" i="9" s="1"/>
  <c r="J215" i="9" a="1"/>
  <c r="J215" i="9" s="1"/>
  <c r="I252" i="9" a="1"/>
  <c r="I252" i="9" s="1"/>
  <c r="J304" i="9" a="1"/>
  <c r="J304" i="9" s="1"/>
  <c r="J3" i="22"/>
  <c r="G353" i="9" l="1" a="1"/>
  <c r="G353" i="9" s="1"/>
  <c r="L29" i="12"/>
  <c r="E51" i="1"/>
  <c r="C567" i="6" s="1"/>
  <c r="G338" i="9" a="1"/>
  <c r="G338" i="9" s="1"/>
  <c r="G379" i="9" a="1"/>
  <c r="G379" i="9" s="1"/>
  <c r="G383" i="9" a="1"/>
  <c r="G383" i="9" s="1"/>
  <c r="G464" i="9" a="1"/>
  <c r="G464" i="9" s="1"/>
  <c r="G442" i="9" a="1"/>
  <c r="G442" i="9" s="1"/>
  <c r="G441" i="9" a="1"/>
  <c r="G441" i="9" s="1"/>
  <c r="G474" i="9" a="1"/>
  <c r="G474" i="9" s="1"/>
  <c r="G470" i="9" a="1"/>
  <c r="G470" i="9" s="1"/>
  <c r="G374" i="9" a="1"/>
  <c r="G374" i="9" s="1"/>
  <c r="G468" i="9" a="1"/>
  <c r="G468" i="9" s="1"/>
  <c r="G359" i="9" a="1"/>
  <c r="G359" i="9" s="1"/>
  <c r="G333" i="9" a="1"/>
  <c r="G333" i="9" s="1"/>
  <c r="G340" i="9" a="1"/>
  <c r="G340" i="9" s="1"/>
  <c r="G376" i="9" a="1"/>
  <c r="G376" i="9" s="1"/>
  <c r="G349" i="9" a="1"/>
  <c r="G349" i="9" s="1"/>
  <c r="G424" i="9" a="1"/>
  <c r="G424" i="9" s="1"/>
  <c r="G462" i="9" a="1"/>
  <c r="G462" i="9" s="1"/>
  <c r="G339" i="9" a="1"/>
  <c r="G339" i="9" s="1"/>
  <c r="G395" i="9" a="1"/>
  <c r="G395" i="9" s="1"/>
  <c r="G372" i="9" a="1"/>
  <c r="G372" i="9" s="1"/>
  <c r="G332" i="9" a="1"/>
  <c r="G332" i="9" s="1"/>
  <c r="G434" i="9" a="1"/>
  <c r="G434" i="9" s="1"/>
  <c r="G350" i="9" a="1"/>
  <c r="G350" i="9" s="1"/>
  <c r="G348" i="9" a="1"/>
  <c r="G348" i="9" s="1"/>
  <c r="G334" i="9" a="1"/>
  <c r="G334" i="9" s="1"/>
  <c r="G370" i="9" a="1"/>
  <c r="G370" i="9" s="1"/>
  <c r="G429" i="9" a="1"/>
  <c r="G429" i="9" s="1"/>
  <c r="G447" i="9" a="1"/>
  <c r="G447" i="9" s="1"/>
  <c r="G360" i="9" a="1"/>
  <c r="G360" i="9" s="1"/>
  <c r="G440" i="9" a="1"/>
  <c r="G440" i="9" s="1"/>
  <c r="G378" i="9" a="1"/>
  <c r="G378" i="9" s="1"/>
  <c r="G419" i="9" a="1"/>
  <c r="G419" i="9" s="1"/>
  <c r="G438" i="9" a="1"/>
  <c r="G438" i="9" s="1"/>
  <c r="G331" i="9" a="1"/>
  <c r="G331" i="9" s="1"/>
  <c r="G364" i="9" a="1"/>
  <c r="G364" i="9" s="1"/>
  <c r="G380" i="9" a="1"/>
  <c r="G380" i="9" s="1"/>
  <c r="G431" i="9" a="1"/>
  <c r="G431" i="9" s="1"/>
  <c r="G417" i="9" a="1"/>
  <c r="G417" i="9" s="1"/>
  <c r="G465" i="9" a="1"/>
  <c r="G465" i="9" s="1"/>
  <c r="G422" i="9" a="1"/>
  <c r="G422" i="9" s="1"/>
  <c r="G382" i="9" a="1"/>
  <c r="G382" i="9" s="1"/>
  <c r="G384" i="9" a="1"/>
  <c r="G384" i="9" s="1"/>
  <c r="G344" i="9" a="1"/>
  <c r="G344" i="9" s="1"/>
  <c r="G375" i="9" a="1"/>
  <c r="G375" i="9" s="1"/>
  <c r="G476" i="9" a="1"/>
  <c r="G476" i="9" s="1"/>
  <c r="G426" i="9" a="1"/>
  <c r="G426" i="9" s="1"/>
  <c r="G352" i="9" a="1"/>
  <c r="G352" i="9" s="1"/>
  <c r="G369" i="9" a="1"/>
  <c r="G369" i="9" s="1"/>
  <c r="G450" i="9" a="1"/>
  <c r="G450" i="9" s="1"/>
  <c r="G435" i="9" a="1"/>
  <c r="G435" i="9" s="1"/>
  <c r="G345" i="9" a="1"/>
  <c r="G345" i="9" s="1"/>
  <c r="G365" i="9" a="1"/>
  <c r="G365" i="9" s="1"/>
  <c r="G366" i="9" a="1"/>
  <c r="G366" i="9" s="1"/>
  <c r="G385" i="9" a="1"/>
  <c r="G385" i="9" s="1"/>
  <c r="G458" i="9" a="1"/>
  <c r="G458" i="9" s="1"/>
  <c r="G386" i="9" a="1"/>
  <c r="G386" i="9" s="1"/>
  <c r="G439" i="9" a="1"/>
  <c r="G439" i="9" s="1"/>
  <c r="G446" i="9" a="1"/>
  <c r="G446" i="9" s="1"/>
  <c r="G452" i="9" a="1"/>
  <c r="G452" i="9" s="1"/>
  <c r="G329" i="9" a="1"/>
  <c r="G329" i="9" s="1"/>
  <c r="G432" i="9" a="1"/>
  <c r="G432" i="9" s="1"/>
  <c r="G377" i="9" a="1"/>
  <c r="G377" i="9" s="1"/>
  <c r="G373" i="9" a="1"/>
  <c r="G373" i="9" s="1"/>
  <c r="G367" i="9" a="1"/>
  <c r="G367" i="9" s="1"/>
  <c r="G351" i="9" a="1"/>
  <c r="G351" i="9" s="1"/>
  <c r="G389" i="9" a="1"/>
  <c r="G389" i="9" s="1"/>
  <c r="G327" i="9" a="1"/>
  <c r="G327" i="9" s="1"/>
  <c r="G356" i="9" a="1"/>
  <c r="G356" i="9" s="1"/>
  <c r="G454" i="9" a="1"/>
  <c r="G454" i="9" s="1"/>
  <c r="G354" i="9" a="1"/>
  <c r="G354" i="9" s="1"/>
  <c r="G336" i="9" a="1"/>
  <c r="G336" i="9" s="1"/>
  <c r="G392" i="9" a="1"/>
  <c r="G392" i="9" s="1"/>
  <c r="G456" i="9" a="1"/>
  <c r="G456" i="9" s="1"/>
  <c r="G391" i="9" a="1"/>
  <c r="G391" i="9" s="1"/>
  <c r="G473" i="9" a="1"/>
  <c r="G473" i="9" s="1"/>
  <c r="G387" i="9" a="1"/>
  <c r="G387" i="9" s="1"/>
  <c r="G355" i="9" a="1"/>
  <c r="G355" i="9" s="1"/>
  <c r="G394" i="9" a="1"/>
  <c r="G394" i="9" s="1"/>
  <c r="G451" i="9" a="1"/>
  <c r="G451" i="9" s="1"/>
  <c r="G453" i="9" a="1"/>
  <c r="G453" i="9" s="1"/>
  <c r="G448" i="9" a="1"/>
  <c r="G448" i="9" s="1"/>
  <c r="G455" i="9" a="1"/>
  <c r="G455" i="9" s="1"/>
  <c r="G449" i="9" a="1"/>
  <c r="G449" i="9" s="1"/>
  <c r="G472" i="9" a="1"/>
  <c r="G472" i="9" s="1"/>
  <c r="G436" i="9" a="1"/>
  <c r="G436" i="9" s="1"/>
  <c r="G393" i="9" a="1"/>
  <c r="G393" i="9" s="1"/>
  <c r="G428" i="9" a="1"/>
  <c r="G428" i="9" s="1"/>
  <c r="G396" i="9" a="1"/>
  <c r="G396" i="9" s="1"/>
  <c r="G433" i="9" a="1"/>
  <c r="G433" i="9" s="1"/>
  <c r="G457" i="9" a="1"/>
  <c r="G457" i="9" s="1"/>
  <c r="G423" i="9" a="1"/>
  <c r="G423" i="9" s="1"/>
  <c r="G341" i="9" a="1"/>
  <c r="G341" i="9" s="1"/>
  <c r="G337" i="9" a="1"/>
  <c r="G337" i="9" s="1"/>
  <c r="G466" i="9" a="1"/>
  <c r="G466" i="9" s="1"/>
  <c r="G362" i="9" a="1"/>
  <c r="G362" i="9" s="1"/>
  <c r="G471" i="9" a="1"/>
  <c r="G471" i="9" s="1"/>
  <c r="G467" i="9" a="1"/>
  <c r="G467" i="9" s="1"/>
  <c r="G421" i="9" a="1"/>
  <c r="G421" i="9" s="1"/>
  <c r="G358" i="9" a="1"/>
  <c r="G358" i="9" s="1"/>
  <c r="G437" i="9" a="1"/>
  <c r="G437" i="9" s="1"/>
  <c r="G444" i="9" a="1"/>
  <c r="G444" i="9" s="1"/>
  <c r="G460" i="9" a="1"/>
  <c r="G460" i="9" s="1"/>
  <c r="G357" i="9" a="1"/>
  <c r="G357" i="9" s="1"/>
  <c r="G427" i="9" a="1"/>
  <c r="G427" i="9" s="1"/>
  <c r="G330" i="9" a="1"/>
  <c r="G330" i="9" s="1"/>
  <c r="G347" i="9" a="1"/>
  <c r="G347" i="9" s="1"/>
  <c r="G363" i="9" a="1"/>
  <c r="G363" i="9" s="1"/>
  <c r="G335" i="9" a="1"/>
  <c r="G335" i="9" s="1"/>
  <c r="G390" i="9" a="1"/>
  <c r="G390" i="9" s="1"/>
  <c r="G475" i="9" a="1"/>
  <c r="G475" i="9" s="1"/>
  <c r="G418" i="9" a="1"/>
  <c r="G418" i="9" s="1"/>
  <c r="G425" i="9" a="1"/>
  <c r="G425" i="9" s="1"/>
  <c r="G381" i="9" a="1"/>
  <c r="G381" i="9" s="1"/>
  <c r="G430" i="9" a="1"/>
  <c r="G430" i="9" s="1"/>
  <c r="G420" i="9" a="1"/>
  <c r="G420" i="9" s="1"/>
  <c r="G469" i="9" a="1"/>
  <c r="G469" i="9" s="1"/>
  <c r="G343" i="9" a="1"/>
  <c r="G343" i="9" s="1"/>
  <c r="G388" i="9" a="1"/>
  <c r="G388" i="9" s="1"/>
  <c r="F67" i="9" a="1"/>
  <c r="F67" i="9" s="1"/>
  <c r="I121" i="9" a="1"/>
  <c r="I121" i="9" s="1"/>
  <c r="I61" i="9" a="1"/>
  <c r="I61" i="9" s="1"/>
  <c r="I127" i="9" a="1"/>
  <c r="I127" i="9" s="1"/>
  <c r="F61" i="9" a="1"/>
  <c r="F61" i="9" s="1"/>
  <c r="E127" i="9" a="1"/>
  <c r="E127" i="9" s="1"/>
  <c r="F127" i="9" a="1"/>
  <c r="F127" i="9" s="1"/>
  <c r="H121" i="9" a="1"/>
  <c r="H121" i="9" s="1"/>
  <c r="I139" i="9" a="1"/>
  <c r="I139" i="9" s="1"/>
  <c r="J61" i="9" a="1"/>
  <c r="J61" i="9" s="1"/>
  <c r="G127" i="9" a="1"/>
  <c r="G127" i="9" s="1"/>
  <c r="G65" i="9" a="1"/>
  <c r="G65" i="9" s="1"/>
  <c r="F65" i="9" a="1"/>
  <c r="F65" i="9" s="1"/>
  <c r="F139" i="9" a="1"/>
  <c r="F139" i="9" s="1"/>
  <c r="G61" i="9" a="1"/>
  <c r="G61" i="9" s="1"/>
  <c r="I65" i="9" a="1"/>
  <c r="I65" i="9" s="1"/>
  <c r="J127" i="9" a="1"/>
  <c r="J127" i="9" s="1"/>
  <c r="H139" i="9" a="1"/>
  <c r="H139" i="9" s="1"/>
  <c r="F143" i="9" a="1"/>
  <c r="F143" i="9" s="1"/>
  <c r="H65" i="9" a="1"/>
  <c r="H65" i="9" s="1"/>
  <c r="J65" i="9" a="1"/>
  <c r="J65" i="9" s="1"/>
  <c r="H127" i="9" a="1"/>
  <c r="H127" i="9" s="1"/>
  <c r="H61" i="9" a="1"/>
  <c r="H61" i="9" s="1"/>
  <c r="E139" i="9" a="1"/>
  <c r="E139" i="9" s="1"/>
  <c r="H104" i="9" a="1"/>
  <c r="H104" i="9" s="1"/>
  <c r="E104" i="9" a="1"/>
  <c r="E104" i="9" s="1"/>
  <c r="I88" i="9" a="1"/>
  <c r="I88" i="9" s="1"/>
  <c r="I68" i="9" a="1"/>
  <c r="I68" i="9" s="1"/>
  <c r="H62" i="9" a="1"/>
  <c r="H62" i="9" s="1"/>
  <c r="F148" i="9" a="1"/>
  <c r="F148" i="9" s="1"/>
  <c r="H82" i="9" a="1"/>
  <c r="H82" i="9" s="1"/>
  <c r="G66" i="9" a="1"/>
  <c r="G66" i="9" s="1"/>
  <c r="J120" i="9" a="1"/>
  <c r="J120" i="9" s="1"/>
  <c r="F120" i="9" a="1"/>
  <c r="F120" i="9" s="1"/>
  <c r="G140" i="9" a="1"/>
  <c r="G140" i="9" s="1"/>
  <c r="F124" i="9" a="1"/>
  <c r="F124" i="9" s="1"/>
  <c r="J64" i="9" a="1"/>
  <c r="J64" i="9" s="1"/>
  <c r="E122" i="9" a="1"/>
  <c r="E122" i="9" s="1"/>
  <c r="E65" i="9" a="1"/>
  <c r="E65" i="9" s="1"/>
  <c r="F88" i="9" a="1"/>
  <c r="F88" i="9" s="1"/>
  <c r="J104" i="9" a="1"/>
  <c r="J104" i="9" s="1"/>
  <c r="F104" i="9" a="1"/>
  <c r="F104" i="9" s="1"/>
  <c r="G88" i="9" a="1"/>
  <c r="G88" i="9" s="1"/>
  <c r="H68" i="9" a="1"/>
  <c r="H68" i="9" s="1"/>
  <c r="G126" i="9" a="1"/>
  <c r="G126" i="9" s="1"/>
  <c r="F82" i="9" a="1"/>
  <c r="F82" i="9" s="1"/>
  <c r="E66" i="9" a="1"/>
  <c r="E66" i="9" s="1"/>
  <c r="I120" i="9" a="1"/>
  <c r="I120" i="9" s="1"/>
  <c r="H102" i="9" a="1"/>
  <c r="H102" i="9" s="1"/>
  <c r="J140" i="9" a="1"/>
  <c r="J140" i="9" s="1"/>
  <c r="F140" i="9" a="1"/>
  <c r="F140" i="9" s="1"/>
  <c r="I124" i="9" a="1"/>
  <c r="I124" i="9" s="1"/>
  <c r="I84" i="9" a="1"/>
  <c r="I84" i="9" s="1"/>
  <c r="E64" i="9" a="1"/>
  <c r="E64" i="9" s="1"/>
  <c r="I122" i="9" a="1"/>
  <c r="I122" i="9" s="1"/>
  <c r="F122" i="9" a="1"/>
  <c r="F122" i="9" s="1"/>
  <c r="I104" i="9" a="1"/>
  <c r="I104" i="9" s="1"/>
  <c r="E88" i="9" a="1"/>
  <c r="E88" i="9" s="1"/>
  <c r="G68" i="9" a="1"/>
  <c r="G68" i="9" s="1"/>
  <c r="I126" i="9" a="1"/>
  <c r="I126" i="9" s="1"/>
  <c r="I82" i="9" a="1"/>
  <c r="I82" i="9" s="1"/>
  <c r="H85" i="9" a="1"/>
  <c r="H85" i="9" s="1"/>
  <c r="G120" i="9" a="1"/>
  <c r="G120" i="9" s="1"/>
  <c r="E140" i="9" a="1"/>
  <c r="E140" i="9" s="1"/>
  <c r="G124" i="9" a="1"/>
  <c r="G124" i="9" s="1"/>
  <c r="E61" i="9" a="1"/>
  <c r="E61" i="9" s="1"/>
  <c r="G143" i="9" a="1"/>
  <c r="G143" i="9" s="1"/>
  <c r="J88" i="9" a="1"/>
  <c r="J88" i="9" s="1"/>
  <c r="G139" i="9" a="1"/>
  <c r="G139" i="9" s="1"/>
  <c r="H88" i="9" a="1"/>
  <c r="H88" i="9" s="1"/>
  <c r="G82" i="9" a="1"/>
  <c r="G82" i="9" s="1"/>
  <c r="I140" i="9" a="1"/>
  <c r="I140" i="9" s="1"/>
  <c r="H122" i="9" a="1"/>
  <c r="H122" i="9" s="1"/>
  <c r="G104" i="9" a="1"/>
  <c r="G104" i="9" s="1"/>
  <c r="H120" i="9" a="1"/>
  <c r="H120" i="9" s="1"/>
  <c r="H140" i="9" a="1"/>
  <c r="H140" i="9" s="1"/>
  <c r="J122" i="9" a="1"/>
  <c r="J122" i="9" s="1"/>
  <c r="J82" i="9" a="1"/>
  <c r="J82" i="9" s="1"/>
  <c r="E120" i="9" a="1"/>
  <c r="E120" i="9" s="1"/>
  <c r="J124" i="9" a="1"/>
  <c r="J124" i="9" s="1"/>
  <c r="F87" i="9" a="1"/>
  <c r="F87" i="9" s="1"/>
  <c r="F68" i="9" a="1"/>
  <c r="F68" i="9" s="1"/>
  <c r="E82" i="9" a="1"/>
  <c r="E82" i="9" s="1"/>
  <c r="J68" i="9" a="1"/>
  <c r="J68" i="9" s="1"/>
  <c r="G102" i="9" a="1"/>
  <c r="G102" i="9" s="1"/>
  <c r="G122" i="9" a="1"/>
  <c r="G122" i="9" s="1"/>
  <c r="J84" i="9" a="1"/>
  <c r="J84" i="9" s="1"/>
  <c r="I64" i="9" a="1"/>
  <c r="I64" i="9" s="1"/>
  <c r="I67" i="9" a="1"/>
  <c r="I67" i="9" s="1"/>
  <c r="I128" i="9" a="1"/>
  <c r="I128" i="9" s="1"/>
  <c r="H123" i="9" a="1"/>
  <c r="H123" i="9" s="1"/>
  <c r="G79" i="9" a="1"/>
  <c r="G79" i="9" s="1"/>
  <c r="H108" i="9" a="1"/>
  <c r="H108" i="9" s="1"/>
  <c r="J86" i="9" a="1"/>
  <c r="J86" i="9" s="1"/>
  <c r="I143" i="9" a="1"/>
  <c r="I143" i="9" s="1"/>
  <c r="J59" i="9" a="1"/>
  <c r="J59" i="9" s="1"/>
  <c r="I62" i="9" a="1"/>
  <c r="I62" i="9" s="1"/>
  <c r="I59" i="9" a="1"/>
  <c r="I59" i="9" s="1"/>
  <c r="F59" i="9" a="1"/>
  <c r="F59" i="9" s="1"/>
  <c r="J62" i="9" a="1"/>
  <c r="J62" i="9" s="1"/>
  <c r="J66" i="9" a="1"/>
  <c r="J66" i="9" s="1"/>
  <c r="E123" i="9" a="1"/>
  <c r="E123" i="9" s="1"/>
  <c r="E87" i="9" a="1"/>
  <c r="E87" i="9" s="1"/>
  <c r="G121" i="9" a="1"/>
  <c r="G121" i="9" s="1"/>
  <c r="J108" i="9" a="1"/>
  <c r="J108" i="9" s="1"/>
  <c r="E67" i="9" a="1"/>
  <c r="E67" i="9" s="1"/>
  <c r="F63" i="9" a="1"/>
  <c r="F63" i="9" s="1"/>
  <c r="E124" i="9" a="1"/>
  <c r="E124" i="9" s="1"/>
  <c r="G67" i="9" a="1"/>
  <c r="G67" i="9" s="1"/>
  <c r="H67" i="9" a="1"/>
  <c r="H67" i="9" s="1"/>
  <c r="G128" i="9" a="1"/>
  <c r="G128" i="9" s="1"/>
  <c r="E79" i="9" a="1"/>
  <c r="E79" i="9" s="1"/>
  <c r="J121" i="9" a="1"/>
  <c r="J121" i="9" s="1"/>
  <c r="F79" i="9" a="1"/>
  <c r="F79" i="9" s="1"/>
  <c r="H79" i="9" a="1"/>
  <c r="H79" i="9" s="1"/>
  <c r="E143" i="9" a="1"/>
  <c r="E143" i="9" s="1"/>
  <c r="H59" i="9" a="1"/>
  <c r="H59" i="9" s="1"/>
  <c r="F62" i="9" a="1"/>
  <c r="F62" i="9" s="1"/>
  <c r="E62" i="9" a="1"/>
  <c r="E62" i="9" s="1"/>
  <c r="G64" i="9" a="1"/>
  <c r="G64" i="9" s="1"/>
  <c r="J85" i="9" a="1"/>
  <c r="J85" i="9" s="1"/>
  <c r="G123" i="9" a="1"/>
  <c r="G123" i="9" s="1"/>
  <c r="J102" i="9" a="1"/>
  <c r="J102" i="9" s="1"/>
  <c r="I60" i="9" a="1"/>
  <c r="I60" i="9" s="1"/>
  <c r="E63" i="9" a="1"/>
  <c r="E63" i="9" s="1"/>
  <c r="G148" i="9" a="1"/>
  <c r="G148" i="9" s="1"/>
  <c r="H60" i="9" a="1"/>
  <c r="H60" i="9" s="1"/>
  <c r="J63" i="9" a="1"/>
  <c r="J63" i="9" s="1"/>
  <c r="I148" i="9" a="1"/>
  <c r="I148" i="9" s="1"/>
  <c r="J139" i="9" a="1"/>
  <c r="J139" i="9" s="1"/>
  <c r="F64" i="9" a="1"/>
  <c r="F64" i="9" s="1"/>
  <c r="J67" i="9" a="1"/>
  <c r="J67" i="9" s="1"/>
  <c r="H128" i="9" a="1"/>
  <c r="H128" i="9" s="1"/>
  <c r="J128" i="9" a="1"/>
  <c r="J128" i="9" s="1"/>
  <c r="E128" i="9" a="1"/>
  <c r="E128" i="9" s="1"/>
  <c r="G108" i="9" a="1"/>
  <c r="G108" i="9" s="1"/>
  <c r="E121" i="9" a="1"/>
  <c r="E121" i="9" s="1"/>
  <c r="J79" i="9" a="1"/>
  <c r="J79" i="9" s="1"/>
  <c r="E108" i="9" a="1"/>
  <c r="E108" i="9" s="1"/>
  <c r="F108" i="9" a="1"/>
  <c r="F108" i="9" s="1"/>
  <c r="J143" i="9" a="1"/>
  <c r="J143" i="9" s="1"/>
  <c r="G62" i="9" a="1"/>
  <c r="G62" i="9" s="1"/>
  <c r="F85" i="9" a="1"/>
  <c r="F85" i="9" s="1"/>
  <c r="F128" i="9" a="1"/>
  <c r="F128" i="9" s="1"/>
  <c r="H143" i="9" a="1"/>
  <c r="H143" i="9" s="1"/>
  <c r="F126" i="9" a="1"/>
  <c r="F126" i="9" s="1"/>
  <c r="H64" i="9" a="1"/>
  <c r="H64" i="9" s="1"/>
  <c r="E126" i="9" a="1"/>
  <c r="E126" i="9" s="1"/>
  <c r="F123" i="9" a="1"/>
  <c r="F123" i="9" s="1"/>
  <c r="H126" i="9" a="1"/>
  <c r="H126" i="9" s="1"/>
  <c r="H63" i="9" a="1"/>
  <c r="H63" i="9" s="1"/>
  <c r="I85" i="9" a="1"/>
  <c r="I85" i="9" s="1"/>
  <c r="E84" i="9" a="1"/>
  <c r="E84" i="9" s="1"/>
  <c r="I87" i="9" a="1"/>
  <c r="I87" i="9" s="1"/>
  <c r="F99" i="9" a="1"/>
  <c r="F99" i="9" s="1"/>
  <c r="E145" i="9" a="1"/>
  <c r="E145" i="9" s="1"/>
  <c r="G59" i="9" a="1"/>
  <c r="G59" i="9" s="1"/>
  <c r="H66" i="9" a="1"/>
  <c r="H66" i="9" s="1"/>
  <c r="I123" i="9" a="1"/>
  <c r="I123" i="9" s="1"/>
  <c r="J148" i="9" a="1"/>
  <c r="J148" i="9" s="1"/>
  <c r="E85" i="9" a="1"/>
  <c r="E85" i="9" s="1"/>
  <c r="H148" i="9" a="1"/>
  <c r="H148" i="9" s="1"/>
  <c r="J87" i="9" a="1"/>
  <c r="J87" i="9" s="1"/>
  <c r="G99" i="9" a="1"/>
  <c r="G99" i="9" s="1"/>
  <c r="I145" i="9" a="1"/>
  <c r="I145" i="9" s="1"/>
  <c r="F102" i="9" a="1"/>
  <c r="F102" i="9" s="1"/>
  <c r="H86" i="9" a="1"/>
  <c r="H86" i="9" s="1"/>
  <c r="G145" i="9" a="1"/>
  <c r="G145" i="9" s="1"/>
  <c r="H145" i="9" a="1"/>
  <c r="H145" i="9" s="1"/>
  <c r="F121" i="9" a="1"/>
  <c r="F121" i="9" s="1"/>
  <c r="E59" i="9" a="1"/>
  <c r="E59" i="9" s="1"/>
  <c r="I66" i="9" a="1"/>
  <c r="I66" i="9" s="1"/>
  <c r="I108" i="9" a="1"/>
  <c r="I108" i="9" s="1"/>
  <c r="J123" i="9" a="1"/>
  <c r="J123" i="9" s="1"/>
  <c r="H84" i="9" a="1"/>
  <c r="H84" i="9" s="1"/>
  <c r="G84" i="9" a="1"/>
  <c r="G84" i="9" s="1"/>
  <c r="G63" i="9" a="1"/>
  <c r="G63" i="9" s="1"/>
  <c r="F145" i="9" a="1"/>
  <c r="F145" i="9" s="1"/>
  <c r="E60" i="9" a="1"/>
  <c r="E60" i="9" s="1"/>
  <c r="H124" i="9" a="1"/>
  <c r="H124" i="9" s="1"/>
  <c r="E68" i="9" a="1"/>
  <c r="E68" i="9" s="1"/>
  <c r="I79" i="9" a="1"/>
  <c r="I79" i="9" s="1"/>
  <c r="I63" i="9" a="1"/>
  <c r="I63" i="9" s="1"/>
  <c r="E142" i="9" a="1"/>
  <c r="E142" i="9" s="1"/>
  <c r="H87" i="9" a="1"/>
  <c r="H87" i="9" s="1"/>
  <c r="G60" i="9" a="1"/>
  <c r="G60" i="9" s="1"/>
  <c r="J126" i="9" a="1"/>
  <c r="J126" i="9" s="1"/>
  <c r="F66" i="9" a="1"/>
  <c r="F66" i="9" s="1"/>
  <c r="E102" i="9" a="1"/>
  <c r="E102" i="9" s="1"/>
  <c r="I102" i="9" a="1"/>
  <c r="I102" i="9" s="1"/>
  <c r="G87" i="9" a="1"/>
  <c r="G87" i="9" s="1"/>
  <c r="J145" i="9" a="1"/>
  <c r="J145" i="9" s="1"/>
  <c r="J99" i="9" a="1"/>
  <c r="J99" i="9" s="1"/>
  <c r="F84" i="9" a="1"/>
  <c r="F84" i="9" s="1"/>
  <c r="G85" i="9" a="1"/>
  <c r="G85" i="9" s="1"/>
  <c r="J142" i="9" a="1"/>
  <c r="J142" i="9" s="1"/>
  <c r="H142" i="9" a="1"/>
  <c r="H142" i="9" s="1"/>
  <c r="E148" i="9" a="1"/>
  <c r="E148" i="9" s="1"/>
  <c r="I142" i="9" a="1"/>
  <c r="I142" i="9" s="1"/>
  <c r="I141" i="9" a="1"/>
  <c r="I141" i="9" s="1"/>
  <c r="E107" i="9" a="1"/>
  <c r="E107" i="9" s="1"/>
  <c r="G142" i="9" a="1"/>
  <c r="G142" i="9" s="1"/>
  <c r="J107" i="9" a="1"/>
  <c r="J107" i="9" s="1"/>
  <c r="I80" i="9" a="1"/>
  <c r="I80" i="9" s="1"/>
  <c r="E80" i="9" a="1"/>
  <c r="E80" i="9" s="1"/>
  <c r="H141" i="9" a="1"/>
  <c r="H141" i="9" s="1"/>
  <c r="E86" i="9" a="1"/>
  <c r="E86" i="9" s="1"/>
  <c r="E141" i="9" a="1"/>
  <c r="E141" i="9" s="1"/>
  <c r="J103" i="9" a="1"/>
  <c r="J103" i="9" s="1"/>
  <c r="F83" i="9" a="1"/>
  <c r="F83" i="9" s="1"/>
  <c r="J83" i="9" a="1"/>
  <c r="J83" i="9" s="1"/>
  <c r="F81" i="9" a="1"/>
  <c r="F81" i="9" s="1"/>
  <c r="E81" i="9" a="1"/>
  <c r="E81" i="9" s="1"/>
  <c r="F119" i="9" a="1"/>
  <c r="F119" i="9" s="1"/>
  <c r="I86" i="9" a="1"/>
  <c r="I86" i="9" s="1"/>
  <c r="H101" i="9" a="1"/>
  <c r="H101" i="9" s="1"/>
  <c r="E101" i="9" a="1"/>
  <c r="E101" i="9" s="1"/>
  <c r="E125" i="9" a="1"/>
  <c r="E125" i="9" s="1"/>
  <c r="H125" i="9" a="1"/>
  <c r="H125" i="9" s="1"/>
  <c r="I146" i="9" a="1"/>
  <c r="I146" i="9" s="1"/>
  <c r="G146" i="9" a="1"/>
  <c r="G146" i="9" s="1"/>
  <c r="J144" i="9" a="1"/>
  <c r="J144" i="9" s="1"/>
  <c r="F141" i="9" a="1"/>
  <c r="F141" i="9" s="1"/>
  <c r="H100" i="9" a="1"/>
  <c r="H100" i="9" s="1"/>
  <c r="G100" i="9" a="1"/>
  <c r="G100" i="9" s="1"/>
  <c r="I105" i="9" a="1"/>
  <c r="I105" i="9" s="1"/>
  <c r="H105" i="9" a="1"/>
  <c r="H105" i="9" s="1"/>
  <c r="G106" i="9" a="1"/>
  <c r="G106" i="9" s="1"/>
  <c r="F153" i="9" a="1"/>
  <c r="F153" i="9" s="1"/>
  <c r="E153" i="9" a="1"/>
  <c r="E153" i="9" s="1"/>
  <c r="F92" i="9" a="1"/>
  <c r="F92" i="9" s="1"/>
  <c r="H158" i="9" a="1"/>
  <c r="H158" i="9" s="1"/>
  <c r="F158" i="9" a="1"/>
  <c r="F158" i="9" s="1"/>
  <c r="E58" i="9" a="1"/>
  <c r="E58" i="9" s="1"/>
  <c r="H53" i="9" a="1"/>
  <c r="H53" i="9" s="1"/>
  <c r="I53" i="9" a="1"/>
  <c r="I53" i="9" s="1"/>
  <c r="I132" i="9" a="1"/>
  <c r="I132" i="9" s="1"/>
  <c r="J132" i="9" a="1"/>
  <c r="J132" i="9" s="1"/>
  <c r="G152" i="9" a="1"/>
  <c r="G152" i="9" s="1"/>
  <c r="G73" i="9" a="1"/>
  <c r="G73" i="9" s="1"/>
  <c r="H73" i="9" a="1"/>
  <c r="H73" i="9" s="1"/>
  <c r="E52" i="9" a="1"/>
  <c r="E52" i="9" s="1"/>
  <c r="H54" i="9" a="1"/>
  <c r="H54" i="9" s="1"/>
  <c r="I54" i="9" a="1"/>
  <c r="I54" i="9" s="1"/>
  <c r="I107" i="9" a="1"/>
  <c r="I107" i="9" s="1"/>
  <c r="G86" i="9" a="1"/>
  <c r="G86" i="9" s="1"/>
  <c r="H107" i="9" a="1"/>
  <c r="H107" i="9" s="1"/>
  <c r="H80" i="9" a="1"/>
  <c r="H80" i="9" s="1"/>
  <c r="E103" i="9" a="1"/>
  <c r="E103" i="9" s="1"/>
  <c r="F103" i="9" a="1"/>
  <c r="F103" i="9" s="1"/>
  <c r="G83" i="9" a="1"/>
  <c r="G83" i="9" s="1"/>
  <c r="G81" i="9" a="1"/>
  <c r="G81" i="9" s="1"/>
  <c r="H119" i="9" a="1"/>
  <c r="H119" i="9" s="1"/>
  <c r="G147" i="9" a="1"/>
  <c r="G147" i="9" s="1"/>
  <c r="J101" i="9" a="1"/>
  <c r="J101" i="9" s="1"/>
  <c r="J60" i="9" a="1"/>
  <c r="J60" i="9" s="1"/>
  <c r="J125" i="9" a="1"/>
  <c r="J125" i="9" s="1"/>
  <c r="H146" i="9" a="1"/>
  <c r="H146" i="9" s="1"/>
  <c r="G144" i="9" a="1"/>
  <c r="G144" i="9" s="1"/>
  <c r="H144" i="9" a="1"/>
  <c r="H144" i="9" s="1"/>
  <c r="G141" i="9" a="1"/>
  <c r="G141" i="9" s="1"/>
  <c r="F100" i="9" a="1"/>
  <c r="F100" i="9" s="1"/>
  <c r="E100" i="9" a="1"/>
  <c r="E100" i="9" s="1"/>
  <c r="F105" i="9" a="1"/>
  <c r="F105" i="9" s="1"/>
  <c r="G105" i="9" a="1"/>
  <c r="G105" i="9" s="1"/>
  <c r="E106" i="9" a="1"/>
  <c r="E106" i="9" s="1"/>
  <c r="I153" i="9" a="1"/>
  <c r="I153" i="9" s="1"/>
  <c r="H153" i="9" a="1"/>
  <c r="H153" i="9" s="1"/>
  <c r="H92" i="9" a="1"/>
  <c r="H92" i="9" s="1"/>
  <c r="G158" i="9" a="1"/>
  <c r="G158" i="9" s="1"/>
  <c r="F58" i="9" a="1"/>
  <c r="F58" i="9" s="1"/>
  <c r="F53" i="9" a="1"/>
  <c r="F53" i="9" s="1"/>
  <c r="G53" i="9" a="1"/>
  <c r="G53" i="9" s="1"/>
  <c r="E132" i="9" a="1"/>
  <c r="E132" i="9" s="1"/>
  <c r="F132" i="9" a="1"/>
  <c r="F132" i="9" s="1"/>
  <c r="J152" i="9" a="1"/>
  <c r="J152" i="9" s="1"/>
  <c r="E152" i="9" a="1"/>
  <c r="E152" i="9" s="1"/>
  <c r="J73" i="9" a="1"/>
  <c r="J73" i="9" s="1"/>
  <c r="I52" i="9" a="1"/>
  <c r="I52" i="9" s="1"/>
  <c r="J54" i="9" a="1"/>
  <c r="J54" i="9" s="1"/>
  <c r="G54" i="9" a="1"/>
  <c r="G54" i="9" s="1"/>
  <c r="G131" i="9" a="1"/>
  <c r="G131" i="9" s="1"/>
  <c r="E151" i="9" a="1"/>
  <c r="E151" i="9" s="1"/>
  <c r="G74" i="9" a="1"/>
  <c r="G74" i="9" s="1"/>
  <c r="F74" i="9" a="1"/>
  <c r="F74" i="9" s="1"/>
  <c r="G77" i="9" a="1"/>
  <c r="G77" i="9" s="1"/>
  <c r="I112" i="9" a="1"/>
  <c r="I112" i="9" s="1"/>
  <c r="I114" i="9" a="1"/>
  <c r="I114" i="9" s="1"/>
  <c r="H114" i="9" a="1"/>
  <c r="H114" i="9" s="1"/>
  <c r="G154" i="9" a="1"/>
  <c r="G154" i="9" s="1"/>
  <c r="H154" i="9" a="1"/>
  <c r="H154" i="9" s="1"/>
  <c r="E117" i="9" a="1"/>
  <c r="E117" i="9" s="1"/>
  <c r="I136" i="9" a="1"/>
  <c r="I136" i="9" s="1"/>
  <c r="J156" i="9" a="1"/>
  <c r="J156" i="9" s="1"/>
  <c r="G156" i="9" a="1"/>
  <c r="G156" i="9" s="1"/>
  <c r="J97" i="9" a="1"/>
  <c r="J97" i="9" s="1"/>
  <c r="E76" i="9" a="1"/>
  <c r="E76" i="9" s="1"/>
  <c r="I69" i="9" a="1"/>
  <c r="I69" i="9" s="1"/>
  <c r="E69" i="9" a="1"/>
  <c r="E69" i="9" s="1"/>
  <c r="I116" i="9" a="1"/>
  <c r="I116" i="9" s="1"/>
  <c r="E113" i="9" a="1"/>
  <c r="E113" i="9" s="1"/>
  <c r="E55" i="9" a="1"/>
  <c r="E55" i="9" s="1"/>
  <c r="G55" i="9" a="1"/>
  <c r="G55" i="9" s="1"/>
  <c r="J50" i="9" a="1"/>
  <c r="J50" i="9" s="1"/>
  <c r="I94" i="9" a="1"/>
  <c r="I94" i="9" s="1"/>
  <c r="F94" i="9" a="1"/>
  <c r="F94" i="9" s="1"/>
  <c r="I93" i="9" a="1"/>
  <c r="I93" i="9" s="1"/>
  <c r="F57" i="9" a="1"/>
  <c r="F57" i="9" s="1"/>
  <c r="E57" i="9" a="1"/>
  <c r="E57" i="9" s="1"/>
  <c r="F137" i="9" a="1"/>
  <c r="F137" i="9" s="1"/>
  <c r="I147" i="9" a="1"/>
  <c r="I147" i="9" s="1"/>
  <c r="I99" i="9" a="1"/>
  <c r="I99" i="9" s="1"/>
  <c r="F80" i="9" a="1"/>
  <c r="F80" i="9" s="1"/>
  <c r="F147" i="9" a="1"/>
  <c r="F147" i="9" s="1"/>
  <c r="H103" i="9" a="1"/>
  <c r="H103" i="9" s="1"/>
  <c r="I103" i="9" a="1"/>
  <c r="I103" i="9" s="1"/>
  <c r="I83" i="9" a="1"/>
  <c r="I83" i="9" s="1"/>
  <c r="H81" i="9" a="1"/>
  <c r="H81" i="9" s="1"/>
  <c r="J119" i="9" a="1"/>
  <c r="J119" i="9" s="1"/>
  <c r="I119" i="9" a="1"/>
  <c r="I119" i="9" s="1"/>
  <c r="G101" i="9" a="1"/>
  <c r="G101" i="9" s="1"/>
  <c r="F60" i="9" a="1"/>
  <c r="F60" i="9" s="1"/>
  <c r="G125" i="9" a="1"/>
  <c r="G125" i="9" s="1"/>
  <c r="J146" i="9" a="1"/>
  <c r="J146" i="9" s="1"/>
  <c r="E144" i="9" a="1"/>
  <c r="E144" i="9" s="1"/>
  <c r="F144" i="9" a="1"/>
  <c r="F144" i="9" s="1"/>
  <c r="J100" i="9" a="1"/>
  <c r="J100" i="9" s="1"/>
  <c r="J105" i="9" a="1"/>
  <c r="J105" i="9" s="1"/>
  <c r="J106" i="9" a="1"/>
  <c r="J106" i="9" s="1"/>
  <c r="I106" i="9" a="1"/>
  <c r="I106" i="9" s="1"/>
  <c r="E99" i="9" a="1"/>
  <c r="E99" i="9" s="1"/>
  <c r="G153" i="9" a="1"/>
  <c r="G153" i="9" s="1"/>
  <c r="J92" i="9" a="1"/>
  <c r="J92" i="9" s="1"/>
  <c r="I92" i="9" a="1"/>
  <c r="I92" i="9" s="1"/>
  <c r="E158" i="9" a="1"/>
  <c r="E158" i="9" s="1"/>
  <c r="H58" i="9" a="1"/>
  <c r="H58" i="9" s="1"/>
  <c r="J58" i="9" a="1"/>
  <c r="J58" i="9" s="1"/>
  <c r="J53" i="9" a="1"/>
  <c r="J53" i="9" s="1"/>
  <c r="H132" i="9" a="1"/>
  <c r="H132" i="9" s="1"/>
  <c r="F152" i="9" a="1"/>
  <c r="F152" i="9" s="1"/>
  <c r="H152" i="9" a="1"/>
  <c r="H152" i="9" s="1"/>
  <c r="E73" i="9" a="1"/>
  <c r="E73" i="9" s="1"/>
  <c r="F52" i="9" a="1"/>
  <c r="F52" i="9" s="1"/>
  <c r="G52" i="9" a="1"/>
  <c r="G52" i="9" s="1"/>
  <c r="F54" i="9" a="1"/>
  <c r="F54" i="9" s="1"/>
  <c r="G107" i="9" a="1"/>
  <c r="G107" i="9" s="1"/>
  <c r="E119" i="9" a="1"/>
  <c r="E119" i="9" s="1"/>
  <c r="G80" i="9" a="1"/>
  <c r="G80" i="9" s="1"/>
  <c r="E147" i="9" a="1"/>
  <c r="E147" i="9" s="1"/>
  <c r="J81" i="9" a="1"/>
  <c r="J81" i="9" s="1"/>
  <c r="I125" i="9" a="1"/>
  <c r="I125" i="9" s="1"/>
  <c r="E146" i="9" a="1"/>
  <c r="E146" i="9" s="1"/>
  <c r="H106" i="9" a="1"/>
  <c r="H106" i="9" s="1"/>
  <c r="J153" i="9" a="1"/>
  <c r="J153" i="9" s="1"/>
  <c r="I158" i="9" a="1"/>
  <c r="I158" i="9" s="1"/>
  <c r="E53" i="9" a="1"/>
  <c r="E53" i="9" s="1"/>
  <c r="G132" i="9" a="1"/>
  <c r="G132" i="9" s="1"/>
  <c r="I73" i="9" a="1"/>
  <c r="I73" i="9" s="1"/>
  <c r="F131" i="9" a="1"/>
  <c r="F131" i="9" s="1"/>
  <c r="F151" i="9" a="1"/>
  <c r="F151" i="9" s="1"/>
  <c r="J74" i="9" a="1"/>
  <c r="J74" i="9" s="1"/>
  <c r="H77" i="9" a="1"/>
  <c r="H77" i="9" s="1"/>
  <c r="E112" i="9" a="1"/>
  <c r="E112" i="9" s="1"/>
  <c r="G114" i="9" a="1"/>
  <c r="G114" i="9" s="1"/>
  <c r="E154" i="9" a="1"/>
  <c r="E154" i="9" s="1"/>
  <c r="I117" i="9" a="1"/>
  <c r="I117" i="9" s="1"/>
  <c r="G136" i="9" a="1"/>
  <c r="G136" i="9" s="1"/>
  <c r="E156" i="9" a="1"/>
  <c r="E156" i="9" s="1"/>
  <c r="H97" i="9" a="1"/>
  <c r="H97" i="9" s="1"/>
  <c r="H76" i="9" a="1"/>
  <c r="H76" i="9" s="1"/>
  <c r="H69" i="9" a="1"/>
  <c r="H69" i="9" s="1"/>
  <c r="H116" i="9" a="1"/>
  <c r="H116" i="9" s="1"/>
  <c r="H113" i="9" a="1"/>
  <c r="H113" i="9" s="1"/>
  <c r="I113" i="9" a="1"/>
  <c r="I113" i="9" s="1"/>
  <c r="H55" i="9" a="1"/>
  <c r="H55" i="9" s="1"/>
  <c r="F50" i="9" a="1"/>
  <c r="F50" i="9" s="1"/>
  <c r="J94" i="9" a="1"/>
  <c r="J94" i="9" s="1"/>
  <c r="E93" i="9" a="1"/>
  <c r="E93" i="9" s="1"/>
  <c r="E83" i="9" a="1"/>
  <c r="E83" i="9" s="1"/>
  <c r="G119" i="9" a="1"/>
  <c r="G119" i="9" s="1"/>
  <c r="F125" i="9" a="1"/>
  <c r="F125" i="9" s="1"/>
  <c r="I144" i="9" a="1"/>
  <c r="I144" i="9" s="1"/>
  <c r="I100" i="9" a="1"/>
  <c r="I100" i="9" s="1"/>
  <c r="E92" i="9" a="1"/>
  <c r="E92" i="9" s="1"/>
  <c r="J158" i="9" a="1"/>
  <c r="J158" i="9" s="1"/>
  <c r="J52" i="9" a="1"/>
  <c r="J52" i="9" s="1"/>
  <c r="I131" i="9" a="1"/>
  <c r="I131" i="9" s="1"/>
  <c r="G151" i="9" a="1"/>
  <c r="G151" i="9" s="1"/>
  <c r="E74" i="9" a="1"/>
  <c r="E74" i="9" s="1"/>
  <c r="I77" i="9" a="1"/>
  <c r="I77" i="9" s="1"/>
  <c r="F112" i="9" a="1"/>
  <c r="F112" i="9" s="1"/>
  <c r="J112" i="9" a="1"/>
  <c r="J112" i="9" s="1"/>
  <c r="F114" i="9" a="1"/>
  <c r="F114" i="9" s="1"/>
  <c r="J147" i="9" a="1"/>
  <c r="J147" i="9" s="1"/>
  <c r="F107" i="9" a="1"/>
  <c r="F107" i="9" s="1"/>
  <c r="H83" i="9" a="1"/>
  <c r="H83" i="9" s="1"/>
  <c r="F101" i="9" a="1"/>
  <c r="F101" i="9" s="1"/>
  <c r="J141" i="9" a="1"/>
  <c r="J141" i="9" s="1"/>
  <c r="E105" i="9" a="1"/>
  <c r="E105" i="9" s="1"/>
  <c r="H99" i="9" a="1"/>
  <c r="H99" i="9" s="1"/>
  <c r="G92" i="9" a="1"/>
  <c r="G92" i="9" s="1"/>
  <c r="G58" i="9" a="1"/>
  <c r="G58" i="9" s="1"/>
  <c r="I152" i="9" a="1"/>
  <c r="I152" i="9" s="1"/>
  <c r="H52" i="9" a="1"/>
  <c r="H52" i="9" s="1"/>
  <c r="E131" i="9" a="1"/>
  <c r="E131" i="9" s="1"/>
  <c r="H131" i="9" a="1"/>
  <c r="H131" i="9" s="1"/>
  <c r="H151" i="9" a="1"/>
  <c r="H151" i="9" s="1"/>
  <c r="I74" i="9" a="1"/>
  <c r="I74" i="9" s="1"/>
  <c r="J77" i="9" a="1"/>
  <c r="J77" i="9" s="1"/>
  <c r="H112" i="9" a="1"/>
  <c r="H112" i="9" s="1"/>
  <c r="E114" i="9" a="1"/>
  <c r="E114" i="9" s="1"/>
  <c r="H147" i="9" a="1"/>
  <c r="H147" i="9" s="1"/>
  <c r="I81" i="9" a="1"/>
  <c r="I81" i="9" s="1"/>
  <c r="F86" i="9" a="1"/>
  <c r="F86" i="9" s="1"/>
  <c r="I101" i="9" a="1"/>
  <c r="I101" i="9" s="1"/>
  <c r="E77" i="9" a="1"/>
  <c r="E77" i="9" s="1"/>
  <c r="I154" i="9" a="1"/>
  <c r="I154" i="9" s="1"/>
  <c r="J117" i="9" a="1"/>
  <c r="J117" i="9" s="1"/>
  <c r="J136" i="9" a="1"/>
  <c r="J136" i="9" s="1"/>
  <c r="I97" i="9" a="1"/>
  <c r="I97" i="9" s="1"/>
  <c r="G76" i="9" a="1"/>
  <c r="G76" i="9" s="1"/>
  <c r="F116" i="9" a="1"/>
  <c r="F116" i="9" s="1"/>
  <c r="F55" i="9" a="1"/>
  <c r="F55" i="9" s="1"/>
  <c r="E50" i="9" a="1"/>
  <c r="E50" i="9" s="1"/>
  <c r="E94" i="9" a="1"/>
  <c r="E94" i="9" s="1"/>
  <c r="H93" i="9" a="1"/>
  <c r="H93" i="9" s="1"/>
  <c r="J57" i="9" a="1"/>
  <c r="J57" i="9" s="1"/>
  <c r="J137" i="9" a="1"/>
  <c r="J137" i="9" s="1"/>
  <c r="J157" i="9" a="1"/>
  <c r="J157" i="9" s="1"/>
  <c r="G157" i="9" a="1"/>
  <c r="G157" i="9" s="1"/>
  <c r="E95" i="9" a="1"/>
  <c r="E95" i="9" s="1"/>
  <c r="H70" i="9" a="1"/>
  <c r="H70" i="9" s="1"/>
  <c r="E130" i="9" a="1"/>
  <c r="E130" i="9" s="1"/>
  <c r="I130" i="9" a="1"/>
  <c r="I130" i="9" s="1"/>
  <c r="I49" i="9" a="1"/>
  <c r="I49" i="9" s="1"/>
  <c r="E138" i="9" a="1"/>
  <c r="E138" i="9" s="1"/>
  <c r="J133" i="9" a="1"/>
  <c r="J133" i="9" s="1"/>
  <c r="F129" i="9" a="1"/>
  <c r="F129" i="9" s="1"/>
  <c r="H129" i="9" a="1"/>
  <c r="H129" i="9" s="1"/>
  <c r="I72" i="9" a="1"/>
  <c r="I72" i="9" s="1"/>
  <c r="J72" i="9" a="1"/>
  <c r="J72" i="9" s="1"/>
  <c r="I71" i="9" a="1"/>
  <c r="I71" i="9" s="1"/>
  <c r="I118" i="9" a="1"/>
  <c r="I118" i="9" s="1"/>
  <c r="H134" i="9" a="1"/>
  <c r="H134" i="9" s="1"/>
  <c r="F134" i="9" a="1"/>
  <c r="F134" i="9" s="1"/>
  <c r="H109" i="9" a="1"/>
  <c r="H109" i="9" s="1"/>
  <c r="E51" i="9" a="1"/>
  <c r="E51" i="9" s="1"/>
  <c r="H51" i="9" a="1"/>
  <c r="H51" i="9" s="1"/>
  <c r="E135" i="9" a="1"/>
  <c r="E135" i="9" s="1"/>
  <c r="J135" i="9" a="1"/>
  <c r="J135" i="9" s="1"/>
  <c r="J155" i="9" a="1"/>
  <c r="J155" i="9" s="1"/>
  <c r="E90" i="9" a="1"/>
  <c r="E90" i="9" s="1"/>
  <c r="G90" i="9" a="1"/>
  <c r="G90" i="9" s="1"/>
  <c r="H75" i="9" a="1"/>
  <c r="H75" i="9" s="1"/>
  <c r="E75" i="9" a="1"/>
  <c r="E75" i="9" s="1"/>
  <c r="G115" i="9" a="1"/>
  <c r="G115" i="9" s="1"/>
  <c r="G110" i="9" a="1"/>
  <c r="G110" i="9" s="1"/>
  <c r="I110" i="9" a="1"/>
  <c r="I110" i="9" s="1"/>
  <c r="G56" i="9" a="1"/>
  <c r="G56" i="9" s="1"/>
  <c r="I149" i="9" a="1"/>
  <c r="I149" i="9" s="1"/>
  <c r="H149" i="9" a="1"/>
  <c r="H149" i="9" s="1"/>
  <c r="H91" i="9" a="1"/>
  <c r="H91" i="9" s="1"/>
  <c r="J89" i="9" a="1"/>
  <c r="J89" i="9" s="1"/>
  <c r="E89" i="9" a="1"/>
  <c r="E89" i="9" s="1"/>
  <c r="F111" i="9" a="1"/>
  <c r="F111" i="9" s="1"/>
  <c r="J111" i="9" a="1"/>
  <c r="J111" i="9" s="1"/>
  <c r="H150" i="9" a="1"/>
  <c r="H150" i="9" s="1"/>
  <c r="E96" i="9" a="1"/>
  <c r="E96" i="9" s="1"/>
  <c r="H96" i="9" a="1"/>
  <c r="H96" i="9" s="1"/>
  <c r="J98" i="9" a="1"/>
  <c r="J98" i="9" s="1"/>
  <c r="J78" i="9" a="1"/>
  <c r="J78" i="9" s="1"/>
  <c r="G78" i="9" a="1"/>
  <c r="G78" i="9" s="1"/>
  <c r="E72" i="9" a="1"/>
  <c r="E72" i="9" s="1"/>
  <c r="E134" i="9" a="1"/>
  <c r="E134" i="9" s="1"/>
  <c r="E149" i="9" a="1"/>
  <c r="E149" i="9" s="1"/>
  <c r="J91" i="9" a="1"/>
  <c r="J91" i="9" s="1"/>
  <c r="H78" i="9" a="1"/>
  <c r="H78" i="9" s="1"/>
  <c r="F142" i="9" a="1"/>
  <c r="F142" i="9" s="1"/>
  <c r="F146" i="9" a="1"/>
  <c r="F146" i="9" s="1"/>
  <c r="E54" i="9" a="1"/>
  <c r="E54" i="9" s="1"/>
  <c r="I151" i="9" a="1"/>
  <c r="I151" i="9" s="1"/>
  <c r="F154" i="9" a="1"/>
  <c r="F154" i="9" s="1"/>
  <c r="F117" i="9" a="1"/>
  <c r="F117" i="9" s="1"/>
  <c r="F136" i="9" a="1"/>
  <c r="F136" i="9" s="1"/>
  <c r="H156" i="9" a="1"/>
  <c r="H156" i="9" s="1"/>
  <c r="G97" i="9" a="1"/>
  <c r="G97" i="9" s="1"/>
  <c r="J76" i="9" a="1"/>
  <c r="J76" i="9" s="1"/>
  <c r="J69" i="9" a="1"/>
  <c r="J69" i="9" s="1"/>
  <c r="E116" i="9" a="1"/>
  <c r="E116" i="9" s="1"/>
  <c r="J113" i="9" a="1"/>
  <c r="J113" i="9" s="1"/>
  <c r="J55" i="9" a="1"/>
  <c r="J55" i="9" s="1"/>
  <c r="H50" i="9" a="1"/>
  <c r="H50" i="9" s="1"/>
  <c r="G93" i="9" a="1"/>
  <c r="G93" i="9" s="1"/>
  <c r="G57" i="9" a="1"/>
  <c r="G57" i="9" s="1"/>
  <c r="E137" i="9" a="1"/>
  <c r="E137" i="9" s="1"/>
  <c r="I157" i="9" a="1"/>
  <c r="I157" i="9" s="1"/>
  <c r="I95" i="9" a="1"/>
  <c r="I95" i="9" s="1"/>
  <c r="J95" i="9" a="1"/>
  <c r="J95" i="9" s="1"/>
  <c r="I70" i="9" a="1"/>
  <c r="I70" i="9" s="1"/>
  <c r="H130" i="9" a="1"/>
  <c r="H130" i="9" s="1"/>
  <c r="F49" i="9" a="1"/>
  <c r="F49" i="9" s="1"/>
  <c r="G49" i="9" a="1"/>
  <c r="G49" i="9" s="1"/>
  <c r="H138" i="9" a="1"/>
  <c r="H138" i="9" s="1"/>
  <c r="I138" i="9" a="1"/>
  <c r="I138" i="9" s="1"/>
  <c r="H133" i="9" a="1"/>
  <c r="H133" i="9" s="1"/>
  <c r="G129" i="9" a="1"/>
  <c r="G129" i="9" s="1"/>
  <c r="E129" i="9" a="1"/>
  <c r="E129" i="9" s="1"/>
  <c r="F72" i="9" a="1"/>
  <c r="F72" i="9" s="1"/>
  <c r="G72" i="9" a="1"/>
  <c r="G72" i="9" s="1"/>
  <c r="E71" i="9" a="1"/>
  <c r="E71" i="9" s="1"/>
  <c r="H71" i="9" a="1"/>
  <c r="H71" i="9" s="1"/>
  <c r="H118" i="9" a="1"/>
  <c r="H118" i="9" s="1"/>
  <c r="G118" i="9" a="1"/>
  <c r="G118" i="9" s="1"/>
  <c r="J134" i="9" a="1"/>
  <c r="J134" i="9" s="1"/>
  <c r="J109" i="9" a="1"/>
  <c r="J109" i="9" s="1"/>
  <c r="I51" i="9" a="1"/>
  <c r="I51" i="9" s="1"/>
  <c r="J51" i="9" a="1"/>
  <c r="J51" i="9" s="1"/>
  <c r="G135" i="9" a="1"/>
  <c r="G135" i="9" s="1"/>
  <c r="F135" i="9" a="1"/>
  <c r="F135" i="9" s="1"/>
  <c r="G155" i="9" a="1"/>
  <c r="G155" i="9" s="1"/>
  <c r="H90" i="9" a="1"/>
  <c r="H90" i="9" s="1"/>
  <c r="F90" i="9" a="1"/>
  <c r="F90" i="9" s="1"/>
  <c r="I75" i="9" a="1"/>
  <c r="I75" i="9" s="1"/>
  <c r="G75" i="9" a="1"/>
  <c r="G75" i="9" s="1"/>
  <c r="E115" i="9" a="1"/>
  <c r="E115" i="9" s="1"/>
  <c r="F115" i="9" a="1"/>
  <c r="F115" i="9" s="1"/>
  <c r="E110" i="9" a="1"/>
  <c r="E110" i="9" s="1"/>
  <c r="J56" i="9" a="1"/>
  <c r="J56" i="9" s="1"/>
  <c r="H56" i="9" a="1"/>
  <c r="H56" i="9" s="1"/>
  <c r="F149" i="9" a="1"/>
  <c r="F149" i="9" s="1"/>
  <c r="G149" i="9" a="1"/>
  <c r="G149" i="9" s="1"/>
  <c r="I91" i="9" a="1"/>
  <c r="I91" i="9" s="1"/>
  <c r="G89" i="9" a="1"/>
  <c r="G89" i="9" s="1"/>
  <c r="H89" i="9" a="1"/>
  <c r="H89" i="9" s="1"/>
  <c r="E111" i="9" a="1"/>
  <c r="E111" i="9" s="1"/>
  <c r="H111" i="9" a="1"/>
  <c r="H111" i="9" s="1"/>
  <c r="J150" i="9" a="1"/>
  <c r="J150" i="9" s="1"/>
  <c r="F150" i="9" a="1"/>
  <c r="F150" i="9" s="1"/>
  <c r="I96" i="9" a="1"/>
  <c r="I96" i="9" s="1"/>
  <c r="G98" i="9" a="1"/>
  <c r="G98" i="9" s="1"/>
  <c r="E98" i="9" a="1"/>
  <c r="E98" i="9" s="1"/>
  <c r="F78" i="9" a="1"/>
  <c r="F78" i="9" s="1"/>
  <c r="E78" i="9" a="1"/>
  <c r="E78" i="9" s="1"/>
  <c r="I134" i="9" a="1"/>
  <c r="I134" i="9" s="1"/>
  <c r="I109" i="9" a="1"/>
  <c r="I109" i="9" s="1"/>
  <c r="G51" i="9" a="1"/>
  <c r="G51" i="9" s="1"/>
  <c r="I135" i="9" a="1"/>
  <c r="I135" i="9" s="1"/>
  <c r="H155" i="9" a="1"/>
  <c r="H155" i="9" s="1"/>
  <c r="F155" i="9" a="1"/>
  <c r="F155" i="9" s="1"/>
  <c r="F75" i="9" a="1"/>
  <c r="F75" i="9" s="1"/>
  <c r="I115" i="9" a="1"/>
  <c r="I115" i="9" s="1"/>
  <c r="J110" i="9" a="1"/>
  <c r="J110" i="9" s="1"/>
  <c r="E56" i="9" a="1"/>
  <c r="E56" i="9" s="1"/>
  <c r="G91" i="9" a="1"/>
  <c r="G91" i="9" s="1"/>
  <c r="F91" i="9" a="1"/>
  <c r="F91" i="9" s="1"/>
  <c r="G150" i="9" a="1"/>
  <c r="G150" i="9" s="1"/>
  <c r="G96" i="9" a="1"/>
  <c r="G96" i="9" s="1"/>
  <c r="H98" i="9" a="1"/>
  <c r="H98" i="9" s="1"/>
  <c r="G103" i="9" a="1"/>
  <c r="G103" i="9" s="1"/>
  <c r="J131" i="9" a="1"/>
  <c r="J131" i="9" s="1"/>
  <c r="F77" i="9" a="1"/>
  <c r="F77" i="9" s="1"/>
  <c r="J154" i="9" a="1"/>
  <c r="J154" i="9" s="1"/>
  <c r="G117" i="9" a="1"/>
  <c r="G117" i="9" s="1"/>
  <c r="H136" i="9" a="1"/>
  <c r="H136" i="9" s="1"/>
  <c r="E97" i="9" a="1"/>
  <c r="E97" i="9" s="1"/>
  <c r="G69" i="9" a="1"/>
  <c r="G69" i="9" s="1"/>
  <c r="J116" i="9" a="1"/>
  <c r="J116" i="9" s="1"/>
  <c r="F113" i="9" a="1"/>
  <c r="F113" i="9" s="1"/>
  <c r="I50" i="9" a="1"/>
  <c r="I50" i="9" s="1"/>
  <c r="G94" i="9" a="1"/>
  <c r="G94" i="9" s="1"/>
  <c r="I57" i="9" a="1"/>
  <c r="I57" i="9" s="1"/>
  <c r="I137" i="9" a="1"/>
  <c r="I137" i="9" s="1"/>
  <c r="H157" i="9" a="1"/>
  <c r="H157" i="9" s="1"/>
  <c r="F95" i="9" a="1"/>
  <c r="F95" i="9" s="1"/>
  <c r="E70" i="9" a="1"/>
  <c r="E70" i="9" s="1"/>
  <c r="J130" i="9" a="1"/>
  <c r="J130" i="9" s="1"/>
  <c r="F130" i="9" a="1"/>
  <c r="F130" i="9" s="1"/>
  <c r="J49" i="9" a="1"/>
  <c r="J49" i="9" s="1"/>
  <c r="J138" i="9" a="1"/>
  <c r="J138" i="9" s="1"/>
  <c r="I133" i="9" a="1"/>
  <c r="I133" i="9" s="1"/>
  <c r="J129" i="9" a="1"/>
  <c r="J129" i="9" s="1"/>
  <c r="F71" i="9" a="1"/>
  <c r="F71" i="9" s="1"/>
  <c r="E118" i="9" a="1"/>
  <c r="E118" i="9" s="1"/>
  <c r="G109" i="9" a="1"/>
  <c r="G109" i="9" s="1"/>
  <c r="F51" i="9" a="1"/>
  <c r="F51" i="9" s="1"/>
  <c r="H135" i="9" a="1"/>
  <c r="H135" i="9" s="1"/>
  <c r="E155" i="9" a="1"/>
  <c r="E155" i="9" s="1"/>
  <c r="J90" i="9" a="1"/>
  <c r="J90" i="9" s="1"/>
  <c r="J75" i="9" a="1"/>
  <c r="J75" i="9" s="1"/>
  <c r="H115" i="9" a="1"/>
  <c r="H115" i="9" s="1"/>
  <c r="H110" i="9" a="1"/>
  <c r="H110" i="9" s="1"/>
  <c r="I56" i="9" a="1"/>
  <c r="I56" i="9" s="1"/>
  <c r="I89" i="9" a="1"/>
  <c r="I89" i="9" s="1"/>
  <c r="I111" i="9" a="1"/>
  <c r="I111" i="9" s="1"/>
  <c r="I150" i="9" a="1"/>
  <c r="I150" i="9" s="1"/>
  <c r="F96" i="9" a="1"/>
  <c r="F96" i="9" s="1"/>
  <c r="J80" i="9" a="1"/>
  <c r="J80" i="9" s="1"/>
  <c r="I58" i="9" a="1"/>
  <c r="I58" i="9" s="1"/>
  <c r="F73" i="9" a="1"/>
  <c r="F73" i="9" s="1"/>
  <c r="J151" i="9" a="1"/>
  <c r="J151" i="9" s="1"/>
  <c r="H74" i="9" a="1"/>
  <c r="H74" i="9" s="1"/>
  <c r="G112" i="9" a="1"/>
  <c r="G112" i="9" s="1"/>
  <c r="H117" i="9" a="1"/>
  <c r="H117" i="9" s="1"/>
  <c r="E136" i="9" a="1"/>
  <c r="E136" i="9" s="1"/>
  <c r="I156" i="9" a="1"/>
  <c r="I156" i="9" s="1"/>
  <c r="F97" i="9" a="1"/>
  <c r="F97" i="9" s="1"/>
  <c r="F76" i="9" a="1"/>
  <c r="F76" i="9" s="1"/>
  <c r="F69" i="9" a="1"/>
  <c r="F69" i="9" s="1"/>
  <c r="G116" i="9" a="1"/>
  <c r="G116" i="9" s="1"/>
  <c r="G113" i="9" a="1"/>
  <c r="G113" i="9" s="1"/>
  <c r="I55" i="9" a="1"/>
  <c r="I55" i="9" s="1"/>
  <c r="G50" i="9" a="1"/>
  <c r="G50" i="9" s="1"/>
  <c r="H94" i="9" a="1"/>
  <c r="H94" i="9" s="1"/>
  <c r="J93" i="9" a="1"/>
  <c r="J93" i="9" s="1"/>
  <c r="H57" i="9" a="1"/>
  <c r="H57" i="9" s="1"/>
  <c r="H137" i="9" a="1"/>
  <c r="H137" i="9" s="1"/>
  <c r="E157" i="9" a="1"/>
  <c r="E157" i="9" s="1"/>
  <c r="G95" i="9" a="1"/>
  <c r="G95" i="9" s="1"/>
  <c r="H95" i="9" a="1"/>
  <c r="H95" i="9" s="1"/>
  <c r="G70" i="9" a="1"/>
  <c r="G70" i="9" s="1"/>
  <c r="F70" i="9" a="1"/>
  <c r="F70" i="9" s="1"/>
  <c r="G130" i="9" a="1"/>
  <c r="G130" i="9" s="1"/>
  <c r="E49" i="9" a="1"/>
  <c r="E49" i="9" s="1"/>
  <c r="H49" i="9" a="1"/>
  <c r="H49" i="9" s="1"/>
  <c r="G138" i="9" a="1"/>
  <c r="G138" i="9" s="1"/>
  <c r="F138" i="9" a="1"/>
  <c r="F138" i="9" s="1"/>
  <c r="G133" i="9" a="1"/>
  <c r="G133" i="9" s="1"/>
  <c r="F133" i="9" a="1"/>
  <c r="F133" i="9" s="1"/>
  <c r="I129" i="9" a="1"/>
  <c r="I129" i="9" s="1"/>
  <c r="H72" i="9" a="1"/>
  <c r="H72" i="9" s="1"/>
  <c r="J71" i="9" a="1"/>
  <c r="J71" i="9" s="1"/>
  <c r="G71" i="9" a="1"/>
  <c r="G71" i="9" s="1"/>
  <c r="J118" i="9" a="1"/>
  <c r="J118" i="9" s="1"/>
  <c r="F118" i="9" a="1"/>
  <c r="F118" i="9" s="1"/>
  <c r="E109" i="9" a="1"/>
  <c r="E109" i="9" s="1"/>
  <c r="I90" i="9" a="1"/>
  <c r="I90" i="9" s="1"/>
  <c r="J115" i="9" a="1"/>
  <c r="J115" i="9" s="1"/>
  <c r="F56" i="9" a="1"/>
  <c r="F56" i="9" s="1"/>
  <c r="J149" i="9" a="1"/>
  <c r="J149" i="9" s="1"/>
  <c r="F89" i="9" a="1"/>
  <c r="F89" i="9" s="1"/>
  <c r="G111" i="9" a="1"/>
  <c r="G111" i="9" s="1"/>
  <c r="E150" i="9" a="1"/>
  <c r="E150" i="9" s="1"/>
  <c r="I98" i="9" a="1"/>
  <c r="I98" i="9" s="1"/>
  <c r="I78" i="9" a="1"/>
  <c r="I78" i="9" s="1"/>
  <c r="F106" i="9" a="1"/>
  <c r="F106" i="9" s="1"/>
  <c r="J114" i="9" a="1"/>
  <c r="J114" i="9" s="1"/>
  <c r="F156" i="9" a="1"/>
  <c r="F156" i="9" s="1"/>
  <c r="I76" i="9" a="1"/>
  <c r="I76" i="9" s="1"/>
  <c r="F93" i="9" a="1"/>
  <c r="F93" i="9" s="1"/>
  <c r="G137" i="9" a="1"/>
  <c r="G137" i="9" s="1"/>
  <c r="F157" i="9" a="1"/>
  <c r="F157" i="9" s="1"/>
  <c r="J70" i="9" a="1"/>
  <c r="J70" i="9" s="1"/>
  <c r="E133" i="9" a="1"/>
  <c r="E133" i="9" s="1"/>
  <c r="G134" i="9" a="1"/>
  <c r="G134" i="9" s="1"/>
  <c r="F109" i="9" a="1"/>
  <c r="F109" i="9" s="1"/>
  <c r="I155" i="9" a="1"/>
  <c r="I155" i="9" s="1"/>
  <c r="F110" i="9" a="1"/>
  <c r="F110" i="9" s="1"/>
  <c r="E91" i="9" a="1"/>
  <c r="E91" i="9" s="1"/>
  <c r="J96" i="9" a="1"/>
  <c r="J96" i="9" s="1"/>
  <c r="F98" i="9" a="1"/>
  <c r="F98" i="9" s="1"/>
  <c r="G371" i="9" a="1"/>
  <c r="G371" i="9" s="1"/>
  <c r="G445" i="9" a="1"/>
  <c r="G445" i="9" s="1"/>
  <c r="G443" i="9" a="1"/>
  <c r="G443" i="9" s="1"/>
  <c r="G328" i="9" a="1"/>
  <c r="G328" i="9" s="1"/>
  <c r="G461" i="9" a="1"/>
  <c r="G461" i="9" s="1"/>
  <c r="G346" i="9" a="1"/>
  <c r="G346" i="9" s="1"/>
  <c r="G342" i="9" a="1"/>
  <c r="G342" i="9" s="1"/>
  <c r="U8" i="6" a="1"/>
  <c r="U8" i="6" s="1"/>
  <c r="C297" i="6" l="1"/>
  <c r="D42" i="5"/>
  <c r="D36" i="5"/>
  <c r="D108" i="5"/>
  <c r="C381" i="6"/>
  <c r="C471" i="6"/>
  <c r="C321" i="6"/>
  <c r="C465" i="6"/>
  <c r="C291" i="6"/>
  <c r="C141" i="6"/>
  <c r="D60" i="5"/>
  <c r="C513" i="6"/>
  <c r="N51" i="1"/>
  <c r="C195" i="6"/>
  <c r="C447" i="6"/>
  <c r="C561" i="6"/>
  <c r="C495" i="6"/>
  <c r="C531" i="6"/>
  <c r="C417" i="6"/>
  <c r="C99" i="6"/>
  <c r="C489" i="6"/>
  <c r="C375" i="6"/>
  <c r="C459" i="6"/>
  <c r="D48" i="5"/>
  <c r="D78" i="5"/>
  <c r="C357" i="6"/>
  <c r="C189" i="6"/>
  <c r="C315" i="6"/>
  <c r="C363" i="6"/>
  <c r="C273" i="6"/>
  <c r="C453" i="6"/>
  <c r="C213" i="6"/>
  <c r="C543" i="6"/>
  <c r="D84" i="5"/>
  <c r="C135" i="6"/>
  <c r="C105" i="6"/>
  <c r="C573" i="6"/>
  <c r="C285" i="6"/>
  <c r="C399" i="6"/>
  <c r="C477" i="6"/>
  <c r="C549" i="6"/>
  <c r="D96" i="5"/>
  <c r="C261" i="6"/>
  <c r="D120" i="5"/>
  <c r="C183" i="6"/>
  <c r="C537" i="6"/>
  <c r="C231" i="6"/>
  <c r="C405" i="6"/>
  <c r="C333" i="6"/>
  <c r="D66" i="5"/>
  <c r="C501" i="6"/>
  <c r="C435" i="6"/>
  <c r="C165" i="6"/>
  <c r="C225" i="6"/>
  <c r="C123" i="6"/>
  <c r="C327" i="6"/>
  <c r="C129" i="6"/>
  <c r="C147" i="6"/>
  <c r="C339" i="6"/>
  <c r="C309" i="6"/>
  <c r="C519" i="6"/>
  <c r="C249" i="6"/>
  <c r="C411" i="6"/>
  <c r="C243" i="6"/>
  <c r="C111" i="6"/>
  <c r="C219" i="6"/>
  <c r="C303" i="6"/>
  <c r="C507" i="6"/>
  <c r="C171" i="6"/>
  <c r="D102" i="5"/>
  <c r="D54" i="5"/>
  <c r="C369" i="6"/>
  <c r="C255" i="6"/>
  <c r="C429" i="6"/>
  <c r="C207" i="6"/>
  <c r="C279" i="6"/>
  <c r="D114" i="5"/>
  <c r="C201" i="6"/>
  <c r="C393" i="6"/>
  <c r="C177" i="6"/>
  <c r="C423" i="6"/>
  <c r="C483" i="6"/>
  <c r="C441" i="6"/>
  <c r="C387" i="6"/>
  <c r="C555" i="6"/>
  <c r="D90" i="5"/>
  <c r="C345" i="6"/>
  <c r="D72" i="5"/>
  <c r="C159" i="6"/>
  <c r="C525" i="6"/>
  <c r="C267" i="6"/>
  <c r="C153" i="6"/>
  <c r="C351" i="6"/>
  <c r="C237" i="6"/>
  <c r="C117" i="6"/>
  <c r="AG10" i="5" a="1"/>
  <c r="AG10" i="5" s="1"/>
  <c r="Q10" i="5" a="1"/>
  <c r="Q10" i="5" s="1"/>
  <c r="AC10" i="5"/>
  <c r="X10" i="5" l="1"/>
  <c r="AE10" i="5" a="1"/>
  <c r="AE10" i="5" s="1"/>
  <c r="C35" i="21"/>
  <c r="B35" i="21"/>
  <c r="AJ80" i="21" l="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79" i="21"/>
  <c r="B80" i="21"/>
  <c r="C80" i="21"/>
  <c r="D80" i="21"/>
  <c r="E80" i="21"/>
  <c r="F80" i="21"/>
  <c r="G80" i="21"/>
  <c r="H80" i="21"/>
  <c r="B81" i="21"/>
  <c r="C81" i="21"/>
  <c r="D81" i="21"/>
  <c r="E81" i="21"/>
  <c r="F81" i="21"/>
  <c r="G81" i="21"/>
  <c r="H81" i="21"/>
  <c r="B82" i="21"/>
  <c r="C82" i="21"/>
  <c r="D82" i="21"/>
  <c r="E82" i="21"/>
  <c r="F82" i="21"/>
  <c r="G82" i="21"/>
  <c r="H82" i="21"/>
  <c r="B83" i="21"/>
  <c r="C83" i="21"/>
  <c r="D83" i="21"/>
  <c r="E83" i="21"/>
  <c r="F83" i="21"/>
  <c r="G83" i="21"/>
  <c r="H83" i="21"/>
  <c r="B84" i="21"/>
  <c r="C84" i="21"/>
  <c r="D84" i="21"/>
  <c r="E84" i="21"/>
  <c r="F84" i="21"/>
  <c r="G84" i="21"/>
  <c r="H84" i="21"/>
  <c r="B85" i="21"/>
  <c r="C85" i="21"/>
  <c r="D85" i="21"/>
  <c r="E85" i="21"/>
  <c r="F85" i="21"/>
  <c r="G85" i="21"/>
  <c r="H85" i="21"/>
  <c r="B86" i="21"/>
  <c r="C86" i="21"/>
  <c r="D86" i="21"/>
  <c r="E86" i="21"/>
  <c r="F86" i="21"/>
  <c r="G86" i="21"/>
  <c r="H86" i="21"/>
  <c r="B87" i="21"/>
  <c r="C87" i="21"/>
  <c r="D87" i="21"/>
  <c r="E87" i="21"/>
  <c r="F87" i="21"/>
  <c r="G87" i="21"/>
  <c r="H87" i="21"/>
  <c r="B88" i="21"/>
  <c r="C88" i="21"/>
  <c r="D88" i="21"/>
  <c r="E88" i="21"/>
  <c r="F88" i="21"/>
  <c r="G88" i="21"/>
  <c r="H88" i="21"/>
  <c r="B89" i="21"/>
  <c r="C89" i="21"/>
  <c r="D89" i="21"/>
  <c r="E89" i="21"/>
  <c r="F89" i="21"/>
  <c r="G89" i="21"/>
  <c r="H89" i="21"/>
  <c r="B90" i="21"/>
  <c r="C90" i="21"/>
  <c r="D90" i="21"/>
  <c r="E90" i="21"/>
  <c r="F90" i="21"/>
  <c r="G90" i="21"/>
  <c r="H90" i="21"/>
  <c r="B91" i="21"/>
  <c r="C91" i="21"/>
  <c r="D91" i="21"/>
  <c r="E91" i="21"/>
  <c r="F91" i="21"/>
  <c r="G91" i="21"/>
  <c r="H91" i="21"/>
  <c r="B92" i="21"/>
  <c r="C92" i="21"/>
  <c r="D92" i="21"/>
  <c r="E92" i="21"/>
  <c r="F92" i="21"/>
  <c r="G92" i="21"/>
  <c r="H92" i="21"/>
  <c r="B93" i="21"/>
  <c r="C93" i="21"/>
  <c r="D93" i="21"/>
  <c r="E93" i="21"/>
  <c r="F93" i="21"/>
  <c r="G93" i="21"/>
  <c r="H93" i="21"/>
  <c r="B94" i="21"/>
  <c r="C94" i="21"/>
  <c r="D94" i="21"/>
  <c r="E94" i="21"/>
  <c r="F94" i="21"/>
  <c r="G94" i="21"/>
  <c r="H94" i="21"/>
  <c r="B95" i="21"/>
  <c r="C95" i="21"/>
  <c r="D95" i="21"/>
  <c r="E95" i="21"/>
  <c r="F95" i="21"/>
  <c r="G95" i="21"/>
  <c r="H95" i="21"/>
  <c r="B96" i="21"/>
  <c r="C96" i="21"/>
  <c r="D96" i="21"/>
  <c r="E96" i="21"/>
  <c r="F96" i="21"/>
  <c r="G96" i="21"/>
  <c r="H96" i="21"/>
  <c r="B97" i="21"/>
  <c r="C97" i="21"/>
  <c r="D97" i="21"/>
  <c r="E97" i="21"/>
  <c r="F97" i="21"/>
  <c r="G97" i="21"/>
  <c r="H97" i="21"/>
  <c r="B98" i="21"/>
  <c r="C98" i="21"/>
  <c r="D98" i="21"/>
  <c r="E98" i="21"/>
  <c r="F98" i="21"/>
  <c r="G98" i="21"/>
  <c r="H98" i="21"/>
  <c r="B99" i="21"/>
  <c r="C99" i="21"/>
  <c r="D99" i="21"/>
  <c r="E99" i="21"/>
  <c r="F99" i="21"/>
  <c r="G99" i="21"/>
  <c r="H99" i="21"/>
  <c r="B100" i="21"/>
  <c r="C100" i="21"/>
  <c r="D100" i="21"/>
  <c r="E100" i="21"/>
  <c r="F100" i="21"/>
  <c r="G100" i="21"/>
  <c r="H100" i="21"/>
  <c r="B101" i="21"/>
  <c r="C101" i="21"/>
  <c r="D101" i="21"/>
  <c r="E101" i="21"/>
  <c r="F101" i="21"/>
  <c r="G101" i="21"/>
  <c r="H101" i="21"/>
  <c r="B102" i="21"/>
  <c r="C102" i="21"/>
  <c r="D102" i="21"/>
  <c r="E102" i="21"/>
  <c r="F102" i="21"/>
  <c r="G102" i="21"/>
  <c r="H102" i="21"/>
  <c r="B103" i="21"/>
  <c r="C103" i="21"/>
  <c r="D103" i="21"/>
  <c r="E103" i="21"/>
  <c r="F103" i="21"/>
  <c r="G103" i="21"/>
  <c r="H103" i="21"/>
  <c r="B104" i="21"/>
  <c r="C104" i="21"/>
  <c r="D104" i="21"/>
  <c r="E104" i="21"/>
  <c r="F104" i="21"/>
  <c r="G104" i="21"/>
  <c r="H104" i="21"/>
  <c r="B105" i="21"/>
  <c r="C105" i="21"/>
  <c r="D105" i="21"/>
  <c r="E105" i="21"/>
  <c r="F105" i="21"/>
  <c r="G105" i="21"/>
  <c r="H105" i="21"/>
  <c r="B106" i="21"/>
  <c r="C106" i="21"/>
  <c r="D106" i="21"/>
  <c r="E106" i="21"/>
  <c r="F106" i="21"/>
  <c r="G106" i="21"/>
  <c r="H106" i="21"/>
  <c r="B107" i="21"/>
  <c r="C107" i="21"/>
  <c r="D107" i="21"/>
  <c r="E107" i="21"/>
  <c r="F107" i="21"/>
  <c r="G107" i="21"/>
  <c r="H107" i="21"/>
  <c r="B108" i="21"/>
  <c r="C108" i="21"/>
  <c r="D108" i="21"/>
  <c r="E108" i="21"/>
  <c r="F108" i="21"/>
  <c r="G108" i="21"/>
  <c r="H108" i="21"/>
  <c r="I80" i="21"/>
  <c r="J80" i="21"/>
  <c r="K80" i="21"/>
  <c r="L80" i="21"/>
  <c r="M80" i="21"/>
  <c r="N80" i="21"/>
  <c r="O80" i="21"/>
  <c r="I81" i="21"/>
  <c r="J81" i="21"/>
  <c r="K81" i="21"/>
  <c r="L81" i="21"/>
  <c r="M81" i="21"/>
  <c r="N81" i="21"/>
  <c r="O81" i="21"/>
  <c r="I82" i="21"/>
  <c r="J82" i="21"/>
  <c r="K82" i="21"/>
  <c r="L82" i="21"/>
  <c r="M82" i="21"/>
  <c r="N82" i="21"/>
  <c r="O82" i="21"/>
  <c r="I83" i="21"/>
  <c r="J83" i="21"/>
  <c r="K83" i="21"/>
  <c r="L83" i="21"/>
  <c r="M83" i="21"/>
  <c r="N83" i="21"/>
  <c r="O83" i="21"/>
  <c r="I84" i="21"/>
  <c r="J84" i="21"/>
  <c r="K84" i="21"/>
  <c r="L84" i="21"/>
  <c r="M84" i="21"/>
  <c r="N84" i="21"/>
  <c r="O84" i="21"/>
  <c r="I85" i="21"/>
  <c r="J85" i="21"/>
  <c r="K85" i="21"/>
  <c r="L85" i="21"/>
  <c r="M85" i="21"/>
  <c r="N85" i="21"/>
  <c r="O85" i="21"/>
  <c r="I86" i="21"/>
  <c r="J86" i="21"/>
  <c r="K86" i="21"/>
  <c r="L86" i="21"/>
  <c r="M86" i="21"/>
  <c r="N86" i="21"/>
  <c r="O86" i="21"/>
  <c r="I87" i="21"/>
  <c r="J87" i="21"/>
  <c r="K87" i="21"/>
  <c r="L87" i="21"/>
  <c r="M87" i="21"/>
  <c r="N87" i="21"/>
  <c r="O87" i="21"/>
  <c r="I88" i="21"/>
  <c r="J88" i="21"/>
  <c r="K88" i="21"/>
  <c r="L88" i="21"/>
  <c r="M88" i="21"/>
  <c r="N88" i="21"/>
  <c r="O88" i="21"/>
  <c r="I89" i="21"/>
  <c r="J89" i="21"/>
  <c r="K89" i="21"/>
  <c r="L89" i="21"/>
  <c r="M89" i="21"/>
  <c r="N89" i="21"/>
  <c r="O89" i="21"/>
  <c r="I90" i="21"/>
  <c r="J90" i="21"/>
  <c r="K90" i="21"/>
  <c r="L90" i="21"/>
  <c r="M90" i="21"/>
  <c r="N90" i="21"/>
  <c r="O90" i="21"/>
  <c r="I91" i="21"/>
  <c r="J91" i="21"/>
  <c r="K91" i="21"/>
  <c r="L91" i="21"/>
  <c r="M91" i="21"/>
  <c r="N91" i="21"/>
  <c r="O91" i="21"/>
  <c r="I92" i="21"/>
  <c r="J92" i="21"/>
  <c r="K92" i="21"/>
  <c r="L92" i="21"/>
  <c r="M92" i="21"/>
  <c r="N92" i="21"/>
  <c r="O92" i="21"/>
  <c r="I93" i="21"/>
  <c r="J93" i="21"/>
  <c r="K93" i="21"/>
  <c r="L93" i="21"/>
  <c r="M93" i="21"/>
  <c r="N93" i="21"/>
  <c r="O93" i="21"/>
  <c r="I94" i="21"/>
  <c r="J94" i="21"/>
  <c r="K94" i="21"/>
  <c r="L94" i="21"/>
  <c r="M94" i="21"/>
  <c r="N94" i="21"/>
  <c r="O94" i="21"/>
  <c r="I95" i="21"/>
  <c r="J95" i="21"/>
  <c r="K95" i="21"/>
  <c r="L95" i="21"/>
  <c r="M95" i="21"/>
  <c r="N95" i="21"/>
  <c r="O95" i="21"/>
  <c r="I96" i="21"/>
  <c r="J96" i="21"/>
  <c r="K96" i="21"/>
  <c r="L96" i="21"/>
  <c r="M96" i="21"/>
  <c r="N96" i="21"/>
  <c r="O96" i="21"/>
  <c r="I97" i="21"/>
  <c r="J97" i="21"/>
  <c r="K97" i="21"/>
  <c r="L97" i="21"/>
  <c r="M97" i="21"/>
  <c r="N97" i="21"/>
  <c r="O97" i="21"/>
  <c r="I98" i="21"/>
  <c r="J98" i="21"/>
  <c r="K98" i="21"/>
  <c r="L98" i="21"/>
  <c r="M98" i="21"/>
  <c r="N98" i="21"/>
  <c r="O98" i="21"/>
  <c r="I99" i="21"/>
  <c r="J99" i="21"/>
  <c r="K99" i="21"/>
  <c r="L99" i="21"/>
  <c r="M99" i="21"/>
  <c r="N99" i="21"/>
  <c r="O99" i="21"/>
  <c r="I100" i="21"/>
  <c r="J100" i="21"/>
  <c r="K100" i="21"/>
  <c r="L100" i="21"/>
  <c r="M100" i="21"/>
  <c r="N100" i="21"/>
  <c r="O100" i="21"/>
  <c r="I101" i="21"/>
  <c r="J101" i="21"/>
  <c r="K101" i="21"/>
  <c r="L101" i="21"/>
  <c r="M101" i="21"/>
  <c r="N101" i="21"/>
  <c r="O101" i="21"/>
  <c r="I102" i="21"/>
  <c r="J102" i="21"/>
  <c r="K102" i="21"/>
  <c r="L102" i="21"/>
  <c r="M102" i="21"/>
  <c r="N102" i="21"/>
  <c r="O102" i="21"/>
  <c r="I103" i="21"/>
  <c r="J103" i="21"/>
  <c r="K103" i="21"/>
  <c r="L103" i="21"/>
  <c r="M103" i="21"/>
  <c r="N103" i="21"/>
  <c r="O103" i="21"/>
  <c r="I104" i="21"/>
  <c r="J104" i="21"/>
  <c r="K104" i="21"/>
  <c r="L104" i="21"/>
  <c r="M104" i="21"/>
  <c r="N104" i="21"/>
  <c r="O104" i="21"/>
  <c r="I105" i="21"/>
  <c r="J105" i="21"/>
  <c r="K105" i="21"/>
  <c r="L105" i="21"/>
  <c r="M105" i="21"/>
  <c r="N105" i="21"/>
  <c r="O105" i="21"/>
  <c r="I106" i="21"/>
  <c r="J106" i="21"/>
  <c r="K106" i="21"/>
  <c r="L106" i="21"/>
  <c r="M106" i="21"/>
  <c r="N106" i="21"/>
  <c r="O106" i="21"/>
  <c r="I107" i="21"/>
  <c r="J107" i="21"/>
  <c r="K107" i="21"/>
  <c r="L107" i="21"/>
  <c r="M107" i="21"/>
  <c r="N107" i="21"/>
  <c r="O107" i="21"/>
  <c r="I108" i="21"/>
  <c r="J108" i="21"/>
  <c r="K108" i="21"/>
  <c r="L108" i="21"/>
  <c r="M108" i="21"/>
  <c r="N108" i="21"/>
  <c r="O108" i="21"/>
  <c r="J79" i="21"/>
  <c r="K79" i="21"/>
  <c r="L79" i="21"/>
  <c r="M79" i="21"/>
  <c r="N79" i="21"/>
  <c r="O79" i="21"/>
  <c r="I79" i="21"/>
  <c r="C79" i="21"/>
  <c r="D79" i="21"/>
  <c r="E79" i="21"/>
  <c r="F79" i="21"/>
  <c r="G79" i="21"/>
  <c r="H79" i="21"/>
  <c r="AJ59" i="21"/>
  <c r="AJ60" i="21"/>
  <c r="AJ61" i="21"/>
  <c r="AJ62" i="21"/>
  <c r="AJ63" i="21"/>
  <c r="AJ64" i="21"/>
  <c r="AJ65" i="21"/>
  <c r="AJ66" i="21"/>
  <c r="AJ67" i="21"/>
  <c r="AJ68" i="21"/>
  <c r="AJ69" i="21"/>
  <c r="AJ70" i="21"/>
  <c r="AJ71" i="21"/>
  <c r="AJ72" i="21"/>
  <c r="AJ58" i="21"/>
  <c r="I59" i="21"/>
  <c r="I60" i="21"/>
  <c r="I61" i="21"/>
  <c r="I62" i="21"/>
  <c r="I63" i="21"/>
  <c r="I64" i="21"/>
  <c r="I65" i="21"/>
  <c r="I66" i="21"/>
  <c r="I67" i="21"/>
  <c r="I68" i="21"/>
  <c r="I69" i="21"/>
  <c r="I70" i="21"/>
  <c r="I71" i="21"/>
  <c r="I72" i="21"/>
  <c r="I58" i="21"/>
  <c r="B59" i="21"/>
  <c r="C59" i="21"/>
  <c r="D59" i="21"/>
  <c r="E59" i="21"/>
  <c r="F59" i="21"/>
  <c r="G59" i="21"/>
  <c r="B60" i="21"/>
  <c r="C60" i="21"/>
  <c r="D60" i="21"/>
  <c r="E60" i="21"/>
  <c r="F60" i="21"/>
  <c r="G60" i="21"/>
  <c r="B61" i="21"/>
  <c r="C61" i="21"/>
  <c r="D61" i="21"/>
  <c r="E61" i="21"/>
  <c r="F61" i="21"/>
  <c r="G61" i="21"/>
  <c r="B62" i="21"/>
  <c r="C62" i="21"/>
  <c r="D62" i="21"/>
  <c r="E62" i="21"/>
  <c r="F62" i="21"/>
  <c r="G62" i="21"/>
  <c r="B63" i="21"/>
  <c r="C63" i="21"/>
  <c r="D63" i="21"/>
  <c r="E63" i="21"/>
  <c r="F63" i="21"/>
  <c r="G63" i="21"/>
  <c r="B64" i="21"/>
  <c r="C64" i="21"/>
  <c r="D64" i="21"/>
  <c r="E64" i="21"/>
  <c r="F64" i="21"/>
  <c r="G64" i="21"/>
  <c r="B65" i="21"/>
  <c r="C65" i="21"/>
  <c r="D65" i="21"/>
  <c r="E65" i="21"/>
  <c r="F65" i="21"/>
  <c r="G65" i="21"/>
  <c r="B66" i="21"/>
  <c r="C66" i="21"/>
  <c r="D66" i="21"/>
  <c r="E66" i="21"/>
  <c r="F66" i="21"/>
  <c r="G66" i="21"/>
  <c r="B67" i="21"/>
  <c r="C67" i="21"/>
  <c r="D67" i="21"/>
  <c r="E67" i="21"/>
  <c r="F67" i="21"/>
  <c r="G67" i="21"/>
  <c r="B68" i="21"/>
  <c r="C68" i="21"/>
  <c r="D68" i="21"/>
  <c r="E68" i="21"/>
  <c r="F68" i="21"/>
  <c r="G68" i="21"/>
  <c r="B69" i="21"/>
  <c r="C69" i="21"/>
  <c r="D69" i="21"/>
  <c r="E69" i="21"/>
  <c r="F69" i="21"/>
  <c r="G69" i="21"/>
  <c r="B70" i="21"/>
  <c r="C70" i="21"/>
  <c r="D70" i="21"/>
  <c r="E70" i="21"/>
  <c r="F70" i="21"/>
  <c r="G70" i="21"/>
  <c r="B71" i="21"/>
  <c r="C71" i="21"/>
  <c r="D71" i="21"/>
  <c r="E71" i="21"/>
  <c r="F71" i="21"/>
  <c r="G71" i="21"/>
  <c r="B72" i="21"/>
  <c r="C72" i="21"/>
  <c r="D72" i="21"/>
  <c r="E72" i="21"/>
  <c r="F72" i="21"/>
  <c r="G72" i="21"/>
  <c r="B58" i="21"/>
  <c r="B38" i="21"/>
  <c r="C38" i="21"/>
  <c r="D38" i="21"/>
  <c r="E38" i="21"/>
  <c r="F38" i="21"/>
  <c r="G38" i="21"/>
  <c r="H38" i="21"/>
  <c r="AJ38" i="21" s="1"/>
  <c r="B39" i="21"/>
  <c r="C39" i="21"/>
  <c r="D39" i="21"/>
  <c r="E39" i="21"/>
  <c r="F39" i="21"/>
  <c r="G39" i="21"/>
  <c r="H39" i="21"/>
  <c r="I39" i="21" s="1"/>
  <c r="B40" i="21"/>
  <c r="C40" i="21"/>
  <c r="D40" i="21"/>
  <c r="E40" i="21"/>
  <c r="F40" i="21"/>
  <c r="G40" i="21"/>
  <c r="H40" i="21"/>
  <c r="I40" i="21" s="1"/>
  <c r="B41" i="21"/>
  <c r="C41" i="21"/>
  <c r="D41" i="21"/>
  <c r="E41" i="21"/>
  <c r="F41" i="21"/>
  <c r="G41" i="21"/>
  <c r="H41" i="21"/>
  <c r="I41" i="21" s="1"/>
  <c r="B42" i="21"/>
  <c r="C42" i="21"/>
  <c r="D42" i="21"/>
  <c r="E42" i="21"/>
  <c r="F42" i="21"/>
  <c r="G42" i="21"/>
  <c r="H42" i="21"/>
  <c r="AJ42" i="21" s="1"/>
  <c r="B43" i="21"/>
  <c r="C43" i="21"/>
  <c r="D43" i="21"/>
  <c r="E43" i="21"/>
  <c r="F43" i="21"/>
  <c r="G43" i="21"/>
  <c r="H43" i="21"/>
  <c r="I43" i="21" s="1"/>
  <c r="B44" i="21"/>
  <c r="C44" i="21"/>
  <c r="D44" i="21"/>
  <c r="E44" i="21"/>
  <c r="F44" i="21"/>
  <c r="G44" i="21"/>
  <c r="H44" i="21"/>
  <c r="I44" i="21" s="1"/>
  <c r="B45" i="21"/>
  <c r="C45" i="21"/>
  <c r="D45" i="21"/>
  <c r="E45" i="21"/>
  <c r="F45" i="21"/>
  <c r="G45" i="21"/>
  <c r="H45" i="21"/>
  <c r="I45" i="21" s="1"/>
  <c r="B46" i="21"/>
  <c r="C46" i="21"/>
  <c r="D46" i="21"/>
  <c r="E46" i="21"/>
  <c r="F46" i="21"/>
  <c r="G46" i="21"/>
  <c r="H46" i="21"/>
  <c r="AJ46" i="21" s="1"/>
  <c r="B47" i="21"/>
  <c r="C47" i="21"/>
  <c r="D47" i="21"/>
  <c r="E47" i="21"/>
  <c r="F47" i="21"/>
  <c r="G47" i="21"/>
  <c r="H47" i="21"/>
  <c r="I47" i="21" s="1"/>
  <c r="B48" i="21"/>
  <c r="C48" i="21"/>
  <c r="D48" i="21"/>
  <c r="E48" i="21"/>
  <c r="F48" i="21"/>
  <c r="G48" i="21"/>
  <c r="H48" i="21"/>
  <c r="I48" i="21" s="1"/>
  <c r="B49" i="21"/>
  <c r="C49" i="21"/>
  <c r="D49" i="21"/>
  <c r="E49" i="21"/>
  <c r="F49" i="21"/>
  <c r="G49" i="21"/>
  <c r="H49" i="21"/>
  <c r="I49" i="21" s="1"/>
  <c r="B50" i="21"/>
  <c r="C50" i="21"/>
  <c r="D50" i="21"/>
  <c r="E50" i="21"/>
  <c r="F50" i="21"/>
  <c r="G50" i="21"/>
  <c r="H50" i="21"/>
  <c r="AJ50" i="21" s="1"/>
  <c r="B51" i="21"/>
  <c r="C51" i="21"/>
  <c r="D51" i="21"/>
  <c r="E51" i="21"/>
  <c r="F51" i="21"/>
  <c r="G51" i="21"/>
  <c r="H51" i="21"/>
  <c r="I51" i="21" s="1"/>
  <c r="C37" i="21"/>
  <c r="D37" i="21"/>
  <c r="E37" i="21"/>
  <c r="F37" i="21"/>
  <c r="G37" i="21"/>
  <c r="H37" i="21"/>
  <c r="I37" i="21" s="1"/>
  <c r="B37" i="21"/>
  <c r="I8" i="21"/>
  <c r="AJ45" i="21" l="1"/>
  <c r="AJ37" i="21"/>
  <c r="AJ48" i="21"/>
  <c r="AJ44" i="21"/>
  <c r="AJ40" i="21"/>
  <c r="AJ49" i="21"/>
  <c r="AJ51" i="21"/>
  <c r="AJ47" i="21"/>
  <c r="AJ43" i="21"/>
  <c r="AJ39" i="21"/>
  <c r="AJ41" i="21"/>
  <c r="I50" i="21"/>
  <c r="I46" i="21"/>
  <c r="I42" i="21"/>
  <c r="I38" i="21"/>
  <c r="F24" i="16" a="1"/>
  <c r="F24" i="16" s="1"/>
  <c r="F25" i="16" l="1" a="1"/>
  <c r="F25" i="16" s="1"/>
  <c r="F26" i="16" s="1" a="1"/>
  <c r="F26" i="16" s="1"/>
  <c r="F4" i="16" a="1"/>
  <c r="F4" i="16" s="1"/>
  <c r="F27" i="16" l="1" a="1"/>
  <c r="F27" i="16" s="1"/>
  <c r="F5" i="16" a="1"/>
  <c r="F5" i="16" s="1"/>
  <c r="F113" i="21"/>
  <c r="E113" i="21"/>
  <c r="B113" i="21"/>
  <c r="C113" i="21"/>
  <c r="D113" i="21"/>
  <c r="A113" i="21"/>
  <c r="A111" i="21"/>
  <c r="AI78" i="21"/>
  <c r="AG78" i="21"/>
  <c r="AH78" i="21"/>
  <c r="AF78" i="21"/>
  <c r="AC78" i="21"/>
  <c r="AD78" i="21"/>
  <c r="AE78" i="21"/>
  <c r="AB78" i="21"/>
  <c r="Y78" i="21"/>
  <c r="Z78" i="21"/>
  <c r="AA78" i="21"/>
  <c r="X78" i="21"/>
  <c r="U78" i="21"/>
  <c r="V78" i="21"/>
  <c r="W78" i="21"/>
  <c r="T78" i="21"/>
  <c r="S78" i="21"/>
  <c r="Q78" i="21"/>
  <c r="R78" i="21"/>
  <c r="P78" i="21"/>
  <c r="B79" i="21"/>
  <c r="AJ77" i="21"/>
  <c r="O77" i="21"/>
  <c r="J77" i="21"/>
  <c r="K77" i="21"/>
  <c r="L77" i="21"/>
  <c r="M77" i="21"/>
  <c r="N77" i="21"/>
  <c r="I77" i="21"/>
  <c r="B77" i="21"/>
  <c r="C77" i="21"/>
  <c r="D77" i="21"/>
  <c r="E77" i="21"/>
  <c r="F77" i="21"/>
  <c r="G77" i="21"/>
  <c r="H77" i="21"/>
  <c r="A75" i="21"/>
  <c r="A54" i="21"/>
  <c r="C58" i="21"/>
  <c r="D58" i="21"/>
  <c r="E58" i="21"/>
  <c r="F58" i="21"/>
  <c r="G58" i="21"/>
  <c r="AJ56" i="21"/>
  <c r="AH57" i="21"/>
  <c r="AE57" i="21"/>
  <c r="AF57" i="21"/>
  <c r="AG57" i="21"/>
  <c r="AD57" i="21"/>
  <c r="Z57" i="21"/>
  <c r="AA57" i="21"/>
  <c r="AB57" i="21"/>
  <c r="AC57" i="21"/>
  <c r="Y57" i="21"/>
  <c r="U57" i="21"/>
  <c r="V57" i="21"/>
  <c r="W57" i="21"/>
  <c r="X57" i="21"/>
  <c r="T57" i="21"/>
  <c r="P57" i="21"/>
  <c r="Q57" i="21"/>
  <c r="R57" i="21"/>
  <c r="S57" i="21"/>
  <c r="O57" i="21"/>
  <c r="K57" i="21"/>
  <c r="L57" i="21"/>
  <c r="M57" i="21"/>
  <c r="N57" i="21"/>
  <c r="J57" i="21"/>
  <c r="I56" i="21"/>
  <c r="B56" i="21"/>
  <c r="C56" i="21"/>
  <c r="D56" i="21"/>
  <c r="E56" i="21"/>
  <c r="F56" i="21"/>
  <c r="G56" i="21"/>
  <c r="H56" i="21"/>
  <c r="AH36" i="21"/>
  <c r="AE36" i="21"/>
  <c r="AF36" i="21"/>
  <c r="AG36" i="21"/>
  <c r="AD36" i="21"/>
  <c r="AJ35" i="21"/>
  <c r="Z36" i="21"/>
  <c r="AA36" i="21"/>
  <c r="AB36" i="21"/>
  <c r="AC36" i="21"/>
  <c r="Y36" i="21"/>
  <c r="U36" i="21"/>
  <c r="V36" i="21"/>
  <c r="W36" i="21"/>
  <c r="X36" i="21"/>
  <c r="T36" i="21"/>
  <c r="S36" i="21"/>
  <c r="P36" i="21"/>
  <c r="Q36" i="21"/>
  <c r="R36" i="21"/>
  <c r="O36" i="21"/>
  <c r="K36" i="21"/>
  <c r="L36" i="21"/>
  <c r="M36" i="21"/>
  <c r="N36" i="21"/>
  <c r="J36" i="21"/>
  <c r="I35" i="21"/>
  <c r="O18" i="21"/>
  <c r="O19" i="21"/>
  <c r="O20" i="21"/>
  <c r="O21" i="21"/>
  <c r="O22" i="21"/>
  <c r="O23" i="21"/>
  <c r="O24" i="21"/>
  <c r="O25" i="21"/>
  <c r="O26" i="21"/>
  <c r="O27" i="21"/>
  <c r="O28" i="21"/>
  <c r="O17" i="21"/>
  <c r="B18" i="21"/>
  <c r="B19" i="21"/>
  <c r="B20" i="21"/>
  <c r="B21" i="21"/>
  <c r="B22" i="21"/>
  <c r="B23" i="21"/>
  <c r="B24" i="21"/>
  <c r="B25" i="21"/>
  <c r="B26" i="21"/>
  <c r="B27" i="21"/>
  <c r="B28" i="21"/>
  <c r="B17" i="21"/>
  <c r="I6" i="21"/>
  <c r="I7" i="21"/>
  <c r="I9" i="21"/>
  <c r="I10" i="21"/>
  <c r="I11" i="21"/>
  <c r="I12" i="21"/>
  <c r="I13" i="21"/>
  <c r="I5" i="21"/>
  <c r="E6" i="21"/>
  <c r="E7" i="21"/>
  <c r="E8" i="21"/>
  <c r="E9" i="21"/>
  <c r="E10" i="21"/>
  <c r="E11" i="21"/>
  <c r="E12" i="21"/>
  <c r="E13" i="21"/>
  <c r="E5" i="21"/>
  <c r="O16" i="21"/>
  <c r="B16" i="21"/>
  <c r="O4" i="21"/>
  <c r="I4" i="21"/>
  <c r="E4" i="21"/>
  <c r="C8" i="21"/>
  <c r="C9" i="21"/>
  <c r="B8" i="21"/>
  <c r="B9" i="21"/>
  <c r="C6" i="21"/>
  <c r="C7" i="21"/>
  <c r="C5" i="21"/>
  <c r="F28" i="16" l="1" a="1"/>
  <c r="F28" i="16" s="1"/>
  <c r="F29" i="16" s="1" a="1"/>
  <c r="F29" i="16" s="1"/>
  <c r="F6" i="16" a="1"/>
  <c r="F6" i="16" s="1"/>
  <c r="F7" i="16" s="1" a="1"/>
  <c r="F7" i="16" s="1"/>
  <c r="F8" i="16" s="1" a="1"/>
  <c r="F8" i="16" s="1"/>
  <c r="F9" i="16" s="1" a="1"/>
  <c r="F9" i="16" s="1"/>
  <c r="H35" i="21"/>
  <c r="G35" i="21"/>
  <c r="F35" i="21"/>
  <c r="E35" i="21"/>
  <c r="D35" i="21"/>
  <c r="A33" i="21"/>
  <c r="B7" i="21"/>
  <c r="B6" i="21"/>
  <c r="B5" i="21"/>
  <c r="B4" i="21"/>
  <c r="A1" i="21"/>
  <c r="F30" i="16" l="1" a="1"/>
  <c r="F30" i="16" s="1"/>
  <c r="F10" i="16" a="1"/>
  <c r="F10" i="16" s="1"/>
  <c r="B93" i="6"/>
  <c r="K93" i="6"/>
  <c r="F31" i="16" l="1" a="1"/>
  <c r="F31" i="16" s="1"/>
  <c r="F32" i="16" s="1" a="1"/>
  <c r="F32" i="16" s="1"/>
  <c r="F33" i="16" s="1" a="1"/>
  <c r="F33" i="16" s="1"/>
  <c r="F34" i="16" s="1" a="1"/>
  <c r="F34" i="16" s="1"/>
  <c r="F35" i="16" s="1" a="1"/>
  <c r="F35" i="16" s="1"/>
  <c r="F36" i="16" s="1" a="1"/>
  <c r="F36" i="16" s="1"/>
  <c r="F37" i="16" s="1" a="1"/>
  <c r="F37" i="16" s="1"/>
  <c r="F38" i="16" s="1" a="1"/>
  <c r="F38" i="16" s="1"/>
  <c r="F39" i="16" s="1" a="1"/>
  <c r="F39" i="16" s="1"/>
  <c r="F40" i="16" s="1" a="1"/>
  <c r="F40" i="16" s="1"/>
  <c r="F11" i="16" a="1"/>
  <c r="F11" i="16" s="1"/>
  <c r="F12" i="16" s="1" a="1"/>
  <c r="F12" i="16" s="1"/>
  <c r="AC76" i="21"/>
  <c r="Q8" i="21"/>
  <c r="Q5" i="21"/>
  <c r="O9" i="21"/>
  <c r="Q10" i="21"/>
  <c r="O7" i="21"/>
  <c r="Q76" i="21"/>
  <c r="Q7" i="21"/>
  <c r="O8" i="21"/>
  <c r="Y76" i="21"/>
  <c r="Q12" i="21"/>
  <c r="Q9" i="21"/>
  <c r="O6" i="21"/>
  <c r="O10" i="21"/>
  <c r="O5" i="21"/>
  <c r="U76" i="21"/>
  <c r="Q6" i="21"/>
  <c r="O11" i="21"/>
  <c r="AG76" i="21"/>
  <c r="Q11" i="21"/>
  <c r="O12" i="21"/>
  <c r="F13" i="16" l="1" a="1"/>
  <c r="F13" i="16" s="1"/>
  <c r="F14" i="16" s="1" a="1"/>
  <c r="F14" i="16" s="1"/>
  <c r="F15" i="16" s="1" a="1"/>
  <c r="F15" i="16" s="1"/>
  <c r="F16" i="16" s="1" a="1"/>
  <c r="F16" i="16" s="1"/>
  <c r="F17" i="16" s="1" a="1"/>
  <c r="F17" i="16" s="1"/>
  <c r="F18" i="16" s="1" a="1"/>
  <c r="F18" i="16" s="1"/>
  <c r="F19" i="16" s="1" a="1"/>
  <c r="F19" i="16" s="1"/>
  <c r="F20" i="16" s="1" a="1"/>
  <c r="F20" i="16" s="1"/>
  <c r="AH77" i="21"/>
  <c r="V77" i="21"/>
  <c r="R77" i="21"/>
  <c r="Z77" i="21"/>
  <c r="AB77" i="21"/>
  <c r="AF77" i="21"/>
  <c r="P77" i="21"/>
  <c r="AD77" i="21"/>
  <c r="X77" i="21"/>
  <c r="T77" i="21"/>
  <c r="C4" i="21" l="1"/>
  <c r="C17" i="19" a="1"/>
  <c r="C17" i="19" s="1"/>
  <c r="C3" i="19" a="1"/>
  <c r="C3" i="19" s="1"/>
  <c r="C4" i="19" l="1" a="1"/>
  <c r="C4" i="19" s="1"/>
  <c r="C5" i="19" s="1" a="1"/>
  <c r="C5" i="19" s="1"/>
  <c r="U10" i="10"/>
  <c r="I93" i="6"/>
  <c r="AA10" i="5"/>
  <c r="M30" i="5" s="1"/>
  <c r="L30" i="5"/>
  <c r="S10" i="10"/>
  <c r="B167" i="9" s="1"/>
  <c r="V10" i="10"/>
  <c r="L30" i="10" s="1"/>
  <c r="C6" i="19" l="1" a="1"/>
  <c r="C6" i="19" s="1"/>
  <c r="C7" i="19" s="1" a="1"/>
  <c r="C7" i="19" s="1"/>
  <c r="C8" i="19" s="1" a="1"/>
  <c r="C8" i="19" s="1"/>
  <c r="N167" i="9"/>
  <c r="C30" i="5"/>
  <c r="H60" i="21"/>
  <c r="H64" i="21"/>
  <c r="H68" i="21"/>
  <c r="H72" i="21"/>
  <c r="H62" i="21"/>
  <c r="H61" i="21"/>
  <c r="H59" i="21"/>
  <c r="H63" i="21"/>
  <c r="H67" i="21"/>
  <c r="H71" i="21"/>
  <c r="H66" i="21"/>
  <c r="H70" i="21"/>
  <c r="H65" i="21"/>
  <c r="H69" i="21"/>
  <c r="H58" i="21"/>
  <c r="B30" i="10"/>
  <c r="Z127" i="1"/>
  <c r="G100" i="1"/>
  <c r="G76" i="1"/>
  <c r="G58" i="1"/>
  <c r="K167" i="9" l="1"/>
  <c r="K168" i="9" s="1"/>
  <c r="L167" i="9"/>
  <c r="V83" i="21" a="1"/>
  <c r="V83" i="21" s="1"/>
  <c r="V87" i="21" a="1"/>
  <c r="V87" i="21" s="1"/>
  <c r="V91" i="21" a="1"/>
  <c r="V91" i="21" s="1"/>
  <c r="V95" i="21" a="1"/>
  <c r="V95" i="21" s="1"/>
  <c r="V99" i="21" a="1"/>
  <c r="V99" i="21" s="1"/>
  <c r="V103" i="21" a="1"/>
  <c r="V103" i="21" s="1"/>
  <c r="V107" i="21" a="1"/>
  <c r="V107" i="21" s="1"/>
  <c r="T81" i="21" a="1"/>
  <c r="T81" i="21" s="1"/>
  <c r="T85" i="21" a="1"/>
  <c r="T85" i="21" s="1"/>
  <c r="T89" i="21" a="1"/>
  <c r="T89" i="21" s="1"/>
  <c r="T93" i="21" a="1"/>
  <c r="T93" i="21" s="1"/>
  <c r="T97" i="21" a="1"/>
  <c r="T97" i="21" s="1"/>
  <c r="T101" i="21" a="1"/>
  <c r="T101" i="21" s="1"/>
  <c r="T105" i="21" a="1"/>
  <c r="T105" i="21" s="1"/>
  <c r="U79" i="21" a="1"/>
  <c r="U79" i="21" s="1"/>
  <c r="Q81" i="21" a="1"/>
  <c r="Q81" i="21" s="1"/>
  <c r="W83" i="21" a="1"/>
  <c r="W83" i="21" s="1"/>
  <c r="W87" i="21" a="1"/>
  <c r="W87" i="21" s="1"/>
  <c r="W91" i="21" a="1"/>
  <c r="W91" i="21" s="1"/>
  <c r="W95" i="21" a="1"/>
  <c r="W95" i="21" s="1"/>
  <c r="W99" i="21" a="1"/>
  <c r="W99" i="21" s="1"/>
  <c r="W103" i="21" a="1"/>
  <c r="W103" i="21" s="1"/>
  <c r="W107" i="21" a="1"/>
  <c r="W107" i="21" s="1"/>
  <c r="U81" i="21" a="1"/>
  <c r="U81" i="21" s="1"/>
  <c r="U85" i="21" a="1"/>
  <c r="U85" i="21" s="1"/>
  <c r="U89" i="21" a="1"/>
  <c r="U89" i="21" s="1"/>
  <c r="U93" i="21" a="1"/>
  <c r="U93" i="21" s="1"/>
  <c r="U97" i="21" a="1"/>
  <c r="U97" i="21" s="1"/>
  <c r="U101" i="21" a="1"/>
  <c r="U101" i="21" s="1"/>
  <c r="U105" i="21" a="1"/>
  <c r="U105" i="21" s="1"/>
  <c r="P80" i="21" a="1"/>
  <c r="P80" i="21" s="1"/>
  <c r="P82" i="21" a="1"/>
  <c r="P82" i="21" s="1"/>
  <c r="P86" i="21" a="1"/>
  <c r="P86" i="21" s="1"/>
  <c r="P90" i="21" a="1"/>
  <c r="P90" i="21" s="1"/>
  <c r="P94" i="21" a="1"/>
  <c r="P94" i="21" s="1"/>
  <c r="P98" i="21" a="1"/>
  <c r="P98" i="21" s="1"/>
  <c r="P101" i="21" a="1"/>
  <c r="P101" i="21" s="1"/>
  <c r="P104" i="21" a="1"/>
  <c r="P104" i="21" s="1"/>
  <c r="P108" i="21" a="1"/>
  <c r="P108" i="21" s="1"/>
  <c r="Q84" i="21" a="1"/>
  <c r="Q84" i="21" s="1"/>
  <c r="Q88" i="21" a="1"/>
  <c r="Q88" i="21" s="1"/>
  <c r="Q92" i="21" a="1"/>
  <c r="Q92" i="21" s="1"/>
  <c r="Q96" i="21" a="1"/>
  <c r="Q96" i="21" s="1"/>
  <c r="R79" i="21" a="1"/>
  <c r="R79" i="21" s="1"/>
  <c r="Q103" i="21" a="1"/>
  <c r="Q103" i="21" s="1"/>
  <c r="S106" i="21" a="1"/>
  <c r="S106" i="21" s="1"/>
  <c r="R83" i="21" a="1"/>
  <c r="R83" i="21" s="1"/>
  <c r="R87" i="21" a="1"/>
  <c r="R87" i="21" s="1"/>
  <c r="R91" i="21" a="1"/>
  <c r="R91" i="21" s="1"/>
  <c r="R95" i="21" a="1"/>
  <c r="R95" i="21" s="1"/>
  <c r="Q100" i="21" a="1"/>
  <c r="Q100" i="21" s="1"/>
  <c r="S103" i="21" a="1"/>
  <c r="S103" i="21" s="1"/>
  <c r="Q108" i="21" a="1"/>
  <c r="Q108" i="21" s="1"/>
  <c r="S84" i="21" a="1"/>
  <c r="S84" i="21" s="1"/>
  <c r="S88" i="21" a="1"/>
  <c r="S88" i="21" s="1"/>
  <c r="S92" i="21" a="1"/>
  <c r="S92" i="21" s="1"/>
  <c r="S96" i="21" a="1"/>
  <c r="S96" i="21" s="1"/>
  <c r="S79" i="21" a="1"/>
  <c r="S79" i="21" s="1"/>
  <c r="R105" i="21" a="1"/>
  <c r="R105" i="21" s="1"/>
  <c r="P79" i="21" a="1"/>
  <c r="P79" i="21" s="1"/>
  <c r="R106" i="21" a="1"/>
  <c r="R106" i="21" s="1"/>
  <c r="W90" i="21" a="1"/>
  <c r="W90" i="21" s="1"/>
  <c r="W98" i="21" a="1"/>
  <c r="W98" i="21" s="1"/>
  <c r="U80" i="21" a="1"/>
  <c r="U80" i="21" s="1"/>
  <c r="U92" i="21" a="1"/>
  <c r="U92" i="21" s="1"/>
  <c r="U104" i="21" a="1"/>
  <c r="U104" i="21" s="1"/>
  <c r="V82" i="21" a="1"/>
  <c r="V82" i="21" s="1"/>
  <c r="V94" i="21" a="1"/>
  <c r="V94" i="21" s="1"/>
  <c r="V106" i="21" a="1"/>
  <c r="V106" i="21" s="1"/>
  <c r="T88" i="21" a="1"/>
  <c r="T88" i="21" s="1"/>
  <c r="T100" i="21" a="1"/>
  <c r="T100" i="21" s="1"/>
  <c r="R81" i="21" a="1"/>
  <c r="R81" i="21" s="1"/>
  <c r="P93" i="21" a="1"/>
  <c r="P93" i="21" s="1"/>
  <c r="P103" i="21" a="1"/>
  <c r="P103" i="21" s="1"/>
  <c r="Q87" i="21" a="1"/>
  <c r="Q87" i="21" s="1"/>
  <c r="Q99" i="21" a="1"/>
  <c r="Q99" i="21" s="1"/>
  <c r="R82" i="21" a="1"/>
  <c r="R82" i="21" s="1"/>
  <c r="R94" i="21" a="1"/>
  <c r="R94" i="21" s="1"/>
  <c r="Q107" i="21" a="1"/>
  <c r="Q107" i="21" s="1"/>
  <c r="S91" i="21" a="1"/>
  <c r="S91" i="21" s="1"/>
  <c r="R104" i="21" a="1"/>
  <c r="R104" i="21" s="1"/>
  <c r="W80" i="21" a="1"/>
  <c r="W80" i="21" s="1"/>
  <c r="W84" i="21" a="1"/>
  <c r="W84" i="21" s="1"/>
  <c r="W88" i="21" a="1"/>
  <c r="W88" i="21" s="1"/>
  <c r="W92" i="21" a="1"/>
  <c r="W92" i="21" s="1"/>
  <c r="W96" i="21" a="1"/>
  <c r="W96" i="21" s="1"/>
  <c r="W100" i="21" a="1"/>
  <c r="W100" i="21" s="1"/>
  <c r="W104" i="21" a="1"/>
  <c r="W104" i="21" s="1"/>
  <c r="W108" i="21" a="1"/>
  <c r="W108" i="21" s="1"/>
  <c r="U82" i="21" a="1"/>
  <c r="U82" i="21" s="1"/>
  <c r="U86" i="21" a="1"/>
  <c r="U86" i="21" s="1"/>
  <c r="U90" i="21" a="1"/>
  <c r="U90" i="21" s="1"/>
  <c r="U94" i="21" a="1"/>
  <c r="U94" i="21" s="1"/>
  <c r="U98" i="21" a="1"/>
  <c r="U98" i="21" s="1"/>
  <c r="U102" i="21" a="1"/>
  <c r="U102" i="21" s="1"/>
  <c r="U106" i="21" a="1"/>
  <c r="U106" i="21" s="1"/>
  <c r="T79" i="21" a="1"/>
  <c r="T79" i="21" s="1"/>
  <c r="V80" i="21" a="1"/>
  <c r="V80" i="21" s="1"/>
  <c r="V84" i="21" a="1"/>
  <c r="V84" i="21" s="1"/>
  <c r="V88" i="21" a="1"/>
  <c r="V88" i="21" s="1"/>
  <c r="V92" i="21" a="1"/>
  <c r="V92" i="21" s="1"/>
  <c r="V96" i="21" a="1"/>
  <c r="V96" i="21" s="1"/>
  <c r="V100" i="21" a="1"/>
  <c r="V100" i="21" s="1"/>
  <c r="V104" i="21" a="1"/>
  <c r="V104" i="21" s="1"/>
  <c r="V108" i="21" a="1"/>
  <c r="V108" i="21" s="1"/>
  <c r="T82" i="21" a="1"/>
  <c r="T82" i="21" s="1"/>
  <c r="T86" i="21" a="1"/>
  <c r="T86" i="21" s="1"/>
  <c r="T90" i="21" a="1"/>
  <c r="T90" i="21" s="1"/>
  <c r="T94" i="21" a="1"/>
  <c r="T94" i="21" s="1"/>
  <c r="T98" i="21" a="1"/>
  <c r="T98" i="21" s="1"/>
  <c r="T102" i="21" a="1"/>
  <c r="T102" i="21" s="1"/>
  <c r="T106" i="21" a="1"/>
  <c r="T106" i="21" s="1"/>
  <c r="R80" i="21" a="1"/>
  <c r="R80" i="21" s="1"/>
  <c r="P83" i="21" a="1"/>
  <c r="P83" i="21" s="1"/>
  <c r="P87" i="21" a="1"/>
  <c r="P87" i="21" s="1"/>
  <c r="P91" i="21" a="1"/>
  <c r="P91" i="21" s="1"/>
  <c r="P95" i="21" a="1"/>
  <c r="P95" i="21" s="1"/>
  <c r="P99" i="21" a="1"/>
  <c r="P99" i="21" s="1"/>
  <c r="R101" i="21" a="1"/>
  <c r="R101" i="21" s="1"/>
  <c r="P105" i="21" a="1"/>
  <c r="P105" i="21" s="1"/>
  <c r="Q79" i="21" a="1"/>
  <c r="Q79" i="21" s="1"/>
  <c r="Q85" i="21" a="1"/>
  <c r="Q85" i="21" s="1"/>
  <c r="Q89" i="21" a="1"/>
  <c r="Q89" i="21" s="1"/>
  <c r="Q93" i="21" a="1"/>
  <c r="Q93" i="21" s="1"/>
  <c r="Q97" i="21" a="1"/>
  <c r="Q97" i="21" s="1"/>
  <c r="R99" i="21" a="1"/>
  <c r="R99" i="21" s="1"/>
  <c r="Q104" i="21" a="1"/>
  <c r="Q104" i="21" s="1"/>
  <c r="S107" i="21" a="1"/>
  <c r="S107" i="21" s="1"/>
  <c r="R84" i="21" a="1"/>
  <c r="R84" i="21" s="1"/>
  <c r="R88" i="21" a="1"/>
  <c r="R88" i="21" s="1"/>
  <c r="R92" i="21" a="1"/>
  <c r="R92" i="21" s="1"/>
  <c r="R96" i="21" a="1"/>
  <c r="R96" i="21" s="1"/>
  <c r="S100" i="21" a="1"/>
  <c r="S100" i="21" s="1"/>
  <c r="S104" i="21" a="1"/>
  <c r="S104" i="21" s="1"/>
  <c r="S81" i="21" a="1"/>
  <c r="S81" i="21" s="1"/>
  <c r="S85" i="21" a="1"/>
  <c r="S85" i="21" s="1"/>
  <c r="S89" i="21" a="1"/>
  <c r="S89" i="21" s="1"/>
  <c r="S93" i="21" a="1"/>
  <c r="S93" i="21" s="1"/>
  <c r="S97" i="21" a="1"/>
  <c r="S97" i="21" s="1"/>
  <c r="P102" i="21" a="1"/>
  <c r="P102" i="21" s="1"/>
  <c r="W86" i="21" a="1"/>
  <c r="W86" i="21" s="1"/>
  <c r="W106" i="21" a="1"/>
  <c r="W106" i="21" s="1"/>
  <c r="U88" i="21" a="1"/>
  <c r="U88" i="21" s="1"/>
  <c r="U100" i="21" a="1"/>
  <c r="U100" i="21" s="1"/>
  <c r="S80" i="21" a="1"/>
  <c r="S80" i="21" s="1"/>
  <c r="V90" i="21" a="1"/>
  <c r="V90" i="21" s="1"/>
  <c r="V102" i="21" a="1"/>
  <c r="V102" i="21" s="1"/>
  <c r="T84" i="21" a="1"/>
  <c r="T84" i="21" s="1"/>
  <c r="T96" i="21" a="1"/>
  <c r="T96" i="21" s="1"/>
  <c r="T108" i="21" a="1"/>
  <c r="T108" i="21" s="1"/>
  <c r="P89" i="21" a="1"/>
  <c r="P89" i="21" s="1"/>
  <c r="R100" i="21" a="1"/>
  <c r="R100" i="21" s="1"/>
  <c r="Q83" i="21" a="1"/>
  <c r="Q83" i="21" s="1"/>
  <c r="Q95" i="21" a="1"/>
  <c r="Q95" i="21" s="1"/>
  <c r="Q106" i="21" a="1"/>
  <c r="Q106" i="21" s="1"/>
  <c r="R90" i="21" a="1"/>
  <c r="R90" i="21" s="1"/>
  <c r="S102" i="21" a="1"/>
  <c r="S102" i="21" s="1"/>
  <c r="S87" i="21" a="1"/>
  <c r="S87" i="21" s="1"/>
  <c r="S99" i="21" a="1"/>
  <c r="S99" i="21" s="1"/>
  <c r="V81" i="21" a="1"/>
  <c r="V81" i="21" s="1"/>
  <c r="V85" i="21" a="1"/>
  <c r="V85" i="21" s="1"/>
  <c r="V89" i="21" a="1"/>
  <c r="V89" i="21" s="1"/>
  <c r="V93" i="21" a="1"/>
  <c r="V93" i="21" s="1"/>
  <c r="V97" i="21" a="1"/>
  <c r="V97" i="21" s="1"/>
  <c r="V101" i="21" a="1"/>
  <c r="V101" i="21" s="1"/>
  <c r="V105" i="21" a="1"/>
  <c r="V105" i="21" s="1"/>
  <c r="W79" i="21" a="1"/>
  <c r="W79" i="21" s="1"/>
  <c r="T83" i="21" a="1"/>
  <c r="T83" i="21" s="1"/>
  <c r="T87" i="21" a="1"/>
  <c r="T87" i="21" s="1"/>
  <c r="T91" i="21" a="1"/>
  <c r="T91" i="21" s="1"/>
  <c r="T95" i="21" a="1"/>
  <c r="T95" i="21" s="1"/>
  <c r="T99" i="21" a="1"/>
  <c r="T99" i="21" s="1"/>
  <c r="T103" i="21" a="1"/>
  <c r="T103" i="21" s="1"/>
  <c r="T107" i="21" a="1"/>
  <c r="T107" i="21" s="1"/>
  <c r="Q80" i="21" a="1"/>
  <c r="Q80" i="21" s="1"/>
  <c r="W81" i="21" a="1"/>
  <c r="W81" i="21" s="1"/>
  <c r="W85" i="21" a="1"/>
  <c r="W85" i="21" s="1"/>
  <c r="W89" i="21" a="1"/>
  <c r="W89" i="21" s="1"/>
  <c r="W93" i="21" a="1"/>
  <c r="W93" i="21" s="1"/>
  <c r="W97" i="21" a="1"/>
  <c r="W97" i="21" s="1"/>
  <c r="W101" i="21" a="1"/>
  <c r="W101" i="21" s="1"/>
  <c r="W105" i="21" a="1"/>
  <c r="W105" i="21" s="1"/>
  <c r="V79" i="21" a="1"/>
  <c r="V79" i="21" s="1"/>
  <c r="U83" i="21" a="1"/>
  <c r="U83" i="21" s="1"/>
  <c r="U87" i="21" a="1"/>
  <c r="U87" i="21" s="1"/>
  <c r="U91" i="21" a="1"/>
  <c r="U91" i="21" s="1"/>
  <c r="U95" i="21" a="1"/>
  <c r="U95" i="21" s="1"/>
  <c r="U99" i="21" a="1"/>
  <c r="U99" i="21" s="1"/>
  <c r="U103" i="21" a="1"/>
  <c r="U103" i="21" s="1"/>
  <c r="U107" i="21" a="1"/>
  <c r="U107" i="21" s="1"/>
  <c r="P81" i="21" a="1"/>
  <c r="P81" i="21" s="1"/>
  <c r="P84" i="21" a="1"/>
  <c r="P84" i="21" s="1"/>
  <c r="P88" i="21" a="1"/>
  <c r="P88" i="21" s="1"/>
  <c r="P92" i="21" a="1"/>
  <c r="P92" i="21" s="1"/>
  <c r="P96" i="21" a="1"/>
  <c r="P96" i="21" s="1"/>
  <c r="P100" i="21" a="1"/>
  <c r="P100" i="21" s="1"/>
  <c r="R102" i="21" a="1"/>
  <c r="R102" i="21" s="1"/>
  <c r="P106" i="21" a="1"/>
  <c r="P106" i="21" s="1"/>
  <c r="Q82" i="21" a="1"/>
  <c r="Q82" i="21" s="1"/>
  <c r="Q86" i="21" a="1"/>
  <c r="Q86" i="21" s="1"/>
  <c r="Q90" i="21" a="1"/>
  <c r="Q90" i="21" s="1"/>
  <c r="Q94" i="21" a="1"/>
  <c r="Q94" i="21" s="1"/>
  <c r="Q98" i="21" a="1"/>
  <c r="Q98" i="21" s="1"/>
  <c r="Q101" i="21" a="1"/>
  <c r="Q101" i="21" s="1"/>
  <c r="Q105" i="21" a="1"/>
  <c r="Q105" i="21" s="1"/>
  <c r="S108" i="21" a="1"/>
  <c r="S108" i="21" s="1"/>
  <c r="R85" i="21" a="1"/>
  <c r="R85" i="21" s="1"/>
  <c r="R89" i="21" a="1"/>
  <c r="R89" i="21" s="1"/>
  <c r="R93" i="21" a="1"/>
  <c r="R93" i="21" s="1"/>
  <c r="R97" i="21" a="1"/>
  <c r="R97" i="21" s="1"/>
  <c r="S101" i="21" a="1"/>
  <c r="S101" i="21" s="1"/>
  <c r="S105" i="21" a="1"/>
  <c r="S105" i="21" s="1"/>
  <c r="S82" i="21" a="1"/>
  <c r="S82" i="21" s="1"/>
  <c r="S86" i="21" a="1"/>
  <c r="S86" i="21" s="1"/>
  <c r="S90" i="21" a="1"/>
  <c r="S90" i="21" s="1"/>
  <c r="S94" i="21" a="1"/>
  <c r="S94" i="21" s="1"/>
  <c r="S98" i="21" a="1"/>
  <c r="S98" i="21" s="1"/>
  <c r="R103" i="21" a="1"/>
  <c r="R103" i="21" s="1"/>
  <c r="R107" i="21" a="1"/>
  <c r="R107" i="21" s="1"/>
  <c r="W82" i="21" a="1"/>
  <c r="W82" i="21" s="1"/>
  <c r="W94" i="21" a="1"/>
  <c r="W94" i="21" s="1"/>
  <c r="W102" i="21" a="1"/>
  <c r="W102" i="21" s="1"/>
  <c r="U84" i="21" a="1"/>
  <c r="U84" i="21" s="1"/>
  <c r="U96" i="21" a="1"/>
  <c r="U96" i="21" s="1"/>
  <c r="U108" i="21" a="1"/>
  <c r="U108" i="21" s="1"/>
  <c r="V86" i="21" a="1"/>
  <c r="V86" i="21" s="1"/>
  <c r="V98" i="21" a="1"/>
  <c r="V98" i="21" s="1"/>
  <c r="T80" i="21" a="1"/>
  <c r="T80" i="21" s="1"/>
  <c r="T92" i="21" a="1"/>
  <c r="T92" i="21" s="1"/>
  <c r="T104" i="21" a="1"/>
  <c r="T104" i="21" s="1"/>
  <c r="P85" i="21" a="1"/>
  <c r="P85" i="21" s="1"/>
  <c r="P97" i="21" a="1"/>
  <c r="P97" i="21" s="1"/>
  <c r="P107" i="21" a="1"/>
  <c r="P107" i="21" s="1"/>
  <c r="Q91" i="21" a="1"/>
  <c r="Q91" i="21" s="1"/>
  <c r="Q102" i="21" a="1"/>
  <c r="Q102" i="21" s="1"/>
  <c r="R86" i="21" a="1"/>
  <c r="R86" i="21" s="1"/>
  <c r="R98" i="21" a="1"/>
  <c r="R98" i="21" s="1"/>
  <c r="S83" i="21" a="1"/>
  <c r="S83" i="21" s="1"/>
  <c r="S95" i="21" a="1"/>
  <c r="S95" i="21" s="1"/>
  <c r="R108" i="21" a="1"/>
  <c r="R108" i="21" s="1"/>
  <c r="K169" i="9" l="1"/>
  <c r="L168" i="9"/>
  <c r="Y10" i="5"/>
  <c r="B326" i="9" s="1"/>
  <c r="K170" i="9" l="1"/>
  <c r="L169" i="9"/>
  <c r="X326" i="9"/>
  <c r="U326" i="9" s="1" a="1"/>
  <c r="U326" i="9" s="1"/>
  <c r="Y326" i="9"/>
  <c r="Y327" i="9" s="1"/>
  <c r="Y328" i="9" s="1"/>
  <c r="Y329" i="9" s="1"/>
  <c r="Y330" i="9" s="1"/>
  <c r="Y331" i="9" s="1"/>
  <c r="Y332" i="9" s="1"/>
  <c r="Y333" i="9" s="1"/>
  <c r="Y334" i="9" s="1"/>
  <c r="Y335" i="9" s="1"/>
  <c r="Y336" i="9" s="1"/>
  <c r="Y337" i="9" s="1"/>
  <c r="Y338" i="9" s="1"/>
  <c r="Y339" i="9" s="1"/>
  <c r="Y340" i="9" s="1"/>
  <c r="Y341" i="9" s="1"/>
  <c r="Y342" i="9" s="1"/>
  <c r="Y343" i="9" s="1"/>
  <c r="Y344" i="9" s="1"/>
  <c r="Y345" i="9" s="1"/>
  <c r="Y346" i="9" s="1"/>
  <c r="Y347" i="9" s="1"/>
  <c r="Y348" i="9" s="1"/>
  <c r="Y349" i="9" s="1"/>
  <c r="Y350" i="9" s="1"/>
  <c r="Y351" i="9" s="1"/>
  <c r="Y352" i="9" s="1"/>
  <c r="Y353" i="9" s="1"/>
  <c r="Y354" i="9" s="1"/>
  <c r="Y355" i="9" s="1"/>
  <c r="Y356" i="9" s="1"/>
  <c r="Y357" i="9" s="1"/>
  <c r="Y358" i="9" s="1"/>
  <c r="Y359" i="9" s="1"/>
  <c r="Y360" i="9" s="1"/>
  <c r="Y361" i="9" s="1"/>
  <c r="Y362" i="9" s="1"/>
  <c r="Y363" i="9" s="1"/>
  <c r="Y364" i="9" s="1"/>
  <c r="Y365" i="9" s="1"/>
  <c r="Y366" i="9" s="1"/>
  <c r="Y367" i="9" s="1"/>
  <c r="Y368" i="9" s="1"/>
  <c r="Y369" i="9" s="1"/>
  <c r="Y370" i="9" s="1"/>
  <c r="Y371" i="9" s="1"/>
  <c r="Y372" i="9" s="1"/>
  <c r="Y373" i="9" s="1"/>
  <c r="Y374" i="9" s="1"/>
  <c r="Y375" i="9" s="1"/>
  <c r="Y376" i="9" s="1"/>
  <c r="Y377" i="9" s="1"/>
  <c r="Y378" i="9" s="1"/>
  <c r="Y379" i="9" s="1"/>
  <c r="Y380" i="9" s="1"/>
  <c r="Y381" i="9" s="1"/>
  <c r="Y382" i="9" s="1"/>
  <c r="Y383" i="9" s="1"/>
  <c r="Y384" i="9" s="1"/>
  <c r="Y385" i="9" s="1"/>
  <c r="Y386" i="9" s="1"/>
  <c r="Y387" i="9" s="1"/>
  <c r="Y388" i="9" s="1"/>
  <c r="Y389" i="9" s="1"/>
  <c r="Y390" i="9" s="1"/>
  <c r="Y391" i="9" s="1"/>
  <c r="Y392" i="9" s="1"/>
  <c r="Y393" i="9" s="1"/>
  <c r="Y394" i="9" s="1"/>
  <c r="Y395" i="9" s="1"/>
  <c r="Y396" i="9" s="1"/>
  <c r="Y397" i="9" s="1"/>
  <c r="Z326" i="9"/>
  <c r="AA326" i="9"/>
  <c r="A831" i="19" a="1"/>
  <c r="A831" i="19" s="1"/>
  <c r="A832" i="19" s="1" a="1"/>
  <c r="A832" i="19" s="1"/>
  <c r="A833" i="19" s="1" a="1"/>
  <c r="A833" i="19" s="1"/>
  <c r="A834" i="19" s="1" a="1"/>
  <c r="A834" i="19" s="1"/>
  <c r="C95" i="20"/>
  <c r="D95" i="20" s="1"/>
  <c r="C59" i="20"/>
  <c r="D59" i="20" s="1"/>
  <c r="C3" i="20"/>
  <c r="D3" i="20" s="1"/>
  <c r="Y398" i="9" l="1"/>
  <c r="Z397" i="9"/>
  <c r="D397" i="9" s="1" a="1"/>
  <c r="D397" i="9" s="1"/>
  <c r="K171" i="9"/>
  <c r="L170" i="9"/>
  <c r="P170" i="9" s="1" a="1"/>
  <c r="P170" i="9" s="1"/>
  <c r="C65" i="9" a="1"/>
  <c r="C65" i="9" s="1"/>
  <c r="D59" i="9" a="1"/>
  <c r="D59" i="9" s="1"/>
  <c r="P61" i="9" a="1"/>
  <c r="P61" i="9" s="1"/>
  <c r="C88" i="9" a="1"/>
  <c r="C88" i="9" s="1"/>
  <c r="D122" i="9" a="1"/>
  <c r="D122" i="9" s="1"/>
  <c r="C108" i="9" a="1"/>
  <c r="C108" i="9" s="1"/>
  <c r="D85" i="9" a="1"/>
  <c r="D85" i="9" s="1"/>
  <c r="P65" i="9" a="1"/>
  <c r="P65" i="9" s="1"/>
  <c r="C120" i="9" a="1"/>
  <c r="C120" i="9" s="1"/>
  <c r="P104" i="9" a="1"/>
  <c r="P104" i="9" s="1"/>
  <c r="P84" i="9" a="1"/>
  <c r="P84" i="9" s="1"/>
  <c r="P102" i="9" a="1"/>
  <c r="P102" i="9" s="1"/>
  <c r="D128" i="9" a="1"/>
  <c r="D128" i="9" s="1"/>
  <c r="P64" i="9" a="1"/>
  <c r="P64" i="9" s="1"/>
  <c r="C59" i="9" a="1"/>
  <c r="C59" i="9" s="1"/>
  <c r="C143" i="9" a="1"/>
  <c r="C143" i="9" s="1"/>
  <c r="P88" i="9" a="1"/>
  <c r="P88" i="9" s="1"/>
  <c r="D64" i="9" a="1"/>
  <c r="D64" i="9" s="1"/>
  <c r="P59" i="9" a="1"/>
  <c r="P59" i="9" s="1"/>
  <c r="P127" i="9" a="1"/>
  <c r="P127" i="9" s="1"/>
  <c r="C121" i="9" a="1"/>
  <c r="C121" i="9" s="1"/>
  <c r="D84" i="9" a="1"/>
  <c r="D84" i="9" s="1"/>
  <c r="C128" i="9" a="1"/>
  <c r="C128" i="9" s="1"/>
  <c r="D68" i="9" a="1"/>
  <c r="D68" i="9" s="1"/>
  <c r="D82" i="9" a="1"/>
  <c r="D82" i="9" s="1"/>
  <c r="P122" i="9" a="1"/>
  <c r="P122" i="9" s="1"/>
  <c r="D108" i="9" a="1"/>
  <c r="D108" i="9" s="1"/>
  <c r="C68" i="9" a="1"/>
  <c r="C68" i="9" s="1"/>
  <c r="D88" i="9" a="1"/>
  <c r="D88" i="9" s="1"/>
  <c r="C64" i="9" a="1"/>
  <c r="C64" i="9" s="1"/>
  <c r="P79" i="9" a="1"/>
  <c r="P79" i="9" s="1"/>
  <c r="C84" i="9" a="1"/>
  <c r="C84" i="9" s="1"/>
  <c r="D65" i="9" a="1"/>
  <c r="D65" i="9" s="1"/>
  <c r="P108" i="9" a="1"/>
  <c r="P108" i="9" s="1"/>
  <c r="C122" i="9" a="1"/>
  <c r="C122" i="9" s="1"/>
  <c r="C127" i="9" a="1"/>
  <c r="C127" i="9" s="1"/>
  <c r="D80" i="9" a="1"/>
  <c r="D80" i="9" s="1"/>
  <c r="D148" i="9" a="1"/>
  <c r="D148" i="9" s="1"/>
  <c r="P121" i="9" a="1"/>
  <c r="P121" i="9" s="1"/>
  <c r="C85" i="9" a="1"/>
  <c r="C85" i="9" s="1"/>
  <c r="P128" i="9" a="1"/>
  <c r="P128" i="9" s="1"/>
  <c r="C145" i="9" a="1"/>
  <c r="C145" i="9" s="1"/>
  <c r="P68" i="9" a="1"/>
  <c r="P68" i="9" s="1"/>
  <c r="D139" i="9" a="1"/>
  <c r="D139" i="9" s="1"/>
  <c r="P66" i="9" a="1"/>
  <c r="P66" i="9" s="1"/>
  <c r="C61" i="9" a="1"/>
  <c r="C61" i="9" s="1"/>
  <c r="P143" i="9" a="1"/>
  <c r="P143" i="9" s="1"/>
  <c r="C126" i="9" a="1"/>
  <c r="C126" i="9" s="1"/>
  <c r="D102" i="9" a="1"/>
  <c r="D102" i="9" s="1"/>
  <c r="P85" i="9" a="1"/>
  <c r="P85" i="9" s="1"/>
  <c r="C67" i="9" a="1"/>
  <c r="C67" i="9" s="1"/>
  <c r="C87" i="9" a="1"/>
  <c r="C87" i="9" s="1"/>
  <c r="D143" i="9" a="1"/>
  <c r="D143" i="9" s="1"/>
  <c r="D146" i="9" a="1"/>
  <c r="D146" i="9" s="1"/>
  <c r="C82" i="9" a="1"/>
  <c r="C82" i="9" s="1"/>
  <c r="D121" i="9" a="1"/>
  <c r="D121" i="9" s="1"/>
  <c r="D127" i="9" a="1"/>
  <c r="D127" i="9" s="1"/>
  <c r="D79" i="9" a="1"/>
  <c r="D79" i="9" s="1"/>
  <c r="C146" i="9" a="1"/>
  <c r="C146" i="9" s="1"/>
  <c r="D61" i="9" a="1"/>
  <c r="D61" i="9" s="1"/>
  <c r="C107" i="9" a="1"/>
  <c r="C107" i="9" s="1"/>
  <c r="D126" i="9" a="1"/>
  <c r="D126" i="9" s="1"/>
  <c r="C102" i="9" a="1"/>
  <c r="C102" i="9" s="1"/>
  <c r="D123" i="9" a="1"/>
  <c r="D123" i="9" s="1"/>
  <c r="P105" i="9" a="1"/>
  <c r="P105" i="9" s="1"/>
  <c r="C105" i="9" a="1"/>
  <c r="C105" i="9" s="1"/>
  <c r="C80" i="9" a="1"/>
  <c r="C80" i="9" s="1"/>
  <c r="D120" i="9" a="1"/>
  <c r="D120" i="9" s="1"/>
  <c r="C86" i="9" a="1"/>
  <c r="C86" i="9" s="1"/>
  <c r="C139" i="9" a="1"/>
  <c r="C139" i="9" s="1"/>
  <c r="P123" i="9" a="1"/>
  <c r="P123" i="9" s="1"/>
  <c r="P148" i="9" a="1"/>
  <c r="P148" i="9" s="1"/>
  <c r="C66" i="9" a="1"/>
  <c r="C66" i="9" s="1"/>
  <c r="D63" i="9" a="1"/>
  <c r="D63" i="9" s="1"/>
  <c r="C148" i="9" a="1"/>
  <c r="C148" i="9" s="1"/>
  <c r="P120" i="9" a="1"/>
  <c r="P120" i="9" s="1"/>
  <c r="P87" i="9" a="1"/>
  <c r="P87" i="9" s="1"/>
  <c r="D105" i="9" a="1"/>
  <c r="D105" i="9" s="1"/>
  <c r="D66" i="9" a="1"/>
  <c r="D66" i="9" s="1"/>
  <c r="P63" i="9" a="1"/>
  <c r="P63" i="9" s="1"/>
  <c r="P139" i="9" a="1"/>
  <c r="P139" i="9" s="1"/>
  <c r="P146" i="9" a="1"/>
  <c r="P146" i="9" s="1"/>
  <c r="C60" i="9" a="1"/>
  <c r="C60" i="9" s="1"/>
  <c r="P145" i="9" a="1"/>
  <c r="P145" i="9" s="1"/>
  <c r="D104" i="9" a="1"/>
  <c r="D104" i="9" s="1"/>
  <c r="C123" i="9" a="1"/>
  <c r="C123" i="9" s="1"/>
  <c r="C79" i="9" a="1"/>
  <c r="C79" i="9" s="1"/>
  <c r="P126" i="9" a="1"/>
  <c r="P126" i="9" s="1"/>
  <c r="C63" i="9" a="1"/>
  <c r="C63" i="9" s="1"/>
  <c r="P82" i="9" a="1"/>
  <c r="P82" i="9" s="1"/>
  <c r="D145" i="9" a="1"/>
  <c r="D145" i="9" s="1"/>
  <c r="P107" i="9" a="1"/>
  <c r="P107" i="9" s="1"/>
  <c r="D87" i="9" a="1"/>
  <c r="D87" i="9" s="1"/>
  <c r="C104" i="9" a="1"/>
  <c r="C104" i="9" s="1"/>
  <c r="D60" i="9" a="1"/>
  <c r="D60" i="9" s="1"/>
  <c r="D124" i="9" a="1"/>
  <c r="D124" i="9" s="1"/>
  <c r="P67" i="9" a="1"/>
  <c r="P67" i="9" s="1"/>
  <c r="C62" i="9" a="1"/>
  <c r="C62" i="9" s="1"/>
  <c r="P101" i="9" a="1"/>
  <c r="P101" i="9" s="1"/>
  <c r="P125" i="9" a="1"/>
  <c r="P125" i="9" s="1"/>
  <c r="D81" i="9" a="1"/>
  <c r="D81" i="9" s="1"/>
  <c r="P60" i="9" a="1"/>
  <c r="P60" i="9" s="1"/>
  <c r="P103" i="9" a="1"/>
  <c r="P103" i="9" s="1"/>
  <c r="P83" i="9" a="1"/>
  <c r="P83" i="9" s="1"/>
  <c r="P86" i="9" a="1"/>
  <c r="P86" i="9" s="1"/>
  <c r="P144" i="9" a="1"/>
  <c r="P144" i="9" s="1"/>
  <c r="D141" i="9" a="1"/>
  <c r="D141" i="9" s="1"/>
  <c r="P106" i="9" a="1"/>
  <c r="P106" i="9" s="1"/>
  <c r="D99" i="9" a="1"/>
  <c r="D99" i="9" s="1"/>
  <c r="P100" i="9" a="1"/>
  <c r="P100" i="9" s="1"/>
  <c r="P77" i="9" a="1"/>
  <c r="P77" i="9" s="1"/>
  <c r="C113" i="9" a="1"/>
  <c r="C113" i="9" s="1"/>
  <c r="C55" i="9" a="1"/>
  <c r="C55" i="9" s="1"/>
  <c r="C137" i="9" a="1"/>
  <c r="C137" i="9" s="1"/>
  <c r="D149" i="9" a="1"/>
  <c r="D149" i="9" s="1"/>
  <c r="D117" i="9" a="1"/>
  <c r="D117" i="9" s="1"/>
  <c r="C138" i="9" a="1"/>
  <c r="C138" i="9" s="1"/>
  <c r="D96" i="9" a="1"/>
  <c r="D96" i="9" s="1"/>
  <c r="P140" i="9" a="1"/>
  <c r="P140" i="9" s="1"/>
  <c r="P124" i="9" a="1"/>
  <c r="P124" i="9" s="1"/>
  <c r="P62" i="9" a="1"/>
  <c r="P62" i="9" s="1"/>
  <c r="D101" i="9" a="1"/>
  <c r="D101" i="9" s="1"/>
  <c r="D119" i="9" a="1"/>
  <c r="D119" i="9" s="1"/>
  <c r="P142" i="9" a="1"/>
  <c r="P142" i="9" s="1"/>
  <c r="C103" i="9" a="1"/>
  <c r="C103" i="9" s="1"/>
  <c r="C83" i="9" a="1"/>
  <c r="C83" i="9" s="1"/>
  <c r="D86" i="9" a="1"/>
  <c r="D86" i="9" s="1"/>
  <c r="C147" i="9" a="1"/>
  <c r="C147" i="9" s="1"/>
  <c r="D144" i="9" a="1"/>
  <c r="D144" i="9" s="1"/>
  <c r="C106" i="9" a="1"/>
  <c r="C106" i="9" s="1"/>
  <c r="C99" i="9" a="1"/>
  <c r="C99" i="9" s="1"/>
  <c r="C100" i="9" a="1"/>
  <c r="C100" i="9" s="1"/>
  <c r="D131" i="9" a="1"/>
  <c r="D131" i="9" s="1"/>
  <c r="P116" i="9" a="1"/>
  <c r="P116" i="9" s="1"/>
  <c r="D113" i="9" a="1"/>
  <c r="D113" i="9" s="1"/>
  <c r="P55" i="9" a="1"/>
  <c r="P55" i="9" s="1"/>
  <c r="D137" i="9" a="1"/>
  <c r="D137" i="9" s="1"/>
  <c r="D95" i="9" a="1"/>
  <c r="D95" i="9" s="1"/>
  <c r="P149" i="9" a="1"/>
  <c r="P149" i="9" s="1"/>
  <c r="P117" i="9" a="1"/>
  <c r="P117" i="9" s="1"/>
  <c r="D138" i="9" a="1"/>
  <c r="D138" i="9" s="1"/>
  <c r="D76" i="9" a="1"/>
  <c r="D76" i="9" s="1"/>
  <c r="P153" i="9" a="1"/>
  <c r="P153" i="9" s="1"/>
  <c r="P94" i="9" a="1"/>
  <c r="P94" i="9" s="1"/>
  <c r="D93" i="9" a="1"/>
  <c r="D93" i="9" s="1"/>
  <c r="P109" i="9" a="1"/>
  <c r="P109" i="9" s="1"/>
  <c r="C155" i="9" a="1"/>
  <c r="C155" i="9" s="1"/>
  <c r="C90" i="9" a="1"/>
  <c r="C90" i="9" s="1"/>
  <c r="D70" i="9" a="1"/>
  <c r="D70" i="9" s="1"/>
  <c r="P111" i="9" a="1"/>
  <c r="P111" i="9" s="1"/>
  <c r="D118" i="9" a="1"/>
  <c r="D118" i="9" s="1"/>
  <c r="C134" i="9" a="1"/>
  <c r="C134" i="9" s="1"/>
  <c r="P119" i="9" a="1"/>
  <c r="P119" i="9" s="1"/>
  <c r="P80" i="9" a="1"/>
  <c r="P80" i="9" s="1"/>
  <c r="D107" i="9" a="1"/>
  <c r="D107" i="9" s="1"/>
  <c r="D140" i="9" a="1"/>
  <c r="D140" i="9" s="1"/>
  <c r="C124" i="9" a="1"/>
  <c r="C124" i="9" s="1"/>
  <c r="D62" i="9" a="1"/>
  <c r="D62" i="9" s="1"/>
  <c r="C125" i="9" a="1"/>
  <c r="C125" i="9" s="1"/>
  <c r="C119" i="9" a="1"/>
  <c r="C119" i="9" s="1"/>
  <c r="C81" i="9" a="1"/>
  <c r="C81" i="9" s="1"/>
  <c r="D142" i="9" a="1"/>
  <c r="D142" i="9" s="1"/>
  <c r="D83" i="9" a="1"/>
  <c r="D83" i="9" s="1"/>
  <c r="P147" i="9" a="1"/>
  <c r="P147" i="9" s="1"/>
  <c r="C144" i="9" a="1"/>
  <c r="C144" i="9" s="1"/>
  <c r="C141" i="9" a="1"/>
  <c r="C141" i="9" s="1"/>
  <c r="D106" i="9" a="1"/>
  <c r="D106" i="9" s="1"/>
  <c r="C131" i="9" a="1"/>
  <c r="C131" i="9" s="1"/>
  <c r="C77" i="9" a="1"/>
  <c r="C77" i="9" s="1"/>
  <c r="D116" i="9" a="1"/>
  <c r="D116" i="9" s="1"/>
  <c r="P113" i="9" a="1"/>
  <c r="P113" i="9" s="1"/>
  <c r="P137" i="9" a="1"/>
  <c r="P137" i="9" s="1"/>
  <c r="C95" i="9" a="1"/>
  <c r="C95" i="9" s="1"/>
  <c r="D125" i="9" a="1"/>
  <c r="D125" i="9" s="1"/>
  <c r="C142" i="9" a="1"/>
  <c r="C142" i="9" s="1"/>
  <c r="D103" i="9" a="1"/>
  <c r="D103" i="9" s="1"/>
  <c r="P99" i="9" a="1"/>
  <c r="P99" i="9" s="1"/>
  <c r="D77" i="9" a="1"/>
  <c r="D77" i="9" s="1"/>
  <c r="C116" i="9" a="1"/>
  <c r="C116" i="9" s="1"/>
  <c r="C117" i="9" a="1"/>
  <c r="C117" i="9" s="1"/>
  <c r="C96" i="9" a="1"/>
  <c r="C96" i="9" s="1"/>
  <c r="C94" i="9" a="1"/>
  <c r="C94" i="9" s="1"/>
  <c r="C57" i="9" a="1"/>
  <c r="C57" i="9" s="1"/>
  <c r="D90" i="9" a="1"/>
  <c r="D90" i="9" s="1"/>
  <c r="P130" i="9" a="1"/>
  <c r="P130" i="9" s="1"/>
  <c r="C152" i="9" a="1"/>
  <c r="C152" i="9" s="1"/>
  <c r="C111" i="9" a="1"/>
  <c r="C111" i="9" s="1"/>
  <c r="D67" i="9" a="1"/>
  <c r="D67" i="9" s="1"/>
  <c r="D55" i="9" a="1"/>
  <c r="D55" i="9" s="1"/>
  <c r="P96" i="9" a="1"/>
  <c r="P96" i="9" s="1"/>
  <c r="C76" i="9" a="1"/>
  <c r="C76" i="9" s="1"/>
  <c r="C153" i="9" a="1"/>
  <c r="C153" i="9" s="1"/>
  <c r="D94" i="9" a="1"/>
  <c r="D94" i="9" s="1"/>
  <c r="D57" i="9" a="1"/>
  <c r="D57" i="9" s="1"/>
  <c r="D155" i="9" a="1"/>
  <c r="D155" i="9" s="1"/>
  <c r="C140" i="9" a="1"/>
  <c r="C140" i="9" s="1"/>
  <c r="D147" i="9" a="1"/>
  <c r="D147" i="9" s="1"/>
  <c r="D100" i="9" a="1"/>
  <c r="D100" i="9" s="1"/>
  <c r="P95" i="9" a="1"/>
  <c r="P95" i="9" s="1"/>
  <c r="P76" i="9" a="1"/>
  <c r="P76" i="9" s="1"/>
  <c r="D153" i="9" a="1"/>
  <c r="D153" i="9" s="1"/>
  <c r="C93" i="9" a="1"/>
  <c r="C93" i="9" s="1"/>
  <c r="C109" i="9" a="1"/>
  <c r="C109" i="9" s="1"/>
  <c r="P57" i="9" a="1"/>
  <c r="P57" i="9" s="1"/>
  <c r="P155" i="9" a="1"/>
  <c r="P155" i="9" s="1"/>
  <c r="P70" i="9" a="1"/>
  <c r="P70" i="9" s="1"/>
  <c r="C101" i="9" a="1"/>
  <c r="C101" i="9" s="1"/>
  <c r="D109" i="9" a="1"/>
  <c r="D109" i="9" s="1"/>
  <c r="D111" i="9" a="1"/>
  <c r="D111" i="9" s="1"/>
  <c r="C118" i="9" a="1"/>
  <c r="C118" i="9" s="1"/>
  <c r="P134" i="9" a="1"/>
  <c r="P134" i="9" s="1"/>
  <c r="P75" i="9" a="1"/>
  <c r="P75" i="9" s="1"/>
  <c r="P110" i="9" a="1"/>
  <c r="P110" i="9" s="1"/>
  <c r="P56" i="9" a="1"/>
  <c r="P56" i="9" s="1"/>
  <c r="C58" i="9" a="1"/>
  <c r="C58" i="9" s="1"/>
  <c r="D89" i="9" a="1"/>
  <c r="D89" i="9" s="1"/>
  <c r="P136" i="9" a="1"/>
  <c r="P136" i="9" s="1"/>
  <c r="C150" i="9" a="1"/>
  <c r="C150" i="9" s="1"/>
  <c r="P98" i="9" a="1"/>
  <c r="P98" i="9" s="1"/>
  <c r="C78" i="9" a="1"/>
  <c r="C78" i="9" s="1"/>
  <c r="C114" i="9" a="1"/>
  <c r="C114" i="9" s="1"/>
  <c r="P135" i="9" a="1"/>
  <c r="P135" i="9" s="1"/>
  <c r="P91" i="9" a="1"/>
  <c r="P91" i="9" s="1"/>
  <c r="C133" i="9" a="1"/>
  <c r="C133" i="9" s="1"/>
  <c r="C156" i="9" a="1"/>
  <c r="C156" i="9" s="1"/>
  <c r="C50" i="9" a="1"/>
  <c r="C50" i="9" s="1"/>
  <c r="C151" i="9" a="1"/>
  <c r="C151" i="9" s="1"/>
  <c r="P92" i="9" a="1"/>
  <c r="P92" i="9" s="1"/>
  <c r="D72" i="9" a="1"/>
  <c r="D72" i="9" s="1"/>
  <c r="D74" i="9" a="1"/>
  <c r="D74" i="9" s="1"/>
  <c r="C158" i="9" a="1"/>
  <c r="C158" i="9" s="1"/>
  <c r="D157" i="9" a="1"/>
  <c r="D157" i="9" s="1"/>
  <c r="D53" i="9" a="1"/>
  <c r="D53" i="9" s="1"/>
  <c r="P132" i="9" a="1"/>
  <c r="P132" i="9" s="1"/>
  <c r="D71" i="9" a="1"/>
  <c r="D71" i="9" s="1"/>
  <c r="D73" i="9" a="1"/>
  <c r="D73" i="9" s="1"/>
  <c r="D52" i="9" a="1"/>
  <c r="D52" i="9" s="1"/>
  <c r="C49" i="9" a="1"/>
  <c r="C49" i="9" s="1"/>
  <c r="P97" i="9" a="1"/>
  <c r="P97" i="9" s="1"/>
  <c r="P69" i="9" a="1"/>
  <c r="P69" i="9" s="1"/>
  <c r="D115" i="9" a="1"/>
  <c r="D115" i="9" s="1"/>
  <c r="C91" i="9" a="1"/>
  <c r="C91" i="9" s="1"/>
  <c r="P50" i="9" a="1"/>
  <c r="P50" i="9" s="1"/>
  <c r="D92" i="9" a="1"/>
  <c r="D92" i="9" s="1"/>
  <c r="C53" i="9" a="1"/>
  <c r="C53" i="9" s="1"/>
  <c r="P52" i="9" a="1"/>
  <c r="P52" i="9" s="1"/>
  <c r="P131" i="9" a="1"/>
  <c r="P131" i="9" s="1"/>
  <c r="C149" i="9" a="1"/>
  <c r="C149" i="9" s="1"/>
  <c r="P90" i="9" a="1"/>
  <c r="P90" i="9" s="1"/>
  <c r="C130" i="9" a="1"/>
  <c r="C130" i="9" s="1"/>
  <c r="D134" i="9" a="1"/>
  <c r="D134" i="9" s="1"/>
  <c r="C112" i="9" a="1"/>
  <c r="C112" i="9" s="1"/>
  <c r="C75" i="9" a="1"/>
  <c r="C75" i="9" s="1"/>
  <c r="D110" i="9" a="1"/>
  <c r="D110" i="9" s="1"/>
  <c r="D56" i="9" a="1"/>
  <c r="D56" i="9" s="1"/>
  <c r="P89" i="9" a="1"/>
  <c r="P89" i="9" s="1"/>
  <c r="D136" i="9" a="1"/>
  <c r="D136" i="9" s="1"/>
  <c r="P150" i="9" a="1"/>
  <c r="P150" i="9" s="1"/>
  <c r="D51" i="9" a="1"/>
  <c r="D51" i="9" s="1"/>
  <c r="C115" i="9" a="1"/>
  <c r="C115" i="9" s="1"/>
  <c r="D133" i="9" a="1"/>
  <c r="D133" i="9" s="1"/>
  <c r="C129" i="9" a="1"/>
  <c r="C129" i="9" s="1"/>
  <c r="P151" i="9" a="1"/>
  <c r="P151" i="9" s="1"/>
  <c r="C72" i="9" a="1"/>
  <c r="C72" i="9" s="1"/>
  <c r="P158" i="9" a="1"/>
  <c r="P158" i="9" s="1"/>
  <c r="P157" i="9" a="1"/>
  <c r="P157" i="9" s="1"/>
  <c r="P53" i="9" a="1"/>
  <c r="P53" i="9" s="1"/>
  <c r="D132" i="9" a="1"/>
  <c r="D132" i="9" s="1"/>
  <c r="P154" i="9" a="1"/>
  <c r="P154" i="9" s="1"/>
  <c r="C71" i="9" a="1"/>
  <c r="C71" i="9" s="1"/>
  <c r="P73" i="9" a="1"/>
  <c r="P73" i="9" s="1"/>
  <c r="P54" i="9" a="1"/>
  <c r="P54" i="9" s="1"/>
  <c r="D49" i="9" a="1"/>
  <c r="D49" i="9" s="1"/>
  <c r="D97" i="9" a="1"/>
  <c r="D97" i="9" s="1"/>
  <c r="C92" i="9" a="1"/>
  <c r="C92" i="9" s="1"/>
  <c r="D158" i="9" a="1"/>
  <c r="D158" i="9" s="1"/>
  <c r="C52" i="9" a="1"/>
  <c r="C52" i="9" s="1"/>
  <c r="D54" i="9" a="1"/>
  <c r="D54" i="9" s="1"/>
  <c r="C69" i="9" a="1"/>
  <c r="C69" i="9" s="1"/>
  <c r="C70" i="9" a="1"/>
  <c r="C70" i="9" s="1"/>
  <c r="D152" i="9" a="1"/>
  <c r="D152" i="9" s="1"/>
  <c r="D75" i="9" a="1"/>
  <c r="D75" i="9" s="1"/>
  <c r="C56" i="9" a="1"/>
  <c r="C56" i="9" s="1"/>
  <c r="C136" i="9" a="1"/>
  <c r="C136" i="9" s="1"/>
  <c r="D98" i="9" a="1"/>
  <c r="D98" i="9" s="1"/>
  <c r="P78" i="9" a="1"/>
  <c r="P78" i="9" s="1"/>
  <c r="P114" i="9" a="1"/>
  <c r="P114" i="9" s="1"/>
  <c r="P51" i="9" a="1"/>
  <c r="P51" i="9" s="1"/>
  <c r="D156" i="9" a="1"/>
  <c r="D156" i="9" s="1"/>
  <c r="P129" i="9" a="1"/>
  <c r="P129" i="9" s="1"/>
  <c r="D151" i="9" a="1"/>
  <c r="D151" i="9" s="1"/>
  <c r="P72" i="9" a="1"/>
  <c r="P72" i="9" s="1"/>
  <c r="P74" i="9" a="1"/>
  <c r="P74" i="9" s="1"/>
  <c r="C157" i="9" a="1"/>
  <c r="C157" i="9" s="1"/>
  <c r="C54" i="9" a="1"/>
  <c r="C54" i="9" s="1"/>
  <c r="C97" i="9" a="1"/>
  <c r="C97" i="9" s="1"/>
  <c r="D69" i="9" a="1"/>
  <c r="D69" i="9" s="1"/>
  <c r="P81" i="9" a="1"/>
  <c r="P81" i="9" s="1"/>
  <c r="P141" i="9" a="1"/>
  <c r="P141" i="9" s="1"/>
  <c r="P138" i="9" a="1"/>
  <c r="P138" i="9" s="1"/>
  <c r="D130" i="9" a="1"/>
  <c r="D130" i="9" s="1"/>
  <c r="P152" i="9" a="1"/>
  <c r="P152" i="9" s="1"/>
  <c r="P112" i="9" a="1"/>
  <c r="P112" i="9" s="1"/>
  <c r="C110" i="9" a="1"/>
  <c r="C110" i="9" s="1"/>
  <c r="D58" i="9" a="1"/>
  <c r="D58" i="9" s="1"/>
  <c r="C89" i="9" a="1"/>
  <c r="C89" i="9" s="1"/>
  <c r="C98" i="9" a="1"/>
  <c r="C98" i="9" s="1"/>
  <c r="D78" i="9" a="1"/>
  <c r="D78" i="9" s="1"/>
  <c r="D114" i="9" a="1"/>
  <c r="D114" i="9" s="1"/>
  <c r="C51" i="9" a="1"/>
  <c r="C51" i="9" s="1"/>
  <c r="D135" i="9" a="1"/>
  <c r="D135" i="9" s="1"/>
  <c r="P115" i="9" a="1"/>
  <c r="P115" i="9" s="1"/>
  <c r="D91" i="9" a="1"/>
  <c r="D91" i="9" s="1"/>
  <c r="P133" i="9" a="1"/>
  <c r="P133" i="9" s="1"/>
  <c r="P156" i="9" a="1"/>
  <c r="P156" i="9" s="1"/>
  <c r="D50" i="9" a="1"/>
  <c r="D50" i="9" s="1"/>
  <c r="D129" i="9" a="1"/>
  <c r="D129" i="9" s="1"/>
  <c r="C74" i="9" a="1"/>
  <c r="C74" i="9" s="1"/>
  <c r="C132" i="9" a="1"/>
  <c r="C132" i="9" s="1"/>
  <c r="C154" i="9" a="1"/>
  <c r="C154" i="9" s="1"/>
  <c r="P71" i="9" a="1"/>
  <c r="P71" i="9" s="1"/>
  <c r="P49" i="9" a="1"/>
  <c r="P49" i="9" s="1"/>
  <c r="P93" i="9" a="1"/>
  <c r="P93" i="9" s="1"/>
  <c r="P118" i="9" a="1"/>
  <c r="P118" i="9" s="1"/>
  <c r="D112" i="9" a="1"/>
  <c r="D112" i="9" s="1"/>
  <c r="P58" i="9" a="1"/>
  <c r="P58" i="9" s="1"/>
  <c r="D150" i="9" a="1"/>
  <c r="D150" i="9" s="1"/>
  <c r="C135" i="9" a="1"/>
  <c r="C135" i="9" s="1"/>
  <c r="D154" i="9" a="1"/>
  <c r="D154" i="9" s="1"/>
  <c r="C73" i="9" a="1"/>
  <c r="C73" i="9" s="1"/>
  <c r="D246" i="9" a="1"/>
  <c r="D246" i="9" s="1"/>
  <c r="C270" i="9" a="1"/>
  <c r="C270" i="9" s="1"/>
  <c r="C219" i="9" a="1"/>
  <c r="C219" i="9" s="1"/>
  <c r="P245" i="9" a="1"/>
  <c r="P245" i="9" s="1"/>
  <c r="D270" i="9" a="1"/>
  <c r="D270" i="9" s="1"/>
  <c r="P219" i="9" a="1"/>
  <c r="P219" i="9" s="1"/>
  <c r="C273" i="9" a="1"/>
  <c r="C273" i="9" s="1"/>
  <c r="C307" i="9" a="1"/>
  <c r="C307" i="9" s="1"/>
  <c r="C278" i="9" a="1"/>
  <c r="C278" i="9" s="1"/>
  <c r="D284" i="9" a="1"/>
  <c r="D284" i="9" s="1"/>
  <c r="P260" i="9" a="1"/>
  <c r="P260" i="9" s="1"/>
  <c r="C224" i="9" a="1"/>
  <c r="C224" i="9" s="1"/>
  <c r="D208" i="9" a="1"/>
  <c r="D208" i="9" s="1"/>
  <c r="D219" i="9" a="1"/>
  <c r="D219" i="9" s="1"/>
  <c r="D245" i="9" a="1"/>
  <c r="D245" i="9" s="1"/>
  <c r="P227" i="9" a="1"/>
  <c r="P227" i="9" s="1"/>
  <c r="C284" i="9" a="1"/>
  <c r="C284" i="9" s="1"/>
  <c r="C260" i="9" a="1"/>
  <c r="C260" i="9" s="1"/>
  <c r="D220" i="9" a="1"/>
  <c r="D220" i="9" s="1"/>
  <c r="C208" i="9" a="1"/>
  <c r="C208" i="9" s="1"/>
  <c r="P244" i="9" a="1"/>
  <c r="P244" i="9" s="1"/>
  <c r="C230" i="9" a="1"/>
  <c r="C230" i="9" s="1"/>
  <c r="D309" i="9" a="1"/>
  <c r="D309" i="9" s="1"/>
  <c r="C225" i="9" a="1"/>
  <c r="C225" i="9" s="1"/>
  <c r="D247" i="9" a="1"/>
  <c r="D247" i="9" s="1"/>
  <c r="C288" i="9" a="1"/>
  <c r="C288" i="9" s="1"/>
  <c r="D256" i="9" a="1"/>
  <c r="D256" i="9" s="1"/>
  <c r="C223" i="9" a="1"/>
  <c r="C223" i="9" s="1"/>
  <c r="P234" i="9" a="1"/>
  <c r="P234" i="9" s="1"/>
  <c r="P271" i="9" a="1"/>
  <c r="P271" i="9" s="1"/>
  <c r="P301" i="9" a="1"/>
  <c r="P301" i="9" s="1"/>
  <c r="P273" i="9" a="1"/>
  <c r="P273" i="9" s="1"/>
  <c r="C245" i="9" a="1"/>
  <c r="C245" i="9" s="1"/>
  <c r="C227" i="9" a="1"/>
  <c r="C227" i="9" s="1"/>
  <c r="C220" i="9" a="1"/>
  <c r="C220" i="9" s="1"/>
  <c r="P309" i="9" a="1"/>
  <c r="P309" i="9" s="1"/>
  <c r="P225" i="9" a="1"/>
  <c r="P225" i="9" s="1"/>
  <c r="C283" i="9" a="1"/>
  <c r="C283" i="9" s="1"/>
  <c r="D292" i="9" a="1"/>
  <c r="D292" i="9" s="1"/>
  <c r="C234" i="9" a="1"/>
  <c r="C234" i="9" s="1"/>
  <c r="D243" i="9" a="1"/>
  <c r="D243" i="9" s="1"/>
  <c r="P257" i="9" a="1"/>
  <c r="P257" i="9" s="1"/>
  <c r="D241" i="9" a="1"/>
  <c r="D241" i="9" s="1"/>
  <c r="P169" i="9" a="1"/>
  <c r="P169" i="9" s="1"/>
  <c r="D315" i="9" a="1"/>
  <c r="D315" i="9" s="1"/>
  <c r="C243" i="9" a="1"/>
  <c r="C243" i="9" s="1"/>
  <c r="D297" i="9" a="1"/>
  <c r="D297" i="9" s="1"/>
  <c r="D259" i="9" a="1"/>
  <c r="D259" i="9" s="1"/>
  <c r="D227" i="9" a="1"/>
  <c r="D227" i="9" s="1"/>
  <c r="P284" i="9" a="1"/>
  <c r="P284" i="9" s="1"/>
  <c r="P208" i="9" a="1"/>
  <c r="P208" i="9" s="1"/>
  <c r="P265" i="9" a="1"/>
  <c r="P265" i="9" s="1"/>
  <c r="D225" i="9" a="1"/>
  <c r="D225" i="9" s="1"/>
  <c r="P288" i="9" a="1"/>
  <c r="P288" i="9" s="1"/>
  <c r="P256" i="9" a="1"/>
  <c r="P256" i="9" s="1"/>
  <c r="P269" i="9" a="1"/>
  <c r="P269" i="9" s="1"/>
  <c r="D257" i="9" a="1"/>
  <c r="D257" i="9" s="1"/>
  <c r="C241" i="9" a="1"/>
  <c r="C241" i="9" s="1"/>
  <c r="D169" i="9" a="1"/>
  <c r="D169" i="9" s="1"/>
  <c r="P259" i="9" a="1"/>
  <c r="P259" i="9" s="1"/>
  <c r="P168" i="9" a="1"/>
  <c r="P168" i="9" s="1"/>
  <c r="D224" i="9" a="1"/>
  <c r="D224" i="9" s="1"/>
  <c r="D265" i="9" a="1"/>
  <c r="D265" i="9" s="1"/>
  <c r="P209" i="9" a="1"/>
  <c r="P209" i="9" s="1"/>
  <c r="D283" i="9" a="1"/>
  <c r="D283" i="9" s="1"/>
  <c r="D269" i="9" a="1"/>
  <c r="D269" i="9" s="1"/>
  <c r="P315" i="9" a="1"/>
  <c r="P315" i="9" s="1"/>
  <c r="D314" i="9" a="1"/>
  <c r="D314" i="9" s="1"/>
  <c r="D260" i="9" a="1"/>
  <c r="D260" i="9" s="1"/>
  <c r="C239" i="9" a="1"/>
  <c r="C239" i="9" s="1"/>
  <c r="C314" i="9" a="1"/>
  <c r="C314" i="9" s="1"/>
  <c r="C265" i="9" a="1"/>
  <c r="C265" i="9" s="1"/>
  <c r="P247" i="9" a="1"/>
  <c r="P247" i="9" s="1"/>
  <c r="D288" i="9" a="1"/>
  <c r="D288" i="9" s="1"/>
  <c r="C256" i="9" a="1"/>
  <c r="C256" i="9" s="1"/>
  <c r="P283" i="9" a="1"/>
  <c r="P283" i="9" s="1"/>
  <c r="C246" i="9" a="1"/>
  <c r="C246" i="9" s="1"/>
  <c r="P243" i="9" a="1"/>
  <c r="P243" i="9" s="1"/>
  <c r="C301" i="9" a="1"/>
  <c r="C301" i="9" s="1"/>
  <c r="C269" i="9" a="1"/>
  <c r="C269" i="9" s="1"/>
  <c r="C257" i="9" a="1"/>
  <c r="C257" i="9" s="1"/>
  <c r="C213" i="9" a="1"/>
  <c r="C213" i="9" s="1"/>
  <c r="C169" i="9" a="1"/>
  <c r="C169" i="9" s="1"/>
  <c r="M169" i="9" s="1"/>
  <c r="C259" i="9" a="1"/>
  <c r="C259" i="9" s="1"/>
  <c r="D168" i="9" a="1"/>
  <c r="D168" i="9" s="1"/>
  <c r="D273" i="9" a="1"/>
  <c r="D273" i="9" s="1"/>
  <c r="P314" i="9" a="1"/>
  <c r="P314" i="9" s="1"/>
  <c r="C247" i="9" a="1"/>
  <c r="C247" i="9" s="1"/>
  <c r="P246" i="9" a="1"/>
  <c r="P246" i="9" s="1"/>
  <c r="P241" i="9" a="1"/>
  <c r="P241" i="9" s="1"/>
  <c r="D266" i="9" a="1"/>
  <c r="D266" i="9" s="1"/>
  <c r="C168" i="9" a="1"/>
  <c r="C168" i="9" s="1"/>
  <c r="C292" i="9" a="1"/>
  <c r="C292" i="9" s="1"/>
  <c r="D262" i="9" a="1"/>
  <c r="D262" i="9" s="1"/>
  <c r="P239" i="9" a="1"/>
  <c r="P239" i="9" s="1"/>
  <c r="D301" i="9" a="1"/>
  <c r="D301" i="9" s="1"/>
  <c r="D226" i="9" a="1"/>
  <c r="D226" i="9" s="1"/>
  <c r="D213" i="9" a="1"/>
  <c r="D213" i="9" s="1"/>
  <c r="P313" i="9" a="1"/>
  <c r="P313" i="9" s="1"/>
  <c r="C240" i="9" a="1"/>
  <c r="C240" i="9" s="1"/>
  <c r="D258" i="9" a="1"/>
  <c r="D258" i="9" s="1"/>
  <c r="C309" i="9" a="1"/>
  <c r="C309" i="9" s="1"/>
  <c r="P268" i="9" a="1"/>
  <c r="P268" i="9" s="1"/>
  <c r="C266" i="9" a="1"/>
  <c r="C266" i="9" s="1"/>
  <c r="P230" i="9" a="1"/>
  <c r="P230" i="9" s="1"/>
  <c r="C261" i="9" a="1"/>
  <c r="C261" i="9" s="1"/>
  <c r="D218" i="9" a="1"/>
  <c r="D218" i="9" s="1"/>
  <c r="C222" i="9" a="1"/>
  <c r="C222" i="9" s="1"/>
  <c r="D296" i="9" a="1"/>
  <c r="D296" i="9" s="1"/>
  <c r="C218" i="9" a="1"/>
  <c r="C218" i="9" s="1"/>
  <c r="P222" i="9" a="1"/>
  <c r="P222" i="9" s="1"/>
  <c r="P220" i="9" a="1"/>
  <c r="P220" i="9" s="1"/>
  <c r="D278" i="9" a="1"/>
  <c r="D278" i="9" s="1"/>
  <c r="D230" i="9" a="1"/>
  <c r="D230" i="9" s="1"/>
  <c r="P270" i="9" a="1"/>
  <c r="P270" i="9" s="1"/>
  <c r="D216" i="9" a="1"/>
  <c r="D216" i="9" s="1"/>
  <c r="D291" i="9" a="1"/>
  <c r="D291" i="9" s="1"/>
  <c r="D286" i="9" a="1"/>
  <c r="D286" i="9" s="1"/>
  <c r="P266" i="9" a="1"/>
  <c r="P266" i="9" s="1"/>
  <c r="C209" i="9" a="1"/>
  <c r="C209" i="9" s="1"/>
  <c r="P233" i="9" a="1"/>
  <c r="P233" i="9" s="1"/>
  <c r="P218" i="9" a="1"/>
  <c r="P218" i="9" s="1"/>
  <c r="C316" i="9" a="1"/>
  <c r="C316" i="9" s="1"/>
  <c r="P213" i="9" a="1"/>
  <c r="P213" i="9" s="1"/>
  <c r="D313" i="9" a="1"/>
  <c r="D313" i="9" s="1"/>
  <c r="C211" i="9" a="1"/>
  <c r="C211" i="9" s="1"/>
  <c r="C235" i="9" a="1"/>
  <c r="C235" i="9" s="1"/>
  <c r="P212" i="9" a="1"/>
  <c r="P212" i="9" s="1"/>
  <c r="C313" i="9" a="1"/>
  <c r="C313" i="9" s="1"/>
  <c r="D170" i="9" a="1"/>
  <c r="D170" i="9" s="1"/>
  <c r="C233" i="9" a="1"/>
  <c r="C233" i="9" s="1"/>
  <c r="C217" i="9" a="1"/>
  <c r="C217" i="9" s="1"/>
  <c r="D239" i="9" a="1"/>
  <c r="D239" i="9" s="1"/>
  <c r="C170" i="9" a="1"/>
  <c r="C170" i="9" s="1"/>
  <c r="P210" i="9" a="1"/>
  <c r="P210" i="9" s="1"/>
  <c r="D274" i="9" a="1"/>
  <c r="D274" i="9" s="1"/>
  <c r="C291" i="9" a="1"/>
  <c r="C291" i="9" s="1"/>
  <c r="C300" i="9" a="1"/>
  <c r="C300" i="9" s="1"/>
  <c r="C258" i="9" a="1"/>
  <c r="C258" i="9" s="1"/>
  <c r="P275" i="9" a="1"/>
  <c r="P275" i="9" s="1"/>
  <c r="C298" i="9" a="1"/>
  <c r="C298" i="9" s="1"/>
  <c r="C312" i="9" a="1"/>
  <c r="C312" i="9" s="1"/>
  <c r="P224" i="9" a="1"/>
  <c r="P224" i="9" s="1"/>
  <c r="P217" i="9" a="1"/>
  <c r="P217" i="9" s="1"/>
  <c r="D242" i="9" a="1"/>
  <c r="D242" i="9" s="1"/>
  <c r="C244" i="9" a="1"/>
  <c r="C244" i="9" s="1"/>
  <c r="D298" i="9" a="1"/>
  <c r="D298" i="9" s="1"/>
  <c r="C212" i="9" a="1"/>
  <c r="C212" i="9" s="1"/>
  <c r="C297" i="9" a="1"/>
  <c r="C297" i="9" s="1"/>
  <c r="P235" i="9" a="1"/>
  <c r="P235" i="9" s="1"/>
  <c r="D233" i="9" a="1"/>
  <c r="D233" i="9" s="1"/>
  <c r="D316" i="9" a="1"/>
  <c r="D316" i="9" s="1"/>
  <c r="D211" i="9" a="1"/>
  <c r="D211" i="9" s="1"/>
  <c r="D235" i="9" a="1"/>
  <c r="D235" i="9" s="1"/>
  <c r="D282" i="9" a="1"/>
  <c r="D282" i="9" s="1"/>
  <c r="D223" i="9" a="1"/>
  <c r="D223" i="9" s="1"/>
  <c r="D271" i="9" a="1"/>
  <c r="D271" i="9" s="1"/>
  <c r="D244" i="9" a="1"/>
  <c r="D244" i="9" s="1"/>
  <c r="C282" i="9" a="1"/>
  <c r="C282" i="9" s="1"/>
  <c r="P232" i="9" a="1"/>
  <c r="P232" i="9" s="1"/>
  <c r="C315" i="9" a="1"/>
  <c r="C315" i="9" s="1"/>
  <c r="P278" i="9" a="1"/>
  <c r="P278" i="9" s="1"/>
  <c r="P261" i="9" a="1"/>
  <c r="P261" i="9" s="1"/>
  <c r="P307" i="9" a="1"/>
  <c r="P307" i="9" s="1"/>
  <c r="P282" i="9" a="1"/>
  <c r="P282" i="9" s="1"/>
  <c r="C296" i="9" a="1"/>
  <c r="C296" i="9" s="1"/>
  <c r="D240" i="9" a="1"/>
  <c r="D240" i="9" s="1"/>
  <c r="D237" i="9" a="1"/>
  <c r="D237" i="9" s="1"/>
  <c r="D221" i="9" a="1"/>
  <c r="D221" i="9" s="1"/>
  <c r="P290" i="9" a="1"/>
  <c r="P290" i="9" s="1"/>
  <c r="P297" i="9" a="1"/>
  <c r="P297" i="9" s="1"/>
  <c r="P255" i="9" a="1"/>
  <c r="P255" i="9" s="1"/>
  <c r="D312" i="9" a="1"/>
  <c r="D312" i="9" s="1"/>
  <c r="D238" i="9" a="1"/>
  <c r="D238" i="9" s="1"/>
  <c r="C254" i="9" a="1"/>
  <c r="C254" i="9" s="1"/>
  <c r="D307" i="9" a="1"/>
  <c r="D307" i="9" s="1"/>
  <c r="D209" i="9" a="1"/>
  <c r="D209" i="9" s="1"/>
  <c r="P308" i="9" a="1"/>
  <c r="P308" i="9" s="1"/>
  <c r="D212" i="9" a="1"/>
  <c r="D212" i="9" s="1"/>
  <c r="C237" i="9" a="1"/>
  <c r="C237" i="9" s="1"/>
  <c r="P274" i="9" a="1"/>
  <c r="P274" i="9" s="1"/>
  <c r="D276" i="9" a="1"/>
  <c r="D276" i="9" s="1"/>
  <c r="C290" i="9" a="1"/>
  <c r="C290" i="9" s="1"/>
  <c r="P291" i="9" a="1"/>
  <c r="P291" i="9" s="1"/>
  <c r="P240" i="9" a="1"/>
  <c r="P240" i="9" s="1"/>
  <c r="P264" i="9" a="1"/>
  <c r="P264" i="9" s="1"/>
  <c r="C216" i="9" a="1"/>
  <c r="C216" i="9" s="1"/>
  <c r="P262" i="9" a="1"/>
  <c r="P262" i="9" s="1"/>
  <c r="P258" i="9" a="1"/>
  <c r="P258" i="9" s="1"/>
  <c r="C232" i="9" a="1"/>
  <c r="C232" i="9" s="1"/>
  <c r="P292" i="9" a="1"/>
  <c r="P292" i="9" s="1"/>
  <c r="P316" i="9" a="1"/>
  <c r="P316" i="9" s="1"/>
  <c r="P216" i="9" a="1"/>
  <c r="P216" i="9" s="1"/>
  <c r="P237" i="9" a="1"/>
  <c r="P237" i="9" s="1"/>
  <c r="P242" i="9" a="1"/>
  <c r="P242" i="9" s="1"/>
  <c r="D232" i="9" a="1"/>
  <c r="D232" i="9" s="1"/>
  <c r="C262" i="9" a="1"/>
  <c r="C262" i="9" s="1"/>
  <c r="P226" i="9" a="1"/>
  <c r="P226" i="9" s="1"/>
  <c r="D255" i="9" a="1"/>
  <c r="D255" i="9" s="1"/>
  <c r="D217" i="9" a="1"/>
  <c r="D217" i="9" s="1"/>
  <c r="P312" i="9" a="1"/>
  <c r="P312" i="9" s="1"/>
  <c r="C274" i="9" a="1"/>
  <c r="C274" i="9" s="1"/>
  <c r="C238" i="9" a="1"/>
  <c r="C238" i="9" s="1"/>
  <c r="P249" i="9" a="1"/>
  <c r="P249" i="9" s="1"/>
  <c r="C255" i="9" a="1"/>
  <c r="C255" i="9" s="1"/>
  <c r="P296" i="9" a="1"/>
  <c r="P296" i="9" s="1"/>
  <c r="P223" i="9" a="1"/>
  <c r="P223" i="9" s="1"/>
  <c r="D268" i="9" a="1"/>
  <c r="D268" i="9" s="1"/>
  <c r="C271" i="9" a="1"/>
  <c r="C271" i="9" s="1"/>
  <c r="D234" i="9" a="1"/>
  <c r="D234" i="9" s="1"/>
  <c r="D222" i="9" a="1"/>
  <c r="D222" i="9" s="1"/>
  <c r="C308" i="9" a="1"/>
  <c r="C308" i="9" s="1"/>
  <c r="D281" i="9" a="1"/>
  <c r="D281" i="9" s="1"/>
  <c r="C281" i="9" a="1"/>
  <c r="C281" i="9" s="1"/>
  <c r="C276" i="9" a="1"/>
  <c r="C276" i="9" s="1"/>
  <c r="C299" i="9" a="1"/>
  <c r="C299" i="9" s="1"/>
  <c r="P299" i="9" a="1"/>
  <c r="P299" i="9" s="1"/>
  <c r="D249" i="9" a="1"/>
  <c r="D249" i="9" s="1"/>
  <c r="P221" i="9" a="1"/>
  <c r="P221" i="9" s="1"/>
  <c r="C226" i="9" a="1"/>
  <c r="C226" i="9" s="1"/>
  <c r="P281" i="9" a="1"/>
  <c r="P281" i="9" s="1"/>
  <c r="P276" i="9" a="1"/>
  <c r="P276" i="9" s="1"/>
  <c r="C286" i="9" a="1"/>
  <c r="C286" i="9" s="1"/>
  <c r="D275" i="9" a="1"/>
  <c r="D275" i="9" s="1"/>
  <c r="C268" i="9" a="1"/>
  <c r="C268" i="9" s="1"/>
  <c r="P263" i="9" a="1"/>
  <c r="P263" i="9" s="1"/>
  <c r="C249" i="9" a="1"/>
  <c r="C249" i="9" s="1"/>
  <c r="C221" i="9" a="1"/>
  <c r="C221" i="9" s="1"/>
  <c r="D290" i="9" a="1"/>
  <c r="D290" i="9" s="1"/>
  <c r="P298" i="9" a="1"/>
  <c r="P298" i="9" s="1"/>
  <c r="P238" i="9" a="1"/>
  <c r="P238" i="9" s="1"/>
  <c r="D254" i="9" a="1"/>
  <c r="D254" i="9" s="1"/>
  <c r="P286" i="9" a="1"/>
  <c r="P286" i="9" s="1"/>
  <c r="D261" i="9" a="1"/>
  <c r="D261" i="9" s="1"/>
  <c r="C242" i="9" a="1"/>
  <c r="C242" i="9" s="1"/>
  <c r="D287" i="9" a="1"/>
  <c r="D287" i="9" s="1"/>
  <c r="D311" i="9" a="1"/>
  <c r="D311" i="9" s="1"/>
  <c r="C275" i="9" a="1"/>
  <c r="C275" i="9" s="1"/>
  <c r="C215" i="9" a="1"/>
  <c r="C215" i="9" s="1"/>
  <c r="C306" i="9" a="1"/>
  <c r="C306" i="9" s="1"/>
  <c r="P310" i="9" a="1"/>
  <c r="P310" i="9" s="1"/>
  <c r="D317" i="9" a="1"/>
  <c r="D317" i="9" s="1"/>
  <c r="D293" i="9" a="1"/>
  <c r="D293" i="9" s="1"/>
  <c r="C210" i="9" a="1"/>
  <c r="C210" i="9" s="1"/>
  <c r="P300" i="9" a="1"/>
  <c r="P300" i="9" s="1"/>
  <c r="D277" i="9" a="1"/>
  <c r="D277" i="9" s="1"/>
  <c r="P285" i="9" a="1"/>
  <c r="P285" i="9" s="1"/>
  <c r="C280" i="9" a="1"/>
  <c r="C280" i="9" s="1"/>
  <c r="P289" i="9" a="1"/>
  <c r="P289" i="9" s="1"/>
  <c r="D295" i="9" a="1"/>
  <c r="D295" i="9" s="1"/>
  <c r="C294" i="9" a="1"/>
  <c r="C294" i="9" s="1"/>
  <c r="C253" i="9" a="1"/>
  <c r="C253" i="9" s="1"/>
  <c r="P303" i="9" a="1"/>
  <c r="P303" i="9" s="1"/>
  <c r="D305" i="9" a="1"/>
  <c r="D305" i="9" s="1"/>
  <c r="C228" i="9" a="1"/>
  <c r="C228" i="9" s="1"/>
  <c r="D236" i="9" a="1"/>
  <c r="D236" i="9" s="1"/>
  <c r="C263" i="9" a="1"/>
  <c r="C263" i="9" s="1"/>
  <c r="C250" i="9" a="1"/>
  <c r="C250" i="9" s="1"/>
  <c r="C302" i="9" a="1"/>
  <c r="C302" i="9" s="1"/>
  <c r="C231" i="9" a="1"/>
  <c r="C231" i="9" s="1"/>
  <c r="P279" i="9" a="1"/>
  <c r="P279" i="9" s="1"/>
  <c r="D214" i="9" a="1"/>
  <c r="D214" i="9" s="1"/>
  <c r="D264" i="9" a="1"/>
  <c r="D264" i="9" s="1"/>
  <c r="D308" i="9" a="1"/>
  <c r="D308" i="9" s="1"/>
  <c r="P311" i="9" a="1"/>
  <c r="P311" i="9" s="1"/>
  <c r="C248" i="9" a="1"/>
  <c r="C248" i="9" s="1"/>
  <c r="P211" i="9" a="1"/>
  <c r="P211" i="9" s="1"/>
  <c r="D251" i="9" a="1"/>
  <c r="D251" i="9" s="1"/>
  <c r="D299" i="9" a="1"/>
  <c r="D299" i="9" s="1"/>
  <c r="P215" i="9" a="1"/>
  <c r="P215" i="9" s="1"/>
  <c r="P306" i="9" a="1"/>
  <c r="P306" i="9" s="1"/>
  <c r="C310" i="9" a="1"/>
  <c r="C310" i="9" s="1"/>
  <c r="C293" i="9" a="1"/>
  <c r="C293" i="9" s="1"/>
  <c r="C279" i="9" a="1"/>
  <c r="C279" i="9" s="1"/>
  <c r="D300" i="9" a="1"/>
  <c r="D300" i="9" s="1"/>
  <c r="C277" i="9" a="1"/>
  <c r="C277" i="9" s="1"/>
  <c r="C285" i="9" a="1"/>
  <c r="C285" i="9" s="1"/>
  <c r="C272" i="9" a="1"/>
  <c r="C272" i="9" s="1"/>
  <c r="C289" i="9" a="1"/>
  <c r="C289" i="9" s="1"/>
  <c r="C295" i="9" a="1"/>
  <c r="C295" i="9" s="1"/>
  <c r="P253" i="9" a="1"/>
  <c r="P253" i="9" s="1"/>
  <c r="D303" i="9" a="1"/>
  <c r="D303" i="9" s="1"/>
  <c r="P305" i="9" a="1"/>
  <c r="P305" i="9" s="1"/>
  <c r="P304" i="9" a="1"/>
  <c r="P304" i="9" s="1"/>
  <c r="C305" i="9" a="1"/>
  <c r="C305" i="9" s="1"/>
  <c r="D263" i="9" a="1"/>
  <c r="D263" i="9" s="1"/>
  <c r="C267" i="9" a="1"/>
  <c r="C267" i="9" s="1"/>
  <c r="P302" i="9" a="1"/>
  <c r="P302" i="9" s="1"/>
  <c r="D229" i="9" a="1"/>
  <c r="D229" i="9" s="1"/>
  <c r="C252" i="9" a="1"/>
  <c r="C252" i="9" s="1"/>
  <c r="P293" i="9" a="1"/>
  <c r="P293" i="9" s="1"/>
  <c r="C214" i="9" a="1"/>
  <c r="C214" i="9" s="1"/>
  <c r="D310" i="9" a="1"/>
  <c r="D310" i="9" s="1"/>
  <c r="D215" i="9" a="1"/>
  <c r="D215" i="9" s="1"/>
  <c r="C317" i="9" a="1"/>
  <c r="C317" i="9" s="1"/>
  <c r="P287" i="9" a="1"/>
  <c r="P287" i="9" s="1"/>
  <c r="D279" i="9" a="1"/>
  <c r="D279" i="9" s="1"/>
  <c r="P277" i="9" a="1"/>
  <c r="P277" i="9" s="1"/>
  <c r="D280" i="9" a="1"/>
  <c r="D280" i="9" s="1"/>
  <c r="P272" i="9" a="1"/>
  <c r="P272" i="9" s="1"/>
  <c r="P295" i="9" a="1"/>
  <c r="P295" i="9" s="1"/>
  <c r="D294" i="9" a="1"/>
  <c r="D294" i="9" s="1"/>
  <c r="C303" i="9" a="1"/>
  <c r="C303" i="9" s="1"/>
  <c r="C264" i="9" a="1"/>
  <c r="C264" i="9" s="1"/>
  <c r="D228" i="9" a="1"/>
  <c r="D228" i="9" s="1"/>
  <c r="P236" i="9" a="1"/>
  <c r="P236" i="9" s="1"/>
  <c r="D250" i="9" a="1"/>
  <c r="D250" i="9" s="1"/>
  <c r="P267" i="9" a="1"/>
  <c r="P267" i="9" s="1"/>
  <c r="D302" i="9" a="1"/>
  <c r="D302" i="9" s="1"/>
  <c r="P231" i="9" a="1"/>
  <c r="P231" i="9" s="1"/>
  <c r="C229" i="9" a="1"/>
  <c r="C229" i="9" s="1"/>
  <c r="D248" i="9" a="1"/>
  <c r="D248" i="9" s="1"/>
  <c r="P252" i="9" a="1"/>
  <c r="P252" i="9" s="1"/>
  <c r="P317" i="9" a="1"/>
  <c r="P317" i="9" s="1"/>
  <c r="D289" i="9" a="1"/>
  <c r="D289" i="9" s="1"/>
  <c r="P294" i="9" a="1"/>
  <c r="P294" i="9" s="1"/>
  <c r="P250" i="9" a="1"/>
  <c r="P250" i="9" s="1"/>
  <c r="D231" i="9" a="1"/>
  <c r="D231" i="9" s="1"/>
  <c r="C304" i="9" a="1"/>
  <c r="C304" i="9" s="1"/>
  <c r="D306" i="9" a="1"/>
  <c r="D306" i="9" s="1"/>
  <c r="D210" i="9" a="1"/>
  <c r="D210" i="9" s="1"/>
  <c r="D253" i="9" a="1"/>
  <c r="D253" i="9" s="1"/>
  <c r="C251" i="9" a="1"/>
  <c r="C251" i="9" s="1"/>
  <c r="P228" i="9" a="1"/>
  <c r="P228" i="9" s="1"/>
  <c r="C236" i="9" a="1"/>
  <c r="C236" i="9" s="1"/>
  <c r="D267" i="9" a="1"/>
  <c r="D267" i="9" s="1"/>
  <c r="P229" i="9" a="1"/>
  <c r="P229" i="9" s="1"/>
  <c r="P248" i="9" a="1"/>
  <c r="P248" i="9" s="1"/>
  <c r="D252" i="9" a="1"/>
  <c r="D252" i="9" s="1"/>
  <c r="P254" i="9" a="1"/>
  <c r="P254" i="9" s="1"/>
  <c r="C311" i="9" a="1"/>
  <c r="C311" i="9" s="1"/>
  <c r="D304" i="9" a="1"/>
  <c r="D304" i="9" s="1"/>
  <c r="P280" i="9" a="1"/>
  <c r="P280" i="9" s="1"/>
  <c r="C287" i="9" a="1"/>
  <c r="C287" i="9" s="1"/>
  <c r="D285" i="9" a="1"/>
  <c r="D285" i="9" s="1"/>
  <c r="P214" i="9" a="1"/>
  <c r="P214" i="9" s="1"/>
  <c r="D272" i="9" a="1"/>
  <c r="D272" i="9" s="1"/>
  <c r="P251" i="9" a="1"/>
  <c r="P251" i="9" s="1"/>
  <c r="AC440" i="9" a="1"/>
  <c r="AC440" i="9" s="1"/>
  <c r="C440" i="9" a="1"/>
  <c r="C440" i="9" s="1"/>
  <c r="D440" i="9" a="1"/>
  <c r="D440" i="9" s="1"/>
  <c r="AC464" i="9" a="1"/>
  <c r="AC464" i="9" s="1"/>
  <c r="AC439" i="9" a="1"/>
  <c r="AC439" i="9" s="1"/>
  <c r="D442" i="9" a="1"/>
  <c r="D442" i="9" s="1"/>
  <c r="AC362" i="9" a="1"/>
  <c r="AC362" i="9" s="1"/>
  <c r="AC359" i="9" a="1"/>
  <c r="AC359" i="9" s="1"/>
  <c r="C441" i="9" a="1"/>
  <c r="C441" i="9" s="1"/>
  <c r="C444" i="9" a="1"/>
  <c r="C444" i="9" s="1"/>
  <c r="D382" i="9" a="1"/>
  <c r="D382" i="9" s="1"/>
  <c r="AC379" i="9" a="1"/>
  <c r="AC379" i="9" s="1"/>
  <c r="D464" i="9" a="1"/>
  <c r="D464" i="9" s="1"/>
  <c r="D439" i="9" a="1"/>
  <c r="D439" i="9" s="1"/>
  <c r="AC442" i="9" a="1"/>
  <c r="AC442" i="9" s="1"/>
  <c r="AC441" i="9" a="1"/>
  <c r="AC441" i="9" s="1"/>
  <c r="AC419" i="9" a="1"/>
  <c r="AC419" i="9" s="1"/>
  <c r="D444" i="9" a="1"/>
  <c r="D444" i="9" s="1"/>
  <c r="D379" i="9" a="1"/>
  <c r="D379" i="9" s="1"/>
  <c r="C439" i="9" a="1"/>
  <c r="C439" i="9" s="1"/>
  <c r="C442" i="9" a="1"/>
  <c r="C442" i="9" s="1"/>
  <c r="D362" i="9" a="1"/>
  <c r="D362" i="9" s="1"/>
  <c r="D341" i="9" a="1"/>
  <c r="D341" i="9" s="1"/>
  <c r="C359" i="9" a="1"/>
  <c r="C359" i="9" s="1"/>
  <c r="AC366" i="9" a="1"/>
  <c r="AC366" i="9" s="1"/>
  <c r="D441" i="9" a="1"/>
  <c r="D441" i="9" s="1"/>
  <c r="C361" i="9" a="1"/>
  <c r="C361" i="9" s="1"/>
  <c r="C362" i="9" a="1"/>
  <c r="C362" i="9" s="1"/>
  <c r="D359" i="9" a="1"/>
  <c r="D359" i="9" s="1"/>
  <c r="D366" i="9" a="1"/>
  <c r="D366" i="9" s="1"/>
  <c r="C365" i="9" a="1"/>
  <c r="C365" i="9" s="1"/>
  <c r="AC382" i="9" a="1"/>
  <c r="AC382" i="9" s="1"/>
  <c r="C464" i="9" a="1"/>
  <c r="C464" i="9" s="1"/>
  <c r="C366" i="9" a="1"/>
  <c r="C366" i="9" s="1"/>
  <c r="C382" i="9" a="1"/>
  <c r="C382" i="9" s="1"/>
  <c r="C379" i="9" a="1"/>
  <c r="C379" i="9" s="1"/>
  <c r="C459" i="9" a="1"/>
  <c r="C459" i="9" s="1"/>
  <c r="C438" i="9" a="1"/>
  <c r="C438" i="9" s="1"/>
  <c r="C437" i="9" a="1"/>
  <c r="C437" i="9" s="1"/>
  <c r="D338" i="9" a="1"/>
  <c r="D338" i="9" s="1"/>
  <c r="AC444" i="9" a="1"/>
  <c r="AC444" i="9" s="1"/>
  <c r="C443" i="9" a="1"/>
  <c r="C443" i="9" s="1"/>
  <c r="C339" i="9" a="1"/>
  <c r="C339" i="9" s="1"/>
  <c r="D365" i="9" a="1"/>
  <c r="D365" i="9" s="1"/>
  <c r="AC363" i="9" a="1"/>
  <c r="AC363" i="9" s="1"/>
  <c r="AC361" i="9" a="1"/>
  <c r="AC361" i="9" s="1"/>
  <c r="D384" i="9" a="1"/>
  <c r="D384" i="9" s="1"/>
  <c r="AC377" i="9" a="1"/>
  <c r="AC377" i="9" s="1"/>
  <c r="D463" i="9" a="1"/>
  <c r="D463" i="9" s="1"/>
  <c r="D378" i="9" a="1"/>
  <c r="D378" i="9" s="1"/>
  <c r="D438" i="9" a="1"/>
  <c r="D438" i="9" s="1"/>
  <c r="C458" i="9" a="1"/>
  <c r="C458" i="9" s="1"/>
  <c r="C383" i="9" a="1"/>
  <c r="C383" i="9" s="1"/>
  <c r="C424" i="9" a="1"/>
  <c r="C424" i="9" s="1"/>
  <c r="D380" i="9" a="1"/>
  <c r="D380" i="9" s="1"/>
  <c r="C461" i="9" a="1"/>
  <c r="C461" i="9" s="1"/>
  <c r="D426" i="9" a="1"/>
  <c r="D426" i="9" s="1"/>
  <c r="AC459" i="9" a="1"/>
  <c r="AC459" i="9" s="1"/>
  <c r="C423" i="9" a="1"/>
  <c r="C423" i="9" s="1"/>
  <c r="D339" i="9" a="1"/>
  <c r="D339" i="9" s="1"/>
  <c r="D363" i="9" a="1"/>
  <c r="D363" i="9" s="1"/>
  <c r="AC457" i="9" a="1"/>
  <c r="AC457" i="9" s="1"/>
  <c r="C384" i="9" a="1"/>
  <c r="C384" i="9" s="1"/>
  <c r="D383" i="9" a="1"/>
  <c r="D383" i="9" s="1"/>
  <c r="D344" i="9" a="1"/>
  <c r="D344" i="9" s="1"/>
  <c r="AC386" i="9" a="1"/>
  <c r="AC386" i="9" s="1"/>
  <c r="C380" i="9" a="1"/>
  <c r="C380" i="9" s="1"/>
  <c r="C426" i="9" a="1"/>
  <c r="C426" i="9" s="1"/>
  <c r="AC438" i="9" a="1"/>
  <c r="AC438" i="9" s="1"/>
  <c r="AC381" i="9" a="1"/>
  <c r="AC381" i="9" s="1"/>
  <c r="C338" i="9" a="1"/>
  <c r="C338" i="9" s="1"/>
  <c r="C342" i="9" a="1"/>
  <c r="C342" i="9" s="1"/>
  <c r="AC424" i="9" a="1"/>
  <c r="AC424" i="9" s="1"/>
  <c r="D424" i="9" a="1"/>
  <c r="D424" i="9" s="1"/>
  <c r="C341" i="9" a="1"/>
  <c r="C341" i="9" s="1"/>
  <c r="C377" i="9" a="1"/>
  <c r="C377" i="9" s="1"/>
  <c r="C463" i="9" a="1"/>
  <c r="C463" i="9" s="1"/>
  <c r="D465" i="9" a="1"/>
  <c r="D465" i="9" s="1"/>
  <c r="C419" i="9" a="1"/>
  <c r="C419" i="9" s="1"/>
  <c r="AC463" i="9" a="1"/>
  <c r="AC463" i="9" s="1"/>
  <c r="C378" i="9" a="1"/>
  <c r="C378" i="9" s="1"/>
  <c r="D418" i="9" a="1"/>
  <c r="D418" i="9" s="1"/>
  <c r="AC443" i="9" a="1"/>
  <c r="AC443" i="9" s="1"/>
  <c r="AC378" i="9" a="1"/>
  <c r="AC378" i="9" s="1"/>
  <c r="D419" i="9" a="1"/>
  <c r="D419" i="9" s="1"/>
  <c r="D377" i="9" a="1"/>
  <c r="D377" i="9" s="1"/>
  <c r="D360" i="9" a="1"/>
  <c r="D360" i="9" s="1"/>
  <c r="AC360" i="9" a="1"/>
  <c r="AC360" i="9" s="1"/>
  <c r="AC357" i="9" a="1"/>
  <c r="AC357" i="9" s="1"/>
  <c r="D445" i="9" a="1"/>
  <c r="D445" i="9" s="1"/>
  <c r="AC338" i="9" a="1"/>
  <c r="AC338" i="9" s="1"/>
  <c r="AC344" i="9" a="1"/>
  <c r="AC344" i="9" s="1"/>
  <c r="C363" i="9" a="1"/>
  <c r="C363" i="9" s="1"/>
  <c r="D381" i="9" a="1"/>
  <c r="D381" i="9" s="1"/>
  <c r="AC465" i="9" a="1"/>
  <c r="AC465" i="9" s="1"/>
  <c r="D437" i="9" a="1"/>
  <c r="D437" i="9" s="1"/>
  <c r="AC342" i="9" a="1"/>
  <c r="AC342" i="9" s="1"/>
  <c r="AC446" i="9" a="1"/>
  <c r="AC446" i="9" s="1"/>
  <c r="AC365" i="9" a="1"/>
  <c r="AC365" i="9" s="1"/>
  <c r="AC423" i="9" a="1"/>
  <c r="AC423" i="9" s="1"/>
  <c r="D386" i="9" a="1"/>
  <c r="D386" i="9" s="1"/>
  <c r="C358" i="9" a="1"/>
  <c r="C358" i="9" s="1"/>
  <c r="AC445" i="9" a="1"/>
  <c r="AC445" i="9" s="1"/>
  <c r="D358" i="9" a="1"/>
  <c r="D358" i="9" s="1"/>
  <c r="C386" i="9" a="1"/>
  <c r="C386" i="9" s="1"/>
  <c r="C465" i="9" a="1"/>
  <c r="C465" i="9" s="1"/>
  <c r="D446" i="9" a="1"/>
  <c r="D446" i="9" s="1"/>
  <c r="C343" i="9" a="1"/>
  <c r="C343" i="9" s="1"/>
  <c r="AC422" i="9" a="1"/>
  <c r="AC422" i="9" s="1"/>
  <c r="D422" i="9" a="1"/>
  <c r="D422" i="9" s="1"/>
  <c r="C364" i="9" a="1"/>
  <c r="C364" i="9" s="1"/>
  <c r="C385" i="9" a="1"/>
  <c r="C385" i="9" s="1"/>
  <c r="D337" i="9" a="1"/>
  <c r="D337" i="9" s="1"/>
  <c r="C446" i="9" a="1"/>
  <c r="C446" i="9" s="1"/>
  <c r="C417" i="9" a="1"/>
  <c r="C417" i="9" s="1"/>
  <c r="C422" i="9" a="1"/>
  <c r="C422" i="9" s="1"/>
  <c r="D364" i="9" a="1"/>
  <c r="D364" i="9" s="1"/>
  <c r="C445" i="9" a="1"/>
  <c r="C445" i="9" s="1"/>
  <c r="D342" i="9" a="1"/>
  <c r="D342" i="9" s="1"/>
  <c r="D443" i="9" a="1"/>
  <c r="D443" i="9" s="1"/>
  <c r="AC341" i="9" a="1"/>
  <c r="AC341" i="9" s="1"/>
  <c r="AC383" i="9" a="1"/>
  <c r="AC383" i="9" s="1"/>
  <c r="C381" i="9" a="1"/>
  <c r="C381" i="9" s="1"/>
  <c r="D459" i="9" a="1"/>
  <c r="D459" i="9" s="1"/>
  <c r="AC339" i="9" a="1"/>
  <c r="AC339" i="9" s="1"/>
  <c r="D361" i="9" a="1"/>
  <c r="D361" i="9" s="1"/>
  <c r="AC384" i="9" a="1"/>
  <c r="AC384" i="9" s="1"/>
  <c r="AC380" i="9" a="1"/>
  <c r="AC380" i="9" s="1"/>
  <c r="AC426" i="9" a="1"/>
  <c r="AC426" i="9" s="1"/>
  <c r="AC358" i="9" a="1"/>
  <c r="AC358" i="9" s="1"/>
  <c r="D466" i="9" a="1"/>
  <c r="D466" i="9" s="1"/>
  <c r="C466" i="9" a="1"/>
  <c r="C466" i="9" s="1"/>
  <c r="AC461" i="9" a="1"/>
  <c r="AC461" i="9" s="1"/>
  <c r="AC343" i="9" a="1"/>
  <c r="AC343" i="9" s="1"/>
  <c r="AC385" i="9" a="1"/>
  <c r="AC385" i="9" s="1"/>
  <c r="C357" i="9" a="1"/>
  <c r="C357" i="9" s="1"/>
  <c r="AC458" i="9" a="1"/>
  <c r="AC458" i="9" s="1"/>
  <c r="AC364" i="9" a="1"/>
  <c r="AC364" i="9" s="1"/>
  <c r="C344" i="9" a="1"/>
  <c r="C344" i="9" s="1"/>
  <c r="D343" i="9" a="1"/>
  <c r="D343" i="9" s="1"/>
  <c r="D385" i="9" a="1"/>
  <c r="D385" i="9" s="1"/>
  <c r="C360" i="9" a="1"/>
  <c r="C360" i="9" s="1"/>
  <c r="D357" i="9" a="1"/>
  <c r="D357" i="9" s="1"/>
  <c r="AC437" i="9" a="1"/>
  <c r="AC437" i="9" s="1"/>
  <c r="D461" i="9" a="1"/>
  <c r="D461" i="9" s="1"/>
  <c r="C337" i="9" a="1"/>
  <c r="C337" i="9" s="1"/>
  <c r="C462" i="9" a="1"/>
  <c r="C462" i="9" s="1"/>
  <c r="D457" i="9" a="1"/>
  <c r="D457" i="9" s="1"/>
  <c r="AC337" i="9" a="1"/>
  <c r="AC337" i="9" s="1"/>
  <c r="C460" i="9" a="1"/>
  <c r="C460" i="9" s="1"/>
  <c r="D421" i="9" a="1"/>
  <c r="D421" i="9" s="1"/>
  <c r="C345" i="9" a="1"/>
  <c r="C345" i="9" s="1"/>
  <c r="AC425" i="9" a="1"/>
  <c r="AC425" i="9" s="1"/>
  <c r="D340" i="9" a="1"/>
  <c r="D340" i="9" s="1"/>
  <c r="AC346" i="9" a="1"/>
  <c r="AC346" i="9" s="1"/>
  <c r="C348" i="9" a="1"/>
  <c r="C348" i="9" s="1"/>
  <c r="D432" i="9" a="1"/>
  <c r="D432" i="9" s="1"/>
  <c r="AC329" i="9" a="1"/>
  <c r="AC329" i="9" s="1"/>
  <c r="AC469" i="9" a="1"/>
  <c r="AC469" i="9" s="1"/>
  <c r="D452" i="9" a="1"/>
  <c r="D452" i="9" s="1"/>
  <c r="D356" i="9" a="1"/>
  <c r="D356" i="9" s="1"/>
  <c r="C387" i="9" a="1"/>
  <c r="C387" i="9" s="1"/>
  <c r="AC417" i="9" a="1"/>
  <c r="AC417" i="9" s="1"/>
  <c r="AC462" i="9" a="1"/>
  <c r="AC462" i="9" s="1"/>
  <c r="C421" i="9" a="1"/>
  <c r="C421" i="9" s="1"/>
  <c r="AC420" i="9" a="1"/>
  <c r="AC420" i="9" s="1"/>
  <c r="C340" i="9" a="1"/>
  <c r="C340" i="9" s="1"/>
  <c r="D346" i="9" a="1"/>
  <c r="D346" i="9" s="1"/>
  <c r="D348" i="9" a="1"/>
  <c r="D348" i="9" s="1"/>
  <c r="C432" i="9" a="1"/>
  <c r="C432" i="9" s="1"/>
  <c r="AC396" i="9" a="1"/>
  <c r="AC396" i="9" s="1"/>
  <c r="D469" i="9" a="1"/>
  <c r="D469" i="9" s="1"/>
  <c r="AC392" i="9" a="1"/>
  <c r="AC392" i="9" s="1"/>
  <c r="AC387" i="9" a="1"/>
  <c r="AC387" i="9" s="1"/>
  <c r="AC352" i="9" a="1"/>
  <c r="AC352" i="9" s="1"/>
  <c r="AC333" i="9" a="1"/>
  <c r="AC333" i="9" s="1"/>
  <c r="AC374" i="9" a="1"/>
  <c r="AC374" i="9" s="1"/>
  <c r="D470" i="9" a="1"/>
  <c r="D470" i="9" s="1"/>
  <c r="D467" i="9" a="1"/>
  <c r="D467" i="9" s="1"/>
  <c r="C447" i="9" a="1"/>
  <c r="C447" i="9" s="1"/>
  <c r="C389" i="9" a="1"/>
  <c r="C389" i="9" s="1"/>
  <c r="D455" i="9" a="1"/>
  <c r="D455" i="9" s="1"/>
  <c r="AC433" i="9" a="1"/>
  <c r="AC433" i="9" s="1"/>
  <c r="D428" i="9" a="1"/>
  <c r="D428" i="9" s="1"/>
  <c r="D336" i="9" a="1"/>
  <c r="D336" i="9" s="1"/>
  <c r="D330" i="9" a="1"/>
  <c r="D330" i="9" s="1"/>
  <c r="D332" i="9" a="1"/>
  <c r="D332" i="9" s="1"/>
  <c r="C453" i="9" a="1"/>
  <c r="C453" i="9" s="1"/>
  <c r="AC472" i="9" a="1"/>
  <c r="AC472" i="9" s="1"/>
  <c r="C430" i="9" a="1"/>
  <c r="C430" i="9" s="1"/>
  <c r="AC454" i="9" a="1"/>
  <c r="AC454" i="9" s="1"/>
  <c r="D460" i="9" a="1"/>
  <c r="D460" i="9" s="1"/>
  <c r="C418" i="9" a="1"/>
  <c r="C418" i="9" s="1"/>
  <c r="AC418" i="9" a="1"/>
  <c r="AC418" i="9" s="1"/>
  <c r="D462" i="9" a="1"/>
  <c r="D462" i="9" s="1"/>
  <c r="AC460" i="9" a="1"/>
  <c r="AC460" i="9" s="1"/>
  <c r="D420" i="9" a="1"/>
  <c r="D420" i="9" s="1"/>
  <c r="AC345" i="9" a="1"/>
  <c r="AC345" i="9" s="1"/>
  <c r="D425" i="9" a="1"/>
  <c r="D425" i="9" s="1"/>
  <c r="AC348" i="9" a="1"/>
  <c r="AC348" i="9" s="1"/>
  <c r="D329" i="9" a="1"/>
  <c r="D329" i="9" s="1"/>
  <c r="C396" i="9" a="1"/>
  <c r="C396" i="9" s="1"/>
  <c r="C469" i="9" a="1"/>
  <c r="C469" i="9" s="1"/>
  <c r="AC452" i="9" a="1"/>
  <c r="AC452" i="9" s="1"/>
  <c r="C356" i="9" a="1"/>
  <c r="C356" i="9" s="1"/>
  <c r="D392" i="9" a="1"/>
  <c r="D392" i="9" s="1"/>
  <c r="D387" i="9" a="1"/>
  <c r="D387" i="9" s="1"/>
  <c r="D423" i="9" a="1"/>
  <c r="D423" i="9" s="1"/>
  <c r="C420" i="9" a="1"/>
  <c r="C420" i="9" s="1"/>
  <c r="AC356" i="9" a="1"/>
  <c r="AC356" i="9" s="1"/>
  <c r="D333" i="9" a="1"/>
  <c r="D333" i="9" s="1"/>
  <c r="C467" i="9" a="1"/>
  <c r="C467" i="9" s="1"/>
  <c r="D447" i="9" a="1"/>
  <c r="D447" i="9" s="1"/>
  <c r="D389" i="9" a="1"/>
  <c r="D389" i="9" s="1"/>
  <c r="C455" i="9" a="1"/>
  <c r="C455" i="9" s="1"/>
  <c r="AC428" i="9" a="1"/>
  <c r="AC428" i="9" s="1"/>
  <c r="C331" i="9" a="1"/>
  <c r="C331" i="9" s="1"/>
  <c r="AC330" i="9" a="1"/>
  <c r="AC330" i="9" s="1"/>
  <c r="D453" i="9" a="1"/>
  <c r="D453" i="9" s="1"/>
  <c r="C427" i="9" a="1"/>
  <c r="C427" i="9" s="1"/>
  <c r="D472" i="9" a="1"/>
  <c r="D472" i="9" s="1"/>
  <c r="AC466" i="9" a="1"/>
  <c r="AC466" i="9" s="1"/>
  <c r="C346" i="9" a="1"/>
  <c r="C346" i="9" s="1"/>
  <c r="C452" i="9" a="1"/>
  <c r="C452" i="9" s="1"/>
  <c r="C374" i="9" a="1"/>
  <c r="C374" i="9" s="1"/>
  <c r="AC467" i="9" a="1"/>
  <c r="AC467" i="9" s="1"/>
  <c r="AC389" i="9" a="1"/>
  <c r="AC389" i="9" s="1"/>
  <c r="C351" i="9" a="1"/>
  <c r="C351" i="9" s="1"/>
  <c r="D433" i="9" a="1"/>
  <c r="D433" i="9" s="1"/>
  <c r="D458" i="9" a="1"/>
  <c r="D458" i="9" s="1"/>
  <c r="D417" i="9" a="1"/>
  <c r="D417" i="9" s="1"/>
  <c r="AC340" i="9" a="1"/>
  <c r="AC340" i="9" s="1"/>
  <c r="AC432" i="9" a="1"/>
  <c r="AC432" i="9" s="1"/>
  <c r="C392" i="9" a="1"/>
  <c r="C392" i="9" s="1"/>
  <c r="C352" i="9" a="1"/>
  <c r="C352" i="9" s="1"/>
  <c r="D374" i="9" a="1"/>
  <c r="D374" i="9" s="1"/>
  <c r="C470" i="9" a="1"/>
  <c r="C470" i="9" s="1"/>
  <c r="AC351" i="9" a="1"/>
  <c r="AC351" i="9" s="1"/>
  <c r="D345" i="9" a="1"/>
  <c r="D345" i="9" s="1"/>
  <c r="C425" i="9" a="1"/>
  <c r="C425" i="9" s="1"/>
  <c r="AC447" i="9" a="1"/>
  <c r="AC447" i="9" s="1"/>
  <c r="AC455" i="9" a="1"/>
  <c r="AC455" i="9" s="1"/>
  <c r="AC336" i="9" a="1"/>
  <c r="AC336" i="9" s="1"/>
  <c r="AC453" i="9" a="1"/>
  <c r="AC453" i="9" s="1"/>
  <c r="C454" i="9" a="1"/>
  <c r="C454" i="9" s="1"/>
  <c r="D349" i="9" a="1"/>
  <c r="D349" i="9" s="1"/>
  <c r="D334" i="9" a="1"/>
  <c r="D334" i="9" s="1"/>
  <c r="AC391" i="9" a="1"/>
  <c r="AC391" i="9" s="1"/>
  <c r="AC354" i="9" a="1"/>
  <c r="AC354" i="9" s="1"/>
  <c r="D347" i="9" a="1"/>
  <c r="D347" i="9" s="1"/>
  <c r="AC431" i="9" a="1"/>
  <c r="AC431" i="9" s="1"/>
  <c r="D369" i="9" a="1"/>
  <c r="D369" i="9" s="1"/>
  <c r="D390" i="9" a="1"/>
  <c r="D390" i="9" s="1"/>
  <c r="D471" i="9" a="1"/>
  <c r="D471" i="9" s="1"/>
  <c r="AC436" i="9" a="1"/>
  <c r="AC436" i="9" s="1"/>
  <c r="C328" i="9" a="1"/>
  <c r="C328" i="9" s="1"/>
  <c r="AC388" i="9" a="1"/>
  <c r="AC388" i="9" s="1"/>
  <c r="AC449" i="9" a="1"/>
  <c r="AC449" i="9" s="1"/>
  <c r="C370" i="9" a="1"/>
  <c r="C370" i="9" s="1"/>
  <c r="C371" i="9" a="1"/>
  <c r="C371" i="9" s="1"/>
  <c r="AC395" i="9" a="1"/>
  <c r="AC395" i="9" s="1"/>
  <c r="C434" i="9" a="1"/>
  <c r="C434" i="9" s="1"/>
  <c r="D376" i="9" a="1"/>
  <c r="D376" i="9" s="1"/>
  <c r="C375" i="9" a="1"/>
  <c r="C375" i="9" s="1"/>
  <c r="D335" i="9" a="1"/>
  <c r="D335" i="9" s="1"/>
  <c r="AC372" i="9" a="1"/>
  <c r="AC372" i="9" s="1"/>
  <c r="D468" i="9" a="1"/>
  <c r="D468" i="9" s="1"/>
  <c r="D373" i="9" a="1"/>
  <c r="D373" i="9" s="1"/>
  <c r="C394" i="9" a="1"/>
  <c r="C394" i="9" s="1"/>
  <c r="C475" i="9" a="1"/>
  <c r="C475" i="9" s="1"/>
  <c r="C451" i="9" a="1"/>
  <c r="C451" i="9" s="1"/>
  <c r="C429" i="9" a="1"/>
  <c r="C429" i="9" s="1"/>
  <c r="D367" i="9" a="1"/>
  <c r="D367" i="9" s="1"/>
  <c r="AC476" i="9" a="1"/>
  <c r="AC476" i="9" s="1"/>
  <c r="C448" i="9" a="1"/>
  <c r="C448" i="9" s="1"/>
  <c r="D395" i="9" a="1"/>
  <c r="D395" i="9" s="1"/>
  <c r="C393" i="9" a="1"/>
  <c r="C393" i="9" s="1"/>
  <c r="C335" i="9" a="1"/>
  <c r="C335" i="9" s="1"/>
  <c r="C468" i="9" a="1"/>
  <c r="C468" i="9" s="1"/>
  <c r="C456" i="9" a="1"/>
  <c r="C456" i="9" s="1"/>
  <c r="D475" i="9" a="1"/>
  <c r="D475" i="9" s="1"/>
  <c r="AC367" i="9" a="1"/>
  <c r="AC367" i="9" s="1"/>
  <c r="AC448" i="9" a="1"/>
  <c r="AC448" i="9" s="1"/>
  <c r="C457" i="9" a="1"/>
  <c r="C457" i="9" s="1"/>
  <c r="C336" i="9" a="1"/>
  <c r="C336" i="9" s="1"/>
  <c r="C330" i="9" a="1"/>
  <c r="C330" i="9" s="1"/>
  <c r="D427" i="9" a="1"/>
  <c r="D427" i="9" s="1"/>
  <c r="AC430" i="9" a="1"/>
  <c r="AC430" i="9" s="1"/>
  <c r="D454" i="9" a="1"/>
  <c r="D454" i="9" s="1"/>
  <c r="C349" i="9" a="1"/>
  <c r="C349" i="9" s="1"/>
  <c r="AC450" i="9" a="1"/>
  <c r="AC450" i="9" s="1"/>
  <c r="C354" i="9" a="1"/>
  <c r="C354" i="9" s="1"/>
  <c r="D431" i="9" a="1"/>
  <c r="D431" i="9" s="1"/>
  <c r="C369" i="9" a="1"/>
  <c r="C369" i="9" s="1"/>
  <c r="C471" i="9" a="1"/>
  <c r="C471" i="9" s="1"/>
  <c r="AC350" i="9" a="1"/>
  <c r="AC350" i="9" s="1"/>
  <c r="C436" i="9" a="1"/>
  <c r="C436" i="9" s="1"/>
  <c r="AC328" i="9" a="1"/>
  <c r="AC328" i="9" s="1"/>
  <c r="D388" i="9" a="1"/>
  <c r="D388" i="9" s="1"/>
  <c r="C353" i="9" a="1"/>
  <c r="C353" i="9" s="1"/>
  <c r="AC370" i="9" a="1"/>
  <c r="AC370" i="9" s="1"/>
  <c r="AC371" i="9" a="1"/>
  <c r="AC371" i="9" s="1"/>
  <c r="C473" i="9" a="1"/>
  <c r="C473" i="9" s="1"/>
  <c r="D434" i="9" a="1"/>
  <c r="D434" i="9" s="1"/>
  <c r="C376" i="9" a="1"/>
  <c r="C376" i="9" s="1"/>
  <c r="AC393" i="9" a="1"/>
  <c r="AC393" i="9" s="1"/>
  <c r="AC435" i="9" a="1"/>
  <c r="AC435" i="9" s="1"/>
  <c r="AC335" i="9" a="1"/>
  <c r="AC335" i="9" s="1"/>
  <c r="AC468" i="9" a="1"/>
  <c r="AC468" i="9" s="1"/>
  <c r="AC456" i="9" a="1"/>
  <c r="AC456" i="9" s="1"/>
  <c r="AC368" i="9" a="1"/>
  <c r="AC368" i="9" s="1"/>
  <c r="D394" i="9" a="1"/>
  <c r="D394" i="9" s="1"/>
  <c r="AC429" i="9" a="1"/>
  <c r="AC429" i="9" s="1"/>
  <c r="D327" i="9" a="1"/>
  <c r="D327" i="9" s="1"/>
  <c r="C367" i="9" a="1"/>
  <c r="C367" i="9" s="1"/>
  <c r="C474" i="9" a="1"/>
  <c r="C474" i="9" s="1"/>
  <c r="C476" i="9" a="1"/>
  <c r="C476" i="9" s="1"/>
  <c r="AC355" i="9" a="1"/>
  <c r="AC355" i="9" s="1"/>
  <c r="D372" i="9" a="1"/>
  <c r="D372" i="9" s="1"/>
  <c r="C373" i="9" a="1"/>
  <c r="C373" i="9" s="1"/>
  <c r="AC394" i="9" a="1"/>
  <c r="AC394" i="9" s="1"/>
  <c r="AC475" i="9" a="1"/>
  <c r="AC475" i="9" s="1"/>
  <c r="AC451" i="9" a="1"/>
  <c r="AC451" i="9" s="1"/>
  <c r="AC327" i="9" a="1"/>
  <c r="AC327" i="9" s="1"/>
  <c r="D474" i="9" a="1"/>
  <c r="D474" i="9" s="1"/>
  <c r="D448" i="9" a="1"/>
  <c r="D448" i="9" s="1"/>
  <c r="D355" i="9" a="1"/>
  <c r="D355" i="9" s="1"/>
  <c r="C329" i="9" a="1"/>
  <c r="C329" i="9" s="1"/>
  <c r="D352" i="9" a="1"/>
  <c r="D352" i="9" s="1"/>
  <c r="D331" i="9" a="1"/>
  <c r="D331" i="9" s="1"/>
  <c r="C472" i="9" a="1"/>
  <c r="C472" i="9" s="1"/>
  <c r="AC349" i="9" a="1"/>
  <c r="AC349" i="9" s="1"/>
  <c r="C334" i="9" a="1"/>
  <c r="C334" i="9" s="1"/>
  <c r="D391" i="9" a="1"/>
  <c r="D391" i="9" s="1"/>
  <c r="D354" i="9" a="1"/>
  <c r="D354" i="9" s="1"/>
  <c r="C347" i="9" a="1"/>
  <c r="C347" i="9" s="1"/>
  <c r="C431" i="9" a="1"/>
  <c r="C431" i="9" s="1"/>
  <c r="C390" i="9" a="1"/>
  <c r="C390" i="9" s="1"/>
  <c r="C350" i="9" a="1"/>
  <c r="C350" i="9" s="1"/>
  <c r="D328" i="9" a="1"/>
  <c r="D328" i="9" s="1"/>
  <c r="AC353" i="9" a="1"/>
  <c r="AC353" i="9" s="1"/>
  <c r="D473" i="9" a="1"/>
  <c r="D473" i="9" s="1"/>
  <c r="D375" i="9" a="1"/>
  <c r="D375" i="9" s="1"/>
  <c r="C435" i="9" a="1"/>
  <c r="C435" i="9" s="1"/>
  <c r="AC373" i="9" a="1"/>
  <c r="AC373" i="9" s="1"/>
  <c r="D451" i="9" a="1"/>
  <c r="D451" i="9" s="1"/>
  <c r="D429" i="9" a="1"/>
  <c r="D429" i="9" s="1"/>
  <c r="AC474" i="9" a="1"/>
  <c r="AC474" i="9" s="1"/>
  <c r="AC421" i="9" a="1"/>
  <c r="AC421" i="9" s="1"/>
  <c r="C333" i="9" a="1"/>
  <c r="C333" i="9" s="1"/>
  <c r="AC470" i="9" a="1"/>
  <c r="AC470" i="9" s="1"/>
  <c r="D351" i="9" a="1"/>
  <c r="D351" i="9" s="1"/>
  <c r="C433" i="9" a="1"/>
  <c r="C433" i="9" s="1"/>
  <c r="AC331" i="9" a="1"/>
  <c r="AC331" i="9" s="1"/>
  <c r="AC332" i="9" a="1"/>
  <c r="AC332" i="9" s="1"/>
  <c r="AC427" i="9" a="1"/>
  <c r="AC427" i="9" s="1"/>
  <c r="D430" i="9" a="1"/>
  <c r="D430" i="9" s="1"/>
  <c r="AC334" i="9" a="1"/>
  <c r="AC334" i="9" s="1"/>
  <c r="C391" i="9" a="1"/>
  <c r="C391" i="9" s="1"/>
  <c r="D450" i="9" a="1"/>
  <c r="D450" i="9" s="1"/>
  <c r="AC347" i="9" a="1"/>
  <c r="AC347" i="9" s="1"/>
  <c r="AC390" i="9" a="1"/>
  <c r="AC390" i="9" s="1"/>
  <c r="D350" i="9" a="1"/>
  <c r="D350" i="9" s="1"/>
  <c r="D436" i="9" a="1"/>
  <c r="D436" i="9" s="1"/>
  <c r="C388" i="9" a="1"/>
  <c r="C388" i="9" s="1"/>
  <c r="D449" i="9" a="1"/>
  <c r="D449" i="9" s="1"/>
  <c r="D353" i="9" a="1"/>
  <c r="D353" i="9" s="1"/>
  <c r="D370" i="9" a="1"/>
  <c r="D370" i="9" s="1"/>
  <c r="C395" i="9" a="1"/>
  <c r="C395" i="9" s="1"/>
  <c r="AC473" i="9" a="1"/>
  <c r="AC473" i="9" s="1"/>
  <c r="AC434" i="9" a="1"/>
  <c r="AC434" i="9" s="1"/>
  <c r="AC375" i="9" a="1"/>
  <c r="AC375" i="9" s="1"/>
  <c r="D393" i="9" a="1"/>
  <c r="D393" i="9" s="1"/>
  <c r="D435" i="9" a="1"/>
  <c r="D435" i="9" s="1"/>
  <c r="D456" i="9" a="1"/>
  <c r="D456" i="9" s="1"/>
  <c r="C368" i="9" a="1"/>
  <c r="C368" i="9" s="1"/>
  <c r="D476" i="9" a="1"/>
  <c r="D476" i="9" s="1"/>
  <c r="D396" i="9" a="1"/>
  <c r="D396" i="9" s="1"/>
  <c r="C428" i="9" a="1"/>
  <c r="C428" i="9" s="1"/>
  <c r="C332" i="9" a="1"/>
  <c r="C332" i="9" s="1"/>
  <c r="C450" i="9" a="1"/>
  <c r="C450" i="9" s="1"/>
  <c r="AC369" i="9" a="1"/>
  <c r="AC369" i="9" s="1"/>
  <c r="AC471" i="9" a="1"/>
  <c r="AC471" i="9" s="1"/>
  <c r="C449" i="9" a="1"/>
  <c r="C449" i="9" s="1"/>
  <c r="D371" i="9" a="1"/>
  <c r="D371" i="9" s="1"/>
  <c r="AC376" i="9" a="1"/>
  <c r="AC376" i="9" s="1"/>
  <c r="C372" i="9" a="1"/>
  <c r="C372" i="9" s="1"/>
  <c r="D368" i="9" a="1"/>
  <c r="D368" i="9" s="1"/>
  <c r="C327" i="9" a="1"/>
  <c r="C327" i="9" s="1"/>
  <c r="C355" i="9" a="1"/>
  <c r="C355" i="9" s="1"/>
  <c r="F326" i="9" a="1"/>
  <c r="F326" i="9" s="1"/>
  <c r="H326" i="9" a="1"/>
  <c r="H326" i="9" s="1"/>
  <c r="E326" i="9" a="1"/>
  <c r="E326" i="9" s="1"/>
  <c r="I326" i="9" a="1"/>
  <c r="I326" i="9" s="1"/>
  <c r="V326" i="9" a="1"/>
  <c r="V326" i="9" s="1"/>
  <c r="J326" i="9" a="1"/>
  <c r="J326" i="9" s="1"/>
  <c r="C167" i="9" a="1"/>
  <c r="C167" i="9" s="1"/>
  <c r="P167" i="9" a="1"/>
  <c r="P167" i="9" s="1"/>
  <c r="D167" i="9" a="1"/>
  <c r="D167" i="9" s="1"/>
  <c r="AC326" i="9" a="1"/>
  <c r="AC326" i="9" s="1"/>
  <c r="D326" i="9" a="1"/>
  <c r="D326" i="9" s="1"/>
  <c r="C326" i="9" a="1"/>
  <c r="C326" i="9" s="1"/>
  <c r="M167" i="9"/>
  <c r="B831" i="19"/>
  <c r="B832" i="19" s="1"/>
  <c r="B833" i="19" s="1"/>
  <c r="B834" i="19" s="1"/>
  <c r="M170" i="9" l="1"/>
  <c r="C397" i="9" a="1"/>
  <c r="C397" i="9" s="1"/>
  <c r="X397" i="9" s="1"/>
  <c r="H397" i="9" s="1" a="1"/>
  <c r="H397" i="9" s="1"/>
  <c r="AC397" i="9" a="1"/>
  <c r="AC397" i="9" s="1"/>
  <c r="Y399" i="9"/>
  <c r="Z398" i="9"/>
  <c r="M168" i="9"/>
  <c r="G168" i="9" s="1" a="1"/>
  <c r="G168" i="9" s="1"/>
  <c r="E169" i="9" a="1"/>
  <c r="E169" i="9" s="1"/>
  <c r="J169" i="9" a="1"/>
  <c r="J169" i="9" s="1"/>
  <c r="G169" i="9" a="1"/>
  <c r="G169" i="9" s="1"/>
  <c r="F169" i="9" a="1"/>
  <c r="F169" i="9" s="1"/>
  <c r="H169" i="9" a="1"/>
  <c r="H169" i="9" s="1"/>
  <c r="I169" i="9" a="1"/>
  <c r="I169" i="9" s="1"/>
  <c r="F170" i="9" a="1"/>
  <c r="F170" i="9" s="1"/>
  <c r="I170" i="9" a="1"/>
  <c r="I170" i="9" s="1"/>
  <c r="E170" i="9" a="1"/>
  <c r="E170" i="9" s="1"/>
  <c r="H170" i="9" a="1"/>
  <c r="H170" i="9" s="1"/>
  <c r="G170" i="9" a="1"/>
  <c r="G170" i="9" s="1"/>
  <c r="J170" i="9" a="1"/>
  <c r="J170" i="9" s="1"/>
  <c r="K172" i="9"/>
  <c r="L171" i="9"/>
  <c r="G326" i="9" a="1"/>
  <c r="G326" i="9" s="1"/>
  <c r="J167" i="9" a="1"/>
  <c r="J167" i="9" s="1"/>
  <c r="F167" i="9" a="1"/>
  <c r="F167" i="9" s="1"/>
  <c r="H167" i="9" a="1"/>
  <c r="H167" i="9" s="1"/>
  <c r="I167" i="9" a="1"/>
  <c r="I167" i="9" s="1"/>
  <c r="E167" i="9" a="1"/>
  <c r="E167" i="9" s="1"/>
  <c r="G167" i="9" a="1"/>
  <c r="G167" i="9" s="1"/>
  <c r="T9" i="12"/>
  <c r="V9" i="12"/>
  <c r="K29" i="12" s="1"/>
  <c r="S9" i="12"/>
  <c r="B8" i="9" s="1"/>
  <c r="J397" i="9" l="1" a="1"/>
  <c r="J397" i="9" s="1"/>
  <c r="F397" i="9" a="1"/>
  <c r="F397" i="9" s="1"/>
  <c r="U397" i="9" a="1"/>
  <c r="U397" i="9" s="1"/>
  <c r="V397" i="9" a="1"/>
  <c r="V397" i="9" s="1"/>
  <c r="I397" i="9" a="1"/>
  <c r="I397" i="9" s="1"/>
  <c r="E397" i="9" a="1"/>
  <c r="E397" i="9" s="1"/>
  <c r="G397" i="9" s="1" a="1"/>
  <c r="G397" i="9" s="1"/>
  <c r="Y400" i="9"/>
  <c r="Z399" i="9"/>
  <c r="D398" i="9" a="1"/>
  <c r="D398" i="9" s="1"/>
  <c r="C398" i="9" a="1"/>
  <c r="C398" i="9" s="1"/>
  <c r="AC398" i="9" a="1"/>
  <c r="AC398" i="9" s="1"/>
  <c r="I168" i="9" a="1"/>
  <c r="I168" i="9" s="1"/>
  <c r="E168" i="9" a="1"/>
  <c r="E168" i="9" s="1"/>
  <c r="J168" i="9" a="1"/>
  <c r="J168" i="9" s="1"/>
  <c r="H168" i="9" a="1"/>
  <c r="H168" i="9" s="1"/>
  <c r="F168" i="9" a="1"/>
  <c r="F168" i="9" s="1"/>
  <c r="C171" i="9" a="1"/>
  <c r="C171" i="9" s="1"/>
  <c r="D171" i="9" a="1"/>
  <c r="D171" i="9" s="1"/>
  <c r="P171" i="9" a="1"/>
  <c r="P171" i="9" s="1"/>
  <c r="K173" i="9"/>
  <c r="L172" i="9"/>
  <c r="B29" i="12"/>
  <c r="L8" i="9"/>
  <c r="K8" i="9"/>
  <c r="K9" i="9" s="1"/>
  <c r="N8" i="9"/>
  <c r="X398" i="9" l="1"/>
  <c r="E398" i="9" s="1" a="1"/>
  <c r="E398" i="9" s="1"/>
  <c r="C399" i="9" a="1"/>
  <c r="C399" i="9" s="1"/>
  <c r="AC399" i="9" a="1"/>
  <c r="AC399" i="9" s="1"/>
  <c r="D399" i="9" a="1"/>
  <c r="D399" i="9" s="1"/>
  <c r="Y401" i="9"/>
  <c r="Z400" i="9"/>
  <c r="K174" i="9"/>
  <c r="L173" i="9"/>
  <c r="C172" i="9" a="1"/>
  <c r="C172" i="9" s="1"/>
  <c r="D172" i="9" a="1"/>
  <c r="D172" i="9" s="1"/>
  <c r="P172" i="9" a="1"/>
  <c r="P172" i="9" s="1"/>
  <c r="M171" i="9"/>
  <c r="K10" i="9"/>
  <c r="L9" i="9"/>
  <c r="P8" i="9" a="1"/>
  <c r="P8" i="9" s="1"/>
  <c r="C8" i="9" a="1"/>
  <c r="C8" i="9" s="1"/>
  <c r="D8" i="9" a="1"/>
  <c r="D8" i="9" s="1"/>
  <c r="M8" i="9"/>
  <c r="X127" i="1"/>
  <c r="F398" i="9" l="1" a="1"/>
  <c r="F398" i="9" s="1"/>
  <c r="I398" i="9" a="1"/>
  <c r="I398" i="9" s="1"/>
  <c r="U398" i="9" a="1"/>
  <c r="U398" i="9" s="1"/>
  <c r="G398" i="9" a="1"/>
  <c r="G398" i="9" s="1"/>
  <c r="V398" i="9" a="1"/>
  <c r="V398" i="9" s="1"/>
  <c r="J398" i="9" a="1"/>
  <c r="J398" i="9" s="1"/>
  <c r="H398" i="9" a="1"/>
  <c r="H398" i="9" s="1"/>
  <c r="Y402" i="9"/>
  <c r="Z401" i="9"/>
  <c r="C400" i="9" a="1"/>
  <c r="C400" i="9" s="1"/>
  <c r="AC400" i="9" a="1"/>
  <c r="AC400" i="9" s="1"/>
  <c r="D400" i="9" a="1"/>
  <c r="D400" i="9" s="1"/>
  <c r="X399" i="9"/>
  <c r="M172" i="9"/>
  <c r="F171" i="9" a="1"/>
  <c r="F171" i="9" s="1"/>
  <c r="E171" i="9" a="1"/>
  <c r="E171" i="9" s="1"/>
  <c r="G171" i="9" a="1"/>
  <c r="G171" i="9" s="1"/>
  <c r="I171" i="9" a="1"/>
  <c r="I171" i="9" s="1"/>
  <c r="J171" i="9" a="1"/>
  <c r="J171" i="9" s="1"/>
  <c r="H171" i="9" a="1"/>
  <c r="H171" i="9" s="1"/>
  <c r="C173" i="9" a="1"/>
  <c r="C173" i="9" s="1"/>
  <c r="D173" i="9" a="1"/>
  <c r="D173" i="9" s="1"/>
  <c r="P173" i="9" a="1"/>
  <c r="P173" i="9" s="1"/>
  <c r="K175" i="9"/>
  <c r="L174" i="9"/>
  <c r="C9" i="9" a="1"/>
  <c r="C9" i="9" s="1"/>
  <c r="D9" i="9" a="1"/>
  <c r="D9" i="9" s="1"/>
  <c r="P9" i="9" a="1"/>
  <c r="P9" i="9" s="1"/>
  <c r="K11" i="9"/>
  <c r="L10" i="9"/>
  <c r="H8" i="9" a="1"/>
  <c r="H8" i="9" s="1"/>
  <c r="I8" i="9" a="1"/>
  <c r="I8" i="9" s="1"/>
  <c r="G8" i="9" a="1"/>
  <c r="G8" i="9" s="1"/>
  <c r="F8" i="9" a="1"/>
  <c r="F8" i="9" s="1"/>
  <c r="E8" i="9" a="1"/>
  <c r="E8" i="9" s="1"/>
  <c r="J8" i="9" a="1"/>
  <c r="J8" i="9" s="1"/>
  <c r="X400" i="9" l="1"/>
  <c r="E400" i="9" s="1" a="1"/>
  <c r="E400" i="9" s="1"/>
  <c r="I399" i="9" a="1"/>
  <c r="I399" i="9" s="1"/>
  <c r="V399" i="9" a="1"/>
  <c r="V399" i="9" s="1"/>
  <c r="E399" i="9" a="1"/>
  <c r="E399" i="9" s="1"/>
  <c r="J399" i="9" a="1"/>
  <c r="J399" i="9" s="1"/>
  <c r="H399" i="9" a="1"/>
  <c r="H399" i="9" s="1"/>
  <c r="U399" i="9" a="1"/>
  <c r="U399" i="9" s="1"/>
  <c r="F399" i="9" a="1"/>
  <c r="F399" i="9" s="1"/>
  <c r="G399" i="9" a="1"/>
  <c r="G399" i="9" s="1"/>
  <c r="D401" i="9" a="1"/>
  <c r="D401" i="9" s="1"/>
  <c r="C401" i="9" a="1"/>
  <c r="C401" i="9" s="1"/>
  <c r="AC401" i="9" a="1"/>
  <c r="AC401" i="9" s="1"/>
  <c r="Y403" i="9"/>
  <c r="Z402" i="9"/>
  <c r="M173" i="9"/>
  <c r="E173" i="9" s="1" a="1"/>
  <c r="E173" i="9" s="1"/>
  <c r="C174" i="9" a="1"/>
  <c r="C174" i="9" s="1"/>
  <c r="D174" i="9" a="1"/>
  <c r="D174" i="9" s="1"/>
  <c r="P174" i="9" a="1"/>
  <c r="P174" i="9" s="1"/>
  <c r="I173" i="9" a="1"/>
  <c r="I173" i="9" s="1"/>
  <c r="K176" i="9"/>
  <c r="L175" i="9"/>
  <c r="F172" i="9" a="1"/>
  <c r="F172" i="9" s="1"/>
  <c r="G172" i="9" a="1"/>
  <c r="G172" i="9" s="1"/>
  <c r="J172" i="9" a="1"/>
  <c r="J172" i="9" s="1"/>
  <c r="H172" i="9" a="1"/>
  <c r="H172" i="9" s="1"/>
  <c r="I172" i="9" a="1"/>
  <c r="I172" i="9" s="1"/>
  <c r="E172" i="9" a="1"/>
  <c r="E172" i="9" s="1"/>
  <c r="K12" i="9"/>
  <c r="L11" i="9"/>
  <c r="C10" i="9" a="1"/>
  <c r="C10" i="9" s="1"/>
  <c r="D10" i="9" a="1"/>
  <c r="D10" i="9" s="1"/>
  <c r="P10" i="9" a="1"/>
  <c r="P10" i="9" s="1"/>
  <c r="M9" i="9"/>
  <c r="G173" i="9" l="1" a="1"/>
  <c r="G173" i="9" s="1"/>
  <c r="G400" i="9" a="1"/>
  <c r="G400" i="9" s="1"/>
  <c r="H400" i="9" a="1"/>
  <c r="H400" i="9" s="1"/>
  <c r="V400" i="9" a="1"/>
  <c r="V400" i="9" s="1"/>
  <c r="I400" i="9" a="1"/>
  <c r="I400" i="9" s="1"/>
  <c r="J400" i="9" a="1"/>
  <c r="J400" i="9" s="1"/>
  <c r="U400" i="9" a="1"/>
  <c r="U400" i="9" s="1"/>
  <c r="F400" i="9" a="1"/>
  <c r="F400" i="9" s="1"/>
  <c r="X401" i="9"/>
  <c r="I401" i="9" s="1" a="1"/>
  <c r="I401" i="9" s="1"/>
  <c r="Y404" i="9"/>
  <c r="Z403" i="9"/>
  <c r="D402" i="9" a="1"/>
  <c r="D402" i="9" s="1"/>
  <c r="AC402" i="9" a="1"/>
  <c r="AC402" i="9" s="1"/>
  <c r="C402" i="9" a="1"/>
  <c r="C402" i="9" s="1"/>
  <c r="H173" i="9" a="1"/>
  <c r="H173" i="9" s="1"/>
  <c r="J173" i="9" a="1"/>
  <c r="J173" i="9" s="1"/>
  <c r="F173" i="9" a="1"/>
  <c r="F173" i="9" s="1"/>
  <c r="D175" i="9" a="1"/>
  <c r="D175" i="9" s="1"/>
  <c r="C175" i="9" a="1"/>
  <c r="C175" i="9" s="1"/>
  <c r="P175" i="9" a="1"/>
  <c r="P175" i="9" s="1"/>
  <c r="K177" i="9"/>
  <c r="L176" i="9"/>
  <c r="M174" i="9"/>
  <c r="M10" i="9"/>
  <c r="I9" i="9" a="1"/>
  <c r="I9" i="9" s="1"/>
  <c r="G9" i="9" a="1"/>
  <c r="G9" i="9" s="1"/>
  <c r="J9" i="9" a="1"/>
  <c r="J9" i="9" s="1"/>
  <c r="D11" i="9" a="1"/>
  <c r="D11" i="9" s="1"/>
  <c r="P11" i="9" a="1"/>
  <c r="P11" i="9" s="1"/>
  <c r="C11" i="9" a="1"/>
  <c r="C11" i="9" s="1"/>
  <c r="K13" i="9"/>
  <c r="L12" i="9"/>
  <c r="G401" i="9" l="1" a="1"/>
  <c r="G401" i="9" s="1"/>
  <c r="J401" i="9" a="1"/>
  <c r="J401" i="9" s="1"/>
  <c r="E401" i="9" a="1"/>
  <c r="E401" i="9" s="1"/>
  <c r="H401" i="9" a="1"/>
  <c r="H401" i="9" s="1"/>
  <c r="V401" i="9" a="1"/>
  <c r="V401" i="9" s="1"/>
  <c r="F401" i="9" a="1"/>
  <c r="F401" i="9" s="1"/>
  <c r="U401" i="9" a="1"/>
  <c r="U401" i="9" s="1"/>
  <c r="C403" i="9" a="1"/>
  <c r="C403" i="9" s="1"/>
  <c r="D403" i="9" a="1"/>
  <c r="D403" i="9" s="1"/>
  <c r="AC403" i="9" a="1"/>
  <c r="AC403" i="9" s="1"/>
  <c r="X402" i="9"/>
  <c r="Y405" i="9"/>
  <c r="Z404" i="9"/>
  <c r="M175" i="9"/>
  <c r="F175" i="9" s="1" a="1"/>
  <c r="F175" i="9" s="1"/>
  <c r="K178" i="9"/>
  <c r="L177" i="9"/>
  <c r="E174" i="9" a="1"/>
  <c r="E174" i="9" s="1"/>
  <c r="F174" i="9" a="1"/>
  <c r="F174" i="9" s="1"/>
  <c r="G174" i="9" a="1"/>
  <c r="G174" i="9" s="1"/>
  <c r="I174" i="9" a="1"/>
  <c r="I174" i="9" s="1"/>
  <c r="H174" i="9" a="1"/>
  <c r="H174" i="9" s="1"/>
  <c r="J174" i="9" a="1"/>
  <c r="J174" i="9" s="1"/>
  <c r="P176" i="9" a="1"/>
  <c r="P176" i="9" s="1"/>
  <c r="C176" i="9" a="1"/>
  <c r="C176" i="9" s="1"/>
  <c r="D176" i="9" a="1"/>
  <c r="D176" i="9" s="1"/>
  <c r="P12" i="9" a="1"/>
  <c r="P12" i="9" s="1"/>
  <c r="D12" i="9" a="1"/>
  <c r="D12" i="9" s="1"/>
  <c r="C12" i="9" a="1"/>
  <c r="C12" i="9" s="1"/>
  <c r="K14" i="9"/>
  <c r="L13" i="9"/>
  <c r="M11" i="9"/>
  <c r="J10" i="9" a="1"/>
  <c r="J10" i="9" s="1"/>
  <c r="I10" i="9" a="1"/>
  <c r="I10" i="9" s="1"/>
  <c r="G10" i="9" a="1"/>
  <c r="G10" i="9" s="1"/>
  <c r="H175" i="9" l="1" a="1"/>
  <c r="H175" i="9" s="1"/>
  <c r="X403" i="9"/>
  <c r="F403" i="9" s="1" a="1"/>
  <c r="F403" i="9" s="1"/>
  <c r="D404" i="9" a="1"/>
  <c r="D404" i="9" s="1"/>
  <c r="AC404" i="9" a="1"/>
  <c r="AC404" i="9" s="1"/>
  <c r="C404" i="9" a="1"/>
  <c r="C404" i="9" s="1"/>
  <c r="J402" i="9" a="1"/>
  <c r="J402" i="9" s="1"/>
  <c r="F402" i="9" a="1"/>
  <c r="F402" i="9" s="1"/>
  <c r="V402" i="9" a="1"/>
  <c r="V402" i="9" s="1"/>
  <c r="H402" i="9" a="1"/>
  <c r="H402" i="9" s="1"/>
  <c r="I402" i="9" a="1"/>
  <c r="I402" i="9" s="1"/>
  <c r="E402" i="9" a="1"/>
  <c r="E402" i="9" s="1"/>
  <c r="U402" i="9" a="1"/>
  <c r="U402" i="9" s="1"/>
  <c r="G402" i="9" a="1"/>
  <c r="G402" i="9" s="1"/>
  <c r="Y406" i="9"/>
  <c r="Z405" i="9"/>
  <c r="M12" i="9"/>
  <c r="E12" i="9" s="1" a="1"/>
  <c r="E12" i="9" s="1"/>
  <c r="M176" i="9"/>
  <c r="I176" i="9" s="1" a="1"/>
  <c r="I176" i="9" s="1"/>
  <c r="E175" i="9" a="1"/>
  <c r="E175" i="9" s="1"/>
  <c r="J175" i="9" a="1"/>
  <c r="J175" i="9" s="1"/>
  <c r="G175" i="9" a="1"/>
  <c r="G175" i="9" s="1"/>
  <c r="I175" i="9" a="1"/>
  <c r="I175" i="9" s="1"/>
  <c r="K179" i="9"/>
  <c r="L178" i="9"/>
  <c r="D177" i="9" a="1"/>
  <c r="D177" i="9" s="1"/>
  <c r="C177" i="9" a="1"/>
  <c r="C177" i="9" s="1"/>
  <c r="P177" i="9" a="1"/>
  <c r="P177" i="9" s="1"/>
  <c r="K15" i="9"/>
  <c r="L14" i="9"/>
  <c r="H11" i="9" a="1"/>
  <c r="H11" i="9" s="1"/>
  <c r="J11" i="9" a="1"/>
  <c r="J11" i="9" s="1"/>
  <c r="G11" i="9" a="1"/>
  <c r="G11" i="9" s="1"/>
  <c r="E11" i="9" a="1"/>
  <c r="E11" i="9" s="1"/>
  <c r="I11" i="9" a="1"/>
  <c r="I11" i="9" s="1"/>
  <c r="F11" i="9" a="1"/>
  <c r="F11" i="9" s="1"/>
  <c r="D13" i="9" a="1"/>
  <c r="D13" i="9" s="1"/>
  <c r="P13" i="9" a="1"/>
  <c r="P13" i="9" s="1"/>
  <c r="C13" i="9" a="1"/>
  <c r="C13" i="9" s="1"/>
  <c r="J12" i="9" l="1" a="1"/>
  <c r="J12" i="9" s="1"/>
  <c r="F176" i="9" a="1"/>
  <c r="F176" i="9" s="1"/>
  <c r="E176" i="9" a="1"/>
  <c r="E176" i="9" s="1"/>
  <c r="H403" i="9" a="1"/>
  <c r="H403" i="9" s="1"/>
  <c r="J176" i="9" a="1"/>
  <c r="J176" i="9" s="1"/>
  <c r="E403" i="9" a="1"/>
  <c r="E403" i="9" s="1"/>
  <c r="G403" i="9" s="1" a="1"/>
  <c r="G403" i="9" s="1"/>
  <c r="I403" i="9" a="1"/>
  <c r="I403" i="9" s="1"/>
  <c r="V403" i="9" a="1"/>
  <c r="V403" i="9" s="1"/>
  <c r="J403" i="9" a="1"/>
  <c r="J403" i="9" s="1"/>
  <c r="U403" i="9" a="1"/>
  <c r="U403" i="9" s="1"/>
  <c r="X404" i="9"/>
  <c r="H404" i="9" s="1" a="1"/>
  <c r="H404" i="9" s="1"/>
  <c r="Y407" i="9"/>
  <c r="Z406" i="9"/>
  <c r="C405" i="9" a="1"/>
  <c r="C405" i="9" s="1"/>
  <c r="AC405" i="9" a="1"/>
  <c r="AC405" i="9" s="1"/>
  <c r="D405" i="9" a="1"/>
  <c r="D405" i="9" s="1"/>
  <c r="F12" i="9" a="1"/>
  <c r="F12" i="9" s="1"/>
  <c r="H12" i="9" a="1"/>
  <c r="H12" i="9" s="1"/>
  <c r="G12" i="9" a="1"/>
  <c r="G12" i="9" s="1"/>
  <c r="I12" i="9" a="1"/>
  <c r="I12" i="9" s="1"/>
  <c r="G176" i="9" a="1"/>
  <c r="G176" i="9" s="1"/>
  <c r="H176" i="9" a="1"/>
  <c r="H176" i="9" s="1"/>
  <c r="M177" i="9"/>
  <c r="H177" i="9" s="1" a="1"/>
  <c r="H177" i="9" s="1"/>
  <c r="C178" i="9" a="1"/>
  <c r="C178" i="9" s="1"/>
  <c r="D178" i="9" a="1"/>
  <c r="D178" i="9" s="1"/>
  <c r="P178" i="9" a="1"/>
  <c r="P178" i="9" s="1"/>
  <c r="K180" i="9"/>
  <c r="L179" i="9"/>
  <c r="D14" i="9" a="1"/>
  <c r="D14" i="9" s="1"/>
  <c r="C14" i="9" a="1"/>
  <c r="C14" i="9" s="1"/>
  <c r="P14" i="9" a="1"/>
  <c r="P14" i="9" s="1"/>
  <c r="M13" i="9"/>
  <c r="K16" i="9"/>
  <c r="L15" i="9"/>
  <c r="E404" i="9" l="1" a="1"/>
  <c r="E404" i="9" s="1"/>
  <c r="F404" i="9" a="1"/>
  <c r="F404" i="9" s="1"/>
  <c r="I404" i="9" a="1"/>
  <c r="I404" i="9" s="1"/>
  <c r="V404" i="9" a="1"/>
  <c r="V404" i="9" s="1"/>
  <c r="G404" i="9" a="1"/>
  <c r="G404" i="9" s="1"/>
  <c r="U404" i="9" a="1"/>
  <c r="U404" i="9" s="1"/>
  <c r="J404" i="9" a="1"/>
  <c r="J404" i="9" s="1"/>
  <c r="Y408" i="9"/>
  <c r="Z407" i="9"/>
  <c r="X405" i="9"/>
  <c r="F405" i="9" s="1" a="1"/>
  <c r="F405" i="9" s="1"/>
  <c r="D406" i="9" a="1"/>
  <c r="D406" i="9" s="1"/>
  <c r="AC406" i="9" a="1"/>
  <c r="AC406" i="9" s="1"/>
  <c r="C406" i="9" a="1"/>
  <c r="C406" i="9" s="1"/>
  <c r="G177" i="9" a="1"/>
  <c r="G177" i="9" s="1"/>
  <c r="I177" i="9" a="1"/>
  <c r="I177" i="9" s="1"/>
  <c r="E177" i="9" a="1"/>
  <c r="E177" i="9" s="1"/>
  <c r="J177" i="9" a="1"/>
  <c r="J177" i="9" s="1"/>
  <c r="F177" i="9" a="1"/>
  <c r="F177" i="9" s="1"/>
  <c r="K181" i="9"/>
  <c r="L180" i="9"/>
  <c r="P179" i="9" a="1"/>
  <c r="P179" i="9" s="1"/>
  <c r="D179" i="9" a="1"/>
  <c r="D179" i="9" s="1"/>
  <c r="C179" i="9" a="1"/>
  <c r="C179" i="9" s="1"/>
  <c r="M178" i="9"/>
  <c r="M14" i="9"/>
  <c r="E14" i="9" s="1" a="1"/>
  <c r="E14" i="9" s="1"/>
  <c r="F13" i="9" a="1"/>
  <c r="F13" i="9" s="1"/>
  <c r="E13" i="9" a="1"/>
  <c r="E13" i="9" s="1"/>
  <c r="I13" i="9" a="1"/>
  <c r="I13" i="9" s="1"/>
  <c r="H13" i="9" a="1"/>
  <c r="H13" i="9" s="1"/>
  <c r="G13" i="9" a="1"/>
  <c r="G13" i="9" s="1"/>
  <c r="J13" i="9" a="1"/>
  <c r="J13" i="9" s="1"/>
  <c r="C15" i="9" a="1"/>
  <c r="C15" i="9" s="1"/>
  <c r="P15" i="9" a="1"/>
  <c r="P15" i="9" s="1"/>
  <c r="D15" i="9" a="1"/>
  <c r="D15" i="9" s="1"/>
  <c r="K17" i="9"/>
  <c r="L16" i="9"/>
  <c r="I405" i="9" l="1" a="1"/>
  <c r="I405" i="9" s="1"/>
  <c r="U405" i="9" a="1"/>
  <c r="U405" i="9" s="1"/>
  <c r="J405" i="9" a="1"/>
  <c r="J405" i="9" s="1"/>
  <c r="H405" i="9" a="1"/>
  <c r="H405" i="9" s="1"/>
  <c r="E405" i="9" a="1"/>
  <c r="E405" i="9" s="1"/>
  <c r="G405" i="9" s="1" a="1"/>
  <c r="G405" i="9" s="1"/>
  <c r="D407" i="9" a="1"/>
  <c r="D407" i="9" s="1"/>
  <c r="C407" i="9" a="1"/>
  <c r="C407" i="9" s="1"/>
  <c r="AC407" i="9" a="1"/>
  <c r="AC407" i="9" s="1"/>
  <c r="Y409" i="9"/>
  <c r="Z408" i="9"/>
  <c r="V405" i="9" a="1"/>
  <c r="V405" i="9" s="1"/>
  <c r="X406" i="9"/>
  <c r="J14" i="9" a="1"/>
  <c r="J14" i="9" s="1"/>
  <c r="F14" i="9" a="1"/>
  <c r="F14" i="9" s="1"/>
  <c r="I14" i="9" a="1"/>
  <c r="I14" i="9" s="1"/>
  <c r="H14" i="9" a="1"/>
  <c r="H14" i="9" s="1"/>
  <c r="G14" i="9" a="1"/>
  <c r="G14" i="9" s="1"/>
  <c r="M15" i="9"/>
  <c r="G15" i="9" s="1" a="1"/>
  <c r="G15" i="9" s="1"/>
  <c r="H178" i="9" a="1"/>
  <c r="H178" i="9" s="1"/>
  <c r="F178" i="9" a="1"/>
  <c r="F178" i="9" s="1"/>
  <c r="G178" i="9" a="1"/>
  <c r="G178" i="9" s="1"/>
  <c r="J178" i="9" a="1"/>
  <c r="J178" i="9" s="1"/>
  <c r="I178" i="9" a="1"/>
  <c r="I178" i="9" s="1"/>
  <c r="E178" i="9" a="1"/>
  <c r="E178" i="9" s="1"/>
  <c r="C180" i="9" a="1"/>
  <c r="C180" i="9" s="1"/>
  <c r="D180" i="9" a="1"/>
  <c r="D180" i="9" s="1"/>
  <c r="P180" i="9" a="1"/>
  <c r="P180" i="9" s="1"/>
  <c r="M179" i="9"/>
  <c r="K182" i="9"/>
  <c r="L181" i="9"/>
  <c r="K18" i="9"/>
  <c r="L17" i="9"/>
  <c r="P16" i="9" a="1"/>
  <c r="P16" i="9" s="1"/>
  <c r="C16" i="9" a="1"/>
  <c r="C16" i="9" s="1"/>
  <c r="D16" i="9" a="1"/>
  <c r="D16" i="9" s="1"/>
  <c r="F15" i="9" l="1" a="1"/>
  <c r="F15" i="9" s="1"/>
  <c r="J15" i="9" a="1"/>
  <c r="J15" i="9" s="1"/>
  <c r="I15" i="9" a="1"/>
  <c r="I15" i="9" s="1"/>
  <c r="H15" i="9" a="1"/>
  <c r="H15" i="9" s="1"/>
  <c r="E15" i="9" a="1"/>
  <c r="E15" i="9" s="1"/>
  <c r="D408" i="9" a="1"/>
  <c r="D408" i="9" s="1"/>
  <c r="C408" i="9" a="1"/>
  <c r="C408" i="9" s="1"/>
  <c r="AC408" i="9" a="1"/>
  <c r="AC408" i="9" s="1"/>
  <c r="Y410" i="9"/>
  <c r="Z409" i="9"/>
  <c r="X407" i="9"/>
  <c r="U406" i="9" a="1"/>
  <c r="U406" i="9" s="1"/>
  <c r="F406" i="9" a="1"/>
  <c r="F406" i="9" s="1"/>
  <c r="H406" i="9" a="1"/>
  <c r="H406" i="9" s="1"/>
  <c r="E406" i="9" a="1"/>
  <c r="E406" i="9" s="1"/>
  <c r="J406" i="9" a="1"/>
  <c r="J406" i="9" s="1"/>
  <c r="V406" i="9" a="1"/>
  <c r="V406" i="9" s="1"/>
  <c r="I406" i="9" a="1"/>
  <c r="I406" i="9" s="1"/>
  <c r="G406" i="9" a="1"/>
  <c r="G406" i="9" s="1"/>
  <c r="C181" i="9" a="1"/>
  <c r="C181" i="9" s="1"/>
  <c r="P181" i="9" a="1"/>
  <c r="P181" i="9" s="1"/>
  <c r="D181" i="9" a="1"/>
  <c r="D181" i="9" s="1"/>
  <c r="K183" i="9"/>
  <c r="L182" i="9"/>
  <c r="M180" i="9"/>
  <c r="J179" i="9" a="1"/>
  <c r="J179" i="9" s="1"/>
  <c r="H179" i="9" a="1"/>
  <c r="H179" i="9" s="1"/>
  <c r="I179" i="9" a="1"/>
  <c r="I179" i="9" s="1"/>
  <c r="F179" i="9" a="1"/>
  <c r="F179" i="9" s="1"/>
  <c r="G179" i="9" a="1"/>
  <c r="G179" i="9" s="1"/>
  <c r="E179" i="9" a="1"/>
  <c r="E179" i="9" s="1"/>
  <c r="M16" i="9"/>
  <c r="P17" i="9" a="1"/>
  <c r="P17" i="9" s="1"/>
  <c r="C17" i="9" a="1"/>
  <c r="C17" i="9" s="1"/>
  <c r="D17" i="9" a="1"/>
  <c r="D17" i="9" s="1"/>
  <c r="K19" i="9"/>
  <c r="L18" i="9"/>
  <c r="Y411" i="9" l="1"/>
  <c r="Z410" i="9"/>
  <c r="I407" i="9" a="1"/>
  <c r="I407" i="9" s="1"/>
  <c r="U407" i="9" a="1"/>
  <c r="U407" i="9" s="1"/>
  <c r="H407" i="9" a="1"/>
  <c r="H407" i="9" s="1"/>
  <c r="E407" i="9" a="1"/>
  <c r="E407" i="9" s="1"/>
  <c r="G407" i="9" s="1" a="1"/>
  <c r="G407" i="9" s="1"/>
  <c r="J407" i="9" a="1"/>
  <c r="J407" i="9" s="1"/>
  <c r="V407" i="9" a="1"/>
  <c r="V407" i="9" s="1"/>
  <c r="F407" i="9" a="1"/>
  <c r="F407" i="9" s="1"/>
  <c r="X408" i="9"/>
  <c r="D409" i="9" a="1"/>
  <c r="D409" i="9" s="1"/>
  <c r="AC409" i="9" a="1"/>
  <c r="AC409" i="9" s="1"/>
  <c r="C409" i="9" a="1"/>
  <c r="C409" i="9" s="1"/>
  <c r="K184" i="9"/>
  <c r="L183" i="9"/>
  <c r="G180" i="9" a="1"/>
  <c r="G180" i="9" s="1"/>
  <c r="E180" i="9" a="1"/>
  <c r="E180" i="9" s="1"/>
  <c r="J180" i="9" a="1"/>
  <c r="J180" i="9" s="1"/>
  <c r="H180" i="9" a="1"/>
  <c r="H180" i="9" s="1"/>
  <c r="F180" i="9" a="1"/>
  <c r="F180" i="9" s="1"/>
  <c r="I180" i="9" a="1"/>
  <c r="I180" i="9" s="1"/>
  <c r="P182" i="9" a="1"/>
  <c r="P182" i="9" s="1"/>
  <c r="D182" i="9" a="1"/>
  <c r="D182" i="9" s="1"/>
  <c r="C182" i="9" a="1"/>
  <c r="C182" i="9" s="1"/>
  <c r="M181" i="9"/>
  <c r="K20" i="9"/>
  <c r="L19" i="9"/>
  <c r="M17" i="9"/>
  <c r="P18" i="9" a="1"/>
  <c r="P18" i="9" s="1"/>
  <c r="C18" i="9" a="1"/>
  <c r="C18" i="9" s="1"/>
  <c r="D18" i="9" a="1"/>
  <c r="D18" i="9" s="1"/>
  <c r="H16" i="9" a="1"/>
  <c r="H16" i="9" s="1"/>
  <c r="F16" i="9" a="1"/>
  <c r="F16" i="9" s="1"/>
  <c r="I16" i="9" a="1"/>
  <c r="I16" i="9" s="1"/>
  <c r="J16" i="9" a="1"/>
  <c r="J16" i="9" s="1"/>
  <c r="G16" i="9" a="1"/>
  <c r="G16" i="9" s="1"/>
  <c r="E16" i="9" a="1"/>
  <c r="E16" i="9" s="1"/>
  <c r="M182" i="9" l="1"/>
  <c r="I182" i="9" s="1" a="1"/>
  <c r="I182" i="9" s="1"/>
  <c r="X409" i="9"/>
  <c r="U409" i="9" s="1" a="1"/>
  <c r="U409" i="9" s="1"/>
  <c r="J408" i="9" a="1"/>
  <c r="J408" i="9" s="1"/>
  <c r="H408" i="9" a="1"/>
  <c r="H408" i="9" s="1"/>
  <c r="U408" i="9" a="1"/>
  <c r="U408" i="9" s="1"/>
  <c r="I408" i="9" a="1"/>
  <c r="I408" i="9" s="1"/>
  <c r="F408" i="9" a="1"/>
  <c r="F408" i="9" s="1"/>
  <c r="V408" i="9" a="1"/>
  <c r="V408" i="9" s="1"/>
  <c r="E408" i="9" a="1"/>
  <c r="E408" i="9" s="1"/>
  <c r="G408" i="9" a="1"/>
  <c r="G408" i="9" s="1"/>
  <c r="C410" i="9" a="1"/>
  <c r="C410" i="9" s="1"/>
  <c r="AC410" i="9" a="1"/>
  <c r="AC410" i="9" s="1"/>
  <c r="D410" i="9" a="1"/>
  <c r="D410" i="9" s="1"/>
  <c r="Y412" i="9"/>
  <c r="Z411" i="9"/>
  <c r="M18" i="9"/>
  <c r="F18" i="9" s="1" a="1"/>
  <c r="F18" i="9" s="1"/>
  <c r="F181" i="9" a="1"/>
  <c r="F181" i="9" s="1"/>
  <c r="E181" i="9" a="1"/>
  <c r="E181" i="9" s="1"/>
  <c r="G181" i="9" a="1"/>
  <c r="G181" i="9" s="1"/>
  <c r="J181" i="9" a="1"/>
  <c r="J181" i="9" s="1"/>
  <c r="H181" i="9" a="1"/>
  <c r="H181" i="9" s="1"/>
  <c r="I181" i="9" a="1"/>
  <c r="I181" i="9" s="1"/>
  <c r="G182" i="9" a="1"/>
  <c r="G182" i="9" s="1"/>
  <c r="C183" i="9" a="1"/>
  <c r="C183" i="9" s="1"/>
  <c r="P183" i="9" a="1"/>
  <c r="P183" i="9" s="1"/>
  <c r="D183" i="9" a="1"/>
  <c r="D183" i="9" s="1"/>
  <c r="K185" i="9"/>
  <c r="L184" i="9"/>
  <c r="D19" i="9" a="1"/>
  <c r="D19" i="9" s="1"/>
  <c r="P19" i="9" a="1"/>
  <c r="P19" i="9" s="1"/>
  <c r="C19" i="9" a="1"/>
  <c r="C19" i="9" s="1"/>
  <c r="K21" i="9"/>
  <c r="L20" i="9"/>
  <c r="H17" i="9" a="1"/>
  <c r="H17" i="9" s="1"/>
  <c r="I17" i="9" a="1"/>
  <c r="I17" i="9" s="1"/>
  <c r="G17" i="9" a="1"/>
  <c r="G17" i="9" s="1"/>
  <c r="E17" i="9" a="1"/>
  <c r="E17" i="9" s="1"/>
  <c r="F17" i="9" a="1"/>
  <c r="F17" i="9" s="1"/>
  <c r="J17" i="9" a="1"/>
  <c r="J17" i="9" s="1"/>
  <c r="V409" i="9" l="1" a="1"/>
  <c r="V409" i="9" s="1"/>
  <c r="H182" i="9" a="1"/>
  <c r="H182" i="9" s="1"/>
  <c r="J182" i="9" a="1"/>
  <c r="J182" i="9" s="1"/>
  <c r="E182" i="9" a="1"/>
  <c r="E182" i="9" s="1"/>
  <c r="F182" i="9" a="1"/>
  <c r="F182" i="9" s="1"/>
  <c r="E409" i="9" a="1"/>
  <c r="E409" i="9" s="1"/>
  <c r="I409" i="9" a="1"/>
  <c r="I409" i="9" s="1"/>
  <c r="F409" i="9" a="1"/>
  <c r="F409" i="9" s="1"/>
  <c r="H409" i="9" a="1"/>
  <c r="H409" i="9" s="1"/>
  <c r="J409" i="9" a="1"/>
  <c r="J409" i="9" s="1"/>
  <c r="G409" i="9" a="1"/>
  <c r="G409" i="9" s="1"/>
  <c r="AC411" i="9" a="1"/>
  <c r="AC411" i="9" s="1"/>
  <c r="C411" i="9" a="1"/>
  <c r="C411" i="9" s="1"/>
  <c r="D411" i="9" a="1"/>
  <c r="D411" i="9" s="1"/>
  <c r="Y413" i="9"/>
  <c r="Z412" i="9"/>
  <c r="X410" i="9"/>
  <c r="H18" i="9" a="1"/>
  <c r="H18" i="9" s="1"/>
  <c r="E18" i="9" a="1"/>
  <c r="E18" i="9" s="1"/>
  <c r="I18" i="9" a="1"/>
  <c r="I18" i="9" s="1"/>
  <c r="J18" i="9" a="1"/>
  <c r="J18" i="9" s="1"/>
  <c r="G18" i="9" a="1"/>
  <c r="G18" i="9" s="1"/>
  <c r="M19" i="9"/>
  <c r="I19" i="9" s="1" a="1"/>
  <c r="I19" i="9" s="1"/>
  <c r="K186" i="9"/>
  <c r="L185" i="9"/>
  <c r="P184" i="9" a="1"/>
  <c r="P184" i="9" s="1"/>
  <c r="C184" i="9" a="1"/>
  <c r="C184" i="9" s="1"/>
  <c r="D184" i="9" a="1"/>
  <c r="D184" i="9" s="1"/>
  <c r="M183" i="9"/>
  <c r="P20" i="9" a="1"/>
  <c r="P20" i="9" s="1"/>
  <c r="D20" i="9" a="1"/>
  <c r="D20" i="9" s="1"/>
  <c r="C20" i="9" a="1"/>
  <c r="C20" i="9" s="1"/>
  <c r="K22" i="9"/>
  <c r="L21" i="9"/>
  <c r="G19" i="9" a="1"/>
  <c r="G19" i="9" s="1"/>
  <c r="M184" i="9" l="1"/>
  <c r="F184" i="9" s="1" a="1"/>
  <c r="F184" i="9" s="1"/>
  <c r="J19" i="9" a="1"/>
  <c r="J19" i="9" s="1"/>
  <c r="X411" i="9"/>
  <c r="U411" i="9" s="1" a="1"/>
  <c r="U411" i="9" s="1"/>
  <c r="C412" i="9" a="1"/>
  <c r="C412" i="9" s="1"/>
  <c r="AC412" i="9" a="1"/>
  <c r="AC412" i="9" s="1"/>
  <c r="D412" i="9" a="1"/>
  <c r="D412" i="9" s="1"/>
  <c r="Y414" i="9"/>
  <c r="Z413" i="9"/>
  <c r="I410" i="9" a="1"/>
  <c r="I410" i="9" s="1"/>
  <c r="V410" i="9" a="1"/>
  <c r="V410" i="9" s="1"/>
  <c r="J410" i="9" a="1"/>
  <c r="J410" i="9" s="1"/>
  <c r="F410" i="9" a="1"/>
  <c r="F410" i="9" s="1"/>
  <c r="H410" i="9" a="1"/>
  <c r="H410" i="9" s="1"/>
  <c r="E410" i="9" a="1"/>
  <c r="E410" i="9" s="1"/>
  <c r="U410" i="9" a="1"/>
  <c r="U410" i="9" s="1"/>
  <c r="G410" i="9" a="1"/>
  <c r="G410" i="9" s="1"/>
  <c r="M20" i="9"/>
  <c r="J20" i="9" s="1" a="1"/>
  <c r="J20" i="9" s="1"/>
  <c r="H183" i="9" a="1"/>
  <c r="H183" i="9" s="1"/>
  <c r="G183" i="9" a="1"/>
  <c r="G183" i="9" s="1"/>
  <c r="E183" i="9" a="1"/>
  <c r="E183" i="9" s="1"/>
  <c r="I183" i="9" a="1"/>
  <c r="I183" i="9" s="1"/>
  <c r="F183" i="9" a="1"/>
  <c r="F183" i="9" s="1"/>
  <c r="J183" i="9" a="1"/>
  <c r="J183" i="9" s="1"/>
  <c r="P185" i="9" a="1"/>
  <c r="P185" i="9" s="1"/>
  <c r="C185" i="9" a="1"/>
  <c r="C185" i="9" s="1"/>
  <c r="D185" i="9" a="1"/>
  <c r="D185" i="9" s="1"/>
  <c r="K187" i="9"/>
  <c r="L186" i="9"/>
  <c r="K23" i="9"/>
  <c r="L22" i="9"/>
  <c r="C21" i="9" a="1"/>
  <c r="C21" i="9" s="1"/>
  <c r="P21" i="9" a="1"/>
  <c r="P21" i="9" s="1"/>
  <c r="D21" i="9" a="1"/>
  <c r="D21" i="9" s="1"/>
  <c r="I184" i="9" l="1" a="1"/>
  <c r="I184" i="9" s="1"/>
  <c r="H184" i="9" a="1"/>
  <c r="H184" i="9" s="1"/>
  <c r="J184" i="9" a="1"/>
  <c r="J184" i="9" s="1"/>
  <c r="G184" i="9" a="1"/>
  <c r="G184" i="9" s="1"/>
  <c r="E184" i="9" a="1"/>
  <c r="E184" i="9" s="1"/>
  <c r="G411" i="9" a="1"/>
  <c r="G411" i="9" s="1"/>
  <c r="F411" i="9" a="1"/>
  <c r="F411" i="9" s="1"/>
  <c r="E411" i="9" a="1"/>
  <c r="E411" i="9" s="1"/>
  <c r="V411" i="9" a="1"/>
  <c r="V411" i="9" s="1"/>
  <c r="J411" i="9" a="1"/>
  <c r="J411" i="9" s="1"/>
  <c r="H411" i="9" a="1"/>
  <c r="H411" i="9" s="1"/>
  <c r="I411" i="9" a="1"/>
  <c r="I411" i="9" s="1"/>
  <c r="Y415" i="9"/>
  <c r="Z414" i="9"/>
  <c r="AC413" i="9" a="1"/>
  <c r="AC413" i="9" s="1"/>
  <c r="D413" i="9" a="1"/>
  <c r="D413" i="9" s="1"/>
  <c r="C413" i="9" a="1"/>
  <c r="C413" i="9" s="1"/>
  <c r="X412" i="9"/>
  <c r="G20" i="9" a="1"/>
  <c r="G20" i="9" s="1"/>
  <c r="I20" i="9" a="1"/>
  <c r="I20" i="9" s="1"/>
  <c r="K188" i="9"/>
  <c r="L187" i="9"/>
  <c r="M185" i="9"/>
  <c r="C186" i="9" a="1"/>
  <c r="C186" i="9" s="1"/>
  <c r="D186" i="9" a="1"/>
  <c r="D186" i="9" s="1"/>
  <c r="P186" i="9" a="1"/>
  <c r="P186" i="9" s="1"/>
  <c r="M21" i="9"/>
  <c r="K24" i="9"/>
  <c r="L23" i="9"/>
  <c r="C22" i="9" a="1"/>
  <c r="C22" i="9" s="1"/>
  <c r="D22" i="9" a="1"/>
  <c r="D22" i="9" s="1"/>
  <c r="P22" i="9" a="1"/>
  <c r="P22" i="9" s="1"/>
  <c r="M186" i="9" l="1"/>
  <c r="E186" i="9" s="1" a="1"/>
  <c r="E186" i="9" s="1"/>
  <c r="U412" i="9" a="1"/>
  <c r="U412" i="9" s="1"/>
  <c r="H412" i="9" a="1"/>
  <c r="H412" i="9" s="1"/>
  <c r="I412" i="9" a="1"/>
  <c r="I412" i="9" s="1"/>
  <c r="F412" i="9" a="1"/>
  <c r="F412" i="9" s="1"/>
  <c r="E412" i="9" a="1"/>
  <c r="E412" i="9" s="1"/>
  <c r="J412" i="9" a="1"/>
  <c r="J412" i="9" s="1"/>
  <c r="V412" i="9" a="1"/>
  <c r="V412" i="9" s="1"/>
  <c r="G412" i="9" a="1"/>
  <c r="G412" i="9" s="1"/>
  <c r="C414" i="9" a="1"/>
  <c r="C414" i="9" s="1"/>
  <c r="D414" i="9" a="1"/>
  <c r="D414" i="9" s="1"/>
  <c r="AC414" i="9" a="1"/>
  <c r="AC414" i="9" s="1"/>
  <c r="X413" i="9"/>
  <c r="Y416" i="9"/>
  <c r="Z415" i="9"/>
  <c r="M22" i="9"/>
  <c r="I22" i="9" s="1" a="1"/>
  <c r="I22" i="9" s="1"/>
  <c r="K189" i="9"/>
  <c r="L188" i="9"/>
  <c r="I185" i="9" a="1"/>
  <c r="I185" i="9" s="1"/>
  <c r="G185" i="9" a="1"/>
  <c r="G185" i="9" s="1"/>
  <c r="J185" i="9" a="1"/>
  <c r="J185" i="9" s="1"/>
  <c r="H185" i="9" a="1"/>
  <c r="H185" i="9" s="1"/>
  <c r="F185" i="9" a="1"/>
  <c r="F185" i="9" s="1"/>
  <c r="E185" i="9" a="1"/>
  <c r="E185" i="9" s="1"/>
  <c r="P187" i="9" a="1"/>
  <c r="P187" i="9" s="1"/>
  <c r="D187" i="9" a="1"/>
  <c r="D187" i="9" s="1"/>
  <c r="C187" i="9" a="1"/>
  <c r="C187" i="9" s="1"/>
  <c r="K25" i="9"/>
  <c r="L24" i="9"/>
  <c r="P23" i="9" a="1"/>
  <c r="P23" i="9" s="1"/>
  <c r="C23" i="9" a="1"/>
  <c r="C23" i="9" s="1"/>
  <c r="D23" i="9" a="1"/>
  <c r="D23" i="9" s="1"/>
  <c r="E21" i="9" a="1"/>
  <c r="E21" i="9" s="1"/>
  <c r="I21" i="9" a="1"/>
  <c r="I21" i="9" s="1"/>
  <c r="H21" i="9" a="1"/>
  <c r="H21" i="9" s="1"/>
  <c r="J21" i="9" a="1"/>
  <c r="J21" i="9" s="1"/>
  <c r="F21" i="9" a="1"/>
  <c r="F21" i="9" s="1"/>
  <c r="G21" i="9" a="1"/>
  <c r="G21" i="9" s="1"/>
  <c r="I186" i="9" l="1" a="1"/>
  <c r="I186" i="9" s="1"/>
  <c r="H186" i="9" a="1"/>
  <c r="H186" i="9" s="1"/>
  <c r="J186" i="9" a="1"/>
  <c r="J186" i="9" s="1"/>
  <c r="F186" i="9" a="1"/>
  <c r="F186" i="9" s="1"/>
  <c r="G186" i="9" a="1"/>
  <c r="G186" i="9" s="1"/>
  <c r="X414" i="9"/>
  <c r="E414" i="9" s="1" a="1"/>
  <c r="E414" i="9" s="1"/>
  <c r="Y417" i="9"/>
  <c r="Y418" i="9" s="1"/>
  <c r="Y419" i="9" s="1"/>
  <c r="Y420" i="9" s="1"/>
  <c r="Y421" i="9" s="1"/>
  <c r="Y422" i="9" s="1"/>
  <c r="Y423" i="9" s="1"/>
  <c r="Y424" i="9" s="1"/>
  <c r="Y425" i="9" s="1"/>
  <c r="Y426" i="9" s="1"/>
  <c r="Y427" i="9" s="1"/>
  <c r="Y428" i="9" s="1"/>
  <c r="Y429" i="9" s="1"/>
  <c r="Y430" i="9" s="1"/>
  <c r="Y431" i="9" s="1"/>
  <c r="Y432" i="9" s="1"/>
  <c r="Y433" i="9" s="1"/>
  <c r="Y434" i="9" s="1"/>
  <c r="Y435" i="9" s="1"/>
  <c r="Y436" i="9" s="1"/>
  <c r="Y437" i="9" s="1"/>
  <c r="Y438" i="9" s="1"/>
  <c r="Y439" i="9" s="1"/>
  <c r="Y440" i="9" s="1"/>
  <c r="Y441" i="9" s="1"/>
  <c r="Y442" i="9" s="1"/>
  <c r="Y443" i="9" s="1"/>
  <c r="Y444" i="9" s="1"/>
  <c r="Y445" i="9" s="1"/>
  <c r="Y446" i="9" s="1"/>
  <c r="Y447" i="9" s="1"/>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Z416" i="9"/>
  <c r="I413" i="9" a="1"/>
  <c r="I413" i="9" s="1"/>
  <c r="H413" i="9" a="1"/>
  <c r="H413" i="9" s="1"/>
  <c r="V413" i="9" a="1"/>
  <c r="V413" i="9" s="1"/>
  <c r="F413" i="9" a="1"/>
  <c r="F413" i="9" s="1"/>
  <c r="J413" i="9" a="1"/>
  <c r="J413" i="9" s="1"/>
  <c r="E413" i="9" a="1"/>
  <c r="E413" i="9" s="1"/>
  <c r="U413" i="9" a="1"/>
  <c r="U413" i="9" s="1"/>
  <c r="G413" i="9" a="1"/>
  <c r="G413" i="9" s="1"/>
  <c r="D415" i="9" a="1"/>
  <c r="D415" i="9" s="1"/>
  <c r="AC415" i="9" a="1"/>
  <c r="AC415" i="9" s="1"/>
  <c r="C415" i="9" a="1"/>
  <c r="C415" i="9" s="1"/>
  <c r="G22" i="9" a="1"/>
  <c r="G22" i="9" s="1"/>
  <c r="E22" i="9" a="1"/>
  <c r="E22" i="9" s="1"/>
  <c r="F22" i="9" a="1"/>
  <c r="F22" i="9" s="1"/>
  <c r="H22" i="9" a="1"/>
  <c r="H22" i="9" s="1"/>
  <c r="J22" i="9" a="1"/>
  <c r="J22" i="9" s="1"/>
  <c r="P188" i="9" a="1"/>
  <c r="P188" i="9" s="1"/>
  <c r="D188" i="9" a="1"/>
  <c r="D188" i="9" s="1"/>
  <c r="C188" i="9" a="1"/>
  <c r="C188" i="9" s="1"/>
  <c r="M187" i="9"/>
  <c r="H187" i="9" s="1" a="1"/>
  <c r="H187" i="9" s="1"/>
  <c r="K190" i="9"/>
  <c r="L189" i="9"/>
  <c r="C24" i="9" a="1"/>
  <c r="C24" i="9" s="1"/>
  <c r="D24" i="9" a="1"/>
  <c r="D24" i="9" s="1"/>
  <c r="P24" i="9" a="1"/>
  <c r="P24" i="9" s="1"/>
  <c r="K26" i="9"/>
  <c r="L25" i="9"/>
  <c r="M23" i="9"/>
  <c r="U414" i="9" l="1" a="1"/>
  <c r="U414" i="9" s="1"/>
  <c r="V414" i="9" a="1"/>
  <c r="V414" i="9" s="1"/>
  <c r="J414" i="9" a="1"/>
  <c r="J414" i="9" s="1"/>
  <c r="I414" i="9" a="1"/>
  <c r="I414" i="9" s="1"/>
  <c r="G414" i="9" a="1"/>
  <c r="G414" i="9" s="1"/>
  <c r="F414" i="9" a="1"/>
  <c r="F414" i="9" s="1"/>
  <c r="H414" i="9" a="1"/>
  <c r="H414" i="9" s="1"/>
  <c r="M188" i="9"/>
  <c r="H188" i="9" s="1" a="1"/>
  <c r="H188" i="9" s="1"/>
  <c r="X415" i="9"/>
  <c r="V415" i="9" s="1" a="1"/>
  <c r="V415" i="9" s="1"/>
  <c r="AC416" i="9" a="1"/>
  <c r="AC416" i="9" s="1"/>
  <c r="C416" i="9" a="1"/>
  <c r="C416" i="9" s="1"/>
  <c r="D416" i="9" a="1"/>
  <c r="D416" i="9" s="1"/>
  <c r="J187" i="9" a="1"/>
  <c r="J187" i="9" s="1"/>
  <c r="E187" i="9" a="1"/>
  <c r="E187" i="9" s="1"/>
  <c r="I187" i="9" a="1"/>
  <c r="I187" i="9" s="1"/>
  <c r="F187" i="9" a="1"/>
  <c r="F187" i="9" s="1"/>
  <c r="G187" i="9" a="1"/>
  <c r="G187" i="9" s="1"/>
  <c r="P189" i="9" a="1"/>
  <c r="P189" i="9" s="1"/>
  <c r="C189" i="9" a="1"/>
  <c r="C189" i="9" s="1"/>
  <c r="D189" i="9" a="1"/>
  <c r="D189" i="9" s="1"/>
  <c r="K191" i="9"/>
  <c r="L190" i="9"/>
  <c r="M24" i="9"/>
  <c r="J24" i="9" s="1" a="1"/>
  <c r="J24" i="9" s="1"/>
  <c r="P25" i="9" a="1"/>
  <c r="P25" i="9" s="1"/>
  <c r="C25" i="9" a="1"/>
  <c r="C25" i="9" s="1"/>
  <c r="D25" i="9" a="1"/>
  <c r="D25" i="9" s="1"/>
  <c r="H24" i="9" a="1"/>
  <c r="H24" i="9" s="1"/>
  <c r="K27" i="9"/>
  <c r="L26" i="9"/>
  <c r="H23" i="9" a="1"/>
  <c r="H23" i="9" s="1"/>
  <c r="E23" i="9" a="1"/>
  <c r="E23" i="9" s="1"/>
  <c r="J23" i="9" a="1"/>
  <c r="J23" i="9" s="1"/>
  <c r="F23" i="9" a="1"/>
  <c r="F23" i="9" s="1"/>
  <c r="I23" i="9" a="1"/>
  <c r="I23" i="9" s="1"/>
  <c r="G23" i="9" a="1"/>
  <c r="G23" i="9" s="1"/>
  <c r="G188" i="9" l="1" a="1"/>
  <c r="G188" i="9" s="1"/>
  <c r="U415" i="9" a="1"/>
  <c r="U415" i="9" s="1"/>
  <c r="F188" i="9" a="1"/>
  <c r="F188" i="9" s="1"/>
  <c r="J188" i="9" a="1"/>
  <c r="J188" i="9" s="1"/>
  <c r="E188" i="9" a="1"/>
  <c r="E188" i="9" s="1"/>
  <c r="I188" i="9" a="1"/>
  <c r="I188" i="9" s="1"/>
  <c r="F415" i="9" a="1"/>
  <c r="F415" i="9" s="1"/>
  <c r="J415" i="9" a="1"/>
  <c r="J415" i="9" s="1"/>
  <c r="E415" i="9" a="1"/>
  <c r="E415" i="9" s="1"/>
  <c r="G415" i="9" a="1"/>
  <c r="G415" i="9" s="1"/>
  <c r="H415" i="9" a="1"/>
  <c r="H415" i="9" s="1"/>
  <c r="I415" i="9" a="1"/>
  <c r="I415" i="9" s="1"/>
  <c r="X416" i="9"/>
  <c r="F24" i="9" a="1"/>
  <c r="F24" i="9" s="1"/>
  <c r="I24" i="9" a="1"/>
  <c r="I24" i="9" s="1"/>
  <c r="M189" i="9"/>
  <c r="P190" i="9" a="1"/>
  <c r="P190" i="9" s="1"/>
  <c r="C190" i="9" a="1"/>
  <c r="C190" i="9" s="1"/>
  <c r="D190" i="9" a="1"/>
  <c r="D190" i="9" s="1"/>
  <c r="K192" i="9"/>
  <c r="L191" i="9"/>
  <c r="G24" i="9" a="1"/>
  <c r="G24" i="9" s="1"/>
  <c r="E24" i="9" a="1"/>
  <c r="E24" i="9" s="1"/>
  <c r="K28" i="9"/>
  <c r="L27" i="9"/>
  <c r="M25" i="9"/>
  <c r="P26" i="9" a="1"/>
  <c r="P26" i="9" s="1"/>
  <c r="D26" i="9" a="1"/>
  <c r="D26" i="9" s="1"/>
  <c r="C26" i="9" a="1"/>
  <c r="C26" i="9" s="1"/>
  <c r="H416" i="9" l="1" a="1"/>
  <c r="H416" i="9" s="1"/>
  <c r="E416" i="9" a="1"/>
  <c r="E416" i="9" s="1"/>
  <c r="V416" i="9" a="1"/>
  <c r="V416" i="9" s="1"/>
  <c r="I416" i="9" a="1"/>
  <c r="I416" i="9" s="1"/>
  <c r="U416" i="9" a="1"/>
  <c r="U416" i="9" s="1"/>
  <c r="J416" i="9" a="1"/>
  <c r="J416" i="9" s="1"/>
  <c r="F416" i="9" a="1"/>
  <c r="F416" i="9" s="1"/>
  <c r="G416" i="9" a="1"/>
  <c r="G416" i="9" s="1"/>
  <c r="M190" i="9"/>
  <c r="C191" i="9" a="1"/>
  <c r="C191" i="9" s="1"/>
  <c r="D191" i="9" a="1"/>
  <c r="D191" i="9" s="1"/>
  <c r="P191" i="9" a="1"/>
  <c r="P191" i="9" s="1"/>
  <c r="K193" i="9"/>
  <c r="L192" i="9"/>
  <c r="G189" i="9" a="1"/>
  <c r="G189" i="9" s="1"/>
  <c r="J189" i="9" a="1"/>
  <c r="J189" i="9" s="1"/>
  <c r="H189" i="9" a="1"/>
  <c r="H189" i="9" s="1"/>
  <c r="F189" i="9" a="1"/>
  <c r="F189" i="9" s="1"/>
  <c r="I189" i="9" a="1"/>
  <c r="I189" i="9" s="1"/>
  <c r="E189" i="9" a="1"/>
  <c r="E189" i="9" s="1"/>
  <c r="K29" i="9"/>
  <c r="L28" i="9"/>
  <c r="J25" i="9" a="1"/>
  <c r="J25" i="9" s="1"/>
  <c r="F25" i="9" a="1"/>
  <c r="F25" i="9" s="1"/>
  <c r="G25" i="9" a="1"/>
  <c r="G25" i="9" s="1"/>
  <c r="E25" i="9" a="1"/>
  <c r="E25" i="9" s="1"/>
  <c r="H25" i="9" a="1"/>
  <c r="H25" i="9" s="1"/>
  <c r="I25" i="9" a="1"/>
  <c r="I25" i="9" s="1"/>
  <c r="M26" i="9"/>
  <c r="D27" i="9" a="1"/>
  <c r="D27" i="9" s="1"/>
  <c r="C27" i="9" a="1"/>
  <c r="C27" i="9" s="1"/>
  <c r="P27" i="9" a="1"/>
  <c r="P27" i="9" s="1"/>
  <c r="M27" i="9" l="1"/>
  <c r="J27" i="9" s="1" a="1"/>
  <c r="J27" i="9" s="1"/>
  <c r="D192" i="9" a="1"/>
  <c r="D192" i="9" s="1"/>
  <c r="P192" i="9" a="1"/>
  <c r="P192" i="9" s="1"/>
  <c r="C192" i="9" a="1"/>
  <c r="C192" i="9" s="1"/>
  <c r="M191" i="9"/>
  <c r="K194" i="9"/>
  <c r="L193" i="9"/>
  <c r="E190" i="9" a="1"/>
  <c r="E190" i="9" s="1"/>
  <c r="H190" i="9" a="1"/>
  <c r="H190" i="9" s="1"/>
  <c r="F190" i="9" a="1"/>
  <c r="F190" i="9" s="1"/>
  <c r="J190" i="9" a="1"/>
  <c r="J190" i="9" s="1"/>
  <c r="I190" i="9" a="1"/>
  <c r="I190" i="9" s="1"/>
  <c r="G190" i="9" a="1"/>
  <c r="G190" i="9" s="1"/>
  <c r="K30" i="9"/>
  <c r="L29" i="9"/>
  <c r="C28" i="9" a="1"/>
  <c r="C28" i="9" s="1"/>
  <c r="P28" i="9" a="1"/>
  <c r="P28" i="9" s="1"/>
  <c r="D28" i="9" a="1"/>
  <c r="D28" i="9" s="1"/>
  <c r="G26" i="9" a="1"/>
  <c r="G26" i="9" s="1"/>
  <c r="H26" i="9" a="1"/>
  <c r="H26" i="9" s="1"/>
  <c r="E26" i="9" a="1"/>
  <c r="E26" i="9" s="1"/>
  <c r="J26" i="9" a="1"/>
  <c r="J26" i="9" s="1"/>
  <c r="I26" i="9" a="1"/>
  <c r="I26" i="9" s="1"/>
  <c r="F26" i="9" a="1"/>
  <c r="F26" i="9" s="1"/>
  <c r="F27" i="9" l="1" a="1"/>
  <c r="F27" i="9" s="1"/>
  <c r="H27" i="9" a="1"/>
  <c r="H27" i="9" s="1"/>
  <c r="E27" i="9" a="1"/>
  <c r="E27" i="9" s="1"/>
  <c r="G27" i="9" a="1"/>
  <c r="G27" i="9" s="1"/>
  <c r="I27" i="9" a="1"/>
  <c r="I27" i="9" s="1"/>
  <c r="M192" i="9"/>
  <c r="I192" i="9" s="1" a="1"/>
  <c r="I192" i="9" s="1"/>
  <c r="F191" i="9" a="1"/>
  <c r="F191" i="9" s="1"/>
  <c r="I191" i="9" a="1"/>
  <c r="I191" i="9" s="1"/>
  <c r="J191" i="9" a="1"/>
  <c r="J191" i="9" s="1"/>
  <c r="G191" i="9" a="1"/>
  <c r="G191" i="9" s="1"/>
  <c r="E191" i="9" a="1"/>
  <c r="E191" i="9" s="1"/>
  <c r="H191" i="9" a="1"/>
  <c r="H191" i="9" s="1"/>
  <c r="C193" i="9" a="1"/>
  <c r="C193" i="9" s="1"/>
  <c r="P193" i="9" a="1"/>
  <c r="P193" i="9" s="1"/>
  <c r="D193" i="9" a="1"/>
  <c r="D193" i="9" s="1"/>
  <c r="K195" i="9"/>
  <c r="L194" i="9"/>
  <c r="K31" i="9"/>
  <c r="L30" i="9"/>
  <c r="C29" i="9" a="1"/>
  <c r="C29" i="9" s="1"/>
  <c r="D29" i="9" a="1"/>
  <c r="D29" i="9" s="1"/>
  <c r="P29" i="9" a="1"/>
  <c r="P29" i="9" s="1"/>
  <c r="M28" i="9"/>
  <c r="J192" i="9" l="1" a="1"/>
  <c r="J192" i="9" s="1"/>
  <c r="E192" i="9" a="1"/>
  <c r="E192" i="9" s="1"/>
  <c r="H192" i="9" a="1"/>
  <c r="H192" i="9" s="1"/>
  <c r="F192" i="9" a="1"/>
  <c r="F192" i="9" s="1"/>
  <c r="G192" i="9" a="1"/>
  <c r="G192" i="9" s="1"/>
  <c r="K196" i="9"/>
  <c r="L195" i="9"/>
  <c r="C194" i="9" a="1"/>
  <c r="C194" i="9" s="1"/>
  <c r="D194" i="9" a="1"/>
  <c r="D194" i="9" s="1"/>
  <c r="P194" i="9" a="1"/>
  <c r="P194" i="9" s="1"/>
  <c r="M193" i="9"/>
  <c r="M29" i="9"/>
  <c r="C30" i="9" a="1"/>
  <c r="C30" i="9" s="1"/>
  <c r="D30" i="9" a="1"/>
  <c r="D30" i="9" s="1"/>
  <c r="P30" i="9" a="1"/>
  <c r="P30" i="9" s="1"/>
  <c r="K32" i="9"/>
  <c r="L31" i="9"/>
  <c r="H28" i="9" a="1"/>
  <c r="H28" i="9" s="1"/>
  <c r="I28" i="9" a="1"/>
  <c r="I28" i="9" s="1"/>
  <c r="G28" i="9" a="1"/>
  <c r="G28" i="9" s="1"/>
  <c r="F28" i="9" a="1"/>
  <c r="F28" i="9" s="1"/>
  <c r="E28" i="9" a="1"/>
  <c r="E28" i="9" s="1"/>
  <c r="J28" i="9" a="1"/>
  <c r="J28" i="9" s="1"/>
  <c r="M194" i="9" l="1"/>
  <c r="G193" i="9" a="1"/>
  <c r="G193" i="9" s="1"/>
  <c r="H193" i="9" a="1"/>
  <c r="H193" i="9" s="1"/>
  <c r="J193" i="9" a="1"/>
  <c r="J193" i="9" s="1"/>
  <c r="I193" i="9" a="1"/>
  <c r="I193" i="9" s="1"/>
  <c r="F193" i="9" a="1"/>
  <c r="F193" i="9" s="1"/>
  <c r="E193" i="9" a="1"/>
  <c r="E193" i="9" s="1"/>
  <c r="P195" i="9" a="1"/>
  <c r="P195" i="9" s="1"/>
  <c r="D195" i="9" a="1"/>
  <c r="D195" i="9" s="1"/>
  <c r="C195" i="9" a="1"/>
  <c r="C195" i="9" s="1"/>
  <c r="K197" i="9"/>
  <c r="L196" i="9"/>
  <c r="K33" i="9"/>
  <c r="L32" i="9"/>
  <c r="I29" i="9" a="1"/>
  <c r="I29" i="9" s="1"/>
  <c r="J29" i="9" a="1"/>
  <c r="J29" i="9" s="1"/>
  <c r="G29" i="9" a="1"/>
  <c r="G29" i="9" s="1"/>
  <c r="P31" i="9" a="1"/>
  <c r="P31" i="9" s="1"/>
  <c r="C31" i="9" a="1"/>
  <c r="C31" i="9" s="1"/>
  <c r="D31" i="9" a="1"/>
  <c r="D31" i="9" s="1"/>
  <c r="M30" i="9"/>
  <c r="M195" i="9" l="1"/>
  <c r="P196" i="9" a="1"/>
  <c r="P196" i="9" s="1"/>
  <c r="D196" i="9" a="1"/>
  <c r="D196" i="9" s="1"/>
  <c r="C196" i="9" a="1"/>
  <c r="C196" i="9" s="1"/>
  <c r="K198" i="9"/>
  <c r="L197" i="9"/>
  <c r="I195" i="9" a="1"/>
  <c r="I195" i="9" s="1"/>
  <c r="J195" i="9" a="1"/>
  <c r="J195" i="9" s="1"/>
  <c r="E195" i="9" a="1"/>
  <c r="E195" i="9" s="1"/>
  <c r="F195" i="9" a="1"/>
  <c r="F195" i="9" s="1"/>
  <c r="G195" i="9" a="1"/>
  <c r="G195" i="9" s="1"/>
  <c r="H195" i="9" a="1"/>
  <c r="H195" i="9" s="1"/>
  <c r="H194" i="9" a="1"/>
  <c r="H194" i="9" s="1"/>
  <c r="I194" i="9" a="1"/>
  <c r="I194" i="9" s="1"/>
  <c r="G194" i="9" a="1"/>
  <c r="G194" i="9" s="1"/>
  <c r="F194" i="9" a="1"/>
  <c r="F194" i="9" s="1"/>
  <c r="J194" i="9" a="1"/>
  <c r="J194" i="9" s="1"/>
  <c r="E194" i="9" a="1"/>
  <c r="E194" i="9" s="1"/>
  <c r="I30" i="9" a="1"/>
  <c r="I30" i="9" s="1"/>
  <c r="J30" i="9" a="1"/>
  <c r="J30" i="9" s="1"/>
  <c r="G30" i="9" a="1"/>
  <c r="G30" i="9" s="1"/>
  <c r="M31" i="9"/>
  <c r="P32" i="9" a="1"/>
  <c r="P32" i="9" s="1"/>
  <c r="C32" i="9" a="1"/>
  <c r="C32" i="9" s="1"/>
  <c r="D32" i="9" a="1"/>
  <c r="D32" i="9" s="1"/>
  <c r="K34" i="9"/>
  <c r="L33" i="9"/>
  <c r="M196" i="9" l="1"/>
  <c r="J196" i="9" s="1" a="1"/>
  <c r="J196" i="9" s="1"/>
  <c r="M32" i="9"/>
  <c r="I32" i="9" s="1" a="1"/>
  <c r="I32" i="9" s="1"/>
  <c r="K199" i="9"/>
  <c r="L198" i="9"/>
  <c r="D197" i="9" a="1"/>
  <c r="D197" i="9" s="1"/>
  <c r="C197" i="9" a="1"/>
  <c r="C197" i="9" s="1"/>
  <c r="P197" i="9" a="1"/>
  <c r="P197" i="9" s="1"/>
  <c r="P33" i="9" a="1"/>
  <c r="P33" i="9" s="1"/>
  <c r="D33" i="9" a="1"/>
  <c r="D33" i="9" s="1"/>
  <c r="C33" i="9" a="1"/>
  <c r="C33" i="9" s="1"/>
  <c r="K35" i="9"/>
  <c r="L34" i="9"/>
  <c r="H31" i="9" a="1"/>
  <c r="H31" i="9" s="1"/>
  <c r="J31" i="9" a="1"/>
  <c r="J31" i="9" s="1"/>
  <c r="F31" i="9" a="1"/>
  <c r="F31" i="9" s="1"/>
  <c r="E31" i="9" a="1"/>
  <c r="E31" i="9" s="1"/>
  <c r="I31" i="9" a="1"/>
  <c r="I31" i="9" s="1"/>
  <c r="G31" i="9" a="1"/>
  <c r="G31" i="9" s="1"/>
  <c r="F196" i="9" l="1" a="1"/>
  <c r="F196" i="9" s="1"/>
  <c r="H196" i="9" a="1"/>
  <c r="H196" i="9" s="1"/>
  <c r="G196" i="9" a="1"/>
  <c r="G196" i="9" s="1"/>
  <c r="I196" i="9" a="1"/>
  <c r="I196" i="9" s="1"/>
  <c r="E196" i="9" a="1"/>
  <c r="E196" i="9" s="1"/>
  <c r="J32" i="9" a="1"/>
  <c r="J32" i="9" s="1"/>
  <c r="G32" i="9" a="1"/>
  <c r="G32" i="9" s="1"/>
  <c r="F32" i="9" a="1"/>
  <c r="F32" i="9" s="1"/>
  <c r="H32" i="9" a="1"/>
  <c r="H32" i="9" s="1"/>
  <c r="E32" i="9" a="1"/>
  <c r="E32" i="9" s="1"/>
  <c r="K200" i="9"/>
  <c r="L199" i="9"/>
  <c r="M197" i="9"/>
  <c r="J197" i="9" s="1" a="1"/>
  <c r="J197" i="9" s="1"/>
  <c r="D198" i="9" a="1"/>
  <c r="D198" i="9" s="1"/>
  <c r="P198" i="9" a="1"/>
  <c r="P198" i="9" s="1"/>
  <c r="C198" i="9" a="1"/>
  <c r="C198" i="9" s="1"/>
  <c r="K36" i="9"/>
  <c r="L35" i="9"/>
  <c r="C34" i="9" a="1"/>
  <c r="C34" i="9" s="1"/>
  <c r="D34" i="9" a="1"/>
  <c r="D34" i="9" s="1"/>
  <c r="P34" i="9" a="1"/>
  <c r="P34" i="9" s="1"/>
  <c r="M33" i="9"/>
  <c r="E197" i="9" l="1" a="1"/>
  <c r="E197" i="9" s="1"/>
  <c r="H197" i="9" a="1"/>
  <c r="H197" i="9" s="1"/>
  <c r="G197" i="9" a="1"/>
  <c r="G197" i="9" s="1"/>
  <c r="F197" i="9" a="1"/>
  <c r="F197" i="9" s="1"/>
  <c r="I197" i="9" a="1"/>
  <c r="I197" i="9" s="1"/>
  <c r="M198" i="9"/>
  <c r="P199" i="9" a="1"/>
  <c r="P199" i="9" s="1"/>
  <c r="D199" i="9" a="1"/>
  <c r="D199" i="9" s="1"/>
  <c r="C199" i="9" a="1"/>
  <c r="C199" i="9" s="1"/>
  <c r="K201" i="9"/>
  <c r="L200" i="9"/>
  <c r="M34" i="9"/>
  <c r="E34" i="9" s="1" a="1"/>
  <c r="E34" i="9" s="1"/>
  <c r="K37" i="9"/>
  <c r="L36" i="9"/>
  <c r="I33" i="9" a="1"/>
  <c r="I33" i="9" s="1"/>
  <c r="E33" i="9" a="1"/>
  <c r="E33" i="9" s="1"/>
  <c r="G33" i="9" a="1"/>
  <c r="G33" i="9" s="1"/>
  <c r="J33" i="9" a="1"/>
  <c r="J33" i="9" s="1"/>
  <c r="H33" i="9" a="1"/>
  <c r="H33" i="9" s="1"/>
  <c r="F33" i="9" a="1"/>
  <c r="F33" i="9" s="1"/>
  <c r="P35" i="9" a="1"/>
  <c r="P35" i="9" s="1"/>
  <c r="C35" i="9" a="1"/>
  <c r="C35" i="9" s="1"/>
  <c r="D35" i="9" a="1"/>
  <c r="D35" i="9" s="1"/>
  <c r="I34" i="9" l="1" a="1"/>
  <c r="I34" i="9" s="1"/>
  <c r="M35" i="9"/>
  <c r="J35" i="9" s="1" a="1"/>
  <c r="J35" i="9" s="1"/>
  <c r="F34" i="9" a="1"/>
  <c r="F34" i="9" s="1"/>
  <c r="J34" i="9" a="1"/>
  <c r="J34" i="9" s="1"/>
  <c r="H34" i="9" a="1"/>
  <c r="H34" i="9" s="1"/>
  <c r="G34" i="9" a="1"/>
  <c r="G34" i="9" s="1"/>
  <c r="C200" i="9" a="1"/>
  <c r="C200" i="9" s="1"/>
  <c r="D200" i="9" a="1"/>
  <c r="D200" i="9" s="1"/>
  <c r="P200" i="9" a="1"/>
  <c r="P200" i="9" s="1"/>
  <c r="K202" i="9"/>
  <c r="L201" i="9"/>
  <c r="E198" i="9" a="1"/>
  <c r="E198" i="9" s="1"/>
  <c r="G198" i="9" a="1"/>
  <c r="G198" i="9" s="1"/>
  <c r="F198" i="9" a="1"/>
  <c r="F198" i="9" s="1"/>
  <c r="H198" i="9" a="1"/>
  <c r="H198" i="9" s="1"/>
  <c r="I198" i="9" a="1"/>
  <c r="I198" i="9" s="1"/>
  <c r="J198" i="9" a="1"/>
  <c r="J198" i="9" s="1"/>
  <c r="M199" i="9"/>
  <c r="D36" i="9" a="1"/>
  <c r="D36" i="9" s="1"/>
  <c r="P36" i="9" a="1"/>
  <c r="P36" i="9" s="1"/>
  <c r="C36" i="9" a="1"/>
  <c r="C36" i="9" s="1"/>
  <c r="K38" i="9"/>
  <c r="L37" i="9"/>
  <c r="I35" i="9" l="1" a="1"/>
  <c r="I35" i="9" s="1"/>
  <c r="H35" i="9" a="1"/>
  <c r="H35" i="9" s="1"/>
  <c r="F35" i="9" a="1"/>
  <c r="F35" i="9" s="1"/>
  <c r="E35" i="9" a="1"/>
  <c r="E35" i="9" s="1"/>
  <c r="G35" i="9" a="1"/>
  <c r="G35" i="9" s="1"/>
  <c r="F199" i="9" a="1"/>
  <c r="F199" i="9" s="1"/>
  <c r="H199" i="9" a="1"/>
  <c r="H199" i="9" s="1"/>
  <c r="G199" i="9" a="1"/>
  <c r="G199" i="9" s="1"/>
  <c r="E199" i="9" a="1"/>
  <c r="E199" i="9" s="1"/>
  <c r="I199" i="9" a="1"/>
  <c r="I199" i="9" s="1"/>
  <c r="J199" i="9" a="1"/>
  <c r="J199" i="9" s="1"/>
  <c r="K203" i="9"/>
  <c r="L202" i="9"/>
  <c r="D201" i="9" a="1"/>
  <c r="D201" i="9" s="1"/>
  <c r="C201" i="9" a="1"/>
  <c r="C201" i="9" s="1"/>
  <c r="P201" i="9" a="1"/>
  <c r="P201" i="9" s="1"/>
  <c r="M200" i="9"/>
  <c r="K39" i="9"/>
  <c r="L38" i="9"/>
  <c r="C37" i="9" a="1"/>
  <c r="C37" i="9" s="1"/>
  <c r="P37" i="9" a="1"/>
  <c r="P37" i="9" s="1"/>
  <c r="D37" i="9" a="1"/>
  <c r="D37" i="9" s="1"/>
  <c r="M36" i="9"/>
  <c r="M201" i="9" l="1"/>
  <c r="G201" i="9" s="1" a="1"/>
  <c r="G201" i="9" s="1"/>
  <c r="J200" i="9" a="1"/>
  <c r="J200" i="9" s="1"/>
  <c r="E200" i="9" a="1"/>
  <c r="E200" i="9" s="1"/>
  <c r="G200" i="9" a="1"/>
  <c r="G200" i="9" s="1"/>
  <c r="F200" i="9" a="1"/>
  <c r="F200" i="9" s="1"/>
  <c r="I200" i="9" a="1"/>
  <c r="I200" i="9" s="1"/>
  <c r="H200" i="9" a="1"/>
  <c r="H200" i="9" s="1"/>
  <c r="P202" i="9" a="1"/>
  <c r="P202" i="9" s="1"/>
  <c r="D202" i="9" a="1"/>
  <c r="D202" i="9" s="1"/>
  <c r="C202" i="9" a="1"/>
  <c r="C202" i="9" s="1"/>
  <c r="K204" i="9"/>
  <c r="L203" i="9"/>
  <c r="F201" i="9" a="1"/>
  <c r="F201" i="9" s="1"/>
  <c r="I201" i="9" a="1"/>
  <c r="I201" i="9" s="1"/>
  <c r="J201" i="9" a="1"/>
  <c r="J201" i="9" s="1"/>
  <c r="E201" i="9" a="1"/>
  <c r="E201" i="9" s="1"/>
  <c r="K40" i="9"/>
  <c r="L39" i="9"/>
  <c r="M37" i="9"/>
  <c r="H36" i="9" a="1"/>
  <c r="H36" i="9" s="1"/>
  <c r="E36" i="9" a="1"/>
  <c r="E36" i="9" s="1"/>
  <c r="J36" i="9" a="1"/>
  <c r="J36" i="9" s="1"/>
  <c r="G36" i="9" a="1"/>
  <c r="G36" i="9" s="1"/>
  <c r="F36" i="9" a="1"/>
  <c r="F36" i="9" s="1"/>
  <c r="I36" i="9" a="1"/>
  <c r="I36" i="9" s="1"/>
  <c r="C38" i="9" a="1"/>
  <c r="C38" i="9" s="1"/>
  <c r="D38" i="9" a="1"/>
  <c r="D38" i="9" s="1"/>
  <c r="P38" i="9" a="1"/>
  <c r="P38" i="9" s="1"/>
  <c r="H201" i="9" l="1" a="1"/>
  <c r="H201" i="9" s="1"/>
  <c r="C203" i="9" a="1"/>
  <c r="C203" i="9" s="1"/>
  <c r="D203" i="9" a="1"/>
  <c r="D203" i="9" s="1"/>
  <c r="P203" i="9" a="1"/>
  <c r="P203" i="9" s="1"/>
  <c r="K205" i="9"/>
  <c r="L204" i="9"/>
  <c r="M202" i="9"/>
  <c r="M38" i="9"/>
  <c r="I38" i="9" s="1" a="1"/>
  <c r="I38" i="9" s="1"/>
  <c r="C39" i="9" a="1"/>
  <c r="C39" i="9" s="1"/>
  <c r="M39" i="9" s="1"/>
  <c r="P39" i="9" a="1"/>
  <c r="P39" i="9" s="1"/>
  <c r="D39" i="9" a="1"/>
  <c r="D39" i="9" s="1"/>
  <c r="K41" i="9"/>
  <c r="L40" i="9"/>
  <c r="G37" i="9" a="1"/>
  <c r="G37" i="9" s="1"/>
  <c r="F37" i="9" a="1"/>
  <c r="F37" i="9" s="1"/>
  <c r="I37" i="9" a="1"/>
  <c r="I37" i="9" s="1"/>
  <c r="J37" i="9" a="1"/>
  <c r="J37" i="9" s="1"/>
  <c r="E37" i="9" a="1"/>
  <c r="E37" i="9" s="1"/>
  <c r="H37" i="9" a="1"/>
  <c r="H37" i="9" s="1"/>
  <c r="E38" i="9" l="1" a="1"/>
  <c r="E38" i="9" s="1"/>
  <c r="G38" i="9" a="1"/>
  <c r="G38" i="9" s="1"/>
  <c r="F38" i="9" a="1"/>
  <c r="F38" i="9" s="1"/>
  <c r="K206" i="9"/>
  <c r="L205" i="9"/>
  <c r="J202" i="9" a="1"/>
  <c r="J202" i="9" s="1"/>
  <c r="F202" i="9" a="1"/>
  <c r="F202" i="9" s="1"/>
  <c r="E202" i="9" a="1"/>
  <c r="E202" i="9" s="1"/>
  <c r="I202" i="9" a="1"/>
  <c r="I202" i="9" s="1"/>
  <c r="G202" i="9" a="1"/>
  <c r="G202" i="9" s="1"/>
  <c r="H202" i="9" a="1"/>
  <c r="H202" i="9" s="1"/>
  <c r="P204" i="9" a="1"/>
  <c r="P204" i="9" s="1"/>
  <c r="D204" i="9" a="1"/>
  <c r="D204" i="9" s="1"/>
  <c r="C204" i="9" a="1"/>
  <c r="C204" i="9" s="1"/>
  <c r="M203" i="9"/>
  <c r="K42" i="9"/>
  <c r="L41" i="9"/>
  <c r="J38" i="9" a="1"/>
  <c r="J38" i="9" s="1"/>
  <c r="H38" i="9" a="1"/>
  <c r="H38" i="9" s="1"/>
  <c r="C40" i="9" a="1"/>
  <c r="C40" i="9" s="1"/>
  <c r="P40" i="9" a="1"/>
  <c r="P40" i="9" s="1"/>
  <c r="D40" i="9" a="1"/>
  <c r="D40" i="9" s="1"/>
  <c r="I39" i="9" a="1"/>
  <c r="I39" i="9" s="1"/>
  <c r="F39" i="9" a="1"/>
  <c r="F39" i="9" s="1"/>
  <c r="J39" i="9" a="1"/>
  <c r="J39" i="9" s="1"/>
  <c r="G39" i="9" a="1"/>
  <c r="G39" i="9" s="1"/>
  <c r="H39" i="9" a="1"/>
  <c r="H39" i="9" s="1"/>
  <c r="E39" i="9" a="1"/>
  <c r="E39" i="9" s="1"/>
  <c r="M204" i="9" l="1"/>
  <c r="H204" i="9" s="1" a="1"/>
  <c r="H204" i="9" s="1"/>
  <c r="I203" i="9" a="1"/>
  <c r="I203" i="9" s="1"/>
  <c r="H203" i="9" a="1"/>
  <c r="H203" i="9" s="1"/>
  <c r="F203" i="9" a="1"/>
  <c r="F203" i="9" s="1"/>
  <c r="J203" i="9" a="1"/>
  <c r="J203" i="9" s="1"/>
  <c r="E203" i="9" a="1"/>
  <c r="E203" i="9" s="1"/>
  <c r="G203" i="9" a="1"/>
  <c r="G203" i="9" s="1"/>
  <c r="C205" i="9" a="1"/>
  <c r="C205" i="9" s="1"/>
  <c r="P205" i="9" a="1"/>
  <c r="P205" i="9" s="1"/>
  <c r="D205" i="9" a="1"/>
  <c r="D205" i="9" s="1"/>
  <c r="K207" i="9"/>
  <c r="L206" i="9"/>
  <c r="M40" i="9"/>
  <c r="K43" i="9"/>
  <c r="L42" i="9"/>
  <c r="P41" i="9" a="1"/>
  <c r="P41" i="9" s="1"/>
  <c r="D41" i="9" a="1"/>
  <c r="D41" i="9" s="1"/>
  <c r="C41" i="9" a="1"/>
  <c r="C41" i="9" s="1"/>
  <c r="E204" i="9" l="1" a="1"/>
  <c r="E204" i="9" s="1"/>
  <c r="G204" i="9" a="1"/>
  <c r="G204" i="9" s="1"/>
  <c r="F204" i="9" a="1"/>
  <c r="F204" i="9" s="1"/>
  <c r="J204" i="9" a="1"/>
  <c r="J204" i="9" s="1"/>
  <c r="I204" i="9" a="1"/>
  <c r="I204" i="9" s="1"/>
  <c r="K208" i="9"/>
  <c r="K209" i="9" s="1"/>
  <c r="K210" i="9" s="1"/>
  <c r="K211" i="9" s="1"/>
  <c r="K212" i="9" s="1"/>
  <c r="K213" i="9" s="1"/>
  <c r="K214" i="9" s="1"/>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K238" i="9" s="1"/>
  <c r="K239" i="9" s="1"/>
  <c r="K240" i="9" s="1"/>
  <c r="K241" i="9" s="1"/>
  <c r="K242" i="9" s="1"/>
  <c r="K243" i="9" s="1"/>
  <c r="K244" i="9" s="1"/>
  <c r="K245" i="9" s="1"/>
  <c r="K246" i="9" s="1"/>
  <c r="K247" i="9" s="1"/>
  <c r="K248" i="9" s="1"/>
  <c r="K249" i="9" s="1"/>
  <c r="K250" i="9" s="1"/>
  <c r="K251" i="9" s="1"/>
  <c r="K252" i="9" s="1"/>
  <c r="K253" i="9" s="1"/>
  <c r="K254" i="9" s="1"/>
  <c r="K255" i="9" s="1"/>
  <c r="K256" i="9" s="1"/>
  <c r="K257" i="9" s="1"/>
  <c r="K258" i="9" s="1"/>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L207" i="9"/>
  <c r="C206" i="9" a="1"/>
  <c r="C206" i="9" s="1"/>
  <c r="P206" i="9" a="1"/>
  <c r="P206" i="9" s="1"/>
  <c r="D206" i="9" a="1"/>
  <c r="D206" i="9" s="1"/>
  <c r="M205" i="9"/>
  <c r="M41" i="9"/>
  <c r="K44" i="9"/>
  <c r="L43" i="9"/>
  <c r="P42" i="9" a="1"/>
  <c r="P42" i="9" s="1"/>
  <c r="D42" i="9" a="1"/>
  <c r="D42" i="9" s="1"/>
  <c r="C42" i="9" a="1"/>
  <c r="C42" i="9" s="1"/>
  <c r="M42" i="9" s="1"/>
  <c r="E40" i="9" a="1"/>
  <c r="E40" i="9" s="1"/>
  <c r="J40" i="9" a="1"/>
  <c r="J40" i="9" s="1"/>
  <c r="F40" i="9" a="1"/>
  <c r="F40" i="9" s="1"/>
  <c r="H40" i="9" a="1"/>
  <c r="H40" i="9" s="1"/>
  <c r="G40" i="9" a="1"/>
  <c r="G40" i="9" s="1"/>
  <c r="I40" i="9" a="1"/>
  <c r="I40" i="9" s="1"/>
  <c r="M206" i="9" l="1"/>
  <c r="E206" i="9" s="1" a="1"/>
  <c r="E206" i="9" s="1"/>
  <c r="F205" i="9" a="1"/>
  <c r="F205" i="9" s="1"/>
  <c r="G205" i="9" a="1"/>
  <c r="G205" i="9" s="1"/>
  <c r="I205" i="9" a="1"/>
  <c r="I205" i="9" s="1"/>
  <c r="E205" i="9" a="1"/>
  <c r="E205" i="9" s="1"/>
  <c r="H205" i="9" a="1"/>
  <c r="H205" i="9" s="1"/>
  <c r="J205" i="9" a="1"/>
  <c r="J205" i="9" s="1"/>
  <c r="P207" i="9" a="1"/>
  <c r="P207" i="9" s="1"/>
  <c r="C207" i="9" a="1"/>
  <c r="C207" i="9" s="1"/>
  <c r="D207" i="9" a="1"/>
  <c r="D207" i="9" s="1"/>
  <c r="F42" i="9" a="1"/>
  <c r="F42" i="9" s="1"/>
  <c r="H42" i="9" a="1"/>
  <c r="H42" i="9" s="1"/>
  <c r="E42" i="9" a="1"/>
  <c r="E42" i="9" s="1"/>
  <c r="G42" i="9" a="1"/>
  <c r="G42" i="9" s="1"/>
  <c r="J42" i="9" a="1"/>
  <c r="J42" i="9" s="1"/>
  <c r="I42" i="9" a="1"/>
  <c r="I42" i="9" s="1"/>
  <c r="K45" i="9"/>
  <c r="L44" i="9"/>
  <c r="C43" i="9" a="1"/>
  <c r="C43" i="9" s="1"/>
  <c r="M43" i="9" s="1"/>
  <c r="D43" i="9" a="1"/>
  <c r="D43" i="9" s="1"/>
  <c r="P43" i="9" a="1"/>
  <c r="P43" i="9" s="1"/>
  <c r="J41" i="9" a="1"/>
  <c r="J41" i="9" s="1"/>
  <c r="E41" i="9" a="1"/>
  <c r="E41" i="9" s="1"/>
  <c r="G41" i="9" a="1"/>
  <c r="G41" i="9" s="1"/>
  <c r="F41" i="9" a="1"/>
  <c r="F41" i="9" s="1"/>
  <c r="I41" i="9" a="1"/>
  <c r="I41" i="9" s="1"/>
  <c r="H41" i="9" a="1"/>
  <c r="H41" i="9" s="1"/>
  <c r="G206" i="9" l="1" a="1"/>
  <c r="G206" i="9" s="1"/>
  <c r="I206" i="9" a="1"/>
  <c r="I206" i="9" s="1"/>
  <c r="F206" i="9" a="1"/>
  <c r="F206" i="9" s="1"/>
  <c r="J206" i="9" a="1"/>
  <c r="J206" i="9" s="1"/>
  <c r="H206" i="9" a="1"/>
  <c r="H206" i="9" s="1"/>
  <c r="M207" i="9"/>
  <c r="K46" i="9"/>
  <c r="L45" i="9"/>
  <c r="P44" i="9" a="1"/>
  <c r="P44" i="9" s="1"/>
  <c r="D44" i="9" a="1"/>
  <c r="D44" i="9" s="1"/>
  <c r="C44" i="9" a="1"/>
  <c r="C44" i="9" s="1"/>
  <c r="M44" i="9" s="1"/>
  <c r="E43" i="9" a="1"/>
  <c r="E43" i="9" s="1"/>
  <c r="J43" i="9" a="1"/>
  <c r="J43" i="9" s="1"/>
  <c r="F43" i="9" a="1"/>
  <c r="F43" i="9" s="1"/>
  <c r="H43" i="9" a="1"/>
  <c r="H43" i="9" s="1"/>
  <c r="I43" i="9" a="1"/>
  <c r="I43" i="9" s="1"/>
  <c r="G43" i="9" a="1"/>
  <c r="G43" i="9" s="1"/>
  <c r="H207" i="9" l="1" a="1"/>
  <c r="H207" i="9" s="1"/>
  <c r="F207" i="9" a="1"/>
  <c r="F207" i="9" s="1"/>
  <c r="G207" i="9" a="1"/>
  <c r="G207" i="9" s="1"/>
  <c r="J207" i="9" a="1"/>
  <c r="J207" i="9" s="1"/>
  <c r="E207" i="9" a="1"/>
  <c r="E207" i="9" s="1"/>
  <c r="I207" i="9" a="1"/>
  <c r="I207" i="9" s="1"/>
  <c r="G44" i="9" a="1"/>
  <c r="G44" i="9" s="1"/>
  <c r="J44" i="9" a="1"/>
  <c r="J44" i="9" s="1"/>
  <c r="I44" i="9" a="1"/>
  <c r="I44" i="9" s="1"/>
  <c r="H44" i="9" a="1"/>
  <c r="H44" i="9" s="1"/>
  <c r="F44" i="9" a="1"/>
  <c r="F44" i="9" s="1"/>
  <c r="E44" i="9" a="1"/>
  <c r="E44" i="9" s="1"/>
  <c r="K47" i="9"/>
  <c r="L46" i="9"/>
  <c r="C45" i="9" a="1"/>
  <c r="C45" i="9" s="1"/>
  <c r="M45" i="9" s="1"/>
  <c r="D45" i="9" a="1"/>
  <c r="D45" i="9" s="1"/>
  <c r="P45" i="9" a="1"/>
  <c r="P45" i="9" s="1"/>
  <c r="P46" i="9" l="1" a="1"/>
  <c r="P46" i="9" s="1"/>
  <c r="D46" i="9" a="1"/>
  <c r="D46" i="9" s="1"/>
  <c r="C46" i="9" a="1"/>
  <c r="C46" i="9" s="1"/>
  <c r="M46" i="9" s="1"/>
  <c r="K48" i="9"/>
  <c r="L47" i="9"/>
  <c r="F45" i="9" a="1"/>
  <c r="F45" i="9" s="1"/>
  <c r="G45" i="9" a="1"/>
  <c r="G45" i="9" s="1"/>
  <c r="H45" i="9" a="1"/>
  <c r="H45" i="9" s="1"/>
  <c r="I45" i="9" a="1"/>
  <c r="I45" i="9" s="1"/>
  <c r="E45" i="9" a="1"/>
  <c r="E45" i="9" s="1"/>
  <c r="J45" i="9" a="1"/>
  <c r="J45" i="9" s="1"/>
  <c r="C47" i="9" l="1" a="1"/>
  <c r="C47" i="9" s="1"/>
  <c r="P47" i="9" a="1"/>
  <c r="P47" i="9" s="1"/>
  <c r="D47" i="9" a="1"/>
  <c r="D47" i="9" s="1"/>
  <c r="K49" i="9"/>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L48" i="9"/>
  <c r="I46" i="9" a="1"/>
  <c r="I46" i="9" s="1"/>
  <c r="E46" i="9" a="1"/>
  <c r="E46" i="9" s="1"/>
  <c r="H46" i="9" a="1"/>
  <c r="H46" i="9" s="1"/>
  <c r="G46" i="9" a="1"/>
  <c r="G46" i="9" s="1"/>
  <c r="J46" i="9" a="1"/>
  <c r="J46" i="9" s="1"/>
  <c r="F46" i="9" a="1"/>
  <c r="F46" i="9" s="1"/>
  <c r="C48" i="9" l="1" a="1"/>
  <c r="C48" i="9" s="1"/>
  <c r="M48" i="9" s="1"/>
  <c r="D48" i="9" a="1"/>
  <c r="D48" i="9" s="1"/>
  <c r="P48" i="9" a="1"/>
  <c r="P48" i="9" s="1"/>
  <c r="M47" i="9"/>
  <c r="H47" i="9" l="1" a="1"/>
  <c r="H47" i="9" s="1"/>
  <c r="G47" i="9" a="1"/>
  <c r="G47" i="9" s="1"/>
  <c r="J47" i="9" a="1"/>
  <c r="J47" i="9" s="1"/>
  <c r="F47" i="9" a="1"/>
  <c r="F47" i="9" s="1"/>
  <c r="I47" i="9" a="1"/>
  <c r="I47" i="9" s="1"/>
  <c r="E47" i="9" a="1"/>
  <c r="E47" i="9" s="1"/>
  <c r="H48" i="9" a="1"/>
  <c r="H48" i="9" s="1"/>
  <c r="E48" i="9" a="1"/>
  <c r="E48" i="9" s="1"/>
  <c r="F48" i="9" a="1"/>
  <c r="F48" i="9" s="1"/>
  <c r="J48" i="9" a="1"/>
  <c r="J48" i="9" s="1"/>
  <c r="I48" i="9" a="1"/>
  <c r="I48" i="9" s="1"/>
  <c r="G48" i="9" a="1"/>
  <c r="G48" i="9" s="1"/>
</calcChain>
</file>

<file path=xl/sharedStrings.xml><?xml version="1.0" encoding="utf-8"?>
<sst xmlns="http://schemas.openxmlformats.org/spreadsheetml/2006/main" count="9100" uniqueCount="3945">
  <si>
    <t>Reporting Period End Date</t>
  </si>
  <si>
    <t>Module</t>
  </si>
  <si>
    <t>Baseline N#</t>
  </si>
  <si>
    <t>Baseline D#</t>
  </si>
  <si>
    <t>Baseline %</t>
  </si>
  <si>
    <t>Comments</t>
  </si>
  <si>
    <t>Impact Indicators</t>
  </si>
  <si>
    <t>Baseline Source</t>
  </si>
  <si>
    <t>Baseline Value</t>
  </si>
  <si>
    <t>Baseline Year</t>
  </si>
  <si>
    <t>Only required if you have Work plan Tracking Measures</t>
  </si>
  <si>
    <t xml:space="preserve"> </t>
  </si>
  <si>
    <t>[Reporting Period End Date]</t>
  </si>
  <si>
    <t>Country (Name)</t>
  </si>
  <si>
    <t>[Custom Impact Indicator]</t>
  </si>
  <si>
    <t>[Baseline Value]</t>
  </si>
  <si>
    <t>[Baseline Year]</t>
  </si>
  <si>
    <t>[Baseline Source]</t>
  </si>
  <si>
    <t>[Comment]</t>
  </si>
  <si>
    <t>[Target N#]</t>
  </si>
  <si>
    <t>[Target D#]</t>
  </si>
  <si>
    <t>[Report Due Date]</t>
  </si>
  <si>
    <t>Name</t>
  </si>
  <si>
    <t>Allow creation from PF</t>
  </si>
  <si>
    <t>[Record ID]</t>
  </si>
  <si>
    <t>Record ID</t>
  </si>
  <si>
    <t>[Custom Outcome Indicator]</t>
  </si>
  <si>
    <t>Account (Name)</t>
  </si>
  <si>
    <t>[Account Role ID]</t>
  </si>
  <si>
    <t>Account Role ID</t>
  </si>
  <si>
    <t>--Select--</t>
  </si>
  <si>
    <t>[Goal Name]</t>
  </si>
  <si>
    <t>[Objective Name]</t>
  </si>
  <si>
    <t>Impact Indicators - Section B'!A4</t>
  </si>
  <si>
    <t>[Baseline N#]</t>
  </si>
  <si>
    <t>[Baseline D#]</t>
  </si>
  <si>
    <t>[Year]</t>
  </si>
  <si>
    <t>Module-Coverage-Intervention Reference - Intervention</t>
  </si>
  <si>
    <t>Module Name</t>
  </si>
  <si>
    <t>[Account Role Number]</t>
  </si>
  <si>
    <t>[Goal Number]</t>
  </si>
  <si>
    <t>[Objective Number]</t>
  </si>
  <si>
    <t>[Module Number]</t>
  </si>
  <si>
    <t>[Intervention Number]</t>
  </si>
  <si>
    <t>[Impact Indicator Number]</t>
  </si>
  <si>
    <t>[Coverage Indicator Number]</t>
  </si>
  <si>
    <t>[Outcome Indicator Number]</t>
  </si>
  <si>
    <t>Outcome Indicators - Section C'!A4</t>
  </si>
  <si>
    <t>Coverage Indicators - Section D'!A4</t>
  </si>
  <si>
    <t>Intervention</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</si>
  <si>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</si>
  <si>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</si>
  <si>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</si>
  <si>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</si>
  <si>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</si>
  <si>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</si>
  <si>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</si>
  <si>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</si>
  <si>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</si>
  <si>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</si>
  <si>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</si>
  <si>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</si>
  <si>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Module Reference</t>
  </si>
  <si>
    <t>[Name ID]</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</si>
  <si>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</si>
  <si>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</si>
  <si>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</si>
  <si>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</si>
  <si>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</si>
  <si>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</si>
  <si>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</si>
  <si>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</si>
  <si>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</si>
  <si>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</si>
  <si>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</si>
  <si>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</si>
  <si>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</si>
  <si>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</si>
  <si>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</si>
  <si>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</si>
  <si>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 xml:space="preserve"> Disaggregation - Section E'!A4</t>
  </si>
  <si>
    <t>WPTM - Section F'!A4</t>
  </si>
  <si>
    <t>Overview - Section A'!A13</t>
  </si>
  <si>
    <t>Module Data - Component - Indicator Reference</t>
  </si>
  <si>
    <t>[Module (Name)]</t>
  </si>
  <si>
    <t>Column1</t>
  </si>
  <si>
    <t>Column2</t>
  </si>
  <si>
    <t>Column3</t>
  </si>
  <si>
    <t>Column4</t>
  </si>
  <si>
    <t>Name ID</t>
  </si>
  <si>
    <t>[Mark if target is TBD?]</t>
  </si>
  <si>
    <t>Mark if target is TBD?</t>
  </si>
  <si>
    <t>[Geographic Coverage]</t>
  </si>
  <si>
    <t>[Rating Cumulation Type]</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</si>
  <si>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</si>
  <si>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</si>
  <si>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</si>
  <si>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</si>
  <si>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</si>
  <si>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</si>
  <si>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</si>
  <si>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</si>
  <si>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</si>
  <si>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</si>
  <si>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Querying Account Role for Group of countries</t>
  </si>
  <si>
    <t>Quering Account Role for Single Country</t>
  </si>
  <si>
    <t>[Account (Name)]</t>
  </si>
  <si>
    <t>Impact Reference</t>
  </si>
  <si>
    <t>Outcome Reference</t>
  </si>
  <si>
    <t>Coverage Indicator Reference ID</t>
  </si>
  <si>
    <t>Programmatic Report Period Frequency</t>
  </si>
  <si>
    <t>Key Activities</t>
  </si>
  <si>
    <t>WPTM/Targets</t>
  </si>
  <si>
    <t>Coverage Data - Module-Coverage-Intervention Reference</t>
  </si>
  <si>
    <t>Column8</t>
  </si>
  <si>
    <t>Column10</t>
  </si>
  <si>
    <t>Column11</t>
  </si>
  <si>
    <t>Column12</t>
  </si>
  <si>
    <t>Column13</t>
  </si>
  <si>
    <t>Country Id</t>
  </si>
  <si>
    <t>Performance Framework</t>
  </si>
  <si>
    <t>mona'WPTM - Section F (2)'!$C$92</t>
  </si>
  <si>
    <t>mona'WPTM - Section F (2)'!$D$92</t>
  </si>
  <si>
    <t>Unique Name</t>
  </si>
  <si>
    <t>No.</t>
  </si>
  <si>
    <t>PUDR Due</t>
  </si>
  <si>
    <t>Submission date</t>
  </si>
  <si>
    <t>[Module Reference (Name)]</t>
  </si>
  <si>
    <t>Module Reference (Name)</t>
  </si>
  <si>
    <t>[Intervention ID (Name)]</t>
  </si>
  <si>
    <t>[Impact Reference (Name)]</t>
  </si>
  <si>
    <t>Impact Reference (Name)</t>
  </si>
  <si>
    <t>[Country (Name)]</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</si>
  <si>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</si>
  <si>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</si>
  <si>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</si>
  <si>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</si>
  <si>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</si>
  <si>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</si>
  <si>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</si>
  <si>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</si>
  <si>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</si>
  <si>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</si>
  <si>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</si>
  <si>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</si>
  <si>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</si>
  <si>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</si>
  <si>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</si>
  <si>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</si>
  <si>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</si>
  <si>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</si>
  <si>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</si>
  <si>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</si>
  <si>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</si>
  <si>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</si>
  <si>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</si>
  <si>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</si>
  <si>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</si>
  <si>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</si>
  <si>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</si>
  <si>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</si>
  <si>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</si>
  <si>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</si>
  <si>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</si>
  <si>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</si>
  <si>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</si>
  <si>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[Year of Target]</t>
  </si>
  <si>
    <t>Indicator-Disaggregation Reference</t>
  </si>
  <si>
    <t>T</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</si>
  <si>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</si>
  <si>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</si>
  <si>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</si>
  <si>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</si>
  <si>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</si>
  <si>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</si>
  <si>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</si>
  <si>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</si>
  <si>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</si>
  <si>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</si>
  <si>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</si>
  <si>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</si>
  <si>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</si>
  <si>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</si>
  <si>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</si>
  <si>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</si>
  <si>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</si>
  <si>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Responsible PR(on indicator)</t>
  </si>
  <si>
    <t>PRName from overview page</t>
  </si>
  <si>
    <t>Column9</t>
  </si>
  <si>
    <t>Standard Intervention2</t>
  </si>
  <si>
    <t>IP Record Type</t>
  </si>
  <si>
    <t>hi</t>
  </si>
  <si>
    <t>Module-Coverage-Intervention Reference (Name)</t>
  </si>
  <si>
    <t>s</t>
  </si>
  <si>
    <t>Sheet Coverage Indicators - Section D - Geographic Coverage</t>
  </si>
  <si>
    <t>French</t>
  </si>
  <si>
    <t>Spanish</t>
  </si>
  <si>
    <t>English</t>
  </si>
  <si>
    <t>National</t>
  </si>
  <si>
    <t>Nacional</t>
  </si>
  <si>
    <t>Infrantional</t>
  </si>
  <si>
    <t>Subnacional</t>
  </si>
  <si>
    <t>Sub-National</t>
  </si>
  <si>
    <t>[Custom Intervention - Local]</t>
  </si>
  <si>
    <t>[Custom Impact Indicator Local]</t>
  </si>
  <si>
    <t>[Baseline Source - Local]</t>
  </si>
  <si>
    <t>[Comment - Local]</t>
  </si>
  <si>
    <t>Baseline Source - English</t>
  </si>
  <si>
    <t>Comments - English</t>
  </si>
  <si>
    <t>Custom Indicator - English</t>
  </si>
  <si>
    <t>[Custom Outcome Indicator Local]</t>
  </si>
  <si>
    <t>[Custom Coverage Indicator Name - Local]</t>
  </si>
  <si>
    <t>Geographic Coverage(display)</t>
  </si>
  <si>
    <t>Geographic Coverage(save)</t>
  </si>
  <si>
    <t>[Baseline Source Local]</t>
  </si>
  <si>
    <t>Baseline Source Local</t>
  </si>
  <si>
    <t>[Comments Local]</t>
  </si>
  <si>
    <t>Comments Local</t>
  </si>
  <si>
    <t>[Key Activity Local]</t>
  </si>
  <si>
    <t>Key Activity - English</t>
  </si>
  <si>
    <t>[Criterion for Completion Local]</t>
  </si>
  <si>
    <t>[Milestone / Target Description Local]</t>
  </si>
  <si>
    <t>Milestone / Target Description - English</t>
  </si>
  <si>
    <t>Criterion for Completion - English</t>
  </si>
  <si>
    <t>[Component Name - ES]</t>
  </si>
  <si>
    <t>[Name - ES]</t>
  </si>
  <si>
    <t>Name - ES</t>
  </si>
  <si>
    <t>[Disaggregation Categories ES]</t>
  </si>
  <si>
    <t>Disaggregation Categories ES</t>
  </si>
  <si>
    <t>Country - ES</t>
  </si>
  <si>
    <t>[Category - ES]</t>
  </si>
  <si>
    <t>Category - ES</t>
  </si>
  <si>
    <t>[Disaggregation - ES]</t>
  </si>
  <si>
    <t>Disaggregation - ES</t>
  </si>
  <si>
    <t>Marco de desempeño  - Overview - Section A</t>
  </si>
  <si>
    <t>País / Solicitante:</t>
  </si>
  <si>
    <t>Fecha de inicio del programa</t>
  </si>
  <si>
    <t>Fecha final del programa</t>
  </si>
  <si>
    <t>Navegación</t>
  </si>
  <si>
    <t>Receptores principales</t>
  </si>
  <si>
    <t>Periodos de presentación de informes</t>
  </si>
  <si>
    <t>Metas</t>
  </si>
  <si>
    <t>Intervención</t>
  </si>
  <si>
    <t>Módulos</t>
  </si>
  <si>
    <t>Objetivo</t>
  </si>
  <si>
    <t>Componente</t>
  </si>
  <si>
    <t>Receptores principales (número)</t>
  </si>
  <si>
    <r>
      <t>Nuevo Receptores principales</t>
    </r>
    <r>
      <rPr>
        <sz val="12"/>
        <color theme="1"/>
        <rFont val="Calibri"/>
        <family val="2"/>
        <scheme val="minor"/>
      </rPr>
      <t xml:space="preserve"> (use if the entity has never been a Global Fund PR or does not appear in dropdown list in previous column)</t>
    </r>
  </si>
  <si>
    <t>Fecha de inicio</t>
  </si>
  <si>
    <t>Fecha final</t>
  </si>
  <si>
    <t xml:space="preserve">Metas </t>
  </si>
  <si>
    <t>Metas número</t>
  </si>
  <si>
    <t>Descripción de meta</t>
  </si>
  <si>
    <t>Objetivos</t>
  </si>
  <si>
    <t>Objetivo número</t>
  </si>
  <si>
    <t>Objetivo Descripción</t>
  </si>
  <si>
    <t>Módulos número</t>
  </si>
  <si>
    <t xml:space="preserve">Módulos </t>
  </si>
  <si>
    <t>Intervención número</t>
  </si>
  <si>
    <t xml:space="preserve">Intervención estándar </t>
  </si>
  <si>
    <t>Intervención personalizado</t>
  </si>
  <si>
    <t>Marco de desempeño - Impact Indicators - Section B</t>
  </si>
  <si>
    <t>Indicador de impacto</t>
  </si>
  <si>
    <t>Indicador de impacto metas</t>
  </si>
  <si>
    <t>Indicador de impacto número</t>
  </si>
  <si>
    <t xml:space="preserve">Indicador de impacto estándar </t>
  </si>
  <si>
    <t>Indicador personalizado</t>
  </si>
  <si>
    <t>Línea de base valor</t>
  </si>
  <si>
    <t>Línea de base año</t>
  </si>
  <si>
    <t>Línea de base año fuente</t>
  </si>
  <si>
    <t>Desglose requerido</t>
  </si>
  <si>
    <t>Receptor principales</t>
  </si>
  <si>
    <t>País</t>
  </si>
  <si>
    <t>Comentarios</t>
  </si>
  <si>
    <t xml:space="preserve">Indicador de impacto </t>
  </si>
  <si>
    <t>Año meta</t>
  </si>
  <si>
    <t>Meta N#</t>
  </si>
  <si>
    <t>Meta D#</t>
  </si>
  <si>
    <t>Meta %</t>
  </si>
  <si>
    <t>Fecha prevista del informe</t>
  </si>
  <si>
    <t>Marco de desempeño - Outcome Indicators - Section C</t>
  </si>
  <si>
    <t>Indicador de resultados</t>
  </si>
  <si>
    <t>Indicador de resultados  meta</t>
  </si>
  <si>
    <t xml:space="preserve">Indicador de resultados </t>
  </si>
  <si>
    <t>Indicador de resultados número</t>
  </si>
  <si>
    <t>Indicador de resultados estándar</t>
  </si>
  <si>
    <t>Indicador de resultados meta</t>
  </si>
  <si>
    <t>Marco de desempeño - Coverage Indicators - Section D</t>
  </si>
  <si>
    <t>Indicador de cobertura/producto</t>
  </si>
  <si>
    <t>Indicador de cobertura/producto Meta</t>
  </si>
  <si>
    <t>Indicador de cobertura/producto número</t>
  </si>
  <si>
    <t>Indicador de cobertura/producto estándar</t>
  </si>
  <si>
    <t>Línea de base N#</t>
  </si>
  <si>
    <t>Línea de base D#</t>
  </si>
  <si>
    <t>Línea de base %</t>
  </si>
  <si>
    <t>Es un subconjunto de otro indicador (si procede)</t>
  </si>
  <si>
    <t>Área geográfica (si es subnacional, especifíquela en "Comentarios")</t>
  </si>
  <si>
    <t>Acumulación para la decisión de financiamiento annual</t>
  </si>
  <si>
    <t>Marco de desempeño - Disaggregation - Section E</t>
  </si>
  <si>
    <t xml:space="preserve">impacto </t>
  </si>
  <si>
    <t xml:space="preserve">Resultados </t>
  </si>
  <si>
    <t xml:space="preserve">cobertura/producto </t>
  </si>
  <si>
    <t>ndicador de impacto número</t>
  </si>
  <si>
    <t>Categoría</t>
  </si>
  <si>
    <t>Deglose</t>
  </si>
  <si>
    <t xml:space="preserve">Línea de base Año </t>
  </si>
  <si>
    <t>Línea de base Fuente</t>
  </si>
  <si>
    <t xml:space="preserve">Indicador de cobertura/producto </t>
  </si>
  <si>
    <t>Marco de desempeño - Indicator Selection - Section E</t>
  </si>
  <si>
    <t>Actividades clave  número</t>
  </si>
  <si>
    <t>Actividades clave</t>
  </si>
  <si>
    <t>Comentarios (máximo 500 caracteres)</t>
  </si>
  <si>
    <t>Medidas de seguimiento del plan de trabajo</t>
  </si>
  <si>
    <t>Hitos/Objetivos (máximo 200 caracteres)</t>
  </si>
  <si>
    <t>Criterio para la finalización</t>
  </si>
  <si>
    <t>Name used in Overview page for display</t>
  </si>
  <si>
    <t>Grant Revision</t>
  </si>
  <si>
    <t>Type of Revision</t>
  </si>
  <si>
    <t>IP End Date</t>
  </si>
  <si>
    <t>IP End date will not be saved back to GOS</t>
  </si>
  <si>
    <t>[Reporting Period Start Date]</t>
  </si>
  <si>
    <t>Reporting Period Start Date</t>
  </si>
  <si>
    <t>IP Record ID</t>
  </si>
  <si>
    <t>Impact Indicator Record ID</t>
  </si>
  <si>
    <t>Outcome Indicator Record ID</t>
  </si>
  <si>
    <t>Coverage Indicator Record ID</t>
  </si>
  <si>
    <t xml:space="preserve">Indicador de impacto número </t>
  </si>
  <si>
    <t xml:space="preserve">Version </t>
  </si>
  <si>
    <t>Version 2 - 03-May-17</t>
  </si>
  <si>
    <t>[De-activate indicator]</t>
  </si>
  <si>
    <t>De-activate indicator</t>
  </si>
  <si>
    <t>[Deactivate Indicator]</t>
  </si>
  <si>
    <t>[De-activate Key Activity]</t>
  </si>
  <si>
    <t>De-activate Key Activity</t>
  </si>
  <si>
    <t>Allocation Utilization Period Start Date</t>
  </si>
  <si>
    <t>Allocation Utilization Period End Date</t>
  </si>
  <si>
    <t>[Impact Indicator Name ES]</t>
  </si>
  <si>
    <t>Impact Indicator Name ES</t>
  </si>
  <si>
    <t>[Category ES]</t>
  </si>
  <si>
    <t>Category ES</t>
  </si>
  <si>
    <t>[Disaggregation ES]</t>
  </si>
  <si>
    <t>Disaggregation ES</t>
  </si>
  <si>
    <t>[Outcome Indicator Name ES]</t>
  </si>
  <si>
    <t>Outcome Indicator Name ES</t>
  </si>
  <si>
    <t>[Coverage Indicator Name - ES]</t>
  </si>
  <si>
    <t>Coverage Indicator Name - ES</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</si>
  <si>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</si>
  <si>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</si>
  <si>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</si>
  <si>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</si>
  <si>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2fc8804b-6604-4558-92dc-6769da597b21</t>
  </si>
  <si>
    <t>[Disbursement Request]</t>
  </si>
  <si>
    <t>Disbursement Request-Display</t>
  </si>
  <si>
    <t xml:space="preserve">     </t>
  </si>
  <si>
    <t>AIM_Key_Activity_Milestone__c.AIM_De_activate_Key_Activity__c</t>
  </si>
  <si>
    <t>Deactivate</t>
  </si>
  <si>
    <t>AIM_Coverage_Indicator__c.AIM_Geographic_Coverage__c</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</si>
  <si>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</si>
  <si>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</si>
  <si>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</si>
  <si>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</si>
  <si>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</si>
  <si>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</si>
  <si>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</si>
  <si>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</si>
  <si>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</si>
  <si>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</si>
  <si>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</si>
  <si>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</si>
  <si>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</si>
  <si>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</si>
  <si>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</si>
  <si>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</si>
  <si>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</si>
  <si>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</si>
  <si>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</si>
  <si>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</si>
  <si>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</si>
  <si>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</si>
  <si>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</si>
  <si>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</si>
  <si>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</si>
  <si>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</si>
  <si>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</si>
  <si>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</si>
  <si>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</si>
  <si>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</si>
  <si>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</si>
  <si>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</si>
  <si>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</si>
  <si>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</si>
  <si>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</si>
  <si>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</si>
  <si>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</si>
  <si>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</si>
  <si>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</si>
  <si>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</si>
  <si>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</si>
  <si>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</si>
  <si>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</si>
  <si>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</si>
  <si>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</si>
  <si>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</si>
  <si>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</si>
  <si>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Admin Revision</t>
  </si>
  <si>
    <t>PickListValue</t>
  </si>
  <si>
    <t>PickListKey</t>
  </si>
  <si>
    <t>Other Revision</t>
  </si>
  <si>
    <t>a1K36000005kYMSEA2</t>
  </si>
  <si>
    <t>FR325-SLV-H</t>
  </si>
  <si>
    <t>a1A360000013M3WEAU</t>
  </si>
  <si>
    <t>El Salvador</t>
  </si>
  <si>
    <t>a1I36000004aSfcEAE</t>
  </si>
  <si>
    <t>a1I36000004aSfdEAE</t>
  </si>
  <si>
    <t>a1I36000004aSfeEAE</t>
  </si>
  <si>
    <t>a1I36000004aSffEAE</t>
  </si>
  <si>
    <t>a1I36000004aSfgEAE</t>
  </si>
  <si>
    <t>a1I36000004aSfhEAE</t>
  </si>
  <si>
    <t>a1I36000004aSfiEAE</t>
  </si>
  <si>
    <t>a1I36000004aSfjEAE</t>
  </si>
  <si>
    <t>a1I36000004aSfkEAE</t>
  </si>
  <si>
    <t>a1I36000004aSflEAE</t>
  </si>
  <si>
    <t>a1I36000004aSfmEAE</t>
  </si>
  <si>
    <t>a1I36000004aSfnEAE</t>
  </si>
  <si>
    <t>a1I36000004aSfoEAE</t>
  </si>
  <si>
    <t>a1I36000004aSfpEAE</t>
  </si>
  <si>
    <t>a1I36000004aSfqEAE</t>
  </si>
  <si>
    <t>a1Y36000002bbLUEAY</t>
  </si>
  <si>
    <t>a1W36000001Y127EAC</t>
  </si>
  <si>
    <t>a1Y36000002bbLVEAY</t>
  </si>
  <si>
    <t>a1W36000001Y12MEAS</t>
  </si>
  <si>
    <t>a1Y36000002bbLWEAY</t>
  </si>
  <si>
    <t>a1W36000001Y12bEAC</t>
  </si>
  <si>
    <t>a1Y36000002bbLXEAY</t>
  </si>
  <si>
    <t>a1W36000001Y12qEAC</t>
  </si>
  <si>
    <t>a1Y36000002bbLYEAY</t>
  </si>
  <si>
    <t>a1W36000001Y135EAC</t>
  </si>
  <si>
    <t>a1Y36000002bbLZEAY</t>
  </si>
  <si>
    <t>a1W36000001Y13KEAS</t>
  </si>
  <si>
    <t>a1W36000001Y128EAC</t>
  </si>
  <si>
    <t>a1W36000001Y12NEAS</t>
  </si>
  <si>
    <t>a1W36000001Y12cEAC</t>
  </si>
  <si>
    <t>a1W36000001Y12rEAC</t>
  </si>
  <si>
    <t>a1W36000001Y136EAC</t>
  </si>
  <si>
    <t>a1W36000001Y13LEAS</t>
  </si>
  <si>
    <t>a1W36000001Y129EAC</t>
  </si>
  <si>
    <t>a1W36000001Y12OEAS</t>
  </si>
  <si>
    <t>a1W36000001Y12dEAC</t>
  </si>
  <si>
    <t>a1W36000001Y12sEAC</t>
  </si>
  <si>
    <t>a1W36000001Y137EAC</t>
  </si>
  <si>
    <t>a1W36000001Y13MEAS</t>
  </si>
  <si>
    <t>a1W36000001Y12AEAS</t>
  </si>
  <si>
    <t>a1W36000001Y12PEAS</t>
  </si>
  <si>
    <t>a1W36000001Y12eEAC</t>
  </si>
  <si>
    <t>a1W36000001Y12tEAC</t>
  </si>
  <si>
    <t>a1W36000001Y138EAC</t>
  </si>
  <si>
    <t>a1W36000001Y13NEAS</t>
  </si>
  <si>
    <t>a1W36000001Y12BEAS</t>
  </si>
  <si>
    <t>a1W36000001Y12QEAS</t>
  </si>
  <si>
    <t>a1W36000001Y12fEAC</t>
  </si>
  <si>
    <t>a1W36000001Y12uEAC</t>
  </si>
  <si>
    <t>a1W36000001Y139EAC</t>
  </si>
  <si>
    <t>a1W36000001Y13OEAS</t>
  </si>
  <si>
    <t>a1W36000001Y12CEAS</t>
  </si>
  <si>
    <t>a1W36000001Y12REAS</t>
  </si>
  <si>
    <t>a1W36000001Y12gEAC</t>
  </si>
  <si>
    <t>a1W36000001Y12vEAC</t>
  </si>
  <si>
    <t>a1W36000001Y13AEAS</t>
  </si>
  <si>
    <t>a1W36000001Y13PEAS</t>
  </si>
  <si>
    <t>a1W36000001Y12DEAS</t>
  </si>
  <si>
    <t>a1W36000001Y12SEAS</t>
  </si>
  <si>
    <t>a1W36000001Y12hEAC</t>
  </si>
  <si>
    <t>a1W36000001Y12wEAC</t>
  </si>
  <si>
    <t>a1W36000001Y13BEAS</t>
  </si>
  <si>
    <t>a1W36000001Y13QEAS</t>
  </si>
  <si>
    <t>a1W36000001Y12EEAS</t>
  </si>
  <si>
    <t>a1W36000001Y12TEAS</t>
  </si>
  <si>
    <t>a1W36000001Y12iEAC</t>
  </si>
  <si>
    <t>a1W36000001Y12xEAC</t>
  </si>
  <si>
    <t>a1W36000001Y13CEAS</t>
  </si>
  <si>
    <t>a1W36000001Y13REAS</t>
  </si>
  <si>
    <t>a1W36000001Y12FEAS</t>
  </si>
  <si>
    <t>a1W36000001Y12UEAS</t>
  </si>
  <si>
    <t>a1W36000001Y12jEAC</t>
  </si>
  <si>
    <t>a1W36000001Y12yEAC</t>
  </si>
  <si>
    <t>a1W36000001Y13DEAS</t>
  </si>
  <si>
    <t>a1W36000001Y13SEAS</t>
  </si>
  <si>
    <t>a1W36000001Y12GEAS</t>
  </si>
  <si>
    <t>a1W36000001Y12VEAS</t>
  </si>
  <si>
    <t>a1W36000001Y12kEAC</t>
  </si>
  <si>
    <t>a1W36000001Y12zEAC</t>
  </si>
  <si>
    <t>a1W36000001Y13EEAS</t>
  </si>
  <si>
    <t>a1W36000001Y13TEAS</t>
  </si>
  <si>
    <t>a1W36000001Y12HEAS</t>
  </si>
  <si>
    <t>a1W36000001Y12WEAS</t>
  </si>
  <si>
    <t>a1W36000001Y12lEAC</t>
  </si>
  <si>
    <t>a1W36000001Y130EAC</t>
  </si>
  <si>
    <t>a1W36000001Y13FEAS</t>
  </si>
  <si>
    <t>a1W36000001Y13UEAS</t>
  </si>
  <si>
    <t>a1W36000001Y12IEAS</t>
  </si>
  <si>
    <t>a1W36000001Y12XEAS</t>
  </si>
  <si>
    <t>a1W36000001Y12mEAC</t>
  </si>
  <si>
    <t>a1W36000001Y131EAC</t>
  </si>
  <si>
    <t>a1W36000001Y13GEAS</t>
  </si>
  <si>
    <t>a1W36000001Y13VEAS</t>
  </si>
  <si>
    <t>a1W36000001Y12JEAS</t>
  </si>
  <si>
    <t>a1W36000001Y12YEAS</t>
  </si>
  <si>
    <t>a1W36000001Y12nEAC</t>
  </si>
  <si>
    <t>a1W36000001Y132EAC</t>
  </si>
  <si>
    <t>a1W36000001Y13HEAS</t>
  </si>
  <si>
    <t>a1W36000001Y13WEAS</t>
  </si>
  <si>
    <t>a1W36000001Y12KEAS</t>
  </si>
  <si>
    <t>a1W36000001Y12ZEAS</t>
  </si>
  <si>
    <t>a1W36000001Y12oEAC</t>
  </si>
  <si>
    <t>a1W36000001Y133EAC</t>
  </si>
  <si>
    <t>a1W36000001Y13IEAS</t>
  </si>
  <si>
    <t>a1W36000001Y13XEAS</t>
  </si>
  <si>
    <t>a1W36000001Y12LEAS</t>
  </si>
  <si>
    <t>a1W36000001Y12aEAC</t>
  </si>
  <si>
    <t>a1W36000001Y12pEAC</t>
  </si>
  <si>
    <t>a1W36000001Y134EAC</t>
  </si>
  <si>
    <t>a1W36000001Y13JEAS</t>
  </si>
  <si>
    <t>a1W36000001Y13YEAS</t>
  </si>
  <si>
    <t>a1C36000004RglYEAS</t>
  </si>
  <si>
    <t>a1C36000004RglZEAS</t>
  </si>
  <si>
    <t>a1C36000004RglaEAC</t>
  </si>
  <si>
    <t>a1C36000004RglbEAC</t>
  </si>
  <si>
    <t>a1C36000004RglcEAC</t>
  </si>
  <si>
    <t>a1C36000004RgldEAC</t>
  </si>
  <si>
    <t>a1C36000004RgleEAC</t>
  </si>
  <si>
    <t>a1C36000004RglfEAC</t>
  </si>
  <si>
    <t>a1C36000004RglgEAC</t>
  </si>
  <si>
    <t>a1C36000004RglhEAC</t>
  </si>
  <si>
    <t>a1C36000004RgliEAC</t>
  </si>
  <si>
    <t>a1C36000004RgljEAC</t>
  </si>
  <si>
    <t>a1R360000023y90EAA</t>
  </si>
  <si>
    <t>a1R360000023y91EAA</t>
  </si>
  <si>
    <t>a1R360000023y92EAA</t>
  </si>
  <si>
    <t>a1R360000023y93EAA</t>
  </si>
  <si>
    <t>a1R360000023y94EAA</t>
  </si>
  <si>
    <t>a1R360000023y95EAA</t>
  </si>
  <si>
    <t>a1R360000023y96EAA</t>
  </si>
  <si>
    <t>a1R360000023y97EAA</t>
  </si>
  <si>
    <t>a1R360000023y98EAA</t>
  </si>
  <si>
    <t>a1R360000023y99EAA</t>
  </si>
  <si>
    <t>a1R360000023y9AEAQ</t>
  </si>
  <si>
    <t>a1R360000023y9BEAQ</t>
  </si>
  <si>
    <t>a1P36000002L9FcEAK</t>
  </si>
  <si>
    <t>a1P36000002L9FdEAK</t>
  </si>
  <si>
    <t>a1P36000002L9FeEAK</t>
  </si>
  <si>
    <t>a1P36000002L9FfEAK</t>
  </si>
  <si>
    <t>a1P36000002L9FgEAK</t>
  </si>
  <si>
    <t>a1P36000002L9FhEAK</t>
  </si>
  <si>
    <t>a1P36000002L9FiEAK</t>
  </si>
  <si>
    <t>a1P36000002L9FjEAK</t>
  </si>
  <si>
    <t>a1P36000002L9FkEAK</t>
  </si>
  <si>
    <t>a1P36000002L9FlEAK</t>
  </si>
  <si>
    <t>a1P36000002L9FmEAK</t>
  </si>
  <si>
    <t>a1P36000002L9FnEAK</t>
  </si>
  <si>
    <t>a1P36000002L9FoEAK</t>
  </si>
  <si>
    <t>a1P36000002L9FpEAK</t>
  </si>
  <si>
    <t>a1P36000002L9FqEAK</t>
  </si>
  <si>
    <t>a1M36000004ZiMbEAK</t>
  </si>
  <si>
    <t>a1M36000004ZiMcEAK</t>
  </si>
  <si>
    <t>a1M36000004ZiMdEAK</t>
  </si>
  <si>
    <t>a1M36000004ZiMeEAK</t>
  </si>
  <si>
    <t>a1M36000004ZiMfEAK</t>
  </si>
  <si>
    <t>a1M36000004ZiMgEAK</t>
  </si>
  <si>
    <t>a1M36000004ZiMhEAK</t>
  </si>
  <si>
    <t>a1M36000004ZiMiEAK</t>
  </si>
  <si>
    <t>a1M36000004ZiMjEAK</t>
  </si>
  <si>
    <t>a1M36000004ZiMkEAK</t>
  </si>
  <si>
    <t>a1M36000004ZiMlEAK</t>
  </si>
  <si>
    <t>a1M36000004ZiMmEAK</t>
  </si>
  <si>
    <t>a1M36000004ZiMnEAK</t>
  </si>
  <si>
    <t>a1M36000004ZiMoEAK</t>
  </si>
  <si>
    <t>a1M36000004ZiMpEAK</t>
  </si>
  <si>
    <t>a1M36000004ZiMqEAK</t>
  </si>
  <si>
    <t>a1M36000004ZiMrEAK</t>
  </si>
  <si>
    <t>a1M36000004ZiMsEAK</t>
  </si>
  <si>
    <t>a1M36000004ZiMtEAK</t>
  </si>
  <si>
    <t>a1M36000004ZiMuEAK</t>
  </si>
  <si>
    <t>a1M36000004ZiMvEAK</t>
  </si>
  <si>
    <t>a1M36000004ZiMwEAK</t>
  </si>
  <si>
    <t>a1M36000004ZiMxEAK</t>
  </si>
  <si>
    <t>a1M36000004ZiMyEAK</t>
  </si>
  <si>
    <t>a1M36000004ZiMzEAK</t>
  </si>
  <si>
    <t>a1M36000004ZiN0EAK</t>
  </si>
  <si>
    <t>a1M36000004ZiN1EAK</t>
  </si>
  <si>
    <t>a1M36000004ZiN2EAK</t>
  </si>
  <si>
    <t>a1M36000004ZiN3EAK</t>
  </si>
  <si>
    <t>a1M36000004ZiN4EAK</t>
  </si>
  <si>
    <t>a1M36000004ZiN5EAK</t>
  </si>
  <si>
    <t>a1M36000004ZiN6EAK</t>
  </si>
  <si>
    <t>a1M36000004ZiN7EAK</t>
  </si>
  <si>
    <t>a1M36000004ZiN8EAK</t>
  </si>
  <si>
    <t>a1M36000004ZiN9EAK</t>
  </si>
  <si>
    <t>a1M36000004ZiNAEA0</t>
  </si>
  <si>
    <t>a1M36000004ZiNBEA0</t>
  </si>
  <si>
    <t>a1M36000004ZiNCEA0</t>
  </si>
  <si>
    <t>a1M36000004ZiNDEA0</t>
  </si>
  <si>
    <t>a1M36000004ZiNEEA0</t>
  </si>
  <si>
    <t>a1M36000004ZiNFEA0</t>
  </si>
  <si>
    <t>a1M36000004ZiNGEA0</t>
  </si>
  <si>
    <t>a1M36000004ZiNHEA0</t>
  </si>
  <si>
    <t>a1M36000004ZiNIEA0</t>
  </si>
  <si>
    <t>a1M36000004ZiNJEA0</t>
  </si>
  <si>
    <t>a1M36000004ZiNKEA0</t>
  </si>
  <si>
    <t>a1M36000004ZiNLEA0</t>
  </si>
  <si>
    <t>a1M36000004ZiNMEA0</t>
  </si>
  <si>
    <t>a1M36000004ZiNNEA0</t>
  </si>
  <si>
    <t>a1M36000004ZiNOEA0</t>
  </si>
  <si>
    <t>a1H360000058P8OEAU</t>
  </si>
  <si>
    <t>a1H360000058P8dEAE</t>
  </si>
  <si>
    <t>a1H360000058P8sEAE</t>
  </si>
  <si>
    <t>a1H360000058P97EAE</t>
  </si>
  <si>
    <t>a1H360000058P9MEAU</t>
  </si>
  <si>
    <t>a1H360000058P9bEAE</t>
  </si>
  <si>
    <t>a1H360000058P8PEAU</t>
  </si>
  <si>
    <t>a1H360000058P8eEAE</t>
  </si>
  <si>
    <t>a1H360000058P8tEAE</t>
  </si>
  <si>
    <t>a1H360000058P98EAE</t>
  </si>
  <si>
    <t>a1H360000058P9NEAU</t>
  </si>
  <si>
    <t>a1H360000058P9cEAE</t>
  </si>
  <si>
    <t>a1H360000058P8QEAU</t>
  </si>
  <si>
    <t>a1H360000058P8fEAE</t>
  </si>
  <si>
    <t>a1H360000058P8uEAE</t>
  </si>
  <si>
    <t>a1H360000058P99EAE</t>
  </si>
  <si>
    <t>a1H360000058P9OEAU</t>
  </si>
  <si>
    <t>a1H360000058P9dEAE</t>
  </si>
  <si>
    <t>a1H360000058P8REAU</t>
  </si>
  <si>
    <t>a1H360000058P8gEAE</t>
  </si>
  <si>
    <t>a1H360000058P8vEAE</t>
  </si>
  <si>
    <t>a1H360000058P9AEAU</t>
  </si>
  <si>
    <t>a1H360000058P9PEAU</t>
  </si>
  <si>
    <t>a1H360000058P9eEAE</t>
  </si>
  <si>
    <t>a1H360000058P8SEAU</t>
  </si>
  <si>
    <t>a1H360000058P8hEAE</t>
  </si>
  <si>
    <t>a1H360000058P8wEAE</t>
  </si>
  <si>
    <t>a1H360000058P9BEAU</t>
  </si>
  <si>
    <t>a1H360000058P9QEAU</t>
  </si>
  <si>
    <t>a1H360000058P9fEAE</t>
  </si>
  <si>
    <t>a1H360000058P8TEAU</t>
  </si>
  <si>
    <t>a1H360000058P8iEAE</t>
  </si>
  <si>
    <t>a1H360000058P8xEAE</t>
  </si>
  <si>
    <t>a1H360000058P9CEAU</t>
  </si>
  <si>
    <t>a1H360000058P9REAU</t>
  </si>
  <si>
    <t>a1H360000058P9gEAE</t>
  </si>
  <si>
    <t>a1H360000058P8UEAU</t>
  </si>
  <si>
    <t>a1H360000058P8jEAE</t>
  </si>
  <si>
    <t>a1H360000058P8yEAE</t>
  </si>
  <si>
    <t>a1H360000058P9DEAU</t>
  </si>
  <si>
    <t>a1H360000058P9SEAU</t>
  </si>
  <si>
    <t>a1H360000058P9hEAE</t>
  </si>
  <si>
    <t>a1H360000058P8VEAU</t>
  </si>
  <si>
    <t>a1H360000058P8kEAE</t>
  </si>
  <si>
    <t>a1H360000058P8zEAE</t>
  </si>
  <si>
    <t>a1H360000058P9EEAU</t>
  </si>
  <si>
    <t>a1H360000058P9TEAU</t>
  </si>
  <si>
    <t>a1H360000058P9iEAE</t>
  </si>
  <si>
    <t>a1H360000058P8WEAU</t>
  </si>
  <si>
    <t>a1H360000058P8lEAE</t>
  </si>
  <si>
    <t>a1H360000058P90EAE</t>
  </si>
  <si>
    <t>a1H360000058P9FEAU</t>
  </si>
  <si>
    <t>a1H360000058P9UEAU</t>
  </si>
  <si>
    <t>a1H360000058P9jEAE</t>
  </si>
  <si>
    <t>a1H360000058P8XEAU</t>
  </si>
  <si>
    <t>a1H360000058P8mEAE</t>
  </si>
  <si>
    <t>a1H360000058P91EAE</t>
  </si>
  <si>
    <t>a1H360000058P9GEAU</t>
  </si>
  <si>
    <t>a1H360000058P9VEAU</t>
  </si>
  <si>
    <t>a1H360000058P9kEAE</t>
  </si>
  <si>
    <t>a1H360000058P8YEAU</t>
  </si>
  <si>
    <t>a1H360000058P8nEAE</t>
  </si>
  <si>
    <t>a1H360000058P92EAE</t>
  </si>
  <si>
    <t>a1H360000058P9HEAU</t>
  </si>
  <si>
    <t>a1H360000058P9WEAU</t>
  </si>
  <si>
    <t>a1H360000058P9lEAE</t>
  </si>
  <si>
    <t>a1H360000058P8ZEAU</t>
  </si>
  <si>
    <t>a1H360000058P8oEAE</t>
  </si>
  <si>
    <t>a1H360000058P93EAE</t>
  </si>
  <si>
    <t>a1H360000058P9IEAU</t>
  </si>
  <si>
    <t>a1H360000058P9XEAU</t>
  </si>
  <si>
    <t>a1H360000058P9mEAE</t>
  </si>
  <si>
    <t>a1H360000058P8aEAE</t>
  </si>
  <si>
    <t>a1H360000058P8pEAE</t>
  </si>
  <si>
    <t>a1H360000058P94EAE</t>
  </si>
  <si>
    <t>a1H360000058P9JEAU</t>
  </si>
  <si>
    <t>a1H360000058P9YEAU</t>
  </si>
  <si>
    <t>a1H360000058P9nEAE</t>
  </si>
  <si>
    <t>a1H360000058P8bEAE</t>
  </si>
  <si>
    <t>a1H360000058P8qEAE</t>
  </si>
  <si>
    <t>a1H360000058P95EAE</t>
  </si>
  <si>
    <t>a1H360000058P9KEAU</t>
  </si>
  <si>
    <t>a1H360000058P9ZEAU</t>
  </si>
  <si>
    <t>a1H360000058P9oEAE</t>
  </si>
  <si>
    <t>a1H360000058P8cEAE</t>
  </si>
  <si>
    <t>a1H360000058P8rEAE</t>
  </si>
  <si>
    <t>a1H360000058P96EAE</t>
  </si>
  <si>
    <t>a1H360000058P9LEAU</t>
  </si>
  <si>
    <t>a1H360000058P9aEAE</t>
  </si>
  <si>
    <t>a1H360000058P9pEAE</t>
  </si>
  <si>
    <t>a1X360000028I1UEAU</t>
  </si>
  <si>
    <t>a1X360000028I1VEAU</t>
  </si>
  <si>
    <t>a1X360000028I1WEAU</t>
  </si>
  <si>
    <t>a1X360000028I1XEAU</t>
  </si>
  <si>
    <t>a1X360000028I1YEAU</t>
  </si>
  <si>
    <t>a1X360000028I1ZEAU</t>
  </si>
  <si>
    <t>a1X360000028I1aEAE</t>
  </si>
  <si>
    <t>a1X360000028I1bEAE</t>
  </si>
  <si>
    <t>a1X360000028I1cEAE</t>
  </si>
  <si>
    <t>a1X360000028I1dEAE</t>
  </si>
  <si>
    <t>a1X360000028I1eEAE</t>
  </si>
  <si>
    <t>a1X360000028I1fEAE</t>
  </si>
  <si>
    <t>a1X360000028I1gEAE</t>
  </si>
  <si>
    <t>a1X360000028I1hEAE</t>
  </si>
  <si>
    <t>a1X360000028I1iEAE</t>
  </si>
  <si>
    <t>a1836000002xZyLAAU</t>
  </si>
  <si>
    <t>a1836000002xZyMAAU</t>
  </si>
  <si>
    <t>a1836000002xZyNAAU</t>
  </si>
  <si>
    <t>a1836000002xZyOAAU</t>
  </si>
  <si>
    <t>a1836000002xZyPAAU</t>
  </si>
  <si>
    <t>a1836000002xZyQAAU</t>
  </si>
  <si>
    <t>a1836000002xZyRAAU</t>
  </si>
  <si>
    <t>a1836000002xZySAAU</t>
  </si>
  <si>
    <t>a1836000002xZyTAAU</t>
  </si>
  <si>
    <t>a1836000002xZyUAAU</t>
  </si>
  <si>
    <t>a1836000002xZyVAAU</t>
  </si>
  <si>
    <t>a1836000002xZyWAAU</t>
  </si>
  <si>
    <t>a1836000002xZyXAAU</t>
  </si>
  <si>
    <t>a1836000002xZyYAAU</t>
  </si>
  <si>
    <t>a1836000002xZyZAAU</t>
  </si>
  <si>
    <t>a1736000008QbuoAAC</t>
  </si>
  <si>
    <t>a1736000008Qbv3AAC</t>
  </si>
  <si>
    <t>a1736000008QbvIAAS</t>
  </si>
  <si>
    <t>a1736000008QbvXAAS</t>
  </si>
  <si>
    <t>a1736000008QbvmAAC</t>
  </si>
  <si>
    <t>a1736000008Qbw1AAC</t>
  </si>
  <si>
    <t>a1736000008QbupAAC</t>
  </si>
  <si>
    <t>a1736000008Qbv4AAC</t>
  </si>
  <si>
    <t>a1736000008QbvJAAS</t>
  </si>
  <si>
    <t>a1736000008QbvYAAS</t>
  </si>
  <si>
    <t>a1736000008QbvnAAC</t>
  </si>
  <si>
    <t>a1736000008Qbw2AAC</t>
  </si>
  <si>
    <t>a1736000008QbuqAAC</t>
  </si>
  <si>
    <t>a1736000008Qbv5AAC</t>
  </si>
  <si>
    <t>a1736000008QbvKAAS</t>
  </si>
  <si>
    <t>a1736000008QbvZAAS</t>
  </si>
  <si>
    <t>a1736000008QbvoAAC</t>
  </si>
  <si>
    <t>a1736000008Qbw3AAC</t>
  </si>
  <si>
    <t>a1736000008QburAAC</t>
  </si>
  <si>
    <t>a1736000008Qbv6AAC</t>
  </si>
  <si>
    <t>a1736000008QbvLAAS</t>
  </si>
  <si>
    <t>a1736000008QbvaAAC</t>
  </si>
  <si>
    <t>a1736000008QbvpAAC</t>
  </si>
  <si>
    <t>a1736000008Qbw4AAC</t>
  </si>
  <si>
    <t>a1736000008QbusAAC</t>
  </si>
  <si>
    <t>a1736000008Qbv7AAC</t>
  </si>
  <si>
    <t>a1736000008QbvMAAS</t>
  </si>
  <si>
    <t>a1736000008QbvbAAC</t>
  </si>
  <si>
    <t>a1736000008QbvqAAC</t>
  </si>
  <si>
    <t>a1736000008Qbw5AAC</t>
  </si>
  <si>
    <t>a1736000008QbutAAC</t>
  </si>
  <si>
    <t>a1736000008Qbv8AAC</t>
  </si>
  <si>
    <t>a1736000008QbvNAAS</t>
  </si>
  <si>
    <t>a1736000008QbvcAAC</t>
  </si>
  <si>
    <t>a1736000008QbvrAAC</t>
  </si>
  <si>
    <t>a1736000008Qbw6AAC</t>
  </si>
  <si>
    <t>a1736000008QbuuAAC</t>
  </si>
  <si>
    <t>a1736000008Qbv9AAC</t>
  </si>
  <si>
    <t>a1736000008QbvOAAS</t>
  </si>
  <si>
    <t>a1736000008QbvdAAC</t>
  </si>
  <si>
    <t>a1736000008QbvsAAC</t>
  </si>
  <si>
    <t>a1736000008Qbw7AAC</t>
  </si>
  <si>
    <t>a1736000008QbuvAAC</t>
  </si>
  <si>
    <t>a1736000008QbvAAAS</t>
  </si>
  <si>
    <t>a1736000008QbvPAAS</t>
  </si>
  <si>
    <t>a1736000008QbveAAC</t>
  </si>
  <si>
    <t>a1736000008QbvtAAC</t>
  </si>
  <si>
    <t>a1736000008Qbw8AAC</t>
  </si>
  <si>
    <t>a1736000008QbuwAAC</t>
  </si>
  <si>
    <t>a1736000008QbvBAAS</t>
  </si>
  <si>
    <t>a1736000008QbvQAAS</t>
  </si>
  <si>
    <t>a1736000008QbvfAAC</t>
  </si>
  <si>
    <t>a1736000008QbvuAAC</t>
  </si>
  <si>
    <t>a1736000008Qbw9AAC</t>
  </si>
  <si>
    <t>a1736000008QbuxAAC</t>
  </si>
  <si>
    <t>a1736000008QbvCAAS</t>
  </si>
  <si>
    <t>a1736000008QbvRAAS</t>
  </si>
  <si>
    <t>a1736000008QbvgAAC</t>
  </si>
  <si>
    <t>a1736000008QbvvAAC</t>
  </si>
  <si>
    <t>a1736000008QbwAAAS</t>
  </si>
  <si>
    <t>a1736000008QbuyAAC</t>
  </si>
  <si>
    <t>a1736000008QbvDAAS</t>
  </si>
  <si>
    <t>a1736000008QbvSAAS</t>
  </si>
  <si>
    <t>a1736000008QbvhAAC</t>
  </si>
  <si>
    <t>a1736000008QbvwAAC</t>
  </si>
  <si>
    <t>a1736000008QbwBAAS</t>
  </si>
  <si>
    <t>a1736000008QbuzAAC</t>
  </si>
  <si>
    <t>a1736000008QbvEAAS</t>
  </si>
  <si>
    <t>a1736000008QbvTAAS</t>
  </si>
  <si>
    <t>a1736000008QbviAAC</t>
  </si>
  <si>
    <t>a1736000008QbvxAAC</t>
  </si>
  <si>
    <t>a1736000008QbwCAAS</t>
  </si>
  <si>
    <t>a1736000008Qbv0AAC</t>
  </si>
  <si>
    <t>a1736000008QbvFAAS</t>
  </si>
  <si>
    <t>a1736000008QbvUAAS</t>
  </si>
  <si>
    <t>a1736000008QbvjAAC</t>
  </si>
  <si>
    <t>a1736000008QbvyAAC</t>
  </si>
  <si>
    <t>a1736000008QbwDAAS</t>
  </si>
  <si>
    <t>a1736000008Qbv1AAC</t>
  </si>
  <si>
    <t>a1736000008QbvGAAS</t>
  </si>
  <si>
    <t>a1736000008QbvVAAS</t>
  </si>
  <si>
    <t>a1736000008QbvkAAC</t>
  </si>
  <si>
    <t>a1736000008QbvzAAC</t>
  </si>
  <si>
    <t>a1736000008QbwEAAS</t>
  </si>
  <si>
    <t>a1736000008Qbv2AAC</t>
  </si>
  <si>
    <t>a1736000008QbvHAAS</t>
  </si>
  <si>
    <t>a1736000008QbvWAAS</t>
  </si>
  <si>
    <t>a1736000008QbvlAAC</t>
  </si>
  <si>
    <t>a1736000008Qbw0AAC</t>
  </si>
  <si>
    <t>a1736000008QbwFAAS</t>
  </si>
  <si>
    <t>a1N36000002QfMiEAK</t>
  </si>
  <si>
    <t>a1N36000002QfMjEAK</t>
  </si>
  <si>
    <t>a1N36000002QfMkEAK</t>
  </si>
  <si>
    <t>a1N36000002QfMlEAK</t>
  </si>
  <si>
    <t>a1N36000002QfMmEAK</t>
  </si>
  <si>
    <t>a1N36000002QfMnEAK</t>
  </si>
  <si>
    <t>a1N36000002QfMoEAK</t>
  </si>
  <si>
    <t>a1N36000002QfMpEAK</t>
  </si>
  <si>
    <t>a1N36000002QfMqEAK</t>
  </si>
  <si>
    <t>a1N36000002QfMrEAK</t>
  </si>
  <si>
    <t>a1N36000002QfMsEAK</t>
  </si>
  <si>
    <t>a1N36000002QfMtEAK</t>
  </si>
  <si>
    <t>a1N36000002QfMuEAK</t>
  </si>
  <si>
    <t>a1N36000002QfMvEAK</t>
  </si>
  <si>
    <t>a1N36000002QfMwEAK</t>
  </si>
  <si>
    <t>a1N36000002QfMxEAK</t>
  </si>
  <si>
    <t>a1N36000002QfMyEAK</t>
  </si>
  <si>
    <t>a1N36000002QfMzEAK</t>
  </si>
  <si>
    <t>a1N36000002QfN0EAK</t>
  </si>
  <si>
    <t>a1N36000002QfN1EAK</t>
  </si>
  <si>
    <t>a1N36000002QfN2EAK</t>
  </si>
  <si>
    <t>a1N36000002QfN3EAK</t>
  </si>
  <si>
    <t>a1N36000002QfN4EAK</t>
  </si>
  <si>
    <t>a1N36000002QfN5EAK</t>
  </si>
  <si>
    <t>a1N36000002QfN6EAK</t>
  </si>
  <si>
    <t>a1N36000002QfN7EAK</t>
  </si>
  <si>
    <t>a1N36000002QfN8EAK</t>
  </si>
  <si>
    <t>a1N36000002QfN9EAK</t>
  </si>
  <si>
    <t>a1N36000002QfNAEA0</t>
  </si>
  <si>
    <t>a1N36000002QfNBEA0</t>
  </si>
  <si>
    <t>a1N36000002QfNCEA0</t>
  </si>
  <si>
    <t>a1N36000002QfNDEA0</t>
  </si>
  <si>
    <t>a1N36000002QfNEEA0</t>
  </si>
  <si>
    <t>a1N36000002QfNFEA0</t>
  </si>
  <si>
    <t>a1N36000002QfNGEA0</t>
  </si>
  <si>
    <t>a1N36000002QfNHEA0</t>
  </si>
  <si>
    <t>a1N36000002QfNIEA0</t>
  </si>
  <si>
    <t>a1N36000002QfNJEA0</t>
  </si>
  <si>
    <t>a1N36000002QfNKEA0</t>
  </si>
  <si>
    <t>a1N36000002QfNLEA0</t>
  </si>
  <si>
    <t>a1N36000002QfNMEA0</t>
  </si>
  <si>
    <t>a1N36000002QfNNEA0</t>
  </si>
  <si>
    <t>a1N36000002QfNOEA0</t>
  </si>
  <si>
    <t>a1N36000002QfNPEA0</t>
  </si>
  <si>
    <t>a1N36000002QfNQEA0</t>
  </si>
  <si>
    <t>a1N36000002QfNREA0</t>
  </si>
  <si>
    <t>a1N36000002QfNSEA0</t>
  </si>
  <si>
    <t>a1N36000002QfNTEA0</t>
  </si>
  <si>
    <t>a1N36000002QfNUEA0</t>
  </si>
  <si>
    <t>a1N36000002QfNVEA0</t>
  </si>
  <si>
    <t>a1N36000002QfNWEA0</t>
  </si>
  <si>
    <t>a1N36000002QfNXEA0</t>
  </si>
  <si>
    <t>a1N36000002QfNYEA0</t>
  </si>
  <si>
    <t>a1N36000002QfNZEA0</t>
  </si>
  <si>
    <t>a1N36000002QfNaEAK</t>
  </si>
  <si>
    <t>a1N36000002QfNbEAK</t>
  </si>
  <si>
    <t>a1N36000002QfNcEAK</t>
  </si>
  <si>
    <t>a1N36000002QfNdEAK</t>
  </si>
  <si>
    <t>a1N36000002QfNeEAK</t>
  </si>
  <si>
    <t>a1N36000002QfNfEAK</t>
  </si>
  <si>
    <t>a1N36000002QfNgEAK</t>
  </si>
  <si>
    <t>a1N36000002QfNhEAK</t>
  </si>
  <si>
    <t>a1N36000002QfNiEAK</t>
  </si>
  <si>
    <t>a1N36000002QfNjEAK</t>
  </si>
  <si>
    <t>a1N36000002QfNkEAK</t>
  </si>
  <si>
    <t>a1N36000002QfNlEAK</t>
  </si>
  <si>
    <t>a1N36000002QfNmEAK</t>
  </si>
  <si>
    <t>a1N36000002QfNnEAK</t>
  </si>
  <si>
    <t>a1N36000002QfNoEAK</t>
  </si>
  <si>
    <t>a1N36000002QfNpEAK</t>
  </si>
  <si>
    <t>a1N36000002QfNqEAK</t>
  </si>
  <si>
    <t>a1N36000002QfNrEAK</t>
  </si>
  <si>
    <t>a1N36000002QfNsEAK</t>
  </si>
  <si>
    <t>a1N36000002QfNtEAK</t>
  </si>
  <si>
    <t>a1N36000002QfNuEAK</t>
  </si>
  <si>
    <t>a1N36000002QfNvEAK</t>
  </si>
  <si>
    <t>a1N36000002QfNwEAK</t>
  </si>
  <si>
    <t>a1N36000002QfNxEAK</t>
  </si>
  <si>
    <t>a1N36000002QfNyEAK</t>
  </si>
  <si>
    <t>a1N36000002QfNzEAK</t>
  </si>
  <si>
    <t>a1b36000001ZGceAAG</t>
  </si>
  <si>
    <t>a1b36000001ZGdwAAG</t>
  </si>
  <si>
    <t>a1b36000001ZGfEAAW</t>
  </si>
  <si>
    <t>a1b36000001ZGgWAAW</t>
  </si>
  <si>
    <t>a1b36000001ZGhoAAG</t>
  </si>
  <si>
    <t>a1b36000001ZGj6AAG</t>
  </si>
  <si>
    <t>a1b36000001ZGcfAAG</t>
  </si>
  <si>
    <t>a1b36000001ZGdxAAG</t>
  </si>
  <si>
    <t>a1b36000001ZGfFAAW</t>
  </si>
  <si>
    <t>a1b36000001ZGgXAAW</t>
  </si>
  <si>
    <t>a1b36000001ZGhpAAG</t>
  </si>
  <si>
    <t>a1b36000001ZGj7AAG</t>
  </si>
  <si>
    <t>a1b36000001ZGcgAAG</t>
  </si>
  <si>
    <t>a1b36000001ZGdyAAG</t>
  </si>
  <si>
    <t>a1b36000001ZGfGAAW</t>
  </si>
  <si>
    <t>a1b36000001ZGgYAAW</t>
  </si>
  <si>
    <t>a1b36000001ZGhqAAG</t>
  </si>
  <si>
    <t>a1b36000001ZGj8AAG</t>
  </si>
  <si>
    <t>a1b36000001ZGchAAG</t>
  </si>
  <si>
    <t>a1b36000001ZGdzAAG</t>
  </si>
  <si>
    <t>a1b36000001ZGfHAAW</t>
  </si>
  <si>
    <t>a1b36000001ZGgZAAW</t>
  </si>
  <si>
    <t>a1b36000001ZGhrAAG</t>
  </si>
  <si>
    <t>a1b36000001ZGj9AAG</t>
  </si>
  <si>
    <t>a1b36000001ZGciAAG</t>
  </si>
  <si>
    <t>a1b36000001ZGe0AAG</t>
  </si>
  <si>
    <t>a1b36000001ZGfIAAW</t>
  </si>
  <si>
    <t>a1b36000001ZGgaAAG</t>
  </si>
  <si>
    <t>a1b36000001ZGhsAAG</t>
  </si>
  <si>
    <t>a1b36000001ZGjAAAW</t>
  </si>
  <si>
    <t>a1b36000001ZGcjAAG</t>
  </si>
  <si>
    <t>a1b36000001ZGe1AAG</t>
  </si>
  <si>
    <t>a1b36000001ZGfJAAW</t>
  </si>
  <si>
    <t>a1b36000001ZGgbAAG</t>
  </si>
  <si>
    <t>a1b36000001ZGhtAAG</t>
  </si>
  <si>
    <t>a1b36000001ZGjBAAW</t>
  </si>
  <si>
    <t>a1b36000001ZGckAAG</t>
  </si>
  <si>
    <t>a1b36000001ZGe2AAG</t>
  </si>
  <si>
    <t>a1b36000001ZGfKAAW</t>
  </si>
  <si>
    <t>a1b36000001ZGgcAAG</t>
  </si>
  <si>
    <t>a1b36000001ZGhuAAG</t>
  </si>
  <si>
    <t>a1b36000001ZGjCAAW</t>
  </si>
  <si>
    <t>a1b36000001ZGclAAG</t>
  </si>
  <si>
    <t>a1b36000001ZGe3AAG</t>
  </si>
  <si>
    <t>a1b36000001ZGfLAAW</t>
  </si>
  <si>
    <t>a1b36000001ZGgdAAG</t>
  </si>
  <si>
    <t>a1b36000001ZGhvAAG</t>
  </si>
  <si>
    <t>a1b36000001ZGjDAAW</t>
  </si>
  <si>
    <t>a1b36000001ZGcmAAG</t>
  </si>
  <si>
    <t>a1b36000001ZGe4AAG</t>
  </si>
  <si>
    <t>a1b36000001ZGfMAAW</t>
  </si>
  <si>
    <t>a1b36000001ZGgeAAG</t>
  </si>
  <si>
    <t>a1b36000001ZGhwAAG</t>
  </si>
  <si>
    <t>a1b36000001ZGjEAAW</t>
  </si>
  <si>
    <t>a1b36000001ZGcnAAG</t>
  </si>
  <si>
    <t>a1b36000001ZGe5AAG</t>
  </si>
  <si>
    <t>a1b36000001ZGfNAAW</t>
  </si>
  <si>
    <t>a1b36000001ZGgfAAG</t>
  </si>
  <si>
    <t>a1b36000001ZGhxAAG</t>
  </si>
  <si>
    <t>a1b36000001ZGjFAAW</t>
  </si>
  <si>
    <t>a1b36000001ZGcoAAG</t>
  </si>
  <si>
    <t>a1b36000001ZGe6AAG</t>
  </si>
  <si>
    <t>a1b36000001ZGfOAAW</t>
  </si>
  <si>
    <t>a1b36000001ZGggAAG</t>
  </si>
  <si>
    <t>a1b36000001ZGhyAAG</t>
  </si>
  <si>
    <t>a1b36000001ZGjGAAW</t>
  </si>
  <si>
    <t>a1b36000001ZGcpAAG</t>
  </si>
  <si>
    <t>a1b36000001ZGe7AAG</t>
  </si>
  <si>
    <t>a1b36000001ZGfPAAW</t>
  </si>
  <si>
    <t>a1b36000001ZGghAAG</t>
  </si>
  <si>
    <t>a1b36000001ZGhzAAG</t>
  </si>
  <si>
    <t>a1b36000001ZGjHAAW</t>
  </si>
  <si>
    <t>a1b36000001ZGcqAAG</t>
  </si>
  <si>
    <t>a1b36000001ZGe8AAG</t>
  </si>
  <si>
    <t>a1b36000001ZGfQAAW</t>
  </si>
  <si>
    <t>a1b36000001ZGgiAAG</t>
  </si>
  <si>
    <t>a1b36000001ZGi0AAG</t>
  </si>
  <si>
    <t>a1b36000001ZGjIAAW</t>
  </si>
  <si>
    <t>a1b36000001ZGcrAAG</t>
  </si>
  <si>
    <t>a1b36000001ZGe9AAG</t>
  </si>
  <si>
    <t>a1b36000001ZGfRAAW</t>
  </si>
  <si>
    <t>a1b36000001ZGgjAAG</t>
  </si>
  <si>
    <t>a1b36000001ZGi1AAG</t>
  </si>
  <si>
    <t>a1b36000001ZGjJAAW</t>
  </si>
  <si>
    <t>a1b36000001ZGcsAAG</t>
  </si>
  <si>
    <t>a1b36000001ZGeAAAW</t>
  </si>
  <si>
    <t>a1b36000001ZGfSAAW</t>
  </si>
  <si>
    <t>a1b36000001ZGgkAAG</t>
  </si>
  <si>
    <t>a1b36000001ZGi2AAG</t>
  </si>
  <si>
    <t>a1b36000001ZGjKAAW</t>
  </si>
  <si>
    <t>a1b36000001ZGctAAG</t>
  </si>
  <si>
    <t>a1b36000001ZGeBAAW</t>
  </si>
  <si>
    <t>a1b36000001ZGfTAAW</t>
  </si>
  <si>
    <t>a1b36000001ZGglAAG</t>
  </si>
  <si>
    <t>a1b36000001ZGi3AAG</t>
  </si>
  <si>
    <t>a1b36000001ZGjLAAW</t>
  </si>
  <si>
    <t>a1b36000001ZGcuAAG</t>
  </si>
  <si>
    <t>a1b36000001ZGeCAAW</t>
  </si>
  <si>
    <t>a1b36000001ZGfUAAW</t>
  </si>
  <si>
    <t>a1b36000001ZGgmAAG</t>
  </si>
  <si>
    <t>a1b36000001ZGi4AAG</t>
  </si>
  <si>
    <t>a1b36000001ZGjMAAW</t>
  </si>
  <si>
    <t>a1b36000001ZGcvAAG</t>
  </si>
  <si>
    <t>a1b36000001ZGeDAAW</t>
  </si>
  <si>
    <t>a1b36000001ZGfVAAW</t>
  </si>
  <si>
    <t>a1b36000001ZGgnAAG</t>
  </si>
  <si>
    <t>a1b36000001ZGi5AAG</t>
  </si>
  <si>
    <t>a1b36000001ZGjNAAW</t>
  </si>
  <si>
    <t>a1b36000001ZGcwAAG</t>
  </si>
  <si>
    <t>a1b36000001ZGeEAAW</t>
  </si>
  <si>
    <t>a1b36000001ZGfWAAW</t>
  </si>
  <si>
    <t>a1b36000001ZGgoAAG</t>
  </si>
  <si>
    <t>a1b36000001ZGi6AAG</t>
  </si>
  <si>
    <t>a1b36000001ZGjOAAW</t>
  </si>
  <si>
    <t>a1b36000001ZGcxAAG</t>
  </si>
  <si>
    <t>a1b36000001ZGeFAAW</t>
  </si>
  <si>
    <t>a1b36000001ZGfXAAW</t>
  </si>
  <si>
    <t>a1b36000001ZGgpAAG</t>
  </si>
  <si>
    <t>a1b36000001ZGi7AAG</t>
  </si>
  <si>
    <t>a1b36000001ZGjPAAW</t>
  </si>
  <si>
    <t>a1b36000001ZGcyAAG</t>
  </si>
  <si>
    <t>a1b36000001ZGeGAAW</t>
  </si>
  <si>
    <t>a1b36000001ZGfYAAW</t>
  </si>
  <si>
    <t>a1b36000001ZGgqAAG</t>
  </si>
  <si>
    <t>a1b36000001ZGi8AAG</t>
  </si>
  <si>
    <t>a1b36000001ZGjQAAW</t>
  </si>
  <si>
    <t>a1b36000001ZGczAAG</t>
  </si>
  <si>
    <t>a1b36000001ZGeHAAW</t>
  </si>
  <si>
    <t>a1b36000001ZGfZAAW</t>
  </si>
  <si>
    <t>a1b36000001ZGgrAAG</t>
  </si>
  <si>
    <t>a1b36000001ZGi9AAG</t>
  </si>
  <si>
    <t>a1b36000001ZGjRAAW</t>
  </si>
  <si>
    <t>a1b36000001ZGd0AAG</t>
  </si>
  <si>
    <t>a1b36000001ZGeIAAW</t>
  </si>
  <si>
    <t>a1b36000001ZGfaAAG</t>
  </si>
  <si>
    <t>a1b36000001ZGgsAAG</t>
  </si>
  <si>
    <t>a1b36000001ZGiAAAW</t>
  </si>
  <si>
    <t>a1b36000001ZGjSAAW</t>
  </si>
  <si>
    <t>a1b36000001ZGd1AAG</t>
  </si>
  <si>
    <t>a1b36000001ZGeJAAW</t>
  </si>
  <si>
    <t>a1b36000001ZGfbAAG</t>
  </si>
  <si>
    <t>a1b36000001ZGgtAAG</t>
  </si>
  <si>
    <t>a1b36000001ZGiBAAW</t>
  </si>
  <si>
    <t>a1b36000001ZGjTAAW</t>
  </si>
  <si>
    <t>a1b36000001ZGd2AAG</t>
  </si>
  <si>
    <t>a1b36000001ZGeKAAW</t>
  </si>
  <si>
    <t>a1b36000001ZGfcAAG</t>
  </si>
  <si>
    <t>a1b36000001ZGguAAG</t>
  </si>
  <si>
    <t>a1b36000001ZGiCAAW</t>
  </si>
  <si>
    <t>a1b36000001ZGjUAAW</t>
  </si>
  <si>
    <t>a1b36000001ZGd3AAG</t>
  </si>
  <si>
    <t>a1b36000001ZGeLAAW</t>
  </si>
  <si>
    <t>a1b36000001ZGfdAAG</t>
  </si>
  <si>
    <t>a1b36000001ZGgvAAG</t>
  </si>
  <si>
    <t>a1b36000001ZGiDAAW</t>
  </si>
  <si>
    <t>a1b36000001ZGjVAAW</t>
  </si>
  <si>
    <t>a1b36000001ZGd4AAG</t>
  </si>
  <si>
    <t>a1b36000001ZGeMAAW</t>
  </si>
  <si>
    <t>a1b36000001ZGfeAAG</t>
  </si>
  <si>
    <t>a1b36000001ZGgwAAG</t>
  </si>
  <si>
    <t>a1b36000001ZGiEAAW</t>
  </si>
  <si>
    <t>a1b36000001ZGjWAAW</t>
  </si>
  <si>
    <t>a1b36000001ZGd5AAG</t>
  </si>
  <si>
    <t>a1b36000001ZGeNAAW</t>
  </si>
  <si>
    <t>a1b36000001ZGffAAG</t>
  </si>
  <si>
    <t>a1b36000001ZGgxAAG</t>
  </si>
  <si>
    <t>a1b36000001ZGiFAAW</t>
  </si>
  <si>
    <t>a1b36000001ZGjXAAW</t>
  </si>
  <si>
    <t>a1b36000001ZGd6AAG</t>
  </si>
  <si>
    <t>a1b36000001ZGeOAAW</t>
  </si>
  <si>
    <t>a1b36000001ZGfgAAG</t>
  </si>
  <si>
    <t>a1b36000001ZGgyAAG</t>
  </si>
  <si>
    <t>a1b36000001ZGiGAAW</t>
  </si>
  <si>
    <t>a1b36000001ZGjYAAW</t>
  </si>
  <si>
    <t>a1b36000001ZGd7AAG</t>
  </si>
  <si>
    <t>a1b36000001ZGePAAW</t>
  </si>
  <si>
    <t>a1b36000001ZGfhAAG</t>
  </si>
  <si>
    <t>a1b36000001ZGgzAAG</t>
  </si>
  <si>
    <t>a1b36000001ZGiHAAW</t>
  </si>
  <si>
    <t>a1b36000001ZGjZAAW</t>
  </si>
  <si>
    <t>a1b36000001ZGd8AAG</t>
  </si>
  <si>
    <t>a1b36000001ZGeQAAW</t>
  </si>
  <si>
    <t>a1b36000001ZGfiAAG</t>
  </si>
  <si>
    <t>a1b36000001ZGh0AAG</t>
  </si>
  <si>
    <t>a1b36000001ZGiIAAW</t>
  </si>
  <si>
    <t>a1b36000001ZGjaAAG</t>
  </si>
  <si>
    <t>a1b36000001ZGd9AAG</t>
  </si>
  <si>
    <t>a1b36000001ZGeRAAW</t>
  </si>
  <si>
    <t>a1b36000001ZGfjAAG</t>
  </si>
  <si>
    <t>a1b36000001ZGh1AAG</t>
  </si>
  <si>
    <t>a1b36000001ZGiJAAW</t>
  </si>
  <si>
    <t>a1b36000001ZGjbAAG</t>
  </si>
  <si>
    <t>a1b36000001ZGdAAAW</t>
  </si>
  <si>
    <t>a1b36000001ZGeSAAW</t>
  </si>
  <si>
    <t>a1b36000001ZGfkAAG</t>
  </si>
  <si>
    <t>a1b36000001ZGh2AAG</t>
  </si>
  <si>
    <t>a1b36000001ZGiKAAW</t>
  </si>
  <si>
    <t>a1b36000001ZGjcAAG</t>
  </si>
  <si>
    <t>a1b36000001ZGdBAAW</t>
  </si>
  <si>
    <t>a1b36000001ZGeTAAW</t>
  </si>
  <si>
    <t>a1b36000001ZGflAAG</t>
  </si>
  <si>
    <t>a1b36000001ZGh3AAG</t>
  </si>
  <si>
    <t>a1b36000001ZGiLAAW</t>
  </si>
  <si>
    <t>a1b36000001ZGjdAAG</t>
  </si>
  <si>
    <t>a1b36000001ZGdCAAW</t>
  </si>
  <si>
    <t>a1b36000001ZGeUAAW</t>
  </si>
  <si>
    <t>a1b36000001ZGfmAAG</t>
  </si>
  <si>
    <t>a1b36000001ZGh4AAG</t>
  </si>
  <si>
    <t>a1b36000001ZGiMAAW</t>
  </si>
  <si>
    <t>a1b36000001ZGjeAAG</t>
  </si>
  <si>
    <t>a1b36000001ZGdDAAW</t>
  </si>
  <si>
    <t>a1b36000001ZGeVAAW</t>
  </si>
  <si>
    <t>a1b36000001ZGfnAAG</t>
  </si>
  <si>
    <t>a1b36000001ZGh5AAG</t>
  </si>
  <si>
    <t>a1b36000001ZGiNAAW</t>
  </si>
  <si>
    <t>a1b36000001ZGjfAAG</t>
  </si>
  <si>
    <t>a1b36000001ZGdEAAW</t>
  </si>
  <si>
    <t>a1b36000001ZGeWAAW</t>
  </si>
  <si>
    <t>a1b36000001ZGfoAAG</t>
  </si>
  <si>
    <t>a1b36000001ZGh6AAG</t>
  </si>
  <si>
    <t>a1b36000001ZGiOAAW</t>
  </si>
  <si>
    <t>a1b36000001ZGjgAAG</t>
  </si>
  <si>
    <t>a1b36000001ZGdFAAW</t>
  </si>
  <si>
    <t>a1b36000001ZGeXAAW</t>
  </si>
  <si>
    <t>a1b36000001ZGfpAAG</t>
  </si>
  <si>
    <t>a1b36000001ZGh7AAG</t>
  </si>
  <si>
    <t>a1b36000001ZGiPAAW</t>
  </si>
  <si>
    <t>a1b36000001ZGjhAAG</t>
  </si>
  <si>
    <t>a1b36000001ZGdGAAW</t>
  </si>
  <si>
    <t>a1b36000001ZGeYAAW</t>
  </si>
  <si>
    <t>a1b36000001ZGfqAAG</t>
  </si>
  <si>
    <t>a1b36000001ZGh8AAG</t>
  </si>
  <si>
    <t>a1b36000001ZGiQAAW</t>
  </si>
  <si>
    <t>a1b36000001ZGjiAAG</t>
  </si>
  <si>
    <t>a1b36000001ZGdHAAW</t>
  </si>
  <si>
    <t>a1b36000001ZGeZAAW</t>
  </si>
  <si>
    <t>a1b36000001ZGfrAAG</t>
  </si>
  <si>
    <t>a1b36000001ZGh9AAG</t>
  </si>
  <si>
    <t>a1b36000001ZGiRAAW</t>
  </si>
  <si>
    <t>a1b36000001ZGjjAAG</t>
  </si>
  <si>
    <t>a1b36000001ZGdIAAW</t>
  </si>
  <si>
    <t>a1b36000001ZGeaAAG</t>
  </si>
  <si>
    <t>a1b36000001ZGfsAAG</t>
  </si>
  <si>
    <t>a1b36000001ZGhAAAW</t>
  </si>
  <si>
    <t>a1b36000001ZGiSAAW</t>
  </si>
  <si>
    <t>a1b36000001ZGjkAAG</t>
  </si>
  <si>
    <t>a1b36000001ZGdJAAW</t>
  </si>
  <si>
    <t>a1b36000001ZGebAAG</t>
  </si>
  <si>
    <t>a1b36000001ZGftAAG</t>
  </si>
  <si>
    <t>a1b36000001ZGhBAAW</t>
  </si>
  <si>
    <t>a1b36000001ZGiTAAW</t>
  </si>
  <si>
    <t>a1b36000001ZGjlAAG</t>
  </si>
  <si>
    <t>a1b36000001ZGdKAAW</t>
  </si>
  <si>
    <t>a1b36000001ZGecAAG</t>
  </si>
  <si>
    <t>a1b36000001ZGfuAAG</t>
  </si>
  <si>
    <t>a1b36000001ZGhCAAW</t>
  </si>
  <si>
    <t>a1b36000001ZGiUAAW</t>
  </si>
  <si>
    <t>a1b36000001ZGjmAAG</t>
  </si>
  <si>
    <t>a1b36000001ZGdLAAW</t>
  </si>
  <si>
    <t>a1b36000001ZGedAAG</t>
  </si>
  <si>
    <t>a1b36000001ZGfvAAG</t>
  </si>
  <si>
    <t>a1b36000001ZGhDAAW</t>
  </si>
  <si>
    <t>a1b36000001ZGiVAAW</t>
  </si>
  <si>
    <t>a1b36000001ZGjnAAG</t>
  </si>
  <si>
    <t>a1b36000001ZGdMAAW</t>
  </si>
  <si>
    <t>a1b36000001ZGeeAAG</t>
  </si>
  <si>
    <t>a1b36000001ZGfwAAG</t>
  </si>
  <si>
    <t>a1b36000001ZGhEAAW</t>
  </si>
  <si>
    <t>a1b36000001ZGiWAAW</t>
  </si>
  <si>
    <t>a1b36000001ZGjoAAG</t>
  </si>
  <si>
    <t>a1b36000001ZGdNAAW</t>
  </si>
  <si>
    <t>a1b36000001ZGefAAG</t>
  </si>
  <si>
    <t>a1b36000001ZGfxAAG</t>
  </si>
  <si>
    <t>a1b36000001ZGhFAAW</t>
  </si>
  <si>
    <t>a1b36000001ZGiXAAW</t>
  </si>
  <si>
    <t>a1b36000001ZGjpAAG</t>
  </si>
  <si>
    <t>a1b36000001ZGdOAAW</t>
  </si>
  <si>
    <t>a1b36000001ZGegAAG</t>
  </si>
  <si>
    <t>a1b36000001ZGfyAAG</t>
  </si>
  <si>
    <t>a1b36000001ZGhGAAW</t>
  </si>
  <si>
    <t>a1b36000001ZGiYAAW</t>
  </si>
  <si>
    <t>a1b36000001ZGjqAAG</t>
  </si>
  <si>
    <t>a1b36000001ZGdPAAW</t>
  </si>
  <si>
    <t>a1b36000001ZGehAAG</t>
  </si>
  <si>
    <t>a1b36000001ZGfzAAG</t>
  </si>
  <si>
    <t>a1b36000001ZGhHAAW</t>
  </si>
  <si>
    <t>a1b36000001ZGiZAAW</t>
  </si>
  <si>
    <t>a1b36000001ZGjrAAG</t>
  </si>
  <si>
    <t>a1b36000001ZGdQAAW</t>
  </si>
  <si>
    <t>a1b36000001ZGeiAAG</t>
  </si>
  <si>
    <t>a1b36000001ZGg0AAG</t>
  </si>
  <si>
    <t>a1b36000001ZGhIAAW</t>
  </si>
  <si>
    <t>a1b36000001ZGiaAAG</t>
  </si>
  <si>
    <t>a1b36000001ZGjsAAG</t>
  </si>
  <si>
    <t>a1b36000001ZGdRAAW</t>
  </si>
  <si>
    <t>a1b36000001ZGejAAG</t>
  </si>
  <si>
    <t>a1b36000001ZGg1AAG</t>
  </si>
  <si>
    <t>a1b36000001ZGhJAAW</t>
  </si>
  <si>
    <t>a1b36000001ZGibAAG</t>
  </si>
  <si>
    <t>a1b36000001ZGjtAAG</t>
  </si>
  <si>
    <t>a1b36000001ZGdSAAW</t>
  </si>
  <si>
    <t>a1b36000001ZGekAAG</t>
  </si>
  <si>
    <t>a1b36000001ZGg2AAG</t>
  </si>
  <si>
    <t>a1b36000001ZGhKAAW</t>
  </si>
  <si>
    <t>a1b36000001ZGicAAG</t>
  </si>
  <si>
    <t>a1b36000001ZGjuAAG</t>
  </si>
  <si>
    <t>a1b36000001ZGdTAAW</t>
  </si>
  <si>
    <t>a1b36000001ZGelAAG</t>
  </si>
  <si>
    <t>a1b36000001ZGg3AAG</t>
  </si>
  <si>
    <t>a1b36000001ZGhLAAW</t>
  </si>
  <si>
    <t>a1b36000001ZGidAAG</t>
  </si>
  <si>
    <t>a1b36000001ZGjvAAG</t>
  </si>
  <si>
    <t>a1b36000001ZGdUAAW</t>
  </si>
  <si>
    <t>a1b36000001ZGemAAG</t>
  </si>
  <si>
    <t>a1b36000001ZGg4AAG</t>
  </si>
  <si>
    <t>a1b36000001ZGhMAAW</t>
  </si>
  <si>
    <t>a1b36000001ZGieAAG</t>
  </si>
  <si>
    <t>a1b36000001ZGjwAAG</t>
  </si>
  <si>
    <t>a1b36000001ZGdVAAW</t>
  </si>
  <si>
    <t>a1b36000001ZGenAAG</t>
  </si>
  <si>
    <t>a1b36000001ZGg5AAG</t>
  </si>
  <si>
    <t>a1b36000001ZGhNAAW</t>
  </si>
  <si>
    <t>a1b36000001ZGifAAG</t>
  </si>
  <si>
    <t>a1b36000001ZGjxAAG</t>
  </si>
  <si>
    <t>a1b36000001ZGdWAAW</t>
  </si>
  <si>
    <t>a1b36000001ZGeoAAG</t>
  </si>
  <si>
    <t>a1b36000001ZGg6AAG</t>
  </si>
  <si>
    <t>a1b36000001ZGhOAAW</t>
  </si>
  <si>
    <t>a1b36000001ZGigAAG</t>
  </si>
  <si>
    <t>a1b36000001ZGjyAAG</t>
  </si>
  <si>
    <t>a1b36000001ZGdXAAW</t>
  </si>
  <si>
    <t>a1b36000001ZGepAAG</t>
  </si>
  <si>
    <t>a1b36000001ZGg7AAG</t>
  </si>
  <si>
    <t>a1b36000001ZGhPAAW</t>
  </si>
  <si>
    <t>a1b36000001ZGihAAG</t>
  </si>
  <si>
    <t>a1b36000001ZGjzAAG</t>
  </si>
  <si>
    <t>a1b36000001ZGdYAAW</t>
  </si>
  <si>
    <t>a1b36000001ZGeqAAG</t>
  </si>
  <si>
    <t>a1b36000001ZGg8AAG</t>
  </si>
  <si>
    <t>a1b36000001ZGhQAAW</t>
  </si>
  <si>
    <t>a1b36000001ZGiiAAG</t>
  </si>
  <si>
    <t>a1b36000001ZGk0AAG</t>
  </si>
  <si>
    <t>a1b36000001ZGdZAAW</t>
  </si>
  <si>
    <t>a1b36000001ZGerAAG</t>
  </si>
  <si>
    <t>a1b36000001ZGg9AAG</t>
  </si>
  <si>
    <t>a1b36000001ZGhRAAW</t>
  </si>
  <si>
    <t>a1b36000001ZGijAAG</t>
  </si>
  <si>
    <t>a1b36000001ZGk1AAG</t>
  </si>
  <si>
    <t>a1b36000001ZGdaAAG</t>
  </si>
  <si>
    <t>a1b36000001ZGesAAG</t>
  </si>
  <si>
    <t>a1b36000001ZGgAAAW</t>
  </si>
  <si>
    <t>a1b36000001ZGhSAAW</t>
  </si>
  <si>
    <t>a1b36000001ZGikAAG</t>
  </si>
  <si>
    <t>a1b36000001ZGk2AAG</t>
  </si>
  <si>
    <t>a1b36000001ZGdbAAG</t>
  </si>
  <si>
    <t>a1b36000001ZGetAAG</t>
  </si>
  <si>
    <t>a1b36000001ZGgBAAW</t>
  </si>
  <si>
    <t>a1b36000001ZGhTAAW</t>
  </si>
  <si>
    <t>a1b36000001ZGilAAG</t>
  </si>
  <si>
    <t>a1b36000001ZGk3AAG</t>
  </si>
  <si>
    <t>a1b36000001ZGdcAAG</t>
  </si>
  <si>
    <t>a1b36000001ZGeuAAG</t>
  </si>
  <si>
    <t>a1b36000001ZGgCAAW</t>
  </si>
  <si>
    <t>a1b36000001ZGhUAAW</t>
  </si>
  <si>
    <t>a1b36000001ZGimAAG</t>
  </si>
  <si>
    <t>a1b36000001ZGk4AAG</t>
  </si>
  <si>
    <t>a1b36000001ZGddAAG</t>
  </si>
  <si>
    <t>a1b36000001ZGevAAG</t>
  </si>
  <si>
    <t>a1b36000001ZGgDAAW</t>
  </si>
  <si>
    <t>a1b36000001ZGhVAAW</t>
  </si>
  <si>
    <t>a1b36000001ZGinAAG</t>
  </si>
  <si>
    <t>a1b36000001ZGk5AAG</t>
  </si>
  <si>
    <t>a1b36000001ZGdeAAG</t>
  </si>
  <si>
    <t>a1b36000001ZGewAAG</t>
  </si>
  <si>
    <t>a1b36000001ZGgEAAW</t>
  </si>
  <si>
    <t>a1b36000001ZGhWAAW</t>
  </si>
  <si>
    <t>a1b36000001ZGioAAG</t>
  </si>
  <si>
    <t>a1b36000001ZGk6AAG</t>
  </si>
  <si>
    <t>a1b36000001ZGdfAAG</t>
  </si>
  <si>
    <t>a1b36000001ZGexAAG</t>
  </si>
  <si>
    <t>a1b36000001ZGgFAAW</t>
  </si>
  <si>
    <t>a1b36000001ZGhXAAW</t>
  </si>
  <si>
    <t>a1b36000001ZGipAAG</t>
  </si>
  <si>
    <t>a1b36000001ZGk7AAG</t>
  </si>
  <si>
    <t>a1b36000001ZGdgAAG</t>
  </si>
  <si>
    <t>a1b36000001ZGeyAAG</t>
  </si>
  <si>
    <t>a1b36000001ZGgGAAW</t>
  </si>
  <si>
    <t>a1b36000001ZGhYAAW</t>
  </si>
  <si>
    <t>a1b36000001ZGiqAAG</t>
  </si>
  <si>
    <t>a1b36000001ZGk8AAG</t>
  </si>
  <si>
    <t>a1b36000001ZGdhAAG</t>
  </si>
  <si>
    <t>a1b36000001ZGezAAG</t>
  </si>
  <si>
    <t>a1b36000001ZGgHAAW</t>
  </si>
  <si>
    <t>a1b36000001ZGhZAAW</t>
  </si>
  <si>
    <t>a1b36000001ZGirAAG</t>
  </si>
  <si>
    <t>a1b36000001ZGk9AAG</t>
  </si>
  <si>
    <t>a1b36000001ZGdiAAG</t>
  </si>
  <si>
    <t>a1b36000001ZGf0AAG</t>
  </si>
  <si>
    <t>a1b36000001ZGgIAAW</t>
  </si>
  <si>
    <t>a1b36000001ZGhaAAG</t>
  </si>
  <si>
    <t>a1b36000001ZGisAAG</t>
  </si>
  <si>
    <t>a1b36000001ZGkAAAW</t>
  </si>
  <si>
    <t>a1b36000001ZGdjAAG</t>
  </si>
  <si>
    <t>a1b36000001ZGf1AAG</t>
  </si>
  <si>
    <t>a1b36000001ZGgJAAW</t>
  </si>
  <si>
    <t>a1b36000001ZGhbAAG</t>
  </si>
  <si>
    <t>a1b36000001ZGitAAG</t>
  </si>
  <si>
    <t>a1b36000001ZGkBAAW</t>
  </si>
  <si>
    <t>a1b36000001ZGdkAAG</t>
  </si>
  <si>
    <t>a1b36000001ZGf2AAG</t>
  </si>
  <si>
    <t>a1b36000001ZGgKAAW</t>
  </si>
  <si>
    <t>a1b36000001ZGhcAAG</t>
  </si>
  <si>
    <t>a1b36000001ZGiuAAG</t>
  </si>
  <si>
    <t>a1b36000001ZGkCAAW</t>
  </si>
  <si>
    <t>a1b36000001ZGdlAAG</t>
  </si>
  <si>
    <t>a1b36000001ZGf3AAG</t>
  </si>
  <si>
    <t>a1b36000001ZGgLAAW</t>
  </si>
  <si>
    <t>a1b36000001ZGhdAAG</t>
  </si>
  <si>
    <t>a1b36000001ZGivAAG</t>
  </si>
  <si>
    <t>a1b36000001ZGkDAAW</t>
  </si>
  <si>
    <t>a1b36000001ZGdmAAG</t>
  </si>
  <si>
    <t>a1b36000001ZGf4AAG</t>
  </si>
  <si>
    <t>a1b36000001ZGgMAAW</t>
  </si>
  <si>
    <t>a1b36000001ZGheAAG</t>
  </si>
  <si>
    <t>a1b36000001ZGiwAAG</t>
  </si>
  <si>
    <t>a1b36000001ZGkEAAW</t>
  </si>
  <si>
    <t>a1b36000001ZGdnAAG</t>
  </si>
  <si>
    <t>a1b36000001ZGf5AAG</t>
  </si>
  <si>
    <t>a1b36000001ZGgNAAW</t>
  </si>
  <si>
    <t>a1b36000001ZGhfAAG</t>
  </si>
  <si>
    <t>a1b36000001ZGixAAG</t>
  </si>
  <si>
    <t>a1b36000001ZGkFAAW</t>
  </si>
  <si>
    <t>a1b36000001ZGdoAAG</t>
  </si>
  <si>
    <t>a1b36000001ZGf6AAG</t>
  </si>
  <si>
    <t>a1b36000001ZGgOAAW</t>
  </si>
  <si>
    <t>a1b36000001ZGhgAAG</t>
  </si>
  <si>
    <t>a1b36000001ZGiyAAG</t>
  </si>
  <si>
    <t>a1b36000001ZGkGAAW</t>
  </si>
  <si>
    <t>a1b36000001ZGdpAAG</t>
  </si>
  <si>
    <t>a1b36000001ZGf7AAG</t>
  </si>
  <si>
    <t>a1b36000001ZGgPAAW</t>
  </si>
  <si>
    <t>a1b36000001ZGhhAAG</t>
  </si>
  <si>
    <t>a1b36000001ZGizAAG</t>
  </si>
  <si>
    <t>a1b36000001ZGkHAAW</t>
  </si>
  <si>
    <t>a1b36000001ZGdqAAG</t>
  </si>
  <si>
    <t>a1b36000001ZGf8AAG</t>
  </si>
  <si>
    <t>a1b36000001ZGgQAAW</t>
  </si>
  <si>
    <t>a1b36000001ZGhiAAG</t>
  </si>
  <si>
    <t>a1b36000001ZGj0AAG</t>
  </si>
  <si>
    <t>a1b36000001ZGkIAAW</t>
  </si>
  <si>
    <t>a1b36000001ZGdrAAG</t>
  </si>
  <si>
    <t>a1b36000001ZGf9AAG</t>
  </si>
  <si>
    <t>a1b36000001ZGgRAAW</t>
  </si>
  <si>
    <t>a1b36000001ZGhjAAG</t>
  </si>
  <si>
    <t>a1b36000001ZGj1AAG</t>
  </si>
  <si>
    <t>a1b36000001ZGkJAAW</t>
  </si>
  <si>
    <t>a1b36000001ZGdsAAG</t>
  </si>
  <si>
    <t>a1b36000001ZGfAAAW</t>
  </si>
  <si>
    <t>a1b36000001ZGgSAAW</t>
  </si>
  <si>
    <t>a1b36000001ZGhkAAG</t>
  </si>
  <si>
    <t>a1b36000001ZGj2AAG</t>
  </si>
  <si>
    <t>a1b36000001ZGkKAAW</t>
  </si>
  <si>
    <t>a1b36000001ZGdtAAG</t>
  </si>
  <si>
    <t>a1b36000001ZGfBAAW</t>
  </si>
  <si>
    <t>a1b36000001ZGgTAAW</t>
  </si>
  <si>
    <t>a1b36000001ZGhlAAG</t>
  </si>
  <si>
    <t>a1b36000001ZGj3AAG</t>
  </si>
  <si>
    <t>a1b36000001ZGkLAAW</t>
  </si>
  <si>
    <t>a1b36000001ZGduAAG</t>
  </si>
  <si>
    <t>a1b36000001ZGfCAAW</t>
  </si>
  <si>
    <t>a1b36000001ZGgUAAW</t>
  </si>
  <si>
    <t>a1b36000001ZGhmAAG</t>
  </si>
  <si>
    <t>a1b36000001ZGj4AAG</t>
  </si>
  <si>
    <t>a1b36000001ZGkMAAW</t>
  </si>
  <si>
    <t>a1b36000001ZGdvAAG</t>
  </si>
  <si>
    <t>a1b36000001ZGfDAAW</t>
  </si>
  <si>
    <t>a1b36000001ZGgVAAW</t>
  </si>
  <si>
    <t>a1b36000001ZGhnAAG</t>
  </si>
  <si>
    <t>a1b36000001ZGj5AAG</t>
  </si>
  <si>
    <t>a1b36000001ZGkNAAW</t>
  </si>
  <si>
    <t>a1G360000024ZthEAE</t>
  </si>
  <si>
    <t>a1G360000024ZtiEAE</t>
  </si>
  <si>
    <t>a1G360000024ZtjEAE</t>
  </si>
  <si>
    <t>a1G360000024ZtkEAE</t>
  </si>
  <si>
    <t>a1G360000024ZtlEAE</t>
  </si>
  <si>
    <t>a1G360000024ZtmEAE</t>
  </si>
  <si>
    <t>a1G360000024ZtnEAE</t>
  </si>
  <si>
    <t>a1G360000024ZtoEAE</t>
  </si>
  <si>
    <t>a1G360000024ZtpEAE</t>
  </si>
  <si>
    <t>a1G360000024ZtqEAE</t>
  </si>
  <si>
    <t>a1G360000024ZtrEAE</t>
  </si>
  <si>
    <t>a1G360000024ZtsEAE</t>
  </si>
  <si>
    <t>a1G360000024ZttEAE</t>
  </si>
  <si>
    <t>a1G360000024ZtuEAE</t>
  </si>
  <si>
    <t>a1G360000024ZtvEAE</t>
  </si>
  <si>
    <t>a1G360000024ZtwEAE</t>
  </si>
  <si>
    <t>a1G360000024ZtxEAE</t>
  </si>
  <si>
    <t>a1G360000024ZtyEAE</t>
  </si>
  <si>
    <t>a1G360000024ZtzEAE</t>
  </si>
  <si>
    <t>a1G360000024Zu0EAE</t>
  </si>
  <si>
    <t>a1G360000024Zu1EAE</t>
  </si>
  <si>
    <t>a1G360000024Zu2EAE</t>
  </si>
  <si>
    <t>a1G360000024Zu3EAE</t>
  </si>
  <si>
    <t>a1G360000024Zu4EAE</t>
  </si>
  <si>
    <t>a1G360000024Zu5EAE</t>
  </si>
  <si>
    <t>a1G360000024Zu6EAE</t>
  </si>
  <si>
    <t>a1G360000024Zu7EAE</t>
  </si>
  <si>
    <t>a1G360000024Zu8EAE</t>
  </si>
  <si>
    <t>a1G360000024Zu9EAE</t>
  </si>
  <si>
    <t>a1G360000024ZuAEAU</t>
  </si>
  <si>
    <t>a1G360000024ZuBEAU</t>
  </si>
  <si>
    <t>a1G360000024ZuCEAU</t>
  </si>
  <si>
    <t>a1G360000024ZuDEAU</t>
  </si>
  <si>
    <t>a1G360000024ZuEEAU</t>
  </si>
  <si>
    <t>a1G360000024ZuFEAU</t>
  </si>
  <si>
    <t>a1G360000024ZuGEAU</t>
  </si>
  <si>
    <t>a1G360000024ZuHEAU</t>
  </si>
  <si>
    <t>a1G360000024ZuIEAU</t>
  </si>
  <si>
    <t>a1G360000024ZuJEAU</t>
  </si>
  <si>
    <t>a1G360000024ZuKEAU</t>
  </si>
  <si>
    <t>a1G360000024ZuLEAU</t>
  </si>
  <si>
    <t>a1G360000024ZuMEAU</t>
  </si>
  <si>
    <t>a1G360000024ZuNEAU</t>
  </si>
  <si>
    <t>a1G360000024ZuOEAU</t>
  </si>
  <si>
    <t>a1G360000024ZuPEAU</t>
  </si>
  <si>
    <t>a1G360000024ZuQEAU</t>
  </si>
  <si>
    <t>a1G360000024ZuREAU</t>
  </si>
  <si>
    <t>a1G360000024ZuSEAU</t>
  </si>
  <si>
    <t>a1G360000024ZuTEAU</t>
  </si>
  <si>
    <t>a1G360000024ZuUEAU</t>
  </si>
  <si>
    <t>a1G360000024ZuVEAU</t>
  </si>
  <si>
    <t>a1G360000024ZuWEAU</t>
  </si>
  <si>
    <t>a1G360000024ZuXEAU</t>
  </si>
  <si>
    <t>a1G360000024ZuYEAU</t>
  </si>
  <si>
    <t>a1G360000024ZuZEAU</t>
  </si>
  <si>
    <t>a1G360000024ZuaEAE</t>
  </si>
  <si>
    <t>a1G360000024ZubEAE</t>
  </si>
  <si>
    <t>a1G360000024ZucEAE</t>
  </si>
  <si>
    <t>a1G360000024ZudEAE</t>
  </si>
  <si>
    <t>a1G360000024ZueEAE</t>
  </si>
  <si>
    <t>a1G360000024ZufEAE</t>
  </si>
  <si>
    <t>a1G360000024ZugEAE</t>
  </si>
  <si>
    <t>a1G360000024ZuhEAE</t>
  </si>
  <si>
    <t>a1G360000024ZuiEAE</t>
  </si>
  <si>
    <t>a1G360000024ZujEAE</t>
  </si>
  <si>
    <t>a1G360000024ZukEAE</t>
  </si>
  <si>
    <t>a1G360000024ZulEAE</t>
  </si>
  <si>
    <t>a1G360000024ZumEAE</t>
  </si>
  <si>
    <t>a1G360000024ZunEAE</t>
  </si>
  <si>
    <t>a1G360000024ZuoEAE</t>
  </si>
  <si>
    <t>a1G360000024ZupEAE</t>
  </si>
  <si>
    <t>a1G360000024ZuqEAE</t>
  </si>
  <si>
    <t>a1G360000024ZurEAE</t>
  </si>
  <si>
    <t>a1G360000024ZusEAE</t>
  </si>
  <si>
    <t>a1G360000024ZutEAE</t>
  </si>
  <si>
    <t>a1G360000024ZuuEAE</t>
  </si>
  <si>
    <t>a1G360000024ZuvEAE</t>
  </si>
  <si>
    <t>a1G360000024ZuwEAE</t>
  </si>
  <si>
    <t>a1G360000024ZuxEAE</t>
  </si>
  <si>
    <t>a1G360000024ZuyEAE</t>
  </si>
  <si>
    <t>a1G360000024ZuzEAE</t>
  </si>
  <si>
    <t>a1G360000024Zv0EAE</t>
  </si>
  <si>
    <t>a1G360000024Zv1EAE</t>
  </si>
  <si>
    <t>a1G360000024Zv2EAE</t>
  </si>
  <si>
    <t>a1G360000024Zv3EAE</t>
  </si>
  <si>
    <t>a1G360000024Zv4EAE</t>
  </si>
  <si>
    <t>a1G360000024Zv5EAE</t>
  </si>
  <si>
    <t>a1G360000024Zv6EAE</t>
  </si>
  <si>
    <t>a1G360000024Zv7EAE</t>
  </si>
  <si>
    <t>a1G360000024Zv8EAE</t>
  </si>
  <si>
    <t>a1G360000024Zv9EAE</t>
  </si>
  <si>
    <t>a1G360000024ZvAEAU</t>
  </si>
  <si>
    <t>a1G360000024ZvBEAU</t>
  </si>
  <si>
    <t>a1G360000024ZvCEAU</t>
  </si>
  <si>
    <t>a1G360000024ZvDEAU</t>
  </si>
  <si>
    <t>a1G360000024ZvEEAU</t>
  </si>
  <si>
    <t>a1G360000024ZvFEAU</t>
  </si>
  <si>
    <t>a1G360000024ZvGEAU</t>
  </si>
  <si>
    <t>a1G360000024ZvHEAU</t>
  </si>
  <si>
    <t>a1G360000024ZvIEAU</t>
  </si>
  <si>
    <t>a1G360000024ZvJEAU</t>
  </si>
  <si>
    <t>a1G360000024ZvKEAU</t>
  </si>
  <si>
    <t>a1G360000024ZvLEAU</t>
  </si>
  <si>
    <t>a1G360000024ZvMEAU</t>
  </si>
  <si>
    <t>a1G360000024ZvNEAU</t>
  </si>
  <si>
    <t>a1G360000024ZvOEAU</t>
  </si>
  <si>
    <t>a1G360000024ZvPEAU</t>
  </si>
  <si>
    <t>a1G360000024ZvQEAU</t>
  </si>
  <si>
    <t>a1G360000024ZvREAU</t>
  </si>
  <si>
    <t>a1G360000024ZvSEAU</t>
  </si>
  <si>
    <t>a1G360000024ZvTEAU</t>
  </si>
  <si>
    <t>a1G360000024ZvUEAU</t>
  </si>
  <si>
    <t>a1G360000024ZvVEAU</t>
  </si>
  <si>
    <t>a1G360000024ZvWEAU</t>
  </si>
  <si>
    <t>a1G360000024ZvXEAU</t>
  </si>
  <si>
    <t>a1G360000024ZvYEAU</t>
  </si>
  <si>
    <t>a1G360000024ZvZEAU</t>
  </si>
  <si>
    <t>a1G360000024ZvaEAE</t>
  </si>
  <si>
    <t>a1G360000024ZvbEAE</t>
  </si>
  <si>
    <t>a1G360000024ZvcEAE</t>
  </si>
  <si>
    <t>a1G360000024ZvdEAE</t>
  </si>
  <si>
    <t>a1G360000024ZveEAE</t>
  </si>
  <si>
    <t>a1G360000024ZvfEAE</t>
  </si>
  <si>
    <t>a1G360000024ZvgEAE</t>
  </si>
  <si>
    <t>a1G360000024ZvhEAE</t>
  </si>
  <si>
    <t>a1G360000024ZviEAE</t>
  </si>
  <si>
    <t>a1G360000024ZvjEAE</t>
  </si>
  <si>
    <t>a1G360000024ZvkEAE</t>
  </si>
  <si>
    <t>a1G360000024ZvlEAE</t>
  </si>
  <si>
    <t>a1G360000024ZvmEAE</t>
  </si>
  <si>
    <t>a1G360000024ZvnEAE</t>
  </si>
  <si>
    <t>a1G360000024ZvoEAE</t>
  </si>
  <si>
    <t>a1G360000024ZvpEAE</t>
  </si>
  <si>
    <t>a1G360000024ZvqEAE</t>
  </si>
  <si>
    <t>a1G360000024ZvrEAE</t>
  </si>
  <si>
    <t>a1G360000024ZvsEAE</t>
  </si>
  <si>
    <t>a1G360000024ZvtEAE</t>
  </si>
  <si>
    <t>a1G360000024ZvuEAE</t>
  </si>
  <si>
    <t>a1G360000024ZvvEAE</t>
  </si>
  <si>
    <t>a1G360000024ZvwEAE</t>
  </si>
  <si>
    <t>a1G360000024ZvxEAE</t>
  </si>
  <si>
    <t>a1G360000024ZvyEAE</t>
  </si>
  <si>
    <t>a1G360000024ZvzEAE</t>
  </si>
  <si>
    <t>a1G360000024Zw0EAE</t>
  </si>
  <si>
    <t>a1G360000024Zw1EAE</t>
  </si>
  <si>
    <t>a1G360000024Zw2EAE</t>
  </si>
  <si>
    <t>a1G360000024Zw3EAE</t>
  </si>
  <si>
    <t>a1G360000024Zw4EAE</t>
  </si>
  <si>
    <t>a1G360000024Zw5EAE</t>
  </si>
  <si>
    <t>a1G360000024Zw6EAE</t>
  </si>
  <si>
    <t>a1V36000002fA1zEAE</t>
  </si>
  <si>
    <t>a1V36000002fA20EAE</t>
  </si>
  <si>
    <t>a1V36000002fA21EAE</t>
  </si>
  <si>
    <t>a1V36000002fA22EAE</t>
  </si>
  <si>
    <t>a1V36000002fA23EAE</t>
  </si>
  <si>
    <t>a1V36000002fA24EAE</t>
  </si>
  <si>
    <t>a1V36000002fA25EAE</t>
  </si>
  <si>
    <t>a1V36000002fA26EAE</t>
  </si>
  <si>
    <t>a1V36000002fA27EAE</t>
  </si>
  <si>
    <t>a1V36000002fA28EAE</t>
  </si>
  <si>
    <t>a1V36000002fA29EAE</t>
  </si>
  <si>
    <t>a1V36000002fA2AEAU</t>
  </si>
  <si>
    <t>a1V36000002fA2BEAU</t>
  </si>
  <si>
    <t>a1V36000002fA2CEAU</t>
  </si>
  <si>
    <t>a1V36000002fA2DEAU</t>
  </si>
  <si>
    <t>a1V36000002fA2EEAU</t>
  </si>
  <si>
    <t>a1V36000002fA2FEAU</t>
  </si>
  <si>
    <t>a1V36000002fA2GEAU</t>
  </si>
  <si>
    <t>a1V36000002fA2HEAU</t>
  </si>
  <si>
    <t>a1V36000002fA2IEAU</t>
  </si>
  <si>
    <t>a1V36000002fA2JEAU</t>
  </si>
  <si>
    <t>a1V36000002fA2KEAU</t>
  </si>
  <si>
    <t>a1V36000002fA2LEAU</t>
  </si>
  <si>
    <t>a1V36000002fA2MEAU</t>
  </si>
  <si>
    <t>a1V36000002fA2NEAU</t>
  </si>
  <si>
    <t>a1V36000002fA2OEAU</t>
  </si>
  <si>
    <t>a1V36000002fA2PEAU</t>
  </si>
  <si>
    <t>a1V36000002fA2QEAU</t>
  </si>
  <si>
    <t>a1V36000002fA2REAU</t>
  </si>
  <si>
    <t>a1V36000002fA2SEAU</t>
  </si>
  <si>
    <t>a1V36000002fA2TEAU</t>
  </si>
  <si>
    <t>a1V36000002fA2UEAU</t>
  </si>
  <si>
    <t>a1V36000002fA2VEAU</t>
  </si>
  <si>
    <t>a1V36000002fA2WEAU</t>
  </si>
  <si>
    <t>a1V36000002fA2XEAU</t>
  </si>
  <si>
    <t>a1V36000002fA2YEAU</t>
  </si>
  <si>
    <t>a1V36000002fA2ZEAU</t>
  </si>
  <si>
    <t>a1V36000002fA2aEAE</t>
  </si>
  <si>
    <t>a1V36000002fA2bEAE</t>
  </si>
  <si>
    <t>a1V36000002fA2cEAE</t>
  </si>
  <si>
    <t>a1V36000002fA2dEAE</t>
  </si>
  <si>
    <t>a1V36000002fA2eEAE</t>
  </si>
  <si>
    <t>a1V36000002fA2fEAE</t>
  </si>
  <si>
    <t>a1V36000002fA2gEAE</t>
  </si>
  <si>
    <t>a1V36000002fA2hEAE</t>
  </si>
  <si>
    <t>a1V36000002fA2iEAE</t>
  </si>
  <si>
    <t>a1V36000002fA2jEAE</t>
  </si>
  <si>
    <t>a1V36000002fA2kEAE</t>
  </si>
  <si>
    <t>a1V36000002fA2lEAE</t>
  </si>
  <si>
    <t>a1V36000002fA2mEAE</t>
  </si>
  <si>
    <t>a1V36000002fA2nEAE</t>
  </si>
  <si>
    <t>a1V36000002fA2oEAE</t>
  </si>
  <si>
    <t>a1V36000002fA2pEAE</t>
  </si>
  <si>
    <t>a1V36000002fA2qEAE</t>
  </si>
  <si>
    <t>a1V36000002fA2rEAE</t>
  </si>
  <si>
    <t>a1V36000002fA2sEAE</t>
  </si>
  <si>
    <t>a1V36000002fA2tEAE</t>
  </si>
  <si>
    <t>a1V36000002fA2uEAE</t>
  </si>
  <si>
    <t>a1V36000002fA2vEAE</t>
  </si>
  <si>
    <t>a1V36000002fA2wEAE</t>
  </si>
  <si>
    <t>a1V36000002fA2xEAE</t>
  </si>
  <si>
    <t>a1V36000002fA2yEAE</t>
  </si>
  <si>
    <t>a1V36000002fA2zEAE</t>
  </si>
  <si>
    <t>a1V36000002fA30EAE</t>
  </si>
  <si>
    <t>a1V36000002fA31EAE</t>
  </si>
  <si>
    <t>a1V36000002fA32EAE</t>
  </si>
  <si>
    <t>a1V36000002fA33EAE</t>
  </si>
  <si>
    <t>a1V36000002fA34EAE</t>
  </si>
  <si>
    <t>a1V36000002fA35EAE</t>
  </si>
  <si>
    <t>a1V36000002fA36EAE</t>
  </si>
  <si>
    <t>a1V36000002fA37EAE</t>
  </si>
  <si>
    <t>a1V36000002fA38EAE</t>
  </si>
  <si>
    <t>a1V36000002fA39EAE</t>
  </si>
  <si>
    <t>a1V36000002fA3AEAU</t>
  </si>
  <si>
    <t>a1V36000002fA3BEAU</t>
  </si>
  <si>
    <t>a1V36000002fA3CEAU</t>
  </si>
  <si>
    <t>a1V36000002fA3DEAU</t>
  </si>
  <si>
    <t>a1V36000002fA3EEAU</t>
  </si>
  <si>
    <t>a1V36000002fA3FEAU</t>
  </si>
  <si>
    <t>a1V36000002fA3GEAU</t>
  </si>
  <si>
    <t>a1V36000002fA3HEAU</t>
  </si>
  <si>
    <t>a1V36000002fA3IEAU</t>
  </si>
  <si>
    <t>a1V36000002fA3JEAU</t>
  </si>
  <si>
    <t>a1V36000002fA3KEAU</t>
  </si>
  <si>
    <t>a1V36000002fA3LEAU</t>
  </si>
  <si>
    <t>a1V36000002fA3MEAU</t>
  </si>
  <si>
    <t>a1V36000002fA3NEAU</t>
  </si>
  <si>
    <t>a1V36000002fA3OEAU</t>
  </si>
  <si>
    <t>a1V36000002fA3PEAU</t>
  </si>
  <si>
    <t>a1V36000002fA3QEAU</t>
  </si>
  <si>
    <t>a1V36000002fA3REAU</t>
  </si>
  <si>
    <t>a1V36000002fA3SEAU</t>
  </si>
  <si>
    <t>a1V36000002fA3TEAU</t>
  </si>
  <si>
    <t>a1V36000002fA3UEAU</t>
  </si>
  <si>
    <t>a1V36000002fA3VEAU</t>
  </si>
  <si>
    <t>a1V36000002fA3WEAU</t>
  </si>
  <si>
    <t>a1V36000002fA3XEAU</t>
  </si>
  <si>
    <t>a1V36000002fA3YEAU</t>
  </si>
  <si>
    <t>a1V36000002fA3ZEAU</t>
  </si>
  <si>
    <t>a1V36000002fA3aEAE</t>
  </si>
  <si>
    <t>a1V36000002fA3bEAE</t>
  </si>
  <si>
    <t>a1V36000002fA3cEAE</t>
  </si>
  <si>
    <t>a1V36000002fA3dEAE</t>
  </si>
  <si>
    <t>a1V36000002fA3eEAE</t>
  </si>
  <si>
    <t>a1V36000002fA3fEAE</t>
  </si>
  <si>
    <t>a1V36000002fA3gEAE</t>
  </si>
  <si>
    <t>a1V36000002fA3hEAE</t>
  </si>
  <si>
    <t>a1V36000002fA3iEAE</t>
  </si>
  <si>
    <t>a1V36000002fA3jEAE</t>
  </si>
  <si>
    <t>a1V36000002fA3kEAE</t>
  </si>
  <si>
    <t>a1V36000002fA3lEAE</t>
  </si>
  <si>
    <t>a1V36000002fA3mEAE</t>
  </si>
  <si>
    <t>a1V36000002fA3nEAE</t>
  </si>
  <si>
    <t>a1V36000002fA3oEAE</t>
  </si>
  <si>
    <t>a1V36000002fA3pEAE</t>
  </si>
  <si>
    <t>a1V36000002fA3qEAE</t>
  </si>
  <si>
    <t>a1V36000002fA3rEAE</t>
  </si>
  <si>
    <t>a1V36000002fA3sEAE</t>
  </si>
  <si>
    <t>a1V36000002fA3tEAE</t>
  </si>
  <si>
    <t>a1V36000002fA3uEAE</t>
  </si>
  <si>
    <t>a1V36000002fA3vEAE</t>
  </si>
  <si>
    <t>a1V36000002fA3wEAE</t>
  </si>
  <si>
    <t>a1V36000002fA3xEAE</t>
  </si>
  <si>
    <t>a1V36000002fA3yEAE</t>
  </si>
  <si>
    <t>a1V36000002fA3zEAE</t>
  </si>
  <si>
    <t>a1V36000002fA40EAE</t>
  </si>
  <si>
    <t>a1V36000002fA41EAE</t>
  </si>
  <si>
    <t>a1V36000002fA42EAE</t>
  </si>
  <si>
    <t>a1V36000002fA43EAE</t>
  </si>
  <si>
    <t>a1V36000002fA44EAE</t>
  </si>
  <si>
    <t>a1V36000002fA45EAE</t>
  </si>
  <si>
    <t>a1V36000002fA46EAE</t>
  </si>
  <si>
    <t>a1V36000002fA47EAE</t>
  </si>
  <si>
    <t>a1V36000002fA48EAE</t>
  </si>
  <si>
    <t>a1V36000002fA49EAE</t>
  </si>
  <si>
    <t>a1V36000002fA4AEAU</t>
  </si>
  <si>
    <t>a1V36000002fA4BEAU</t>
  </si>
  <si>
    <t>a1V36000002fA4CEAU</t>
  </si>
  <si>
    <t>a1V36000002fA4DEAU</t>
  </si>
  <si>
    <t>a1V36000002fA4EEAU</t>
  </si>
  <si>
    <t>a1V36000002fA4FEAU</t>
  </si>
  <si>
    <t>a1V36000002fA4GEAU</t>
  </si>
  <si>
    <t>a1V36000002fA4HEAU</t>
  </si>
  <si>
    <t>a1V36000002fA4IEAU</t>
  </si>
  <si>
    <t>a1V36000002fA4JEAU</t>
  </si>
  <si>
    <t>a1V36000002fA4KEAU</t>
  </si>
  <si>
    <t>a1V36000002fA4LEAU</t>
  </si>
  <si>
    <t>a1V36000002fA4MEAU</t>
  </si>
  <si>
    <t>a1V36000002fA4NEAU</t>
  </si>
  <si>
    <t>a1V36000002fA4OEAU</t>
  </si>
  <si>
    <t>a1636000004U0TyAAK</t>
  </si>
  <si>
    <t>a1636000004U0TzAAK</t>
  </si>
  <si>
    <t>a1636000004U0U0AAK</t>
  </si>
  <si>
    <t>a1636000004U0U1AAK</t>
  </si>
  <si>
    <t>a1636000004U0U2AAK</t>
  </si>
  <si>
    <t>a1636000004U0U3AAK</t>
  </si>
  <si>
    <t>a1636000004U0U4AAK</t>
  </si>
  <si>
    <t>a1636000004U0U5AAK</t>
  </si>
  <si>
    <t>a1636000004U0U6AAK</t>
  </si>
  <si>
    <t>a1636000004U0U7AAK</t>
  </si>
  <si>
    <t>a1636000004U0U8AAK</t>
  </si>
  <si>
    <t>a1636000004U0U9AAK</t>
  </si>
  <si>
    <t>a1636000004U0UAAA0</t>
  </si>
  <si>
    <t>a1636000004U0UBAA0</t>
  </si>
  <si>
    <t>a1636000004U0UCAA0</t>
  </si>
  <si>
    <t>a1636000004U0UDAA0</t>
  </si>
  <si>
    <t>a1636000004U0UEAA0</t>
  </si>
  <si>
    <t>a1636000004U0UFAA0</t>
  </si>
  <si>
    <t>a1636000004U0UGAA0</t>
  </si>
  <si>
    <t>a1636000004U0UHAA0</t>
  </si>
  <si>
    <t>a1636000004U0UIAA0</t>
  </si>
  <si>
    <t>a1636000004U0UJAA0</t>
  </si>
  <si>
    <t>a1636000004U0UKAA0</t>
  </si>
  <si>
    <t>a1636000004U0ULAA0</t>
  </si>
  <si>
    <t>a1636000004U0UMAA0</t>
  </si>
  <si>
    <t>a1636000004U0UNAA0</t>
  </si>
  <si>
    <t>a1636000004U0UOAA0</t>
  </si>
  <si>
    <t>a1636000004U0UPAA0</t>
  </si>
  <si>
    <t>a1636000004U0UQAA0</t>
  </si>
  <si>
    <t>a1636000004U0URAA0</t>
  </si>
  <si>
    <t>a1636000004U0USAA0</t>
  </si>
  <si>
    <t>a1636000004U0UTAA0</t>
  </si>
  <si>
    <t>a1636000004U0UUAA0</t>
  </si>
  <si>
    <t>a1636000004U0UVAA0</t>
  </si>
  <si>
    <t>a1636000004U0UWAA0</t>
  </si>
  <si>
    <t>a1636000004U0UXAA0</t>
  </si>
  <si>
    <t>a1636000004U0UYAA0</t>
  </si>
  <si>
    <t>a1636000004U0UZAA0</t>
  </si>
  <si>
    <t>a1636000004U0UaAAK</t>
  </si>
  <si>
    <t>a1636000004U0UbAAK</t>
  </si>
  <si>
    <t>a1636000004U0UcAAK</t>
  </si>
  <si>
    <t>a1636000004U0UdAAK</t>
  </si>
  <si>
    <t>a1636000004U0UeAAK</t>
  </si>
  <si>
    <t>a1636000004U0UfAAK</t>
  </si>
  <si>
    <t>a1636000004U0UgAAK</t>
  </si>
  <si>
    <t>a1636000004U0UhAAK</t>
  </si>
  <si>
    <t>a1636000004U0UiAAK</t>
  </si>
  <si>
    <t>a1636000004U0UjAAK</t>
  </si>
  <si>
    <t>a1636000004U0UkAAK</t>
  </si>
  <si>
    <t>a1636000004U0UlAAK</t>
  </si>
  <si>
    <t>a1636000004U0UmAAK</t>
  </si>
  <si>
    <t>a1636000004U0UnAAK</t>
  </si>
  <si>
    <t>a1636000004U0UoAAK</t>
  </si>
  <si>
    <t>a1636000004U0UpAAK</t>
  </si>
  <si>
    <t>a1636000004U0UqAAK</t>
  </si>
  <si>
    <t>a1636000004U0UrAAK</t>
  </si>
  <si>
    <t>a1636000004U0UsAAK</t>
  </si>
  <si>
    <t>a1636000004U0UtAAK</t>
  </si>
  <si>
    <t>a1636000004U0UuAAK</t>
  </si>
  <si>
    <t>a1636000004U0UvAAK</t>
  </si>
  <si>
    <t>a1636000004U0UwAAK</t>
  </si>
  <si>
    <t>a1636000004U0UxAAK</t>
  </si>
  <si>
    <t>a1636000004U0UyAAK</t>
  </si>
  <si>
    <t>a1636000004U0UzAAK</t>
  </si>
  <si>
    <t>a1636000004U0V0AAK</t>
  </si>
  <si>
    <t>a1636000004U0V1AAK</t>
  </si>
  <si>
    <t>a1636000004U0V2AAK</t>
  </si>
  <si>
    <t>a1636000004U0V3AAK</t>
  </si>
  <si>
    <t>a1636000004U0V4AAK</t>
  </si>
  <si>
    <t>a1636000004U0V5AAK</t>
  </si>
  <si>
    <t>a1636000004U0V6AAK</t>
  </si>
  <si>
    <t>a1636000004U0V7AAK</t>
  </si>
  <si>
    <t>a1636000004U0V8AAK</t>
  </si>
  <si>
    <t>a1636000004U0V9AAK</t>
  </si>
  <si>
    <t>a1636000004U0VAAA0</t>
  </si>
  <si>
    <t>a1636000004U0VBAA0</t>
  </si>
  <si>
    <t>a1636000004U0VCAA0</t>
  </si>
  <si>
    <t>a1636000004U0VDAA0</t>
  </si>
  <si>
    <t>a1636000004U0VEAA0</t>
  </si>
  <si>
    <t>a1636000004U0VFAA0</t>
  </si>
  <si>
    <t>a1636000004U0VGAA0</t>
  </si>
  <si>
    <t>a1636000004U0VHAA0</t>
  </si>
  <si>
    <t>a1636000004U0VIAA0</t>
  </si>
  <si>
    <t>a1636000004U0VJAA0</t>
  </si>
  <si>
    <t>a1636000004U0VKAA0</t>
  </si>
  <si>
    <t>a1636000004U0VLAA0</t>
  </si>
  <si>
    <t>a1636000004U0VMAA0</t>
  </si>
  <si>
    <t>a1636000004U0VNAA0</t>
  </si>
  <si>
    <t>a1636000004U0VOAA0</t>
  </si>
  <si>
    <t>a1636000004U0VPAA0</t>
  </si>
  <si>
    <t>a1636000004U0VQAA0</t>
  </si>
  <si>
    <t>a1636000004U0VRAA0</t>
  </si>
  <si>
    <t>a1636000004U0VSAA0</t>
  </si>
  <si>
    <t>a1636000004U0VTAA0</t>
  </si>
  <si>
    <t>a1636000004U0VUAA0</t>
  </si>
  <si>
    <t>a1636000004U0VVAA0</t>
  </si>
  <si>
    <t>a1636000004U0VWAA0</t>
  </si>
  <si>
    <t>a1636000004U0VXAA0</t>
  </si>
  <si>
    <t>a1636000004U0VYAA0</t>
  </si>
  <si>
    <t>a1636000004U0VZAA0</t>
  </si>
  <si>
    <t>a1636000004U0VaAAK</t>
  </si>
  <si>
    <t>a1636000004U0VbAAK</t>
  </si>
  <si>
    <t>a1636000004U0VcAAK</t>
  </si>
  <si>
    <t>a1636000004U0VdAAK</t>
  </si>
  <si>
    <t>a1636000004U0VeAAK</t>
  </si>
  <si>
    <t>a1636000004U0VfAAK</t>
  </si>
  <si>
    <t>a1636000004U0VgAAK</t>
  </si>
  <si>
    <t>a1636000004U0VhAAK</t>
  </si>
  <si>
    <t>a1636000004U0ViAAK</t>
  </si>
  <si>
    <t>a1636000004U0VjAAK</t>
  </si>
  <si>
    <t>a1636000004U0VkAAK</t>
  </si>
  <si>
    <t>a1636000004U0VlAAK</t>
  </si>
  <si>
    <t>a1636000004U0VmAAK</t>
  </si>
  <si>
    <t>a1636000004U0VnAAK</t>
  </si>
  <si>
    <t>a1636000004U0VoAAK</t>
  </si>
  <si>
    <t>a1636000004U0VpAAK</t>
  </si>
  <si>
    <t>a1636000004U0VqAAK</t>
  </si>
  <si>
    <t>a1636000004U0VrAAK</t>
  </si>
  <si>
    <t>a1636000004U0VsAAK</t>
  </si>
  <si>
    <t>a1636000004U0VtAAK</t>
  </si>
  <si>
    <t>a1636000004U0VuAAK</t>
  </si>
  <si>
    <t>a1636000004U0VvAAK</t>
  </si>
  <si>
    <t>a1636000004U0VwAAK</t>
  </si>
  <si>
    <t>a1636000004U0VxAAK</t>
  </si>
  <si>
    <t>a1636000004U0VyAAK</t>
  </si>
  <si>
    <t>a1636000004U0VzAAK</t>
  </si>
  <si>
    <t>a1636000004U0W0AAK</t>
  </si>
  <si>
    <t>a1636000004U0W1AAK</t>
  </si>
  <si>
    <t>a1636000004U0W2AAK</t>
  </si>
  <si>
    <t>a1636000004U0W3AAK</t>
  </si>
  <si>
    <t>a1636000004U0W4AAK</t>
  </si>
  <si>
    <t>a1636000004U0W5AAK</t>
  </si>
  <si>
    <t>a1636000004U0W6AAK</t>
  </si>
  <si>
    <t>a1636000004U0W7AAK</t>
  </si>
  <si>
    <t>a1636000004U0W8AAK</t>
  </si>
  <si>
    <t>a1636000004U0W9AAK</t>
  </si>
  <si>
    <t>a1636000004U0WAAA0</t>
  </si>
  <si>
    <t>a1636000004U0WBAA0</t>
  </si>
  <si>
    <t>a1636000004U0WCAA0</t>
  </si>
  <si>
    <t>a1636000004U0WDAA0</t>
  </si>
  <si>
    <t>a1636000004U0WEAA0</t>
  </si>
  <si>
    <t>a1636000004U0WFAA0</t>
  </si>
  <si>
    <t>a1636000004U0WGAA0</t>
  </si>
  <si>
    <t>a1636000004U0WHAA0</t>
  </si>
  <si>
    <t>a1636000004U0WIAA0</t>
  </si>
  <si>
    <t>a1636000004U0WJAA0</t>
  </si>
  <si>
    <t>a1636000004U0WKAA0</t>
  </si>
  <si>
    <t>a1636000004U0WLAA0</t>
  </si>
  <si>
    <t>a1636000004U0WMAA0</t>
  </si>
  <si>
    <t>a1636000004U0WNAA0</t>
  </si>
  <si>
    <t>VIH/SIDA</t>
  </si>
  <si>
    <t>HIV/AIDS</t>
  </si>
  <si>
    <t>IOR-00034</t>
  </si>
  <si>
    <t>HIV I-9a(M): Porcentaje de hombres que mantienen relaciones sexuales con otros hombres y viven con el VIH</t>
  </si>
  <si>
    <t>Edad</t>
  </si>
  <si>
    <t>&lt;25</t>
  </si>
  <si>
    <t>a1L36000000zoLcEAI</t>
  </si>
  <si>
    <t>25+</t>
  </si>
  <si>
    <t>a1L36000000zoLdEAI</t>
  </si>
  <si>
    <t>IOR-00035</t>
  </si>
  <si>
    <t>HIV I-9b(M): Porcentaje de personas transgénero que viven con el VIH</t>
  </si>
  <si>
    <t>a1L36000000zoLeEAI</t>
  </si>
  <si>
    <t>a1L36000000zoLfEAI</t>
  </si>
  <si>
    <t>IOR-00036</t>
  </si>
  <si>
    <t>HIV I-10(M): Porcentaje de profesionales del sexo que viven con el VIH</t>
  </si>
  <si>
    <t>a1L36000002Nzj2EAC</t>
  </si>
  <si>
    <t>a1L36000002Nzj3EAC</t>
  </si>
  <si>
    <t>IOR-00037</t>
  </si>
  <si>
    <t>HIV I-11(M): Porcentaje de consumidores de drogas inyectables que viven con el VIH</t>
  </si>
  <si>
    <t>a1L36000002OKmOEAW</t>
  </si>
  <si>
    <t>a1L36000002OKmPEAW</t>
  </si>
  <si>
    <t>IOR-00040</t>
  </si>
  <si>
    <t>Malaria I-4: Tasa de pruebas positivas de malaria</t>
  </si>
  <si>
    <t>Especies</t>
  </si>
  <si>
    <t>Falciparum</t>
  </si>
  <si>
    <t>a1L36000000zoLwEAI</t>
  </si>
  <si>
    <t>Tipo de pruebas</t>
  </si>
  <si>
    <t>Microscopio</t>
  </si>
  <si>
    <t>a1L36000002Nzj4EAC</t>
  </si>
  <si>
    <t>Prueba de diagnóstico rápido</t>
  </si>
  <si>
    <t>a1L36000002Nzj5EAC</t>
  </si>
  <si>
    <t>IOR-00041</t>
  </si>
  <si>
    <t>Malaria I-5: Prevalencia de parásitos de la malaria; proporción de niños de entre 6 y 59 meses con infección por malaria</t>
  </si>
  <si>
    <t>Sexo</t>
  </si>
  <si>
    <t>Hombres</t>
  </si>
  <si>
    <t>a1L36000000zoLyEAI</t>
  </si>
  <si>
    <t>Mujeres</t>
  </si>
  <si>
    <t>a1L36000000zoLzEAI</t>
  </si>
  <si>
    <t>IOR-00042</t>
  </si>
  <si>
    <t>HIV I-4: Número de muertes relacionadas con SIDA por 100,000 habitantes</t>
  </si>
  <si>
    <t>a1L36000000zoLXEAY</t>
  </si>
  <si>
    <t>a1L36000000zoLYEAY</t>
  </si>
  <si>
    <t>&lt;15</t>
  </si>
  <si>
    <t>a1L36000000zoLaEAI</t>
  </si>
  <si>
    <t>15+</t>
  </si>
  <si>
    <t>a1L36000000zoLbEAI</t>
  </si>
  <si>
    <t>Edad | Sexo</t>
  </si>
  <si>
    <t>15-19 hombres</t>
  </si>
  <si>
    <t>a1L36000002Nzj0EAC</t>
  </si>
  <si>
    <t>20-24 hombres</t>
  </si>
  <si>
    <t>a1L36000002Nzj1EAC</t>
  </si>
  <si>
    <t>15-19 mujeres</t>
  </si>
  <si>
    <t>a1L36000002NzjFEAS</t>
  </si>
  <si>
    <t>20-24 mujeres</t>
  </si>
  <si>
    <t>a1L36000002NzjGEAS</t>
  </si>
  <si>
    <t>IOR-00052</t>
  </si>
  <si>
    <t>Malaria I-1(M): Casos de malaria notificados, supuestos y confirmados</t>
  </si>
  <si>
    <t>&lt;5</t>
  </si>
  <si>
    <t>a1L36000000zoLiEAI</t>
  </si>
  <si>
    <t>5+</t>
  </si>
  <si>
    <t>a1L36000000zoLjEAI</t>
  </si>
  <si>
    <t>Vivax</t>
  </si>
  <si>
    <t>a1L36000002NzjAEAS</t>
  </si>
  <si>
    <t>a1L36000002NzjBEAS</t>
  </si>
  <si>
    <t>Otras especies</t>
  </si>
  <si>
    <t>a1L36000002NzjCEAS</t>
  </si>
  <si>
    <t>Definición de caso</t>
  </si>
  <si>
    <t>Confirmado</t>
  </si>
  <si>
    <t>a1L36000002NzjDEAS</t>
  </si>
  <si>
    <t>Posible</t>
  </si>
  <si>
    <t>a1L36000002NzjEEAS</t>
  </si>
  <si>
    <t>IOR-00054</t>
  </si>
  <si>
    <t>Malaria I-3.1(M): Muertes de pacientes hospitalizados: la tasa por cada 100.000 personas por año</t>
  </si>
  <si>
    <t>a1L36000000zoLtEAI</t>
  </si>
  <si>
    <t>a1L36000000zoLuEAI</t>
  </si>
  <si>
    <t>IOR-00055</t>
  </si>
  <si>
    <t>Malaria I-6: Tasa de mortalidad por cualquier causa entre menores de 5 años por cada 1.000 niños nacidos vivos</t>
  </si>
  <si>
    <t>a1L36000000zoM0EAI</t>
  </si>
  <si>
    <t>a1L36000000zoM1EAI</t>
  </si>
  <si>
    <t>IOR-00061</t>
  </si>
  <si>
    <t>HIV I-14: Número de infecciones nuevas de VIH por 1000 habitantes no infectados (población no infectada)</t>
  </si>
  <si>
    <t>a1L36000002NziuEAC</t>
  </si>
  <si>
    <t>a1L36000002NzivEAC</t>
  </si>
  <si>
    <t>a1L36000002NziwEAC</t>
  </si>
  <si>
    <t>a1L36000002NzixEAC</t>
  </si>
  <si>
    <t>a1L36000002NziyEAC</t>
  </si>
  <si>
    <t>a1L36000002NzizEAC</t>
  </si>
  <si>
    <t>a1L36000002NzjJEAS</t>
  </si>
  <si>
    <t>a1L36000002NzjKEAS</t>
  </si>
  <si>
    <t>IOR-00063</t>
  </si>
  <si>
    <t>Malaria I-10(M): Incidencia parasitaria anual: casos confirmados de malaria (microscopía o PDR): la tasa por cada 1000 personas por año (fase de eliminación)</t>
  </si>
  <si>
    <t>Fuente de infección</t>
  </si>
  <si>
    <t>Importadas</t>
  </si>
  <si>
    <t>a1L36000002Nzj6EAC</t>
  </si>
  <si>
    <t>Inducidas</t>
  </si>
  <si>
    <t>a1L36000002Nzj7EAC</t>
  </si>
  <si>
    <t>Locales-autoctónas</t>
  </si>
  <si>
    <t>a1L36000002Nzj8EAC</t>
  </si>
  <si>
    <t>Locales-introducidas</t>
  </si>
  <si>
    <t>a1L36000002Nzj9EAC</t>
  </si>
  <si>
    <t>IOR-00076</t>
  </si>
  <si>
    <t>HIV I-13: Número y porcentaje de personas que viven con el VIH</t>
  </si>
  <si>
    <t>a1L36000002NzioEAC</t>
  </si>
  <si>
    <t>a1L36000002NzipEAC</t>
  </si>
  <si>
    <t>a1L36000002NziqEAC</t>
  </si>
  <si>
    <t>a1L36000002NzirEAC</t>
  </si>
  <si>
    <t>a1L36000002NzisEAC</t>
  </si>
  <si>
    <t>a1L36000002NzitEAC</t>
  </si>
  <si>
    <t>a1L36000002NzjHEAS</t>
  </si>
  <si>
    <t>a1L36000002NzjIEAS</t>
  </si>
  <si>
    <t>IOR-00002</t>
  </si>
  <si>
    <t>HIV O-1(M): Porcentaje de adultos y niños con VIH que se sabe están bajo tratamiento 12 meses después de iniciar tratamiento antirretroviral</t>
  </si>
  <si>
    <t>a1L36000000zoL1EAI</t>
  </si>
  <si>
    <t>a1L36000000zoL2EAI</t>
  </si>
  <si>
    <t>a1L36000000zoL4EAI</t>
  </si>
  <si>
    <t>a1L36000000zoL5EAI</t>
  </si>
  <si>
    <t>Duración del tratamiento</t>
  </si>
  <si>
    <t>24 meses después del inicio</t>
  </si>
  <si>
    <t>a1L36000000zoL6EAI</t>
  </si>
  <si>
    <t>36 meses después de iniciar el tratamiento</t>
  </si>
  <si>
    <t>a1L36000000zoL7EAI</t>
  </si>
  <si>
    <t>60 meses después de iniciar el tratamiento</t>
  </si>
  <si>
    <t>a1L36000002NzjLEAS</t>
  </si>
  <si>
    <t>IOR-00005</t>
  </si>
  <si>
    <t>HIV O-4a(M): Porcentaje de hombres que afirman haber utilizado preservativo en su última relación de sexo anal con otro hombre</t>
  </si>
  <si>
    <t>a1L36000002NzjMEAS</t>
  </si>
  <si>
    <t>a1L36000002NzjNEAS</t>
  </si>
  <si>
    <t>IOR-00007</t>
  </si>
  <si>
    <t>HIV O-5(M): porcentaje de trabajadores del sexo que dicen haber utilizado preservativo con su último cliente</t>
  </si>
  <si>
    <t>a1L36000000zoLEEAY</t>
  </si>
  <si>
    <t>a1L36000000zoLFEAY</t>
  </si>
  <si>
    <t>a1L36000002NzjQEAS</t>
  </si>
  <si>
    <t>a1L36000002NzjREAS</t>
  </si>
  <si>
    <t>IOR-00008</t>
  </si>
  <si>
    <t>HIV O-6(M): porcentaje de usuarios de drogas inyectables que dicen haber utilizado equipos de inyección estériles en su última inyección</t>
  </si>
  <si>
    <t>a1L36000000zoLHEAY</t>
  </si>
  <si>
    <t>a1L36000000zoLIEAY</t>
  </si>
  <si>
    <t>a1L36000000zoM9EAI</t>
  </si>
  <si>
    <t>a1L36000000zoMAEAY</t>
  </si>
  <si>
    <t>IOR-00013</t>
  </si>
  <si>
    <t>TB O-4(M): Tasa de éxito del tratamiento de RR-TB y/o TB-MR: porcentaje de casos de tuberculosis de TB-RR y/o TB-MR que se han tratado con éxito</t>
  </si>
  <si>
    <t>TB-XDR</t>
  </si>
  <si>
    <t>a1L36000002NzjYEAS</t>
  </si>
  <si>
    <t>IOR-00014</t>
  </si>
  <si>
    <t>Malaria O-1a: Proporción de la población que durmió bajo un mosquitero tratado con insecticida (MTI ) la pasada noche</t>
  </si>
  <si>
    <t>a1L36000000zoLNEAY</t>
  </si>
  <si>
    <t>a1L36000000zoLOEAY</t>
  </si>
  <si>
    <t>IOR-00018</t>
  </si>
  <si>
    <t>Malaria O-3: proporción de la población que utiliza mosquiteros tratados con insecticida* entre la población que tiene acceso a ellos</t>
  </si>
  <si>
    <t>a1L36000000zoLPEAY</t>
  </si>
  <si>
    <t>a1L36000000zoLQEAY</t>
  </si>
  <si>
    <t>IOR-00066</t>
  </si>
  <si>
    <t>HIV O-4.1b(M): Porcentaje de personas transgénero que reportan uso de condón la última vez que sostuvieron relaciones sexuales con una pareja</t>
  </si>
  <si>
    <t>a1L36000002NzjOEAS</t>
  </si>
  <si>
    <t>a1L36000002NzjPEAS</t>
  </si>
  <si>
    <t>IOR-00067</t>
  </si>
  <si>
    <t>HIV O-9: Porcentaje de personas que se inyectan drogas que reportan uso del condón en su ultima relación sexual</t>
  </si>
  <si>
    <t>a1L36000002NzjSEAS</t>
  </si>
  <si>
    <t>a1L36000002NzjTEAS</t>
  </si>
  <si>
    <t>a1L36000002NzjUEAS</t>
  </si>
  <si>
    <t>a1L36000002NzjVEAS</t>
  </si>
  <si>
    <t>IOR-00068</t>
  </si>
  <si>
    <t>HIV O-11: Porcentaje de personas que viven con el VIH que conocen su estado de VIH entre las estimadas</t>
  </si>
  <si>
    <t>a1L36000002NzjWEAS</t>
  </si>
  <si>
    <t>a1L36000002NzjXEAS</t>
  </si>
  <si>
    <t>IOR-00075</t>
  </si>
  <si>
    <t>Malaria O-9(M): Tasa de examen de sangre anual:  por 100 habitantes de población por año (fase de eliminación)</t>
  </si>
  <si>
    <t>Detección de casos</t>
  </si>
  <si>
    <t>Activa</t>
  </si>
  <si>
    <t>a1L36000002NzjZEAS</t>
  </si>
  <si>
    <t>Pasiva</t>
  </si>
  <si>
    <t>a1L36000002NzjaEAC</t>
  </si>
  <si>
    <t>MCI-00037</t>
  </si>
  <si>
    <t>MDR TB-2(M): Número de casos de tuberculosis resistente a la rifampicina y/o tuberculosis multirresistente notificados</t>
  </si>
  <si>
    <t>a1L36000000zoNEEAY</t>
  </si>
  <si>
    <t>a1L36000000zoNFEAY</t>
  </si>
  <si>
    <t>a1L36000000zoNGEAY</t>
  </si>
  <si>
    <t>a1L36000000zoNHEAY</t>
  </si>
  <si>
    <t>MCI-00038</t>
  </si>
  <si>
    <t>MDR TB-3(M): Número de casos de tuberculosis resistente a la rifampicina y/o tuberculosis multirresistente que han comenzado un tratamiento de segunda línea</t>
  </si>
  <si>
    <t>a1L36000000zoNIEAY</t>
  </si>
  <si>
    <t>a1L36000000zoNJEAY</t>
  </si>
  <si>
    <t>a1L36000000zoNKEAY</t>
  </si>
  <si>
    <t>a1L36000000zoNLEAY</t>
  </si>
  <si>
    <t>Tipo de tratamiento</t>
  </si>
  <si>
    <t>Nuevas drogas anti tuberculosis</t>
  </si>
  <si>
    <t>a1L36000002Nzk0EAC</t>
  </si>
  <si>
    <t>Regimenes acortados</t>
  </si>
  <si>
    <t>a1L36000002Nzk1EAC</t>
  </si>
  <si>
    <t>MCI-00043</t>
  </si>
  <si>
    <t>VC-3(M): Número de telas mosquiteras impregnadas con insecticida de larga duración distribuidas entre los grupos de riesgo objetivo a través de distribución continua</t>
  </si>
  <si>
    <t>Grupo de riesgo objetivo</t>
  </si>
  <si>
    <t>Mujeres embarazadas</t>
  </si>
  <si>
    <t>a1L36000000zoNMEAY</t>
  </si>
  <si>
    <t>Niños menores de 5 años</t>
  </si>
  <si>
    <t>a1L36000000zoNNEAY</t>
  </si>
  <si>
    <t>Migrantes/refugiados/personas internamente desplazadas</t>
  </si>
  <si>
    <t>a1L36000000zoNOEAY</t>
  </si>
  <si>
    <t>Otro grupo de riesgo objetivo [especificar]</t>
  </si>
  <si>
    <t>a1L36000000zoNQEAY</t>
  </si>
  <si>
    <t>Niños escolar</t>
  </si>
  <si>
    <t>a1L36000002Nzk2EAC</t>
  </si>
  <si>
    <t>MCI-00047</t>
  </si>
  <si>
    <t>CM-1a(M): Proporción de casos sospechosos de malaria sometidos a una prueba parasitológica en establecimientos de salud del sector público</t>
  </si>
  <si>
    <t>a1L36000000zoNWEAY</t>
  </si>
  <si>
    <t>a1L36000000zoNXEAY</t>
  </si>
  <si>
    <t>a1L36000000zoNYEAY</t>
  </si>
  <si>
    <t>a1L36000000zoNZEAY</t>
  </si>
  <si>
    <t>MCI-00048</t>
  </si>
  <si>
    <t>CM-1b(M): Proporción de casos sospechosos de malaria sometidos a una prueba parasitológica en la comunidad</t>
  </si>
  <si>
    <t>a1L36000000zoNaEAI</t>
  </si>
  <si>
    <t>a1L36000000zoNbEAI</t>
  </si>
  <si>
    <t>a1L36000000zoNcEAI</t>
  </si>
  <si>
    <t>a1L36000000zoNdEAI</t>
  </si>
  <si>
    <t>MCI-00049</t>
  </si>
  <si>
    <t>CM-1c(M): Proporción de casos sospechosos de malaria sometidos a una prueba parasitológica en centros del sector privado</t>
  </si>
  <si>
    <t>a1L36000000zoNeEAI</t>
  </si>
  <si>
    <t>a1L36000000zoNfEAI</t>
  </si>
  <si>
    <t>a1L36000000zoNgEAI</t>
  </si>
  <si>
    <t>a1L36000000zoNhEAI</t>
  </si>
  <si>
    <t>MCI-00050</t>
  </si>
  <si>
    <t>CM-2a(M): Proporción de casos de malaria confirmados que han recibido tratamiento antipalúdico de primera línea de acuerdo con la política nacional en establecimientos de salud del sector público</t>
  </si>
  <si>
    <t>a1L36000000zoNiEAI</t>
  </si>
  <si>
    <t>a1L36000000zoNjEAI</t>
  </si>
  <si>
    <t>MCI-00051</t>
  </si>
  <si>
    <t>CM-2b(M): Proporción de casos de malaria confirmados que han recibido tratamiento antipalúdico de primera línea en establecimientos de salud del sector público</t>
  </si>
  <si>
    <t>a1L36000000zoNlEAI</t>
  </si>
  <si>
    <t>a1L36000000zoNkEAI</t>
  </si>
  <si>
    <t>MCI-00052</t>
  </si>
  <si>
    <t>CM-2c(M): Proporción de casos confirmados de malaria que han recibido tratamiento antipalúdico de primera línea en la comunidad</t>
  </si>
  <si>
    <t>a1L36000000zoNmEAI</t>
  </si>
  <si>
    <t>a1L36000000zoNnEAI</t>
  </si>
  <si>
    <t>MCI-00053</t>
  </si>
  <si>
    <t>CM-3a: Proporción de casos de malaria confirmados que han recibido tratamiento antipalúdico de primera línea en centros del sector privado</t>
  </si>
  <si>
    <t>a1L36000000zoNoEAI</t>
  </si>
  <si>
    <t>a1L36000000zoNpEAI</t>
  </si>
  <si>
    <t>MCI-00054</t>
  </si>
  <si>
    <t>CM-3b: Proporción estimada de casos de malaria (supuestos y confirmados) que han recibido tratamiento antimalárico de primera línea en la comunidad</t>
  </si>
  <si>
    <t>a1L36000000zoNqEAI</t>
  </si>
  <si>
    <t>a1L36000000zoNrEAI</t>
  </si>
  <si>
    <t>MCI-00055</t>
  </si>
  <si>
    <t>CM-3c: Proporción estimada de casos de malaria (supuestos y confirmados) que han recibido tratamiento antimalárico de primera línea en centros de salud del sector privado</t>
  </si>
  <si>
    <t>a1L36000000zoNsEAI</t>
  </si>
  <si>
    <t>a1L36000000zoNtEAI</t>
  </si>
  <si>
    <t>MCI-00238</t>
  </si>
  <si>
    <t>TCS-1(M): Porcentaje de personas que viven con el VIH  que actualmente reciben tratamiento antirretroviral</t>
  </si>
  <si>
    <t>a1L36000000zoMpEAI</t>
  </si>
  <si>
    <t>a1L36000000zoMqEAI</t>
  </si>
  <si>
    <t>Personas transgénero</t>
  </si>
  <si>
    <t>a1L36000000zoMrEAI</t>
  </si>
  <si>
    <t>a1L36000000zoMsEAI</t>
  </si>
  <si>
    <t>a1L36000000zoMtEAI</t>
  </si>
  <si>
    <t>15-24 hombres</t>
  </si>
  <si>
    <t>a1L36000000zoO2EAI</t>
  </si>
  <si>
    <t>a1L36000002NzjpEAC</t>
  </si>
  <si>
    <t>a1L36000002NzjqEAC</t>
  </si>
  <si>
    <t>HSH</t>
  </si>
  <si>
    <t>a1L36000002NzjrEAC</t>
  </si>
  <si>
    <t>Trabajadores sexuales</t>
  </si>
  <si>
    <t>a1L36000002NzjsEAC</t>
  </si>
  <si>
    <t>PWID</t>
  </si>
  <si>
    <t>a1L36000002NzjtEAC</t>
  </si>
  <si>
    <t>15-24 mujeres</t>
  </si>
  <si>
    <t>a1L36000002Nzk7EAC</t>
  </si>
  <si>
    <t>a1L36000002Nzk8EAC</t>
  </si>
  <si>
    <t>a1L36000002Nzk9EAC</t>
  </si>
  <si>
    <t>MCI-00239</t>
  </si>
  <si>
    <t>TCS-2: Porcentaje de personas que viven con VIH que iniciaronARV con une recuento de CD4 de &lt;200 células / mm³</t>
  </si>
  <si>
    <t>a1L36000000zoMuEAI</t>
  </si>
  <si>
    <t>a1L36000000zoMvEAI</t>
  </si>
  <si>
    <t>MCI-00243</t>
  </si>
  <si>
    <t>TCP-1(M): Número de casos notificados de tuberculosis (todas las formas) confirmados bacteriológicamente y con diagnóstico clínico, casos nuevos y recaídas</t>
  </si>
  <si>
    <t>a1L36000000zoMxEAI</t>
  </si>
  <si>
    <t>a1L36000000zoMyEAI</t>
  </si>
  <si>
    <t>Resultado de prueba del VIH</t>
  </si>
  <si>
    <t>Positivo</t>
  </si>
  <si>
    <t>a1L36000000zoMzEAI</t>
  </si>
  <si>
    <t>Negativo</t>
  </si>
  <si>
    <t>a1L36000000zoN0EAI</t>
  </si>
  <si>
    <t>No documentado</t>
  </si>
  <si>
    <t>a1L36000000zoN1EAI</t>
  </si>
  <si>
    <t>a1L36000000zoN2EAI</t>
  </si>
  <si>
    <t>a1L36000000zoO8EAI</t>
  </si>
  <si>
    <t>Confirmado bacteriológicamente</t>
  </si>
  <si>
    <t>a1L36000002NzjwEAC</t>
  </si>
  <si>
    <t>MCI-00245</t>
  </si>
  <si>
    <t>TCP-2(M): Porcentaje de casos de tuberculosis, todas las formas, confirmados bacteriológicamente y con diagnóstico clínico que se han tratado con éxito (curados y tratamiento controlado) entre todos los casos registrados para tratamiento, casos nuevos y recaídas</t>
  </si>
  <si>
    <t>a1L36000000zoN3EAI</t>
  </si>
  <si>
    <t>a1L36000000zoN4EAI</t>
  </si>
  <si>
    <t>a1L36000000zoN5EAI</t>
  </si>
  <si>
    <t>a1L36000000zoN6EAI</t>
  </si>
  <si>
    <t>a1L36000000zoN7EAI</t>
  </si>
  <si>
    <t>a1L36000000zoN8EAI</t>
  </si>
  <si>
    <t>a1L36000000zoN9EAI</t>
  </si>
  <si>
    <t>MCI-00617</t>
  </si>
  <si>
    <t>YP-3: Número de chicas adolescentes y mujeres jóvenes que fueron tamizadas para VIH y conocen sus resultados, durante el periodo de reporte</t>
  </si>
  <si>
    <t>De 15 a 19</t>
  </si>
  <si>
    <t>a1L36000002NzjgEAC</t>
  </si>
  <si>
    <t>De 20 a 24</t>
  </si>
  <si>
    <t>a1L36000002NzjhEAC</t>
  </si>
  <si>
    <t>15-24</t>
  </si>
  <si>
    <t>a1L36000002NzjiEAC</t>
  </si>
  <si>
    <t>a1L36000002NzjjEAC</t>
  </si>
  <si>
    <t>a1L36000002NzjkEAC</t>
  </si>
  <si>
    <t>MCI-00619</t>
  </si>
  <si>
    <t>HTS-1: Número de personas que fueron tamizadas para VIH y recibieron sus resultados durante el periodo de reporte</t>
  </si>
  <si>
    <t>a1L36000002NzjlEAC</t>
  </si>
  <si>
    <t>a1L36000002NzjmEAC</t>
  </si>
  <si>
    <t>a1L36000002NzjnEAC</t>
  </si>
  <si>
    <t>a1L36000002NzjoEAC</t>
  </si>
  <si>
    <t>MCI-00625</t>
  </si>
  <si>
    <t>TCP-6b: Número de casos de tuberculosis (todas las formas) notificados entre las poblaciones clave afectadas/ grupos de alto riesgo (otros ademas de privados de libertad)</t>
  </si>
  <si>
    <t>a1L36000002NzjyEAC</t>
  </si>
  <si>
    <t>a1L36000002NzjzEAC</t>
  </si>
  <si>
    <t>MCI-00630</t>
  </si>
  <si>
    <t>SPI-2: Porcentaje de niños de 3-59 meses de edad que recibieron  la quimioprofilaxis la para malaria estacional (SMC) de manera completa (3-4 intervalos o dosis) por temporadas de transmisión en las zonas seleccionadas</t>
  </si>
  <si>
    <t>a1L36000002Nzk3EAC</t>
  </si>
  <si>
    <t>a1L36000002Nzk4EAC</t>
  </si>
  <si>
    <t>MCI-00637</t>
  </si>
  <si>
    <t>TCS-3.1: Porcentaje de personas que viven con el VIH que están en TARV, que tienen una carga viral suprimida a los 12 meses (&lt;1000 copias/ml)</t>
  </si>
  <si>
    <t>a1L36000002NzjuEAC</t>
  </si>
  <si>
    <t>a1L36000002NzjvEAC</t>
  </si>
  <si>
    <t>a1L36000002Nzk5EAC</t>
  </si>
  <si>
    <t>a1L36000002Nzk6EAC</t>
  </si>
  <si>
    <t>IOR-00031</t>
  </si>
  <si>
    <t>HIV I-3b: Porcentaje de hombres que tienen relaciones sexuales con hombres con sífilis activa</t>
  </si>
  <si>
    <t>a1J36000002m4ETEAY</t>
  </si>
  <si>
    <t>IOR-00032</t>
  </si>
  <si>
    <t>HIV I-3c: Porcentaje de trabajadores del sexo con sífilis activa</t>
  </si>
  <si>
    <t>a1J36000002m4EUEAY</t>
  </si>
  <si>
    <t>IOR-00033</t>
  </si>
  <si>
    <t>HIV I-6: porcentaje estimado de niños con infección por VIH a causa de mujeres seropositivas que han dado a luz en los últimos 12 meses</t>
  </si>
  <si>
    <t>a1J36000002m4EVEAY</t>
  </si>
  <si>
    <t>a1J36000002m4EWEAY</t>
  </si>
  <si>
    <t>a1J36000002m4EXEAY</t>
  </si>
  <si>
    <t>a1J36000002m4EYEAY</t>
  </si>
  <si>
    <t>a1J36000002m4EZEAY</t>
  </si>
  <si>
    <t>IOR-00038</t>
  </si>
  <si>
    <t>HIV I-12: Porcentaje de miembros de otras poblaciones (especificar) que viven con el VIH</t>
  </si>
  <si>
    <t>a1J36000002m4EaEAI</t>
  </si>
  <si>
    <t>Edad,Sexo,Edad | Sexo</t>
  </si>
  <si>
    <t>a1J36000002m4EeEAI</t>
  </si>
  <si>
    <t>IOR-00051</t>
  </si>
  <si>
    <t>TB/HIV I-1: Tasa de mortalidad de la tuberculosis/VIH (por cada 100.000 habitantes)</t>
  </si>
  <si>
    <t>a1J36000002m4EnEAI</t>
  </si>
  <si>
    <t>IOR-00058</t>
  </si>
  <si>
    <t>HSS I-1: Tasa de mortalidad de niños menores de 5 años por cada 1.000 niños nacidos vivos</t>
  </si>
  <si>
    <t>a1J36000002m4EuEAI</t>
  </si>
  <si>
    <t>IOR-00059</t>
  </si>
  <si>
    <t>HSS I-2: Tasa de mortalidad neonatal (por cada 100.000 habitantes)</t>
  </si>
  <si>
    <t>a1J36000002m4EvEAI</t>
  </si>
  <si>
    <t>IOR-00060</t>
  </si>
  <si>
    <t>HSS I-3: Tasa de mortalidad materna (por cada 100.000 habitantes)</t>
  </si>
  <si>
    <t>a1J36000002m4EwEAI</t>
  </si>
  <si>
    <t>Edad | Sexo,Edad,Sexo</t>
  </si>
  <si>
    <t>a1J36000003YBHqEAO</t>
  </si>
  <si>
    <t>IOR-00064</t>
  </si>
  <si>
    <t>HIV I-3.1a: Porcentaje de individuos seropositivos para sífilis</t>
  </si>
  <si>
    <t>a1J36000003YBHtEAO</t>
  </si>
  <si>
    <t>Sexo,Edad,Edad | Sexo</t>
  </si>
  <si>
    <t>a1J36000003YBIAEA4</t>
  </si>
  <si>
    <t>IOR-00001</t>
  </si>
  <si>
    <t>HSS O-3: relación entre el gasto por hogar por el uso de los servicios sanitarios y el gasto sanitario total</t>
  </si>
  <si>
    <t>a1J36000002m4DzEAI</t>
  </si>
  <si>
    <t>Duración del tratamiento,Edad,Sexo</t>
  </si>
  <si>
    <t>a1J36000002m4E0EAI</t>
  </si>
  <si>
    <t>a1J36000002m4E3EAI</t>
  </si>
  <si>
    <t>Edad,Sexo</t>
  </si>
  <si>
    <t>a1J36000002m4E5EAI</t>
  </si>
  <si>
    <t>a1J36000002m4E6EAI</t>
  </si>
  <si>
    <t>IOR-00009</t>
  </si>
  <si>
    <t>HIV O-7: porcentaje de otras poblaciones vulnerables que dicen haber utilizado preservativo en su última relación sexual</t>
  </si>
  <si>
    <t>a1J36000002m4E7EAI</t>
  </si>
  <si>
    <t>IOR-00022</t>
  </si>
  <si>
    <t>HSS O-1: Porcentaje de mujeres que asisten a los servicios de atención prenatal</t>
  </si>
  <si>
    <t>a1J36000002m4EKEAY</t>
  </si>
  <si>
    <t>IOR-00023</t>
  </si>
  <si>
    <t>HSS O-2: Porcentaje de nacimientos asistidos por un profesional de la salud capacitado</t>
  </si>
  <si>
    <t>a1J36000002m4ELEAY</t>
  </si>
  <si>
    <t>IOR-00065</t>
  </si>
  <si>
    <t>HIV O-10: Porcentaje de mujeres y hombres con parejas casuales en los últimos 12 meses, que reportan el uso de condón durante su ultima relación sexual</t>
  </si>
  <si>
    <t>a1J36000003YBHuEAO</t>
  </si>
  <si>
    <t>a1J36000003YBHvEAO</t>
  </si>
  <si>
    <t>a1J36000003YBHwEAO</t>
  </si>
  <si>
    <t>a1J36000003YBHxEAO</t>
  </si>
  <si>
    <t>IOR-00069</t>
  </si>
  <si>
    <t>HIV O-12: Porcentaje de personas que viven con VIH que están en TARV y tienen carga viral suprimida (entre todas las PVVIH en TARV que tienen una medición de carga viral independientemente de cuándo iniciaron TARV)</t>
  </si>
  <si>
    <t>a1J36000003YBHyEAO</t>
  </si>
  <si>
    <t>IOR-00070</t>
  </si>
  <si>
    <t>HIV O-13: Porcentaje de mujeres de 15-49 años, casadas o que viven en pareja, que han sufrido violencia física o sexual por una pareja masculina en los últimos 12 meses</t>
  </si>
  <si>
    <t>a1J36000003YBHzEAO</t>
  </si>
  <si>
    <t>IOR-00071</t>
  </si>
  <si>
    <t>HIV O-14: Porcentaje de mujeres y hombres de 15-49 años que reportan actitudes discriminatorias hacia las personas que viven con el VIH</t>
  </si>
  <si>
    <t>a1J36000003YBI0EAO</t>
  </si>
  <si>
    <t>IOR-00072</t>
  </si>
  <si>
    <t>HIV O-15: Porcentaje de personas que viven con el VIH que reportan haber experimentado discriminación en los servicios de salud</t>
  </si>
  <si>
    <t>a1J36000003YBI1EAO</t>
  </si>
  <si>
    <t>Programas de prevención integral para trabajadores del sexo y sus clientes</t>
  </si>
  <si>
    <t>MCI-00002</t>
  </si>
  <si>
    <t>a3z360000009C1WAAU</t>
  </si>
  <si>
    <t>a1O36000001EGFCEA4</t>
  </si>
  <si>
    <t>Programas de prevención integral para personas que se inyectan drogas y sus parejas</t>
  </si>
  <si>
    <t>MCI-00003</t>
  </si>
  <si>
    <t>a3z360000009C1XAAU</t>
  </si>
  <si>
    <t>a1O36000001EGFDEA4</t>
  </si>
  <si>
    <t>Programas de prevención para otras poblaciones vulnerables</t>
  </si>
  <si>
    <t>MCI-00004</t>
  </si>
  <si>
    <t>a3z360000009C1YAAU</t>
  </si>
  <si>
    <t>a1O36000001EGFEEA4</t>
  </si>
  <si>
    <t>Programas de prevención para la población general</t>
  </si>
  <si>
    <t>MCI-00000</t>
  </si>
  <si>
    <t>a3z360000009C1UAAU</t>
  </si>
  <si>
    <t>a1O36000001EGFAEA4</t>
  </si>
  <si>
    <t>Programas de prevención para adolescentes y jóvenes, dentro y fuera de los centros educativos</t>
  </si>
  <si>
    <t>MCI-00005</t>
  </si>
  <si>
    <t>a3z360000009C1ZAAU</t>
  </si>
  <si>
    <t>a1O36000001EGFFEA4</t>
  </si>
  <si>
    <t>PTMI</t>
  </si>
  <si>
    <t>MCI-00006</t>
  </si>
  <si>
    <t>a3z360000009C1aAAE</t>
  </si>
  <si>
    <t>a1O36000001EGFGEA4</t>
  </si>
  <si>
    <t>Tratamiento, atención y apoyo</t>
  </si>
  <si>
    <t>MCI-00007</t>
  </si>
  <si>
    <t>a3z360000009C1bAAE</t>
  </si>
  <si>
    <t>a1O36000001EGFHEA4</t>
  </si>
  <si>
    <t>TB/VIH</t>
  </si>
  <si>
    <t>MCI-00009</t>
  </si>
  <si>
    <t>a3z360000009C1cAAE</t>
  </si>
  <si>
    <t>a1O36000001EGFJEA4</t>
  </si>
  <si>
    <t>SSRS: Prestación de servicios integrados y mejora de la calidad</t>
  </si>
  <si>
    <t>MCI-00014</t>
  </si>
  <si>
    <t>a3z360000009C1dAAE</t>
  </si>
  <si>
    <t>a1O36000001EGFOEA4</t>
  </si>
  <si>
    <t>SSRS: Recursos humanos para la salud, incluidos trabajadores de salud comunitarios</t>
  </si>
  <si>
    <t>MCI-00015</t>
  </si>
  <si>
    <t>a3z360000009C1eAAE</t>
  </si>
  <si>
    <t>a1O36000001EGFPEA4</t>
  </si>
  <si>
    <t>SSRS: Sistemas de gestión de la cadena de adquisiciones y suministros</t>
  </si>
  <si>
    <t>MCI-00016</t>
  </si>
  <si>
    <t>a3z360000009C1fAAE</t>
  </si>
  <si>
    <t>a1O36000001EGFQEA4</t>
  </si>
  <si>
    <t>SSRS:  Sistemas de gestión financiera</t>
  </si>
  <si>
    <t>MCI-00019</t>
  </si>
  <si>
    <t>a3z360000009C1iAAE</t>
  </si>
  <si>
    <t>a1O36000001EGFTEA4</t>
  </si>
  <si>
    <t>SSRS:  Respuestas y sistemas comunitarios</t>
  </si>
  <si>
    <t>MCI-00021</t>
  </si>
  <si>
    <t>a3z360000009C1kAAE</t>
  </si>
  <si>
    <t>a1O36000001EGFVEA4</t>
  </si>
  <si>
    <t>SSRS: Sistema de Información sobre la Gestión Sanitaria y Seguimiento y Evaluación</t>
  </si>
  <si>
    <t>MCI-00022</t>
  </si>
  <si>
    <t>a3z360000009C1lAAE</t>
  </si>
  <si>
    <t>a1O36000001EGFWEA4</t>
  </si>
  <si>
    <t>Gestión de programas</t>
  </si>
  <si>
    <t>MCI-00023</t>
  </si>
  <si>
    <t>a3z360000009C1mAAE</t>
  </si>
  <si>
    <t>a1O36000001EGFXEA4</t>
  </si>
  <si>
    <t>Financiación basada en los resultados</t>
  </si>
  <si>
    <t>MCI-00024</t>
  </si>
  <si>
    <t>a3z360000009C1nAAE</t>
  </si>
  <si>
    <t>a1O36000001EGFYEA4</t>
  </si>
  <si>
    <t>Programas de prevención integral para personas transgénero</t>
  </si>
  <si>
    <t>MCI-00531</t>
  </si>
  <si>
    <t>a3z360000009C1pAAE</t>
  </si>
  <si>
    <t>a1O36000001qZ7sEAE</t>
  </si>
  <si>
    <t>Programas integrales para personas privadas de libertad en centros penitenciarios y otros lugares de reclusión</t>
  </si>
  <si>
    <t>MCI-00532</t>
  </si>
  <si>
    <t>a3z360000009C1qAAE</t>
  </si>
  <si>
    <t>a1O36000001qZ7tEAE</t>
  </si>
  <si>
    <t>Servicios de pruebas de VIH</t>
  </si>
  <si>
    <t>MCI-00533</t>
  </si>
  <si>
    <t>a3z360000009C1rAAE</t>
  </si>
  <si>
    <t>a1O36000001qZ7uEAE</t>
  </si>
  <si>
    <t>Programas de prevención integral para hombres que tienen relaciones sexuales con hombres</t>
  </si>
  <si>
    <t>MCI-00534</t>
  </si>
  <si>
    <t>a3z360000009C49AAE</t>
  </si>
  <si>
    <t>a1O36000001qZ7vEAE</t>
  </si>
  <si>
    <t>Programas para eliminar los obstáculos relacionados con los derechos humanos en los servicios de VIH</t>
  </si>
  <si>
    <t>MCI-00535</t>
  </si>
  <si>
    <t>a3z360000009C4AAAU</t>
  </si>
  <si>
    <t>a1O36000001qZ7wEAE</t>
  </si>
  <si>
    <t>SSRS: Estrategias nacionales de salud</t>
  </si>
  <si>
    <t>MCI-00536</t>
  </si>
  <si>
    <t>a3z360000009C4BAAU</t>
  </si>
  <si>
    <t>a1O36000001qZ7xEAE</t>
  </si>
  <si>
    <t>MCI-00214</t>
  </si>
  <si>
    <t>GP-4: Porcentaje de asistentes a los servicios de atención prenatal sometidos a Pruebas de sífilis</t>
  </si>
  <si>
    <t>a1O36000001EGIcEAO</t>
  </si>
  <si>
    <t>MCI-00215</t>
  </si>
  <si>
    <t>GP-5: Número de circuncisiones masculinas médicas realizadas  de acuerdo a las normativas nacionales</t>
  </si>
  <si>
    <t>a1O36000001EGIdEAO</t>
  </si>
  <si>
    <t>MCI-00216</t>
  </si>
  <si>
    <t>GP-6: Porcentaje de huérfanos y niños vulnerables de 0-17 años que recibieron apoyo externo básico gratuito para la atención al niño de acuerdo con directrices nacionales</t>
  </si>
  <si>
    <t>a1O36000001EGIeEAO</t>
  </si>
  <si>
    <t>MCI-00223</t>
  </si>
  <si>
    <t>KP-1c(M): Porcentaje de trabajadores del sexo cubiertos por programas de prevención del VIH; paquete de servicios definido</t>
  </si>
  <si>
    <t>a1O36000001EGIlEAO</t>
  </si>
  <si>
    <t>MCI-00225</t>
  </si>
  <si>
    <t>KP-3c(M): Porcentaje de trabajadores del sexo que se han sometido a pruebas de VIH durante el período de informe y conocen los resultados</t>
  </si>
  <si>
    <t>a1O36000001EGInEAO</t>
  </si>
  <si>
    <t>MCI-00615</t>
  </si>
  <si>
    <t>KP-6c: Porcentaje de trabajadores sexuales utilizando PrEP en poblaciones prioritarias para PrEP</t>
  </si>
  <si>
    <t>a1O36000001qZ9EEAU</t>
  </si>
  <si>
    <t>MCI-00226</t>
  </si>
  <si>
    <t>KP-1d(M): Porcentaje de usuarios de drogas inyectables cubiertos por programas de prevención del VIH; paquete definido de servicios</t>
  </si>
  <si>
    <t>a1O36000001EGIoEAO</t>
  </si>
  <si>
    <t>MCI-00228</t>
  </si>
  <si>
    <t>KP-3d(M): Porcentaje de usuarios de drogas inyectables que se han sometido a pruebas de VIH durante el período de informe y conocen los resultados</t>
  </si>
  <si>
    <t>a1O36000001EGIqEAO</t>
  </si>
  <si>
    <t>MCI-00229</t>
  </si>
  <si>
    <t>KP-4: Número de agujas y jeringuillas distribuidas al año por cada usuario de drogas inyectables a través de programas de agujas y jeringuillas</t>
  </si>
  <si>
    <t>a1O36000001EGIrEAO</t>
  </si>
  <si>
    <t>MCI-00230</t>
  </si>
  <si>
    <t>KP-5: Porcentaje de individuos que han recibido terapia de sustitución con opiáceos durante al menos 6 meses</t>
  </si>
  <si>
    <t>a1O36000001EGIsEAO</t>
  </si>
  <si>
    <t>MCI-00231</t>
  </si>
  <si>
    <t>KP-1e: Porcentaje de otras poblaciones vulnerables cubiertas por programas de prevención del VIH; paquete de servicios definido</t>
  </si>
  <si>
    <t>a1O36000001EGItEAO</t>
  </si>
  <si>
    <t>MCI-00233</t>
  </si>
  <si>
    <t>KP-3e: Porcentaje de otras poblaciones (especificar) que se han sometido a una prueba del VIH y conocen los resultados</t>
  </si>
  <si>
    <t>a1O36000001EGIvEAO</t>
  </si>
  <si>
    <t>MCI-00234</t>
  </si>
  <si>
    <t>YP-1: Porcentaje de jóvenes entre 10 y 24 años beneficiarios de formación de aptitudes para la vida relativas al VIH en escuelas</t>
  </si>
  <si>
    <t>a1O36000001EGIwEAO</t>
  </si>
  <si>
    <t>MCI-00616</t>
  </si>
  <si>
    <t>YP-2: Porcentaje de chicas adolescentes y mujeres jóvenes alcanzadas con programas de prevención de VIH- paquete definido de servicios</t>
  </si>
  <si>
    <t>a1O36000001qZ9FEAU</t>
  </si>
  <si>
    <t>Resultado de prueba del VIH,Edad</t>
  </si>
  <si>
    <t>a1O36000001qZ9GEAU</t>
  </si>
  <si>
    <t>MCI-00618</t>
  </si>
  <si>
    <t>YP-4: Porcentaje de chicas adolescentes y las mujeres jóvenes utilizando PrEP</t>
  </si>
  <si>
    <t>a1O36000001qZ9HEAU</t>
  </si>
  <si>
    <t>MCI-00235</t>
  </si>
  <si>
    <t>PMTCT-1: Porcentaje de mujeres embarazadas que conocen su estado serológico respecto al VIH</t>
  </si>
  <si>
    <t>a1O36000001EGIxEAO</t>
  </si>
  <si>
    <t>MCI-00636</t>
  </si>
  <si>
    <t>PMTCT-3.1: Porcentaje de recién nacidos expuestos al VIH que reciben una prueba virológica de VIH durante los primeros 2 meses desde su nacimiento</t>
  </si>
  <si>
    <t>a1O36000001qZ9ZEAU</t>
  </si>
  <si>
    <t>MCI-00642</t>
  </si>
  <si>
    <t>PMTCT-2.1: Porcentaje de mujeres embarazadas VIH positivas que recibieron TARV durante el embarazo</t>
  </si>
  <si>
    <t>a1O36000001qZ9fEAE</t>
  </si>
  <si>
    <t>Edad | Sexo,Edad,Grupo de riesgo objetivo,Sexo</t>
  </si>
  <si>
    <t>a1O36000001EGJ0EAO</t>
  </si>
  <si>
    <t>a1O36000001EGJ1EAO</t>
  </si>
  <si>
    <t>MCI-00620</t>
  </si>
  <si>
    <t>TCS-7: Proporción de nuevos individuos con un resultado positivo de VIH que reciben servicios de atención</t>
  </si>
  <si>
    <t>a1O36000001qZ9JEAU</t>
  </si>
  <si>
    <t>MCI-00621</t>
  </si>
  <si>
    <t>TCS-6: Porcentaje de servicios de salud que ofertan ARVs que tuvieron desabastecimiento de cualquiera de los ARVs durante el periodo de reporte</t>
  </si>
  <si>
    <t>a1O36000001qZ9KEAU</t>
  </si>
  <si>
    <t>a1O36000001qZ9aEAE</t>
  </si>
  <si>
    <t>MCI-00622</t>
  </si>
  <si>
    <t>TB/HIV-5: Porcentaje de casos de TB nuevos y recaídas con estatus documentado de VIH</t>
  </si>
  <si>
    <t>a1O36000001qZ9LEAU</t>
  </si>
  <si>
    <t>MCI-00623</t>
  </si>
  <si>
    <t>TB/HIV-6(M): Porcentaje de casos de TB nuevos y recaídas VIH+ en TARV durante el tratamiento para la tuberculosis</t>
  </si>
  <si>
    <t>a1O36000001qZ9MEAU</t>
  </si>
  <si>
    <t>MCI-00643</t>
  </si>
  <si>
    <t>TB/HIV-3.1: Porcentaje de personas que viven con el VIH recibiendo atención (incluyendo PTMI), que son tamizados para TB en los servicios de atención al VIH</t>
  </si>
  <si>
    <t>a1O36000001qZ9gEAE</t>
  </si>
  <si>
    <t>MCI-00644</t>
  </si>
  <si>
    <t>TB/HIV-4.1: Porcentaje de personas viviendo con VIH incorporados a la atención del VIH que iniciaron terapia preventiva con Isoniacida (TPI)</t>
  </si>
  <si>
    <t>a1O36000001qZ9hEAE</t>
  </si>
  <si>
    <t>MCI-00060</t>
  </si>
  <si>
    <t>SD-1: Número de centros de salud por cada 10.000 habitantes</t>
  </si>
  <si>
    <t>a1O36000001EGG8EAO</t>
  </si>
  <si>
    <t>MCI-00634</t>
  </si>
  <si>
    <t>SD-3: Número de visitas ambulatorias por persona por año</t>
  </si>
  <si>
    <t>a1O36000001qZ9XEAU</t>
  </si>
  <si>
    <t>MCI-00062</t>
  </si>
  <si>
    <t>HW-1: Número de trabajadores de salud por cada 10.000 habitantes (informe sobre trabajadores de salud comunitarios, según corresponda)</t>
  </si>
  <si>
    <t>a1O36000001EGGAEA4</t>
  </si>
  <si>
    <t>MCI-00063</t>
  </si>
  <si>
    <t>HW-2: Distribución de los trabajadores de salud</t>
  </si>
  <si>
    <t>a1O36000001EGGBEA4</t>
  </si>
  <si>
    <t>MCI-00064</t>
  </si>
  <si>
    <t>HW-3: Número de trabajadores de salud contratados en centros de atención primaria en los últimos 12 meses, expresado como porcentaje del objetivo de contratación planificado</t>
  </si>
  <si>
    <t>a1O36000001EGGCEA4</t>
  </si>
  <si>
    <t>MCI-00065</t>
  </si>
  <si>
    <t>HW-4: Tasa anual de retención de los proveedores de servicios en los centros de atención primaria</t>
  </si>
  <si>
    <t>a1O36000001EGGDEA4</t>
  </si>
  <si>
    <t>MCI-00633</t>
  </si>
  <si>
    <t>HW-5: Número de graduados de instituciones de formación del personal de salud durante el último año académico por 1000 habitantes</t>
  </si>
  <si>
    <t>a1O36000001qZ9WEAU</t>
  </si>
  <si>
    <t>MCI-00631</t>
  </si>
  <si>
    <t>PSM-2: Porcentaje de establecimientos de salud con medicamentos esenciales y productos básicos de supervivencia en existencia</t>
  </si>
  <si>
    <t>a1O36000001qZ9UEAU</t>
  </si>
  <si>
    <t>MCI-00632</t>
  </si>
  <si>
    <t>PSM-3: Porcentaje de centros de diagnóstico que cuentan con productos trazadores el día de la evaluación</t>
  </si>
  <si>
    <t>a1O36000001qZ9VEAU</t>
  </si>
  <si>
    <t>MCI-00067</t>
  </si>
  <si>
    <t>HF-1: Gasto gubernamental en materia de salud expresado como porcentaje del gasto general del gobierno</t>
  </si>
  <si>
    <t>a1O36000001EGGFEA4</t>
  </si>
  <si>
    <t>MCI-00068</t>
  </si>
  <si>
    <t>M&amp;E-1: Porcentaje de equipos informadores que presentan los informes puntualmente conforme a las directrices nacionales</t>
  </si>
  <si>
    <t>a1O36000001EGGGEA4</t>
  </si>
  <si>
    <t>MCI-00069</t>
  </si>
  <si>
    <t>M&amp;E-2: Proporción de informes de centros de salud recibidos en relación con el número de informes previstos para el periodo de presentación de informes</t>
  </si>
  <si>
    <t>a1O36000001EGGHEA4</t>
  </si>
  <si>
    <t>MCI-00070</t>
  </si>
  <si>
    <t>M&amp;E-3: Porcentaje de muertes registradas (comunicadas por sistemas de registro civil o registro de muestras, hospitales o sistemas de notificación basados en la comunidad) entre las muertes estimadas para el mismo periodo y región geográfica</t>
  </si>
  <si>
    <t>a1O36000001EGGIEA4</t>
  </si>
  <si>
    <t>MCI-00614</t>
  </si>
  <si>
    <t>KP-6b: Porcentaje de TG utilizando PrEP entre las poblaciones prioritarias para PrEP</t>
  </si>
  <si>
    <t>a1O36000001qZ9DEAU</t>
  </si>
  <si>
    <t>MCI-00640</t>
  </si>
  <si>
    <t>KP-1b(M): Porcentaje de personas transgénero cubiertas por programas de prevención del VIH; paquete definido de servicios</t>
  </si>
  <si>
    <t>a1O36000001qZ9dEAE</t>
  </si>
  <si>
    <t>MCI-00641</t>
  </si>
  <si>
    <t>KP-3b(M): Porcentaje de personas transgénero que se han sometido a pruebas de VIH durante el período de informe y conocen los resultados</t>
  </si>
  <si>
    <t>a1O36000001qZ9eEAE</t>
  </si>
  <si>
    <t>Resultado de prueba del VIH,Sexo</t>
  </si>
  <si>
    <t>a1O36000001qZ9IEAU</t>
  </si>
  <si>
    <t>MCI-00613</t>
  </si>
  <si>
    <t>KP-6a: Porcentaje de HSH utilizando PrEP entre las poblaciones prioritarias para PrEP</t>
  </si>
  <si>
    <t>a1O36000001qZ9CEAU</t>
  </si>
  <si>
    <t>MCI-00638</t>
  </si>
  <si>
    <t>KP-1a(M): Porcentaje de hombres que tienen relaciones sexuales con hombres cubiertos por programas de prevención del VIH (paquetes definidos de servicios)</t>
  </si>
  <si>
    <t>a1O36000001qZ9bEAE</t>
  </si>
  <si>
    <t>MCI-00639</t>
  </si>
  <si>
    <t>KP-3a(M): Porcentaje de hombres que tienen relaciones sexuales con hombres que se han sometido a pruebas de VIH durante el período de informe y conocen los resultados</t>
  </si>
  <si>
    <t>a1O36000001qZ9cEAE</t>
  </si>
  <si>
    <t>MCI-00072</t>
  </si>
  <si>
    <t>Cambio del comportamiento como parte de programas para la población general</t>
  </si>
  <si>
    <t>a1O36000001EGGKEA4</t>
  </si>
  <si>
    <t>MCI-00078</t>
  </si>
  <si>
    <t>Paquete para huérfanos y niños vulnerables</t>
  </si>
  <si>
    <t>a1O36000001EGGQEA4</t>
  </si>
  <si>
    <t>MCI-00079</t>
  </si>
  <si>
    <t>Programas de prevención y tratamiento de la violencia de género</t>
  </si>
  <si>
    <t>a1O36000001EGGREA4</t>
  </si>
  <si>
    <t>MCI-00080</t>
  </si>
  <si>
    <t>Otras intervenciones para la población general</t>
  </si>
  <si>
    <t>a1O36000001EGGSEA4</t>
  </si>
  <si>
    <t>MCI-00073</t>
  </si>
  <si>
    <t>Preservativos como parte de programas para la población general</t>
  </si>
  <si>
    <t>a1O36000001EGGLEA4</t>
  </si>
  <si>
    <t>MCI-00074</t>
  </si>
  <si>
    <t>Circuncisión masculina</t>
  </si>
  <si>
    <t>a1O36000001EGGMEA4</t>
  </si>
  <si>
    <t>MCI-00076</t>
  </si>
  <si>
    <t>Diagnóstico y tratamiento de ITS y otros servicios de salud sexual y reproductiva para la población general</t>
  </si>
  <si>
    <t>a1O36000001EGGOEA4</t>
  </si>
  <si>
    <t>MCI-00537</t>
  </si>
  <si>
    <t>Vínculos entre programas de VIH y la salud sexual y reproductiva, materna, neonatal e infantil</t>
  </si>
  <si>
    <t>a1O36000001qZ7yEAE</t>
  </si>
  <si>
    <t>MCI-00087</t>
  </si>
  <si>
    <t>Intervenciones conductuales para trabajadores del sexo</t>
  </si>
  <si>
    <t>a1O36000001EGGZEA4</t>
  </si>
  <si>
    <t>MCI-00088</t>
  </si>
  <si>
    <t>Programas de preservativos y lubricantes para trabajadores del sexo</t>
  </si>
  <si>
    <t>a1O36000001EGGaEAO</t>
  </si>
  <si>
    <t>MCI-00089</t>
  </si>
  <si>
    <t>Servicios de pruebas de VIH para trabajadores del sexo</t>
  </si>
  <si>
    <t>a1O36000001EGGbEAO</t>
  </si>
  <si>
    <t>MCI-00090</t>
  </si>
  <si>
    <t>Diagnóstico y tratamiento de ITS y otros servicios de salud sexual y reproductiva para trabajadores del sexo</t>
  </si>
  <si>
    <t>a1O36000001EGGcEAO</t>
  </si>
  <si>
    <t>MCI-00091</t>
  </si>
  <si>
    <t>Intervenciones de reducción de daños para trabajadores del sexo que se inyectan drogas</t>
  </si>
  <si>
    <t>a1O36000001EGGdEAO</t>
  </si>
  <si>
    <t>MCI-00092</t>
  </si>
  <si>
    <t>Otras intervenciones para profesionales del sexo y sus clientes</t>
  </si>
  <si>
    <t>a1O36000001EGGeEAO</t>
  </si>
  <si>
    <t>MCI-00543</t>
  </si>
  <si>
    <t>Empoderamiento de las comunidades a favor de los trabajadores del sexo</t>
  </si>
  <si>
    <t>a1O36000001qZ84EAE</t>
  </si>
  <si>
    <t>MCI-00544</t>
  </si>
  <si>
    <t>Abordar el estigma, la discriminación y la violencia contra los trabajadores del sexo</t>
  </si>
  <si>
    <t>a1O36000001qZ85EAE</t>
  </si>
  <si>
    <t>MCI-00545</t>
  </si>
  <si>
    <t>Profilaxis previa a la exposición</t>
  </si>
  <si>
    <t>a1O36000001qZ86EAE</t>
  </si>
  <si>
    <t>MCI-00546</t>
  </si>
  <si>
    <t>Prevención y tratamiento de coinfecciones y comorbilidades</t>
  </si>
  <si>
    <t>a1O36000001qZ87EAE</t>
  </si>
  <si>
    <t>MCI-00547</t>
  </si>
  <si>
    <t>Intervenciones para jóvenes trabajadores del sexo</t>
  </si>
  <si>
    <t>a1O36000001qZ88EAE</t>
  </si>
  <si>
    <t>MCI-00093</t>
  </si>
  <si>
    <t>Intervenciones conductuales para personas que se inyectan drogas</t>
  </si>
  <si>
    <t>a1O36000001EGGfEAO</t>
  </si>
  <si>
    <t>MCI-00094</t>
  </si>
  <si>
    <t>Programas de preservativos y lubricantes para personas que se inyectan drogas</t>
  </si>
  <si>
    <t>a1O36000001EGGgEAO</t>
  </si>
  <si>
    <t>MCI-00095</t>
  </si>
  <si>
    <t>Servicios de pruebas de VIH para personas que se inyectan drogas</t>
  </si>
  <si>
    <t>a1O36000001EGGhEAO</t>
  </si>
  <si>
    <t>MCI-00096</t>
  </si>
  <si>
    <t>Diagnóstico y tratamiento de ITS y otros servicios de salud sexual y reproductiva para personas que se inyectan drogas</t>
  </si>
  <si>
    <t>a1O36000001EGGiEAO</t>
  </si>
  <si>
    <t>MCI-00097</t>
  </si>
  <si>
    <t>Programas de agujas y jeringas para personas que se inyectan drogas y sus parejas</t>
  </si>
  <si>
    <t>a1O36000001EGGjEAO</t>
  </si>
  <si>
    <t>MCI-00098</t>
  </si>
  <si>
    <t>Terapia de sustitución de opiáceos y otros tratamientos para la drogodependencia de personas que se inyectan drogas</t>
  </si>
  <si>
    <t>a1O36000001EGGkEAO</t>
  </si>
  <si>
    <t>MCI-00099</t>
  </si>
  <si>
    <t>a1O36000001EGGlEAO</t>
  </si>
  <si>
    <t>MCI-00100</t>
  </si>
  <si>
    <t>Otras intervenciones para consumidores de drogas inyectables y sus parejas</t>
  </si>
  <si>
    <t>a1O36000001EGGmEAO</t>
  </si>
  <si>
    <t>MCI-00548</t>
  </si>
  <si>
    <t>Empoderamiento de las comunidades a favor de personas que se inyectan drogas</t>
  </si>
  <si>
    <t>a1O36000001qZ89EAE</t>
  </si>
  <si>
    <t>MCI-00549</t>
  </si>
  <si>
    <t>Abordar el estigma, la discriminación y la violencia contra personas que se inyectan drogas</t>
  </si>
  <si>
    <t>a1O36000001qZ8AEAU</t>
  </si>
  <si>
    <t>MCI-00550</t>
  </si>
  <si>
    <t>Prevención y tratamiento de la sobredosis</t>
  </si>
  <si>
    <t>a1O36000001qZ8BEAU</t>
  </si>
  <si>
    <t>MCI-00551</t>
  </si>
  <si>
    <t>Intervenciones para jóvenes que se inyectan drogas</t>
  </si>
  <si>
    <t>a1O36000001qZ8CEAU</t>
  </si>
  <si>
    <t>MCI-00101</t>
  </si>
  <si>
    <t>Intervenciones conductuales para otras poblaciones vulnerables</t>
  </si>
  <si>
    <t>a1O36000001EGGnEAO</t>
  </si>
  <si>
    <t>MCI-00102</t>
  </si>
  <si>
    <t>Preservativos masculinos y femeninos para otras poblaciones vulnerables</t>
  </si>
  <si>
    <t>a1O36000001EGGoEAO</t>
  </si>
  <si>
    <t>MCI-00103</t>
  </si>
  <si>
    <t>Servicios de pruebas de VIH para otras poblaciones vulnerables</t>
  </si>
  <si>
    <t>a1O36000001EGGpEAO</t>
  </si>
  <si>
    <t>MCI-00104</t>
  </si>
  <si>
    <t>Diagnóstico y tratamiento de ITS y otros servicios de salud sexual y reproductiva para otras poblaciones vulnerables</t>
  </si>
  <si>
    <t>a1O36000001EGGqEAO</t>
  </si>
  <si>
    <t>MCI-00105</t>
  </si>
  <si>
    <t>Otras intervenciones para otras poblaciones vulnerables</t>
  </si>
  <si>
    <t>a1O36000001EGGrEAO</t>
  </si>
  <si>
    <t>MCI-00106</t>
  </si>
  <si>
    <t>Intervenciones para cambio del comportamiento como parte de programas para adolescentes y jóvenes</t>
  </si>
  <si>
    <t>a1O36000001EGGsEAO</t>
  </si>
  <si>
    <t>MCI-00107</t>
  </si>
  <si>
    <t>Preservativos masculinos y femeninos para adolescentes y jóvenes, dentro y fuera de los centros educativos</t>
  </si>
  <si>
    <t>a1O36000001EGGtEAO</t>
  </si>
  <si>
    <t>MCI-00108</t>
  </si>
  <si>
    <t>Servicios de pruebas de VIH para adolescentes y jóvenes, dentro y fuera de los centros educativos</t>
  </si>
  <si>
    <t>a1O36000001EGGuEAO</t>
  </si>
  <si>
    <t>MCI-00109</t>
  </si>
  <si>
    <t>Vínculos entre el VIH, la salud sexual y reproductiva, materna, neonatal e infantil y los programas de tuberculosis para adolescentes, niñas y mujeres jóvenes</t>
  </si>
  <si>
    <t>a1O36000001EGGvEAO</t>
  </si>
  <si>
    <t>MCI-00111</t>
  </si>
  <si>
    <t>Otras intervenciones para adolescentes y jóvenes</t>
  </si>
  <si>
    <t>a1O36000001EGGxEAO</t>
  </si>
  <si>
    <t>MCI-00573</t>
  </si>
  <si>
    <t>a1O36000001qZ8YEAU</t>
  </si>
  <si>
    <t>MCI-00574</t>
  </si>
  <si>
    <t>a1O36000001qZ8ZEAU</t>
  </si>
  <si>
    <t>MCI-00575</t>
  </si>
  <si>
    <t>Movilización comunitaria y cambio de normas</t>
  </si>
  <si>
    <t>a1O36000001qZ8aEAE</t>
  </si>
  <si>
    <t>MCI-00576</t>
  </si>
  <si>
    <t>Abordar el estigma, la discriminación y los obstáculos jurídicos en la atención</t>
  </si>
  <si>
    <t>a1O36000001qZ8bEAE</t>
  </si>
  <si>
    <t>MCI-00577</t>
  </si>
  <si>
    <t>Enfoques socioeconómicos</t>
  </si>
  <si>
    <t>a1O36000001qZ8cEAE</t>
  </si>
  <si>
    <t>MCI-00578</t>
  </si>
  <si>
    <t>Mantener escolarizadas a las niñas</t>
  </si>
  <si>
    <t>a1O36000001qZ8dEAE</t>
  </si>
  <si>
    <t>MCI-00112</t>
  </si>
  <si>
    <t>Vertiente 1: Prevención primaria de la infección por el VIH en mujeres en edad reproductiva</t>
  </si>
  <si>
    <t>a1O36000001EGGyEAO</t>
  </si>
  <si>
    <t>MCI-00113</t>
  </si>
  <si>
    <t>Vertiente 2: Prevención de embarazos no deseados en mujeres que viven con el VIH</t>
  </si>
  <si>
    <t>a1O36000001EGGzEAO</t>
  </si>
  <si>
    <t>MCI-00114</t>
  </si>
  <si>
    <t>Vertiente 3: Prevención de la transmisión vertical del VIH</t>
  </si>
  <si>
    <t>a1O36000001EGH0EAO</t>
  </si>
  <si>
    <t>MCI-00115</t>
  </si>
  <si>
    <t>Vertiente 4: Atención, tratamiento y apoyo para madres que viven con el VIH, así como para sus hijos y familias</t>
  </si>
  <si>
    <t>a1O36000001EGH1EAO</t>
  </si>
  <si>
    <t>MCI-00116</t>
  </si>
  <si>
    <t>Otras intervenciones para PTMI</t>
  </si>
  <si>
    <t>a1O36000001EGH2EAO</t>
  </si>
  <si>
    <t>MCI-00121</t>
  </si>
  <si>
    <t>Prevención, diagnóstico y tratamiento de infecciones oportunistas</t>
  </si>
  <si>
    <t>a1O36000001EGH7EAO</t>
  </si>
  <si>
    <t>MCI-00122</t>
  </si>
  <si>
    <t>Asesoramiento y apoyo psicosocial</t>
  </si>
  <si>
    <t>a1O36000001EGH8EAO</t>
  </si>
  <si>
    <t>MCI-00125</t>
  </si>
  <si>
    <t>Otras intervenciones para tratamiento</t>
  </si>
  <si>
    <t>a1O36000001EGHBEA4</t>
  </si>
  <si>
    <t>MCI-00117</t>
  </si>
  <si>
    <t>Atención para el VIH</t>
  </si>
  <si>
    <t>a1O36000001EGH3EAO</t>
  </si>
  <si>
    <t>MCI-00118</t>
  </si>
  <si>
    <t>Prestación de servicios diferenciados de tratamiento antirretroviral</t>
  </si>
  <si>
    <t>a1O36000001EGH4EAO</t>
  </si>
  <si>
    <t>MCI-00119</t>
  </si>
  <si>
    <t>Seguimiento del tratamiento: vigilancia de la farmacorresistencia</t>
  </si>
  <si>
    <t>a1O36000001EGH5EAO</t>
  </si>
  <si>
    <t>MCI-00120</t>
  </si>
  <si>
    <t>Adherencia al tratamiento</t>
  </si>
  <si>
    <t>a1O36000001EGH6EAO</t>
  </si>
  <si>
    <t>MCI-00580</t>
  </si>
  <si>
    <t>Seguimiento del tratamiento: carga vírica</t>
  </si>
  <si>
    <t>a1O36000001qZ8fEAE</t>
  </si>
  <si>
    <t>MCI-00134</t>
  </si>
  <si>
    <t>Intervenciones colaborativas de tuberculosis y VIH</t>
  </si>
  <si>
    <t>a1O36000001EGHKEA4</t>
  </si>
  <si>
    <t>MCI-00135</t>
  </si>
  <si>
    <t>Incorporar a todos los proveedores de servicios de salud</t>
  </si>
  <si>
    <t>a1O36000001EGHLEA4</t>
  </si>
  <si>
    <t>MCI-00136</t>
  </si>
  <si>
    <t>Prestación de atención comunitaria para la tuberculosis y el VIH</t>
  </si>
  <si>
    <t>a1O36000001EGHMEA4</t>
  </si>
  <si>
    <t>MCI-00137</t>
  </si>
  <si>
    <t>Poblaciones clave: otras</t>
  </si>
  <si>
    <t>a1O36000001EGHNEA4</t>
  </si>
  <si>
    <t>MCI-00138</t>
  </si>
  <si>
    <t>Actividades de colaboración con otros sectores</t>
  </si>
  <si>
    <t>a1O36000001EGHOEA4</t>
  </si>
  <si>
    <t>MCI-00139</t>
  </si>
  <si>
    <t>Otro</t>
  </si>
  <si>
    <t>a1O36000001EGHPEA4</t>
  </si>
  <si>
    <t>MCI-00581</t>
  </si>
  <si>
    <t>Poblaciones clave: personas privadas de libertad en centros penitenciarios y en otros lugares de reclusión</t>
  </si>
  <si>
    <t>a1O36000001qZ8gEAE</t>
  </si>
  <si>
    <t>MCI-00582</t>
  </si>
  <si>
    <t>Eliminar los obstáculos relacionados a derechos humanos y género para la programación de las actividades colaborativas de tuberculosis y VIH</t>
  </si>
  <si>
    <t>a1O36000001qZ8hEAE</t>
  </si>
  <si>
    <t>MCI-00170</t>
  </si>
  <si>
    <t>Organización de servicios y gestión de las instalaciones</t>
  </si>
  <si>
    <t>a1O36000001EGHuEAO</t>
  </si>
  <si>
    <t>MCI-00171</t>
  </si>
  <si>
    <t>Sistemas de laboratorio para la prevención, el control, el tratamiento y la vigilancia de enfermedades</t>
  </si>
  <si>
    <t>a1O36000001EGHvEAO</t>
  </si>
  <si>
    <t>MCI-00172</t>
  </si>
  <si>
    <t>Mejorar la infraestructura de la prestación de servicios</t>
  </si>
  <si>
    <t>a1O36000001EGHwEAO</t>
  </si>
  <si>
    <t>MCI-00173</t>
  </si>
  <si>
    <t>a1O36000001EGHxEAO</t>
  </si>
  <si>
    <t>MCI-00601</t>
  </si>
  <si>
    <t>Entorno político y programático propicio</t>
  </si>
  <si>
    <t>a1O36000001qZ90EAE</t>
  </si>
  <si>
    <t>MCI-00602</t>
  </si>
  <si>
    <t>Mecanismos para recoger observaciones, generados por los proveedores</t>
  </si>
  <si>
    <t>a1O36000001qZ91EAE</t>
  </si>
  <si>
    <t>MCI-00177</t>
  </si>
  <si>
    <t>a1O36000001EGI1EAO</t>
  </si>
  <si>
    <t>MCI-00174</t>
  </si>
  <si>
    <t>Desarrollo de capacidad para trabajadores de salud, también a nivel comunitario</t>
  </si>
  <si>
    <t>a1O36000001EGHyEAO</t>
  </si>
  <si>
    <t>MCI-00175</t>
  </si>
  <si>
    <t>Retención y ampliación del número de trabajadores de salud, incluidos los trabajadores de salud comunitarios</t>
  </si>
  <si>
    <t>a1O36000001EGHzEAO</t>
  </si>
  <si>
    <t>MCI-00178</t>
  </si>
  <si>
    <t>Plan maestro nacional presupuestado de la cadena de suministros, y ejecución</t>
  </si>
  <si>
    <t>a1O36000001EGI2EAO</t>
  </si>
  <si>
    <t>MCI-00179</t>
  </si>
  <si>
    <t>Infraestructura de la cadena de suministros y desarrollo de herramientas</t>
  </si>
  <si>
    <t>a1O36000001EGI3EAO</t>
  </si>
  <si>
    <t>MCI-00180</t>
  </si>
  <si>
    <t>a1O36000001EGI4EAO</t>
  </si>
  <si>
    <t>MCI-00598</t>
  </si>
  <si>
    <t>Estrategia de adquisiciones</t>
  </si>
  <si>
    <t>a1O36000001qZ8xEAE</t>
  </si>
  <si>
    <t>MCI-00599</t>
  </si>
  <si>
    <t>Selección, registro y supervisión de la calidad de productos nacionales</t>
  </si>
  <si>
    <t>a1O36000001qZ8yEAE</t>
  </si>
  <si>
    <t>MCI-00187</t>
  </si>
  <si>
    <t>Fortalecimiento de la gestión financiera pública</t>
  </si>
  <si>
    <t>a1O36000001EGIBEA4</t>
  </si>
  <si>
    <t>MCI-00188</t>
  </si>
  <si>
    <t>a1O36000001EGICEA4</t>
  </si>
  <si>
    <t>MCI-00603</t>
  </si>
  <si>
    <t>Mejora de la gestión financiera rutinaria (no pública)</t>
  </si>
  <si>
    <t>a1O36000001qZ92EAE</t>
  </si>
  <si>
    <t>MCI-00195</t>
  </si>
  <si>
    <t>Seguimiento desde la comunidad</t>
  </si>
  <si>
    <t>a1O36000001EGIJEA4</t>
  </si>
  <si>
    <t>MCI-00196</t>
  </si>
  <si>
    <t>Promoción liderada por la comunidad</t>
  </si>
  <si>
    <t>a1O36000001EGIKEA4</t>
  </si>
  <si>
    <t>MCI-00197</t>
  </si>
  <si>
    <t>Movilización social, establecimiento de vínculos comunitarios, colaboración y coordinación</t>
  </si>
  <si>
    <t>a1O36000001EGILEA4</t>
  </si>
  <si>
    <t>MCI-00198</t>
  </si>
  <si>
    <t>Desarrollo de capacidades institucionales, planificación y liderazgo</t>
  </si>
  <si>
    <t>a1O36000001EGIMEA4</t>
  </si>
  <si>
    <t>MCI-00199</t>
  </si>
  <si>
    <t>a1O36000001EGINEA4</t>
  </si>
  <si>
    <t>MCI-00200</t>
  </si>
  <si>
    <t>Presentación de informes periódicos</t>
  </si>
  <si>
    <t>a1O36000001EGIOEA4</t>
  </si>
  <si>
    <t>MCI-00201</t>
  </si>
  <si>
    <t>Análisis, evaluaciones, revisión y transparencia</t>
  </si>
  <si>
    <t>a1O36000001EGIPEA4</t>
  </si>
  <si>
    <t>MCI-00202</t>
  </si>
  <si>
    <t>Encuestas</t>
  </si>
  <si>
    <t>a1O36000001EGIQEA4</t>
  </si>
  <si>
    <t>MCI-00203</t>
  </si>
  <si>
    <t>Fuentes de datos administrativos y financieros</t>
  </si>
  <si>
    <t>a1O36000001EGIREA4</t>
  </si>
  <si>
    <t>MCI-00204</t>
  </si>
  <si>
    <t>Sistema de registro civil</t>
  </si>
  <si>
    <t>a1O36000001EGISEA4</t>
  </si>
  <si>
    <t>MCI-00205</t>
  </si>
  <si>
    <t>a1O36000001EGITEA4</t>
  </si>
  <si>
    <t>MCI-00600</t>
  </si>
  <si>
    <t>Calidad de los programas y de los datos</t>
  </si>
  <si>
    <t>a1O36000001qZ8zEAE</t>
  </si>
  <si>
    <t>MCI-00206</t>
  </si>
  <si>
    <t>Políticas, planificación, coordinación y gestión de programas nacionales de control de enfermedades</t>
  </si>
  <si>
    <t>a1O36000001EGIUEA4</t>
  </si>
  <si>
    <t>MCI-00207</t>
  </si>
  <si>
    <t>Gestión de subvenciones</t>
  </si>
  <si>
    <t>a1O36000001EGIVEA4</t>
  </si>
  <si>
    <t>MCI-00209</t>
  </si>
  <si>
    <t>a1O36000001EGIXEA4</t>
  </si>
  <si>
    <t>MCI-00210</t>
  </si>
  <si>
    <t>a1O36000001EGIYEA4</t>
  </si>
  <si>
    <t>MCI-00552</t>
  </si>
  <si>
    <t>Empoderamiento de las comunidades a favor de personas transgénero</t>
  </si>
  <si>
    <t>a1O36000001qZ8DEAU</t>
  </si>
  <si>
    <t>MCI-00553</t>
  </si>
  <si>
    <t>Abordar el estigma, la discriminación y la violencia contra personas transgénero</t>
  </si>
  <si>
    <t>a1O36000001qZ8EEAU</t>
  </si>
  <si>
    <t>MCI-00554</t>
  </si>
  <si>
    <t>Intervenciones conductuales para personas transgénero</t>
  </si>
  <si>
    <t>a1O36000001qZ8FEAU</t>
  </si>
  <si>
    <t>MCI-00555</t>
  </si>
  <si>
    <t>Programas de preservativos y lubricantes para personas transgénero</t>
  </si>
  <si>
    <t>a1O36000001qZ8GEAU</t>
  </si>
  <si>
    <t>MCI-00556</t>
  </si>
  <si>
    <t>Profilaxis previa a la exposición y otras intervenciones biomédicas</t>
  </si>
  <si>
    <t>a1O36000001qZ8HEAU</t>
  </si>
  <si>
    <t>MCI-00557</t>
  </si>
  <si>
    <t>Intervenciones de reducción de daños en el consumo de sustancias</t>
  </si>
  <si>
    <t>a1O36000001qZ8IEAU</t>
  </si>
  <si>
    <t>MCI-00558</t>
  </si>
  <si>
    <t>Servicios de pruebas de VIH para personas transgénero</t>
  </si>
  <si>
    <t>a1O36000001qZ8JEAU</t>
  </si>
  <si>
    <t>MCI-00559</t>
  </si>
  <si>
    <t>Diagnóstico y tratamiento de ITS y servicios de salud sexual y reproductiva para personas transgénero</t>
  </si>
  <si>
    <t>a1O36000001qZ8KEAU</t>
  </si>
  <si>
    <t>MCI-00560</t>
  </si>
  <si>
    <t>a1O36000001qZ8LEAU</t>
  </si>
  <si>
    <t>MCI-00561</t>
  </si>
  <si>
    <t>Intervenciones para jóvenes transgénero</t>
  </si>
  <si>
    <t>a1O36000001qZ8MEAU</t>
  </si>
  <si>
    <t>MCI-00562</t>
  </si>
  <si>
    <t>Otras intervenciones para personas transgénero</t>
  </si>
  <si>
    <t>a1O36000001qZ8NEAU</t>
  </si>
  <si>
    <t>MCI-00565</t>
  </si>
  <si>
    <t>Intervenciones conductuales para personas privadas de libertad en centros penitenciarios y otros lugares de reclusión</t>
  </si>
  <si>
    <t>a1O36000001qZ8QEAU</t>
  </si>
  <si>
    <t>MCI-00566</t>
  </si>
  <si>
    <t>Programas de preservativos y lubricantes para personas en centros penitenciarios y otros lugares de reclusión</t>
  </si>
  <si>
    <t>a1O36000001qZ8REAU</t>
  </si>
  <si>
    <t>MCI-00567</t>
  </si>
  <si>
    <t>a1O36000001qZ8SEAU</t>
  </si>
  <si>
    <t>MCI-00568</t>
  </si>
  <si>
    <t>Intervenciones de reducción de daños para personas privadas de libertad en centros penitenciarios y otros lugares de reclusión</t>
  </si>
  <si>
    <t>a1O36000001qZ8TEAU</t>
  </si>
  <si>
    <t>MCI-00569</t>
  </si>
  <si>
    <t>Servicios de pruebas de VIH para personas privadas de libertad en centros penitenciarios y otros lugares de reclusión</t>
  </si>
  <si>
    <t>a1O36000001qZ8UEAU</t>
  </si>
  <si>
    <t>MCI-00570</t>
  </si>
  <si>
    <t>Diagnóstico y tratamiento de ITS y otros servicios de salud sexual y reproductiva para personas privadas de libertad en centros penitenciarios y otros lugares de reclusión</t>
  </si>
  <si>
    <t>a1O36000001qZ8VEAU</t>
  </si>
  <si>
    <t>MCI-00571</t>
  </si>
  <si>
    <t>a1O36000001qZ8WEAU</t>
  </si>
  <si>
    <t>MCI-00572</t>
  </si>
  <si>
    <t>Otras intervenciones para personas privadas de libertad en centros penitenciarios y otros lugares de reclusión</t>
  </si>
  <si>
    <t>a1O36000001qZ8XEAU</t>
  </si>
  <si>
    <t>MCI-00563</t>
  </si>
  <si>
    <t>Empoderamiento de las comunidades en favor de personas privadas de libertad en centros penitenciarios y otros lugares de reclusión</t>
  </si>
  <si>
    <t>a1O36000001qZ8OEAU</t>
  </si>
  <si>
    <t>MCI-00564</t>
  </si>
  <si>
    <t>Abordar el estigma, la discriminación y la violencia contra personas en centros penitenciarios y otros lugares de reclusión</t>
  </si>
  <si>
    <t>a1O36000001qZ8PEAU</t>
  </si>
  <si>
    <t>MCI-00579</t>
  </si>
  <si>
    <t>Servicios diferenciados de pruebas de VIH</t>
  </si>
  <si>
    <t>a1O36000001qZ8eEAE</t>
  </si>
  <si>
    <t>MCI-00538</t>
  </si>
  <si>
    <t>Empoderamiento de las comunidades a favor de los hombres que tienen relaciones sexuales con hombres</t>
  </si>
  <si>
    <t>a1O36000001qZ7zEAE</t>
  </si>
  <si>
    <t>MCI-00539</t>
  </si>
  <si>
    <t>Abordar el estigma, la discriminación y la violencia contra los hombres que tienen relaciones sexuales con hombres</t>
  </si>
  <si>
    <t>a1O36000001qZ80EAE</t>
  </si>
  <si>
    <t>MCI-00540</t>
  </si>
  <si>
    <t>a1O36000001qZ81EAE</t>
  </si>
  <si>
    <t>MCI-00541</t>
  </si>
  <si>
    <t>Intervenciones de reducción de daños para hombres que tienen relaciones sexuales con hombres y se inyectan drogas</t>
  </si>
  <si>
    <t>a1O36000001qZ82EAE</t>
  </si>
  <si>
    <t>MCI-00542</t>
  </si>
  <si>
    <t>Intervenciones para hombres jóvenes que tienen relaciones sexuales con hombres</t>
  </si>
  <si>
    <t>a1O36000001qZ83EAE</t>
  </si>
  <si>
    <t>MCI-00605</t>
  </si>
  <si>
    <t>Intervenciones conductuales para hombres que tienen relaciones sexuales con hombres</t>
  </si>
  <si>
    <t>a1O36000001qZ94EAE</t>
  </si>
  <si>
    <t>MCI-00606</t>
  </si>
  <si>
    <t>Programas de preservativos y lubricantes para hombres que tienen relaciones sexuales con hombres</t>
  </si>
  <si>
    <t>a1O36000001qZ95EAE</t>
  </si>
  <si>
    <t>MCI-00607</t>
  </si>
  <si>
    <t>Servicios de pruebas de VIH para hombres que tienen relaciones sexuales con hombres</t>
  </si>
  <si>
    <t>a1O36000001qZ96EAE</t>
  </si>
  <si>
    <t>MCI-00608</t>
  </si>
  <si>
    <t>Diagnóstico y tratamiento de ITS y otros servicios de salud sexual y reproductiva para hombres que tienen relaciones sexuales con hombres</t>
  </si>
  <si>
    <t>a1O36000001qZ97EAE</t>
  </si>
  <si>
    <t>MCI-00609</t>
  </si>
  <si>
    <t>a1O36000001qZ98EAE</t>
  </si>
  <si>
    <t>MCI-00610</t>
  </si>
  <si>
    <t>Otras intervenciones para hombres que tienen relaciones sexuales con hombres (especificar)</t>
  </si>
  <si>
    <t>a1O36000001qZ99EAE</t>
  </si>
  <si>
    <t>MCI-00583</t>
  </si>
  <si>
    <t>Reducción del estigma y la discriminación</t>
  </si>
  <si>
    <t>a1O36000001qZ8iEAE</t>
  </si>
  <si>
    <t>MCI-00584</t>
  </si>
  <si>
    <t>Conocimientos jurídicos ("Conoce tus derechos")</t>
  </si>
  <si>
    <t>a1O36000001qZ8jEAE</t>
  </si>
  <si>
    <t>MCI-00585</t>
  </si>
  <si>
    <t>Formación de los proveedores de servicios de salud sobre los derechos humanos y ética médica en relación con el VIH y la TB/VIH</t>
  </si>
  <si>
    <t>a1O36000001qZ8kEAE</t>
  </si>
  <si>
    <t>MCI-00586</t>
  </si>
  <si>
    <t>Servicios jurídicos relacionados con el VIH y la TB/VIH</t>
  </si>
  <si>
    <t>a1O36000001qZ8lEAE</t>
  </si>
  <si>
    <t>MCI-00587</t>
  </si>
  <si>
    <t>Sensibilización de los legisladores y cuerpos de seguridad</t>
  </si>
  <si>
    <t>a1O36000001qZ8mEAE</t>
  </si>
  <si>
    <t>MCI-00588</t>
  </si>
  <si>
    <t>Mejora de leyes, reglamentos y políticas relacionadas con el VIH y la TB/VIH</t>
  </si>
  <si>
    <t>a1O36000001qZ8nEAE</t>
  </si>
  <si>
    <t>MCI-00589</t>
  </si>
  <si>
    <t>Reducir la discriminación relacionada con el género y el VIH, las normas de género dañinas y la violencia contra mujeres y niñas en toda su diversidad</t>
  </si>
  <si>
    <t>a1O36000001qZ8oEAE</t>
  </si>
  <si>
    <t>MCI-00604</t>
  </si>
  <si>
    <t>a1O36000001qZ93EAE</t>
  </si>
  <si>
    <t>MCI-00611</t>
  </si>
  <si>
    <t>Estrategias nacionales en salud, alineamiento con planes específicos de enfermedades, gobernanza y financiamiento en el sector salud</t>
  </si>
  <si>
    <t>a1O36000001qZ9AEAU</t>
  </si>
  <si>
    <t>MCI-00612</t>
  </si>
  <si>
    <t>a1O36000001qZ9BEAU</t>
  </si>
  <si>
    <t>AR-01594</t>
  </si>
  <si>
    <t>Ministry of Health of the Republic of El Salvador</t>
  </si>
  <si>
    <t>0013600000xoEFgAAM</t>
  </si>
  <si>
    <t>AR-01592</t>
  </si>
  <si>
    <t>AR-01593</t>
  </si>
  <si>
    <t>AR-01126</t>
  </si>
  <si>
    <t>Plan International, Inc.</t>
  </si>
  <si>
    <t>0013600000xoEHAAA2</t>
  </si>
  <si>
    <t>AR-02636</t>
  </si>
  <si>
    <t>ID-36243</t>
  </si>
  <si>
    <t>II-05592</t>
  </si>
  <si>
    <t>ID-36244</t>
  </si>
  <si>
    <t>ID-36245</t>
  </si>
  <si>
    <t>ID-36246</t>
  </si>
  <si>
    <t>ID-36247</t>
  </si>
  <si>
    <t>ID-36248</t>
  </si>
  <si>
    <t>ID-36249</t>
  </si>
  <si>
    <t>ID-36250</t>
  </si>
  <si>
    <t>ID-36251</t>
  </si>
  <si>
    <t>ID-36252</t>
  </si>
  <si>
    <t>ID-36253</t>
  </si>
  <si>
    <t>II-05593</t>
  </si>
  <si>
    <t>ID-36254</t>
  </si>
  <si>
    <t>ID-36255</t>
  </si>
  <si>
    <t>ID-36256</t>
  </si>
  <si>
    <t>ID-36257</t>
  </si>
  <si>
    <t>ID-36258</t>
  </si>
  <si>
    <t>ID-36259</t>
  </si>
  <si>
    <t>ID-36260</t>
  </si>
  <si>
    <t>ID-36261</t>
  </si>
  <si>
    <t>ID-36262</t>
  </si>
  <si>
    <t>ID-36263</t>
  </si>
  <si>
    <t>II-05594</t>
  </si>
  <si>
    <t>ID-36264</t>
  </si>
  <si>
    <t>ID-36265</t>
  </si>
  <si>
    <t>ID-36266</t>
  </si>
  <si>
    <t>ID-36267</t>
  </si>
  <si>
    <t>ID-36268</t>
  </si>
  <si>
    <t>ID-36269</t>
  </si>
  <si>
    <t>ID-36270</t>
  </si>
  <si>
    <t>ID-36271</t>
  </si>
  <si>
    <t>ID-36272</t>
  </si>
  <si>
    <t>ID-36273</t>
  </si>
  <si>
    <t>II-05595</t>
  </si>
  <si>
    <t>ID-36274</t>
  </si>
  <si>
    <t>ID-36275</t>
  </si>
  <si>
    <t>ID-36276</t>
  </si>
  <si>
    <t>ID-36277</t>
  </si>
  <si>
    <t>ID-36278</t>
  </si>
  <si>
    <t>ID-36279</t>
  </si>
  <si>
    <t>ID-36280</t>
  </si>
  <si>
    <t>ID-36281</t>
  </si>
  <si>
    <t>ID-36282</t>
  </si>
  <si>
    <t>ID-36283</t>
  </si>
  <si>
    <t>II-05596</t>
  </si>
  <si>
    <t>ID-36284</t>
  </si>
  <si>
    <t>ID-36285</t>
  </si>
  <si>
    <t>ID-36286</t>
  </si>
  <si>
    <t>ID-36287</t>
  </si>
  <si>
    <t>ID-36288</t>
  </si>
  <si>
    <t>ID-36289</t>
  </si>
  <si>
    <t>ID-36290</t>
  </si>
  <si>
    <t>ID-36291</t>
  </si>
  <si>
    <t>ID-36292</t>
  </si>
  <si>
    <t>ID-36293</t>
  </si>
  <si>
    <t>II-05597</t>
  </si>
  <si>
    <t>ID-36294</t>
  </si>
  <si>
    <t>ID-36295</t>
  </si>
  <si>
    <t>ID-36296</t>
  </si>
  <si>
    <t>ID-36297</t>
  </si>
  <si>
    <t>ID-36298</t>
  </si>
  <si>
    <t>ID-36299</t>
  </si>
  <si>
    <t>ID-36300</t>
  </si>
  <si>
    <t>ID-36301</t>
  </si>
  <si>
    <t>ID-36302</t>
  </si>
  <si>
    <t>ID-36303</t>
  </si>
  <si>
    <t>II-05598</t>
  </si>
  <si>
    <t>ID-36304</t>
  </si>
  <si>
    <t>ID-36305</t>
  </si>
  <si>
    <t>ID-36306</t>
  </si>
  <si>
    <t>ID-36307</t>
  </si>
  <si>
    <t>ID-36308</t>
  </si>
  <si>
    <t>ID-36309</t>
  </si>
  <si>
    <t>ID-36310</t>
  </si>
  <si>
    <t>ID-36311</t>
  </si>
  <si>
    <t>ID-36312</t>
  </si>
  <si>
    <t>ID-36313</t>
  </si>
  <si>
    <t>II-05599</t>
  </si>
  <si>
    <t>ID-36314</t>
  </si>
  <si>
    <t>ID-36315</t>
  </si>
  <si>
    <t>ID-36316</t>
  </si>
  <si>
    <t>ID-36317</t>
  </si>
  <si>
    <t>ID-36318</t>
  </si>
  <si>
    <t>ID-36319</t>
  </si>
  <si>
    <t>ID-36320</t>
  </si>
  <si>
    <t>ID-36321</t>
  </si>
  <si>
    <t>ID-36322</t>
  </si>
  <si>
    <t>ID-36323</t>
  </si>
  <si>
    <t>II-05600</t>
  </si>
  <si>
    <t>ID-36324</t>
  </si>
  <si>
    <t>ID-36325</t>
  </si>
  <si>
    <t>ID-36326</t>
  </si>
  <si>
    <t>ID-36327</t>
  </si>
  <si>
    <t>ID-36328</t>
  </si>
  <si>
    <t>ID-36329</t>
  </si>
  <si>
    <t>ID-36330</t>
  </si>
  <si>
    <t>ID-36331</t>
  </si>
  <si>
    <t>ID-36332</t>
  </si>
  <si>
    <t>ID-36333</t>
  </si>
  <si>
    <t>II-05601</t>
  </si>
  <si>
    <t>ID-36334</t>
  </si>
  <si>
    <t>ID-36335</t>
  </si>
  <si>
    <t>ID-36336</t>
  </si>
  <si>
    <t>ID-36337</t>
  </si>
  <si>
    <t>ID-36338</t>
  </si>
  <si>
    <t>ID-36339</t>
  </si>
  <si>
    <t>ID-36340</t>
  </si>
  <si>
    <t>ID-36341</t>
  </si>
  <si>
    <t>ID-36342</t>
  </si>
  <si>
    <t>ID-36343</t>
  </si>
  <si>
    <t>II-05602</t>
  </si>
  <si>
    <t>ID-36344</t>
  </si>
  <si>
    <t>ID-36345</t>
  </si>
  <si>
    <t>ID-36346</t>
  </si>
  <si>
    <t>ID-36347</t>
  </si>
  <si>
    <t>ID-36348</t>
  </si>
  <si>
    <t>ID-36349</t>
  </si>
  <si>
    <t>ID-36350</t>
  </si>
  <si>
    <t>ID-36351</t>
  </si>
  <si>
    <t>ID-36352</t>
  </si>
  <si>
    <t>ID-36353</t>
  </si>
  <si>
    <t>II-05603</t>
  </si>
  <si>
    <t>ID-36354</t>
  </si>
  <si>
    <t>ID-36355</t>
  </si>
  <si>
    <t>ID-36356</t>
  </si>
  <si>
    <t>ID-36357</t>
  </si>
  <si>
    <t>ID-36358</t>
  </si>
  <si>
    <t>ID-36359</t>
  </si>
  <si>
    <t>ID-36360</t>
  </si>
  <si>
    <t>ID-36361</t>
  </si>
  <si>
    <t>ID-36362</t>
  </si>
  <si>
    <t>ID-36363</t>
  </si>
  <si>
    <t>II-05604</t>
  </si>
  <si>
    <t>ID-36364</t>
  </si>
  <si>
    <t>ID-36365</t>
  </si>
  <si>
    <t>ID-36366</t>
  </si>
  <si>
    <t>ID-36367</t>
  </si>
  <si>
    <t>ID-36368</t>
  </si>
  <si>
    <t>ID-36369</t>
  </si>
  <si>
    <t>ID-36370</t>
  </si>
  <si>
    <t>ID-36371</t>
  </si>
  <si>
    <t>ID-36372</t>
  </si>
  <si>
    <t>ID-36373</t>
  </si>
  <si>
    <t>II-05605</t>
  </si>
  <si>
    <t>ID-36374</t>
  </si>
  <si>
    <t>ID-36375</t>
  </si>
  <si>
    <t>ID-36376</t>
  </si>
  <si>
    <t>ID-36377</t>
  </si>
  <si>
    <t>ID-36378</t>
  </si>
  <si>
    <t>ID-36379</t>
  </si>
  <si>
    <t>ID-36380</t>
  </si>
  <si>
    <t>ID-36381</t>
  </si>
  <si>
    <t>ID-36382</t>
  </si>
  <si>
    <t>ID-36383</t>
  </si>
  <si>
    <t>II-05606</t>
  </si>
  <si>
    <t>ID-36384</t>
  </si>
  <si>
    <t>ID-36385</t>
  </si>
  <si>
    <t>ID-36386</t>
  </si>
  <si>
    <t>ID-36387</t>
  </si>
  <si>
    <t>ID-36388</t>
  </si>
  <si>
    <t>ID-36389</t>
  </si>
  <si>
    <t>ID-36390</t>
  </si>
  <si>
    <t>ID-36391</t>
  </si>
  <si>
    <t>ID-36392</t>
  </si>
  <si>
    <t>ODN-35718</t>
  </si>
  <si>
    <t>OI-4841</t>
  </si>
  <si>
    <t>ODN-35719</t>
  </si>
  <si>
    <t>ODN-35720</t>
  </si>
  <si>
    <t>ODN-35721</t>
  </si>
  <si>
    <t>ODN-35722</t>
  </si>
  <si>
    <t>ODN-35723</t>
  </si>
  <si>
    <t>ODN-35724</t>
  </si>
  <si>
    <t>ODN-35725</t>
  </si>
  <si>
    <t>ODN-35726</t>
  </si>
  <si>
    <t>ODN-35727</t>
  </si>
  <si>
    <t>ODN-35728</t>
  </si>
  <si>
    <t>OI-4842</t>
  </si>
  <si>
    <t>ODN-35729</t>
  </si>
  <si>
    <t>ODN-35730</t>
  </si>
  <si>
    <t>ODN-35731</t>
  </si>
  <si>
    <t>ODN-35732</t>
  </si>
  <si>
    <t>ODN-35733</t>
  </si>
  <si>
    <t>ODN-35734</t>
  </si>
  <si>
    <t>ODN-35735</t>
  </si>
  <si>
    <t>ODN-35736</t>
  </si>
  <si>
    <t>ODN-35737</t>
  </si>
  <si>
    <t>ODN-35738</t>
  </si>
  <si>
    <t>OI-4843</t>
  </si>
  <si>
    <t>ODN-35739</t>
  </si>
  <si>
    <t>ODN-35740</t>
  </si>
  <si>
    <t>ODN-35741</t>
  </si>
  <si>
    <t>ODN-35742</t>
  </si>
  <si>
    <t>ODN-35743</t>
  </si>
  <si>
    <t>ODN-35744</t>
  </si>
  <si>
    <t>ODN-35745</t>
  </si>
  <si>
    <t>ODN-35746</t>
  </si>
  <si>
    <t>ODN-35747</t>
  </si>
  <si>
    <t>ODN-35748</t>
  </si>
  <si>
    <t>OI-4844</t>
  </si>
  <si>
    <t>ODN-35749</t>
  </si>
  <si>
    <t>ODN-35750</t>
  </si>
  <si>
    <t>ODN-35751</t>
  </si>
  <si>
    <t>ODN-35752</t>
  </si>
  <si>
    <t>ODN-35753</t>
  </si>
  <si>
    <t>ODN-35754</t>
  </si>
  <si>
    <t>ODN-35755</t>
  </si>
  <si>
    <t>ODN-35756</t>
  </si>
  <si>
    <t>ODN-35757</t>
  </si>
  <si>
    <t>ODN-35758</t>
  </si>
  <si>
    <t>OI-4845</t>
  </si>
  <si>
    <t>ODN-35759</t>
  </si>
  <si>
    <t>ODN-35760</t>
  </si>
  <si>
    <t>ODN-35761</t>
  </si>
  <si>
    <t>ODN-35762</t>
  </si>
  <si>
    <t>ODN-35763</t>
  </si>
  <si>
    <t>ODN-35764</t>
  </si>
  <si>
    <t>ODN-35765</t>
  </si>
  <si>
    <t>ODN-35766</t>
  </si>
  <si>
    <t>ODN-35767</t>
  </si>
  <si>
    <t>ODN-35768</t>
  </si>
  <si>
    <t>OI-4846</t>
  </si>
  <si>
    <t>ODN-35769</t>
  </si>
  <si>
    <t>ODN-35770</t>
  </si>
  <si>
    <t>ODN-35771</t>
  </si>
  <si>
    <t>ODN-35772</t>
  </si>
  <si>
    <t>ODN-35773</t>
  </si>
  <si>
    <t>ODN-35774</t>
  </si>
  <si>
    <t>ODN-35775</t>
  </si>
  <si>
    <t>ODN-35776</t>
  </si>
  <si>
    <t>ODN-35777</t>
  </si>
  <si>
    <t>ODN-35778</t>
  </si>
  <si>
    <t>OI-4847</t>
  </si>
  <si>
    <t>ODN-35779</t>
  </si>
  <si>
    <t>ODN-35780</t>
  </si>
  <si>
    <t>ODN-35781</t>
  </si>
  <si>
    <t>ODN-35782</t>
  </si>
  <si>
    <t>ODN-35783</t>
  </si>
  <si>
    <t>ODN-35784</t>
  </si>
  <si>
    <t>ODN-35785</t>
  </si>
  <si>
    <t>ODN-35786</t>
  </si>
  <si>
    <t>ODN-35787</t>
  </si>
  <si>
    <t>ODN-35788</t>
  </si>
  <si>
    <t>OI-4848</t>
  </si>
  <si>
    <t>ODN-35789</t>
  </si>
  <si>
    <t>ODN-35790</t>
  </si>
  <si>
    <t>ODN-35791</t>
  </si>
  <si>
    <t>ODN-35792</t>
  </si>
  <si>
    <t>ODN-35793</t>
  </si>
  <si>
    <t>ODN-35794</t>
  </si>
  <si>
    <t>ODN-35795</t>
  </si>
  <si>
    <t>ODN-35796</t>
  </si>
  <si>
    <t>ODN-35797</t>
  </si>
  <si>
    <t>ODN-35798</t>
  </si>
  <si>
    <t>OI-4849</t>
  </si>
  <si>
    <t>ODN-35799</t>
  </si>
  <si>
    <t>ODN-35800</t>
  </si>
  <si>
    <t>ODN-35801</t>
  </si>
  <si>
    <t>ODN-35802</t>
  </si>
  <si>
    <t>ODN-35803</t>
  </si>
  <si>
    <t>ODN-35804</t>
  </si>
  <si>
    <t>ODN-35805</t>
  </si>
  <si>
    <t>ODN-35806</t>
  </si>
  <si>
    <t>ODN-35807</t>
  </si>
  <si>
    <t>ODN-35808</t>
  </si>
  <si>
    <t>OI-4850</t>
  </si>
  <si>
    <t>ODN-35809</t>
  </si>
  <si>
    <t>ODN-35810</t>
  </si>
  <si>
    <t>ODN-35811</t>
  </si>
  <si>
    <t>ODN-35812</t>
  </si>
  <si>
    <t>ODN-35813</t>
  </si>
  <si>
    <t>ODN-35814</t>
  </si>
  <si>
    <t>ODN-35815</t>
  </si>
  <si>
    <t>ODN-35816</t>
  </si>
  <si>
    <t>ODN-35817</t>
  </si>
  <si>
    <t>ODN-35818</t>
  </si>
  <si>
    <t>OI-4851</t>
  </si>
  <si>
    <t>ODN-35819</t>
  </si>
  <si>
    <t>ODN-35820</t>
  </si>
  <si>
    <t>ODN-35821</t>
  </si>
  <si>
    <t>ODN-35822</t>
  </si>
  <si>
    <t>ODN-35823</t>
  </si>
  <si>
    <t>ODN-35824</t>
  </si>
  <si>
    <t>ODN-35825</t>
  </si>
  <si>
    <t>ODN-35826</t>
  </si>
  <si>
    <t>ODN-35827</t>
  </si>
  <si>
    <t>ODN-35828</t>
  </si>
  <si>
    <t>OI-4852</t>
  </si>
  <si>
    <t>ODN-35829</t>
  </si>
  <si>
    <t>ODN-35830</t>
  </si>
  <si>
    <t>ODN-35831</t>
  </si>
  <si>
    <t>ODN-35832</t>
  </si>
  <si>
    <t>ODN-35833</t>
  </si>
  <si>
    <t>ODN-35834</t>
  </si>
  <si>
    <t>ODN-35835</t>
  </si>
  <si>
    <t>ODN-35836</t>
  </si>
  <si>
    <t>ODN-35837</t>
  </si>
  <si>
    <t>ODN-35838</t>
  </si>
  <si>
    <t>OI-4853</t>
  </si>
  <si>
    <t>ODN-35839</t>
  </si>
  <si>
    <t>ODN-35840</t>
  </si>
  <si>
    <t>ODN-35841</t>
  </si>
  <si>
    <t>ODN-35842</t>
  </si>
  <si>
    <t>ODN-35843</t>
  </si>
  <si>
    <t>ODN-35844</t>
  </si>
  <si>
    <t>ODN-35845</t>
  </si>
  <si>
    <t>ODN-35846</t>
  </si>
  <si>
    <t>ODN-35847</t>
  </si>
  <si>
    <t>ODN-35848</t>
  </si>
  <si>
    <t>OI-4854</t>
  </si>
  <si>
    <t>ODN-35849</t>
  </si>
  <si>
    <t>ODN-35850</t>
  </si>
  <si>
    <t>ODN-35851</t>
  </si>
  <si>
    <t>ODN-35852</t>
  </si>
  <si>
    <t>ODN-35853</t>
  </si>
  <si>
    <t>ODN-35854</t>
  </si>
  <si>
    <t>ODN-35855</t>
  </si>
  <si>
    <t>ODN-35856</t>
  </si>
  <si>
    <t>ODN-35857</t>
  </si>
  <si>
    <t>ODN-35858</t>
  </si>
  <si>
    <t>OI-4855</t>
  </si>
  <si>
    <t>ODN-35859</t>
  </si>
  <si>
    <t>ODN-35860</t>
  </si>
  <si>
    <t>ODN-35861</t>
  </si>
  <si>
    <t>ODN-35862</t>
  </si>
  <si>
    <t>ODN-35863</t>
  </si>
  <si>
    <t>ODN-35864</t>
  </si>
  <si>
    <t>ODN-35865</t>
  </si>
  <si>
    <t>ODN-35866</t>
  </si>
  <si>
    <t>ODN-35867</t>
  </si>
  <si>
    <t>CD-60951</t>
  </si>
  <si>
    <t>CI-09459</t>
  </si>
  <si>
    <t>CD-60952</t>
  </si>
  <si>
    <t>CD-60953</t>
  </si>
  <si>
    <t>CD-60954</t>
  </si>
  <si>
    <t>CD-60955</t>
  </si>
  <si>
    <t>CD-60956</t>
  </si>
  <si>
    <t>CD-60957</t>
  </si>
  <si>
    <t>CD-60958</t>
  </si>
  <si>
    <t>CD-60959</t>
  </si>
  <si>
    <t>CD-60960</t>
  </si>
  <si>
    <t>CD-60961</t>
  </si>
  <si>
    <t>CI-09460</t>
  </si>
  <si>
    <t>CD-60962</t>
  </si>
  <si>
    <t>CD-60963</t>
  </si>
  <si>
    <t>CD-60964</t>
  </si>
  <si>
    <t>CD-60965</t>
  </si>
  <si>
    <t>CD-60966</t>
  </si>
  <si>
    <t>CD-60967</t>
  </si>
  <si>
    <t>CD-60968</t>
  </si>
  <si>
    <t>CD-60969</t>
  </si>
  <si>
    <t>CD-60970</t>
  </si>
  <si>
    <t>CD-60971</t>
  </si>
  <si>
    <t>CI-09461</t>
  </si>
  <si>
    <t>CD-60972</t>
  </si>
  <si>
    <t>CD-60973</t>
  </si>
  <si>
    <t>CD-60974</t>
  </si>
  <si>
    <t>CD-60975</t>
  </si>
  <si>
    <t>CD-60976</t>
  </si>
  <si>
    <t>CD-60977</t>
  </si>
  <si>
    <t>CD-60978</t>
  </si>
  <si>
    <t>CD-60979</t>
  </si>
  <si>
    <t>CD-60980</t>
  </si>
  <si>
    <t>CD-60981</t>
  </si>
  <si>
    <t>CI-09462</t>
  </si>
  <si>
    <t>CD-60982</t>
  </si>
  <si>
    <t>CD-60983</t>
  </si>
  <si>
    <t>CD-60984</t>
  </si>
  <si>
    <t>CD-60985</t>
  </si>
  <si>
    <t>CD-60986</t>
  </si>
  <si>
    <t>CD-60987</t>
  </si>
  <si>
    <t>CD-60988</t>
  </si>
  <si>
    <t>CD-60989</t>
  </si>
  <si>
    <t>CD-60990</t>
  </si>
  <si>
    <t>CD-60991</t>
  </si>
  <si>
    <t>CI-09463</t>
  </si>
  <si>
    <t>CD-60992</t>
  </si>
  <si>
    <t>CD-60993</t>
  </si>
  <si>
    <t>CD-60994</t>
  </si>
  <si>
    <t>CD-60995</t>
  </si>
  <si>
    <t>CD-60996</t>
  </si>
  <si>
    <t>CD-60997</t>
  </si>
  <si>
    <t>CD-60998</t>
  </si>
  <si>
    <t>CD-60999</t>
  </si>
  <si>
    <t>CD-61000</t>
  </si>
  <si>
    <t>CD-61001</t>
  </si>
  <si>
    <t>CI-09464</t>
  </si>
  <si>
    <t>CD-61002</t>
  </si>
  <si>
    <t>CD-61003</t>
  </si>
  <si>
    <t>CD-61004</t>
  </si>
  <si>
    <t>CD-61005</t>
  </si>
  <si>
    <t>CD-61006</t>
  </si>
  <si>
    <t>CD-61007</t>
  </si>
  <si>
    <t>CD-61008</t>
  </si>
  <si>
    <t>CD-61009</t>
  </si>
  <si>
    <t>CD-61010</t>
  </si>
  <si>
    <t>CD-61011</t>
  </si>
  <si>
    <t>CI-09465</t>
  </si>
  <si>
    <t>CD-61012</t>
  </si>
  <si>
    <t>CD-61013</t>
  </si>
  <si>
    <t>CD-61014</t>
  </si>
  <si>
    <t>CD-61015</t>
  </si>
  <si>
    <t>CD-61016</t>
  </si>
  <si>
    <t>CD-61017</t>
  </si>
  <si>
    <t>CD-61018</t>
  </si>
  <si>
    <t>CD-61019</t>
  </si>
  <si>
    <t>CD-61020</t>
  </si>
  <si>
    <t>CD-61021</t>
  </si>
  <si>
    <t>CI-09466</t>
  </si>
  <si>
    <t>CD-61022</t>
  </si>
  <si>
    <t>CD-61023</t>
  </si>
  <si>
    <t>CD-61024</t>
  </si>
  <si>
    <t>CD-61025</t>
  </si>
  <si>
    <t>CD-61026</t>
  </si>
  <si>
    <t>CD-61027</t>
  </si>
  <si>
    <t>CD-61028</t>
  </si>
  <si>
    <t>CD-61029</t>
  </si>
  <si>
    <t>CD-61030</t>
  </si>
  <si>
    <t>CD-61031</t>
  </si>
  <si>
    <t>CI-09467</t>
  </si>
  <si>
    <t>CD-61032</t>
  </si>
  <si>
    <t>CD-61033</t>
  </si>
  <si>
    <t>CD-61034</t>
  </si>
  <si>
    <t>CD-61035</t>
  </si>
  <si>
    <t>CD-61036</t>
  </si>
  <si>
    <t>CD-61037</t>
  </si>
  <si>
    <t>CD-61038</t>
  </si>
  <si>
    <t>CD-61039</t>
  </si>
  <si>
    <t>CD-61040</t>
  </si>
  <si>
    <t>CD-61041</t>
  </si>
  <si>
    <t>CI-09468</t>
  </si>
  <si>
    <t>CD-61042</t>
  </si>
  <si>
    <t>CD-61043</t>
  </si>
  <si>
    <t>CD-61044</t>
  </si>
  <si>
    <t>CD-61045</t>
  </si>
  <si>
    <t>CD-61046</t>
  </si>
  <si>
    <t>CD-61047</t>
  </si>
  <si>
    <t>CD-61048</t>
  </si>
  <si>
    <t>CD-61049</t>
  </si>
  <si>
    <t>CD-61050</t>
  </si>
  <si>
    <t>CD-61051</t>
  </si>
  <si>
    <t>CI-09469</t>
  </si>
  <si>
    <t>CD-61052</t>
  </si>
  <si>
    <t>CD-61053</t>
  </si>
  <si>
    <t>CD-61054</t>
  </si>
  <si>
    <t>CD-61055</t>
  </si>
  <si>
    <t>CD-61056</t>
  </si>
  <si>
    <t>CD-61057</t>
  </si>
  <si>
    <t>CD-61058</t>
  </si>
  <si>
    <t>CD-61059</t>
  </si>
  <si>
    <t>CD-61060</t>
  </si>
  <si>
    <t>CD-61061</t>
  </si>
  <si>
    <t>CI-09470</t>
  </si>
  <si>
    <t>CD-61062</t>
  </si>
  <si>
    <t>CD-61063</t>
  </si>
  <si>
    <t>CD-61064</t>
  </si>
  <si>
    <t>CD-61065</t>
  </si>
  <si>
    <t>CD-61066</t>
  </si>
  <si>
    <t>CD-61067</t>
  </si>
  <si>
    <t>CD-61068</t>
  </si>
  <si>
    <t>CD-61069</t>
  </si>
  <si>
    <t>CD-61070</t>
  </si>
  <si>
    <t>CD-61071</t>
  </si>
  <si>
    <t>CI-09471</t>
  </si>
  <si>
    <t>CD-61072</t>
  </si>
  <si>
    <t>CD-61073</t>
  </si>
  <si>
    <t>CD-61074</t>
  </si>
  <si>
    <t>CD-61075</t>
  </si>
  <si>
    <t>CD-61076</t>
  </si>
  <si>
    <t>CD-61077</t>
  </si>
  <si>
    <t>CD-61078</t>
  </si>
  <si>
    <t>CD-61079</t>
  </si>
  <si>
    <t>CD-61080</t>
  </si>
  <si>
    <t>CD-61081</t>
  </si>
  <si>
    <t>CI-09472</t>
  </si>
  <si>
    <t>CD-61082</t>
  </si>
  <si>
    <t>CD-61083</t>
  </si>
  <si>
    <t>CD-61084</t>
  </si>
  <si>
    <t>CD-61085</t>
  </si>
  <si>
    <t>CD-61086</t>
  </si>
  <si>
    <t>CD-61087</t>
  </si>
  <si>
    <t>CD-61088</t>
  </si>
  <si>
    <t>CD-61089</t>
  </si>
  <si>
    <t>CD-61090</t>
  </si>
  <si>
    <t>CD-61091</t>
  </si>
  <si>
    <t>CI-09473</t>
  </si>
  <si>
    <t>CD-61092</t>
  </si>
  <si>
    <t>CD-61093</t>
  </si>
  <si>
    <t>CD-61094</t>
  </si>
  <si>
    <t>CD-61095</t>
  </si>
  <si>
    <t>CD-61096</t>
  </si>
  <si>
    <t>CD-61097</t>
  </si>
  <si>
    <t>CD-61098</t>
  </si>
  <si>
    <t>CD-61099</t>
  </si>
  <si>
    <t>CD-61100</t>
  </si>
  <si>
    <t>Côte d'Ivoire</t>
  </si>
  <si>
    <t>Multicountry Western Africa ANCS</t>
  </si>
  <si>
    <t>a1A360000013M3FEAU</t>
  </si>
  <si>
    <t>Guinea Bissau</t>
  </si>
  <si>
    <t>a1A360000013M3KEAU</t>
  </si>
  <si>
    <t>Burkina Faso</t>
  </si>
  <si>
    <t>a1A360000013M3DEAU</t>
  </si>
  <si>
    <t>Senegal</t>
  </si>
  <si>
    <t>a1A360000013M3QEAU</t>
  </si>
  <si>
    <t>Lao, (República Democrática Popular)</t>
  </si>
  <si>
    <t>Multicountry East Asia and Pacific APN</t>
  </si>
  <si>
    <t>a1A360000013M0HEAU</t>
  </si>
  <si>
    <t>Sri Lanka</t>
  </si>
  <si>
    <t>a1A360000013M0YEAU</t>
  </si>
  <si>
    <t>Tailandia</t>
  </si>
  <si>
    <t>a1A360000013M0MEAU</t>
  </si>
  <si>
    <t>Camboya</t>
  </si>
  <si>
    <t>a1A360000013M0FEAU</t>
  </si>
  <si>
    <t>Nepal</t>
  </si>
  <si>
    <t>a1A360000013M0WEAU</t>
  </si>
  <si>
    <t>Myanmar</t>
  </si>
  <si>
    <t>a1A360000013M0JEAU</t>
  </si>
  <si>
    <t>Viet Nam</t>
  </si>
  <si>
    <t>a1A360000013M0PEAU</t>
  </si>
  <si>
    <t>Indonesia</t>
  </si>
  <si>
    <t>a1A360000013M0GEAU</t>
  </si>
  <si>
    <t>Pakistán</t>
  </si>
  <si>
    <t>a1A360000013M0XEAU</t>
  </si>
  <si>
    <t>Filipinas</t>
  </si>
  <si>
    <t>a1A360000013M0KEAU</t>
  </si>
  <si>
    <t>Bangladesh</t>
  </si>
  <si>
    <t>a1A360000013M0REAU</t>
  </si>
  <si>
    <t>Multicountry South-Eastern Asia AFAO</t>
  </si>
  <si>
    <t>Malasia</t>
  </si>
  <si>
    <t>a1A360000013M0IEAU</t>
  </si>
  <si>
    <t>Maldivas</t>
  </si>
  <si>
    <t>Multicountry Americas CVC-COIN</t>
  </si>
  <si>
    <t>a1A360000013M0VEAU</t>
  </si>
  <si>
    <t>Cuba</t>
  </si>
  <si>
    <t>a1A360000013LzkEAE</t>
  </si>
  <si>
    <t>Jamaica</t>
  </si>
  <si>
    <t>a1A360000013LzqEAE</t>
  </si>
  <si>
    <t>Guyana</t>
  </si>
  <si>
    <t>a1A360000013LzWEAU</t>
  </si>
  <si>
    <t>República Dominicana</t>
  </si>
  <si>
    <t>a1A360000013LzmEAE</t>
  </si>
  <si>
    <t>Trinidad y Tabago</t>
  </si>
  <si>
    <t>a1A360000013LzzEAE</t>
  </si>
  <si>
    <t>Moldova (lRepública)</t>
  </si>
  <si>
    <t>Multicountry EECA PAS</t>
  </si>
  <si>
    <t>a1A360000013M0wEAE</t>
  </si>
  <si>
    <t>Uzbekistán</t>
  </si>
  <si>
    <t>a1A360000013M07EAE</t>
  </si>
  <si>
    <t>Belice</t>
  </si>
  <si>
    <t>Multicountry Central Americas REDCA</t>
  </si>
  <si>
    <t>a1A360000013M3UEAU</t>
  </si>
  <si>
    <t>Nicaragua</t>
  </si>
  <si>
    <t>a1A360000013M3aEAE</t>
  </si>
  <si>
    <t>Guatemala</t>
  </si>
  <si>
    <t>a1A360000013M3XEAU</t>
  </si>
  <si>
    <t>Panamá</t>
  </si>
  <si>
    <t>a1A360000013M3bEAE</t>
  </si>
  <si>
    <t>Costa Rica</t>
  </si>
  <si>
    <t>a1A360000013M3VEAU</t>
  </si>
  <si>
    <t>Honduras</t>
  </si>
  <si>
    <t>a1A360000013M3YEAU</t>
  </si>
  <si>
    <t>Multicountry Americas ORAS-CONHU</t>
  </si>
  <si>
    <t>Colombia</t>
  </si>
  <si>
    <t>a1A360000013M3lEAE</t>
  </si>
  <si>
    <t>Paraguay</t>
  </si>
  <si>
    <t>a1A360000013LzXEAU</t>
  </si>
  <si>
    <t>Argentina</t>
  </si>
  <si>
    <t>a1A360000013M3hEAE</t>
  </si>
  <si>
    <t>Venezuela</t>
  </si>
  <si>
    <t>a1A360000013LzbEAE</t>
  </si>
  <si>
    <t>Multicountry Americas REDTRASEX</t>
  </si>
  <si>
    <t>Bolivia (Estado Plurinacional)</t>
  </si>
  <si>
    <t>a1A360000013M3iEAE</t>
  </si>
  <si>
    <t>Chile</t>
  </si>
  <si>
    <t>a1A360000013M3kEAE</t>
  </si>
  <si>
    <t>Perú</t>
  </si>
  <si>
    <t>a1A360000013LzYEAU</t>
  </si>
  <si>
    <t>Multicountry East Asia and Pacific RAI</t>
  </si>
  <si>
    <t>Tanzania (República Unida)</t>
  </si>
  <si>
    <t>Multicountry Southern Africa WHC</t>
  </si>
  <si>
    <t>a1A360000013M2mEAE</t>
  </si>
  <si>
    <t>Namibia</t>
  </si>
  <si>
    <t>a1A360000013M39EAE</t>
  </si>
  <si>
    <t>Mozambique</t>
  </si>
  <si>
    <t>a1A360000013M2fEAE</t>
  </si>
  <si>
    <t>Sudáfrica</t>
  </si>
  <si>
    <t>a1A360000013M3AEAU</t>
  </si>
  <si>
    <t>Malawi</t>
  </si>
  <si>
    <t>a1A360000013M2cEAE</t>
  </si>
  <si>
    <t>Botswana</t>
  </si>
  <si>
    <t>a1A360000013M36EAE</t>
  </si>
  <si>
    <t>Swazilandia</t>
  </si>
  <si>
    <t>a1A360000013M3BEAU</t>
  </si>
  <si>
    <t>Zambia</t>
  </si>
  <si>
    <t>a1A360000013M2nEAE</t>
  </si>
  <si>
    <t>Lesotho</t>
  </si>
  <si>
    <t>a1A360000013M38EAE</t>
  </si>
  <si>
    <t>Zimbabwe</t>
  </si>
  <si>
    <t>a1A360000013M2oEAE</t>
  </si>
  <si>
    <t>Multicountry Southern Africa SADC</t>
  </si>
  <si>
    <t>Angola</t>
  </si>
  <si>
    <t>a1A360000013M2pEAE</t>
  </si>
  <si>
    <t>Mauricio</t>
  </si>
  <si>
    <t>a1A360000013M2dEAE</t>
  </si>
  <si>
    <t>Congo (República Democrática)</t>
  </si>
  <si>
    <t>a1A360000013M2uEAE</t>
  </si>
  <si>
    <t>Seychelles</t>
  </si>
  <si>
    <t>a1A360000013M2iEAE</t>
  </si>
  <si>
    <t>Cabo Verde</t>
  </si>
  <si>
    <t>a1A360000013M3EEAU</t>
  </si>
  <si>
    <t>Suriname</t>
  </si>
  <si>
    <t>a1A360000013LzZEAU</t>
  </si>
  <si>
    <t>Haití</t>
  </si>
  <si>
    <t>a1A360000013LzpEAE</t>
  </si>
  <si>
    <t>Georgia</t>
  </si>
  <si>
    <t>a1A360000013M0dEAE</t>
  </si>
  <si>
    <t>Tayikistán</t>
  </si>
  <si>
    <t>a1A360000013M05EAE</t>
  </si>
  <si>
    <t>Ucrania</t>
  </si>
  <si>
    <t>a1A360000013M10EAE</t>
  </si>
  <si>
    <t>Armenia</t>
  </si>
  <si>
    <t>a1A360000013M0ZEAU</t>
  </si>
  <si>
    <t>Kazajstán</t>
  </si>
  <si>
    <t>a1A360000013M03EAE</t>
  </si>
  <si>
    <t>Belarús</t>
  </si>
  <si>
    <t>a1A360000013M0rEAE</t>
  </si>
  <si>
    <t>Turkmenistán</t>
  </si>
  <si>
    <t>a1A360000013M06EAE</t>
  </si>
  <si>
    <t>Azerbaiyán</t>
  </si>
  <si>
    <t>a1A360000013M0aEAE</t>
  </si>
  <si>
    <t>Kirguistán</t>
  </si>
  <si>
    <t>a1A360000013M04EAE</t>
  </si>
  <si>
    <t>Multicountry East Asia and Pacific HIVOS</t>
  </si>
  <si>
    <t>Timor-Leste</t>
  </si>
  <si>
    <t>a1A360000013M0NEAU</t>
  </si>
  <si>
    <t>India</t>
  </si>
  <si>
    <t>Multicountry South Asia</t>
  </si>
  <si>
    <t>a1A360000013M0TEAU</t>
  </si>
  <si>
    <t>Afganistán</t>
  </si>
  <si>
    <t>a1A360000013M0QEAU</t>
  </si>
  <si>
    <t>Bhután</t>
  </si>
  <si>
    <t>a1A360000013M0SEAU</t>
  </si>
  <si>
    <t>Islas Cook</t>
  </si>
  <si>
    <t>Multicountry Western Pacific</t>
  </si>
  <si>
    <t>a1A360000013M1mEAE</t>
  </si>
  <si>
    <t>Kiribati</t>
  </si>
  <si>
    <t>a1A360000013M1gEAE</t>
  </si>
  <si>
    <t>Tonga</t>
  </si>
  <si>
    <t>a1A360000013M1sEAE</t>
  </si>
  <si>
    <t>Nauru</t>
  </si>
  <si>
    <t>a1A360000013M1jEAE</t>
  </si>
  <si>
    <t>Niue</t>
  </si>
  <si>
    <t>a1A360000013M1oEAE</t>
  </si>
  <si>
    <t>Islas Marshall</t>
  </si>
  <si>
    <t>a1A360000013M1hEAE</t>
  </si>
  <si>
    <t>Tuvalu</t>
  </si>
  <si>
    <t>a1A360000013M1tEAE</t>
  </si>
  <si>
    <t>Palau</t>
  </si>
  <si>
    <t>a1A360000013M1kEAE</t>
  </si>
  <si>
    <t>Vanuatu</t>
  </si>
  <si>
    <t>a1A360000013M1fEAE</t>
  </si>
  <si>
    <t>Samoa</t>
  </si>
  <si>
    <t>a1A360000013M1pEAE</t>
  </si>
  <si>
    <t>Micronesia (Estados Federados)</t>
  </si>
  <si>
    <t>a1A360000013M1iEAE</t>
  </si>
  <si>
    <t>Ecuador</t>
  </si>
  <si>
    <t>a1A360000013M3mEAE</t>
  </si>
  <si>
    <t>Uruguay</t>
  </si>
  <si>
    <t>a1A360000013LzaEAE</t>
  </si>
  <si>
    <t>México</t>
  </si>
  <si>
    <t>a1A360000013M3ZEAU</t>
  </si>
  <si>
    <t>Togo</t>
  </si>
  <si>
    <t>Multicountry West Africa ALCO</t>
  </si>
  <si>
    <t>a1A360000013M3SEAU</t>
  </si>
  <si>
    <t>Ghana</t>
  </si>
  <si>
    <t>a1A360000013M3HEAU</t>
  </si>
  <si>
    <t>Benin</t>
  </si>
  <si>
    <t>a1A360000013M3CEAU</t>
  </si>
  <si>
    <t>Nigeria</t>
  </si>
  <si>
    <t>a1A360000013M3PEAU</t>
  </si>
  <si>
    <t>Multicountry EECA ECUO</t>
  </si>
  <si>
    <t>Lituania</t>
  </si>
  <si>
    <t>a1A360000013M18EAE</t>
  </si>
  <si>
    <t>Estonia</t>
  </si>
  <si>
    <t>a1A360000013M12EAE</t>
  </si>
  <si>
    <t>Polonia</t>
  </si>
  <si>
    <t>a1A360000013M0vEAE</t>
  </si>
  <si>
    <t>Letonia</t>
  </si>
  <si>
    <t>a1A360000013M17EAE</t>
  </si>
  <si>
    <t>Rusia (Federación)</t>
  </si>
  <si>
    <t>a1A360000013M0yEAE</t>
  </si>
  <si>
    <t>Rwanda</t>
  </si>
  <si>
    <t>Multicountry Africa ECSA-HC</t>
  </si>
  <si>
    <t>a1A360000013M2hEAE</t>
  </si>
  <si>
    <t>Eritrea</t>
  </si>
  <si>
    <t>a1A360000013M2BEAU</t>
  </si>
  <si>
    <t>Uganda</t>
  </si>
  <si>
    <t>a1A360000013M2kEAE</t>
  </si>
  <si>
    <t>Sudán del Sur</t>
  </si>
  <si>
    <t>a1A360000013M1zEAE</t>
  </si>
  <si>
    <t>Somalia</t>
  </si>
  <si>
    <t>a1A360000013M2jEAE</t>
  </si>
  <si>
    <t>Kenya</t>
  </si>
  <si>
    <t>a1A360000013M2XEAU</t>
  </si>
  <si>
    <t>Burundi</t>
  </si>
  <si>
    <t>a1A360000013M1rEAE</t>
  </si>
  <si>
    <t>Multicountry Southern Africa E8</t>
  </si>
  <si>
    <t>Multicountry Americas EMMIE</t>
  </si>
  <si>
    <t>Multicountry EECA ECOM</t>
  </si>
  <si>
    <t>Macedonia (ex República Yugoslava)</t>
  </si>
  <si>
    <t>a1A360000013M1PEAU</t>
  </si>
  <si>
    <t>Multicountry EECA EHRN</t>
  </si>
  <si>
    <t>Multicountry Western Africa HI</t>
  </si>
  <si>
    <t>Malí</t>
  </si>
  <si>
    <t>a1A360000013M3MEAU</t>
  </si>
  <si>
    <t>Níger</t>
  </si>
  <si>
    <t>a1A360000013M3OEAU</t>
  </si>
  <si>
    <t>Multicountry Southern Africa HIVOS</t>
  </si>
  <si>
    <t>Multicountry Asia IHAA</t>
  </si>
  <si>
    <t>Djibouti</t>
  </si>
  <si>
    <t>Multicountry Eastern Africa IGAD</t>
  </si>
  <si>
    <t>a1A360000013M21EAE</t>
  </si>
  <si>
    <t>Sudán</t>
  </si>
  <si>
    <t>a1A360000013M33EAE</t>
  </si>
  <si>
    <t>Etiopía</t>
  </si>
  <si>
    <t>a1A360000013M2MEAU</t>
  </si>
  <si>
    <t>Multicountry Eastern Africa ANECCA</t>
  </si>
  <si>
    <t>Multicountry Americas ICW</t>
  </si>
  <si>
    <t>Multicountry EECA IHAU</t>
  </si>
  <si>
    <t>Bulgaria</t>
  </si>
  <si>
    <t>a1A360000013M0sEAE</t>
  </si>
  <si>
    <t>Multicountry West Africa ITPC</t>
  </si>
  <si>
    <t>Sierra leona</t>
  </si>
  <si>
    <t>a1A360000013M3REAU</t>
  </si>
  <si>
    <t>Guinea</t>
  </si>
  <si>
    <t>a1A360000013M3JEAU</t>
  </si>
  <si>
    <t>Liberia</t>
  </si>
  <si>
    <t>a1A360000013M3LEAU</t>
  </si>
  <si>
    <t>Gambia</t>
  </si>
  <si>
    <t>a1A360000013M3GEAU</t>
  </si>
  <si>
    <t>Multicountry Eastern Africa KANCO</t>
  </si>
  <si>
    <t>Zanzibar</t>
  </si>
  <si>
    <t>a1A360000013M1wEAE</t>
  </si>
  <si>
    <t>Multicountry Americas REDLACTRANS</t>
  </si>
  <si>
    <t>Multicountry MENA HRA</t>
  </si>
  <si>
    <t>Marruecos</t>
  </si>
  <si>
    <t>a1A360000013M32EAE</t>
  </si>
  <si>
    <t>Líbano</t>
  </si>
  <si>
    <t>a1A360000013M0iEAE</t>
  </si>
  <si>
    <t>Irán (República Islámica)</t>
  </si>
  <si>
    <t>a1A360000013M0UEAU</t>
  </si>
  <si>
    <t>Egipto</t>
  </si>
  <si>
    <t>a1A360000013M30EAE</t>
  </si>
  <si>
    <t>Túnez</t>
  </si>
  <si>
    <t>a1A360000013M34EAE</t>
  </si>
  <si>
    <t>Libia</t>
  </si>
  <si>
    <t>a1A360000013M31EAE</t>
  </si>
  <si>
    <t>Jordania</t>
  </si>
  <si>
    <t>a1A360000013M0gEAE</t>
  </si>
  <si>
    <t>Multicountry Middle East MER</t>
  </si>
  <si>
    <t>Palestina (Estado)</t>
  </si>
  <si>
    <t>a1A360000013M0jEAE</t>
  </si>
  <si>
    <t>Siria (República Árabe)</t>
  </si>
  <si>
    <t>a1A360000013M0nEAE</t>
  </si>
  <si>
    <t>Iraq</t>
  </si>
  <si>
    <t>a1A360000013M0eEAE</t>
  </si>
  <si>
    <t>Yemen</t>
  </si>
  <si>
    <t>a1A360000013M0qEAE</t>
  </si>
  <si>
    <t>Multicountry Southern Africa MOSASWA</t>
  </si>
  <si>
    <t>Granada</t>
  </si>
  <si>
    <t>Multicountry Caribbean MCC</t>
  </si>
  <si>
    <t>a1A360000013LznEAE</t>
  </si>
  <si>
    <t>San Vicente y las Granadinas</t>
  </si>
  <si>
    <t>a1A360000013LzyEAE</t>
  </si>
  <si>
    <t>Antigua y Barbuda</t>
  </si>
  <si>
    <t>a1A360000013LzdEAE</t>
  </si>
  <si>
    <t>Saint Kitts y Nevis</t>
  </si>
  <si>
    <t>a1A360000013LzwEAE</t>
  </si>
  <si>
    <t>Dominica</t>
  </si>
  <si>
    <t>a1A360000013LzlEAE</t>
  </si>
  <si>
    <t>Santa Lucía</t>
  </si>
  <si>
    <t>a1A360000013LzxEAE</t>
  </si>
  <si>
    <t>Multicountry Caribbean CARICOM-PANCAP</t>
  </si>
  <si>
    <t>Barbados</t>
  </si>
  <si>
    <t>a1A360000013LzhEAE</t>
  </si>
  <si>
    <t>Bahamas (las)</t>
  </si>
  <si>
    <t>a1A360000013LzfEAE</t>
  </si>
  <si>
    <t>Montserrat</t>
  </si>
  <si>
    <t>a1A360000013LztEAE</t>
  </si>
  <si>
    <t>Multicountry Southern Africa ARASA</t>
  </si>
  <si>
    <t>0013600000zN6z8AAC</t>
  </si>
  <si>
    <t>a1236000009dRoyAAE</t>
  </si>
  <si>
    <t>Funding Request Place Holder</t>
  </si>
  <si>
    <t>a1236000009dRozAAE</t>
  </si>
  <si>
    <t>a1236000009dRp0AAE</t>
  </si>
  <si>
    <t>a1236000009dRp1AAE</t>
  </si>
  <si>
    <t>a1236000009dRp2AAE</t>
  </si>
  <si>
    <t>a1236000009dRp3AAE</t>
  </si>
  <si>
    <t>a1236000009dRp4AAE</t>
  </si>
  <si>
    <t>a1236000009dRp5AAE</t>
  </si>
  <si>
    <t>a1236000009dRp6AAE</t>
  </si>
  <si>
    <t>IOR-00028</t>
  </si>
  <si>
    <t>HIV I-1: Porcentaje de jóvenes de entre 15 y 24 años que viven con el VIH</t>
  </si>
  <si>
    <t>a3z360000009C2UAAU</t>
  </si>
  <si>
    <t>IOR-00029</t>
  </si>
  <si>
    <t>HIV I-2: Incidencia del VIH en el grupo de edad comprendido entre los 15 y los 49 años</t>
  </si>
  <si>
    <t>a3z360000009C2VAAU</t>
  </si>
  <si>
    <t>IOR-00030</t>
  </si>
  <si>
    <t>HIV I-3a: Porcentaje de asistentes a los servicios de atención prenatal cuyas pruebas de sífilis han dado positivo</t>
  </si>
  <si>
    <t>a3z360000009C2WAAU</t>
  </si>
  <si>
    <t>a3z360000009C2XAAU</t>
  </si>
  <si>
    <t>IOR-00043</t>
  </si>
  <si>
    <t>HIV I-5: Nuevas infecciones de VIH en niños</t>
  </si>
  <si>
    <t>a3z360000009C2aAAE</t>
  </si>
  <si>
    <t>a3z360000009C2bAAE</t>
  </si>
  <si>
    <t>IOR-00044</t>
  </si>
  <si>
    <t>HIV I-7: Vidas salvadas según modelos (basado en los datos epidemiológicos más recientes)</t>
  </si>
  <si>
    <t>a3z360000009C2cAAE</t>
  </si>
  <si>
    <t>IOR-00045</t>
  </si>
  <si>
    <t>HIV I-8: Infecciones evitadas según modelos de acuerdo con los últimos datos epidemiológicos</t>
  </si>
  <si>
    <t>a3z360000009C2dAAE</t>
  </si>
  <si>
    <t>a3z360000009C2eAAE</t>
  </si>
  <si>
    <t>a3z360000009C2YAAU</t>
  </si>
  <si>
    <t>a3z360000009C2ZAAU</t>
  </si>
  <si>
    <t>a3z360000009C2fAAE</t>
  </si>
  <si>
    <t>a3z360000009C2gAAE</t>
  </si>
  <si>
    <t>a3z360000009C2hAAE</t>
  </si>
  <si>
    <t>a3z360000009C2iAAE</t>
  </si>
  <si>
    <t>a3z360000009C2jAAE</t>
  </si>
  <si>
    <t>a3z360000009C2kAAE</t>
  </si>
  <si>
    <t>a3z360000009C2lAAE</t>
  </si>
  <si>
    <t>a3z360000009C2mAAE</t>
  </si>
  <si>
    <t>a3z360000009C2nAAE</t>
  </si>
  <si>
    <t>a3z360000009C2oAAE</t>
  </si>
  <si>
    <t>a3z360000009C4FAAU</t>
  </si>
  <si>
    <t>a3z360000009C3FAAU</t>
  </si>
  <si>
    <t>IOR-00003</t>
  </si>
  <si>
    <t>HIV O-2: Porcentaje de mujeres y hombres de entre 15 y 49 años que han tenido más de una pareja sexual en los últimos 12 meses</t>
  </si>
  <si>
    <t>a3z360000009C3GAAU</t>
  </si>
  <si>
    <t>IOR-00004</t>
  </si>
  <si>
    <t>HIV O-3: Porcentaje de mujeres y hombres de entre 15 y 49 años que han tenido más de una pareja sexual en los últimos 12 meses y dicen haber utilizado preservativo en su última relación sexual</t>
  </si>
  <si>
    <t>a3z360000009C3HAAU</t>
  </si>
  <si>
    <t>a3z360000009C3IAAU</t>
  </si>
  <si>
    <t>IOR-00006</t>
  </si>
  <si>
    <t>HIV O-4b: porcentaje de personas transgénero que comercian con sexo que dicen haber utilizado preservativo con su último cliente</t>
  </si>
  <si>
    <t>a3z360000009C3JAAU</t>
  </si>
  <si>
    <t>a3z360000009C3KAAU</t>
  </si>
  <si>
    <t>a3z360000009C3LAAU</t>
  </si>
  <si>
    <t>a3z360000009C3MAAU</t>
  </si>
  <si>
    <t>IOR-00000</t>
  </si>
  <si>
    <t>HIV O-8: tasa de asistencia escolar actual entre huérfanos y no huérfanos</t>
  </si>
  <si>
    <t>a3z360000009C3NAAU</t>
  </si>
  <si>
    <t>a3z360000009C3OAAU</t>
  </si>
  <si>
    <t>a3z360000009C3PAAU</t>
  </si>
  <si>
    <t>a3z360000009C3QAAU</t>
  </si>
  <si>
    <t>IOR-00026</t>
  </si>
  <si>
    <t>HSS O-5: Puntuación de la prontitud de servicios específicos en los centros de salud</t>
  </si>
  <si>
    <t>a3z360000009C3RAAU</t>
  </si>
  <si>
    <t>IOR-00027</t>
  </si>
  <si>
    <t>HSS O-4: Puntuación de la prontitud de servicios generales en los centros de salud</t>
  </si>
  <si>
    <t>a3z360000009C3SAAU</t>
  </si>
  <si>
    <t>a3z360000009C3TAAU</t>
  </si>
  <si>
    <t>a3z360000009C3UAAU</t>
  </si>
  <si>
    <t>a3z360000009C3VAAU</t>
  </si>
  <si>
    <t>a3z360000009C3WAAU</t>
  </si>
  <si>
    <t>a3z360000009C3XAAU</t>
  </si>
  <si>
    <t>a3z360000009C3YAAU</t>
  </si>
  <si>
    <t>a3z360000009C3ZAAU</t>
  </si>
  <si>
    <t>a3z360000009C3aAAE</t>
  </si>
  <si>
    <t>MCI-00001</t>
  </si>
  <si>
    <t>Prevención - Hombres que tienen relaciones sexuales con hombres y personas transgénero</t>
  </si>
  <si>
    <t>a3z360000009C1VAAU</t>
  </si>
  <si>
    <t>MCI-00017</t>
  </si>
  <si>
    <t>FSS - Políticas y gobernanza</t>
  </si>
  <si>
    <t>a3z360000009C1gAAE</t>
  </si>
  <si>
    <t>MCI-00018</t>
  </si>
  <si>
    <t>FSS - Financiamiento de la atención sanitaria</t>
  </si>
  <si>
    <t>a3z360000009C1hAAE</t>
  </si>
  <si>
    <t>MCI-00020</t>
  </si>
  <si>
    <t>Eliminación de las barreras legales de acceso</t>
  </si>
  <si>
    <t>a3z360000009C1jAAE</t>
  </si>
  <si>
    <t>MCI-00071</t>
  </si>
  <si>
    <t>Otro módulo</t>
  </si>
  <si>
    <t>a3z360000009C1oAAE</t>
  </si>
  <si>
    <t>MCI-00221</t>
  </si>
  <si>
    <t>a1O36000001EGIjEAO</t>
  </si>
  <si>
    <t>MCI-00222</t>
  </si>
  <si>
    <t>a1O36000001EGIkEAO</t>
  </si>
  <si>
    <t>MCI-00224</t>
  </si>
  <si>
    <t>KP-2c: Porcentaje de trabajadores del sexo cubiertos por programas de prevención del VIH; intervenciones individuales y/o para grupos reducidos</t>
  </si>
  <si>
    <t>a1O36000001EGImEAO</t>
  </si>
  <si>
    <t>MCI-00227</t>
  </si>
  <si>
    <t>KP-2d: Porcentaje de usuarios de drogas inyectables cubiertos por programas de prevención del VIH; intervenciones individuales y/o para grupos reducidos</t>
  </si>
  <si>
    <t>a1O36000001EGIpEAO</t>
  </si>
  <si>
    <t>MCI-00232</t>
  </si>
  <si>
    <t>KP-2e: Porcentaje de otras poblaciones a las que han llegado intervenciones de prevención del VIH a nivel individual o de grupo reducido basadas en pruebas o que cumplen los niveles mínimos exigidos</t>
  </si>
  <si>
    <t>a1O36000001EGIuEAO</t>
  </si>
  <si>
    <t>MCI-00236</t>
  </si>
  <si>
    <t>PMTCT-2: Porcentaje de mujeres embarazadas seropositivas que han recibido antirretrovirales para reducir el riesgo de transmisión maternoinfantil</t>
  </si>
  <si>
    <t>a1O36000001EGIyEAO</t>
  </si>
  <si>
    <t>MCI-00237</t>
  </si>
  <si>
    <t>PMTCT-3: Porcentaje de bebés nacidos de mujeres seropositivas que reciben pruebas virológicas para el VIH en sus dos primeros meses de vida</t>
  </si>
  <si>
    <t>a1O36000001EGIzEAO</t>
  </si>
  <si>
    <t>MCI-00211</t>
  </si>
  <si>
    <t>GP-1: Número de mujeres y hombres de 15+ años que se han sometido a una prueba del VIH y conocen los resultados</t>
  </si>
  <si>
    <t>a1O36000001EGIZEA4</t>
  </si>
  <si>
    <t>MCI-00240</t>
  </si>
  <si>
    <t>TCS-3: Porcentaje de adultos y niños que han iniciado TARV con una carga viral indetectable a 12 meses (&lt;1000 copias/ml)</t>
  </si>
  <si>
    <t>a1O36000001EGJ2EAO</t>
  </si>
  <si>
    <t>MCI-00241</t>
  </si>
  <si>
    <t>TCS-4: Porcentaje de centros de salud que administran terapia antirretroviral y han experimentado desabastecimiento de al menos un medicamento antirretroviral necesario en los últimos 12 meses</t>
  </si>
  <si>
    <t>a1O36000001EGJ3EAO</t>
  </si>
  <si>
    <t>MCI-00242</t>
  </si>
  <si>
    <t>TCS-5: Proporción de personas con desnutrición que viven con el VIH que han recibido alimentación complementaria o terapéutica en algún momento del período de informe</t>
  </si>
  <si>
    <t>a1O36000001EGJ4EAO</t>
  </si>
  <si>
    <t>MCI-00212</t>
  </si>
  <si>
    <t>GP-2: Porcentaje de individuos de la población objetivo cubiertos por programas de divulgación comunitarios con una intervención de prevención del VIH estandarizada</t>
  </si>
  <si>
    <t>a1O36000001EGIaEAO</t>
  </si>
  <si>
    <t>MCI-00213</t>
  </si>
  <si>
    <t>GP-3: Proporción de nuevos individuos cuyas pruebas de VIH han dado positivo que reciben servicios de atención (pre-TARV o TARV)</t>
  </si>
  <si>
    <t>a1O36000001EGIbEAO</t>
  </si>
  <si>
    <t>MCI-00217</t>
  </si>
  <si>
    <t>a1O36000001EGIfEAO</t>
  </si>
  <si>
    <t>MCI-00218</t>
  </si>
  <si>
    <t>a1O36000001EGIgEAO</t>
  </si>
  <si>
    <t>MCI-00219</t>
  </si>
  <si>
    <t>KP-2a: Porcentaje de hombres que tienen relaciones sexuales con hombres a los que han llegado intervenciones de prevención del VIH a nivel individual o de grupo reducido basadas en pruebas o que cumplen los niveles mínimos exigidos</t>
  </si>
  <si>
    <t>a1O36000001EGIhEAO</t>
  </si>
  <si>
    <t>MCI-00220</t>
  </si>
  <si>
    <t>KP-2b: Porcentaje de personas transgénero cubiertas por programas de Prevención del VIH; intervenciones individuales y/o para grupos reducidos</t>
  </si>
  <si>
    <t>a1O36000001EGIiEAO</t>
  </si>
  <si>
    <t>MCI-00034</t>
  </si>
  <si>
    <t>TB/HIV-3: Porcentaje de pacientes seropositivos que se han sometido a pruebas de detección de tuberculosis en centros de atención o tratamiento para enfermos de VIH</t>
  </si>
  <si>
    <t>a1O36000001EGFiEAO</t>
  </si>
  <si>
    <t>MCI-00035</t>
  </si>
  <si>
    <t>TB/HIV-4: Porcentaje de nuevos pacientes seropositivos que han comenzado tratamiento preventivo con isoniazida (TPI) durante el período de informe</t>
  </si>
  <si>
    <t>a1O36000001EGFjEAO</t>
  </si>
  <si>
    <t>MCI-00061</t>
  </si>
  <si>
    <t>SD-2: Número de visitas ambulatorias por cada 10.000 habitantes</t>
  </si>
  <si>
    <t>a1O36000001EGG9EAO</t>
  </si>
  <si>
    <t>MCI-00066</t>
  </si>
  <si>
    <t>PSM-1: Porcentaje de centros de salud que indican que no tienen desabastecimiento de medicamentos esenciales</t>
  </si>
  <si>
    <t>a1O36000001EGGEEA4</t>
  </si>
  <si>
    <t>MCI-00032</t>
  </si>
  <si>
    <t>TB/HIV-1: Porcentaje de pacientes con tuberculosis para los que se registró el resultado de la prueba del VIH en el registro de tuberculosis</t>
  </si>
  <si>
    <t>a1O36000001EGFgEAO</t>
  </si>
  <si>
    <t>MCI-00033</t>
  </si>
  <si>
    <t>TB/HIV-2: Porcentaje de pacientes seropositivos con tuberculosis registrados que han recibido tratamiento antirretroviral durante el tratamiento de la tuberculosis</t>
  </si>
  <si>
    <t>a1O36000001EGFhEAO</t>
  </si>
  <si>
    <t>MCI-00081</t>
  </si>
  <si>
    <t>Cambio de comportamiento como parte de programas para hombres que tienen relaciones sexuales con hombres y personas transgénero</t>
  </si>
  <si>
    <t>a1O36000001EGGTEA4</t>
  </si>
  <si>
    <t>MCI-00082</t>
  </si>
  <si>
    <t>Preservativos como parte de programas para hombres que tienen relaciones sexuales con hombres y personas transgénero</t>
  </si>
  <si>
    <t>a1O36000001EGGUEA4</t>
  </si>
  <si>
    <t>MCI-00083</t>
  </si>
  <si>
    <t>Pruebas de VIH y asesoramiento como parte de programas para hombres que tienen relaciones sexuales con hombres y personas transgénero</t>
  </si>
  <si>
    <t>a1O36000001EGGVEA4</t>
  </si>
  <si>
    <t>MCI-00084</t>
  </si>
  <si>
    <t>Diagnóstico y tratamiento de ITS como parte de programas para hombres que tienen relaciones sexuales con hombres y personas transgénero</t>
  </si>
  <si>
    <t>a1O36000001EGGWEA4</t>
  </si>
  <si>
    <t>MCI-00085</t>
  </si>
  <si>
    <t>Diagnóstico y tratamiento de la hepatitis vírica como parte de programas para hombres que tienen relaciones sexuales con hombres y personas transgénero</t>
  </si>
  <si>
    <t>a1O36000001EGGXEA4</t>
  </si>
  <si>
    <t>MCI-00086</t>
  </si>
  <si>
    <t>Otras intervenciones para hombres que tienen relaciones sexuales con hombres y personas transgénero</t>
  </si>
  <si>
    <t>a1O36000001EGGYEA4</t>
  </si>
  <si>
    <t>MCI-00075</t>
  </si>
  <si>
    <t>Pruebas de VIH y asesoramiento como parte de programas para la población general</t>
  </si>
  <si>
    <t>a1O36000001EGGNEA4</t>
  </si>
  <si>
    <t>MCI-00077</t>
  </si>
  <si>
    <t>Seguridad hematológica</t>
  </si>
  <si>
    <t>a1O36000001EGGPEA4</t>
  </si>
  <si>
    <t>MCI-00110</t>
  </si>
  <si>
    <t>Intervenciones de poblaciones clave como parte de los programas para adolescentes y jóvenes</t>
  </si>
  <si>
    <t>a1O36000001EGGwEAO</t>
  </si>
  <si>
    <t>MCI-00123</t>
  </si>
  <si>
    <t>Atención extrahospitalaria</t>
  </si>
  <si>
    <t>a1O36000001EGH9EAO</t>
  </si>
  <si>
    <t>MCI-00124</t>
  </si>
  <si>
    <t>Atención hospitalaria</t>
  </si>
  <si>
    <t>a1O36000001EGHAEA4</t>
  </si>
  <si>
    <t>MCI-00176</t>
  </si>
  <si>
    <t>Retención y distribución de trabajadores de salud comunitarios</t>
  </si>
  <si>
    <t>a1O36000001EGI0EAO</t>
  </si>
  <si>
    <t>MCI-00181</t>
  </si>
  <si>
    <t>Desarrollo y aplicación de legislación, estrategias y políticas de salud</t>
  </si>
  <si>
    <t>a1O36000001EGI5EAO</t>
  </si>
  <si>
    <t>MCI-00182</t>
  </si>
  <si>
    <t>Seguimiento y comunicación de la ejecución de leyes y políticas</t>
  </si>
  <si>
    <t>a1O36000001EGI6EAO</t>
  </si>
  <si>
    <t>MCI-00183</t>
  </si>
  <si>
    <t>a1O36000001EGI7EAO</t>
  </si>
  <si>
    <t>MCI-00184</t>
  </si>
  <si>
    <t>Sostenibilidad financiera</t>
  </si>
  <si>
    <t>a1O36000001EGI8EAO</t>
  </si>
  <si>
    <t>MCI-00194</t>
  </si>
  <si>
    <t>a1O36000001EGIIEA4</t>
  </si>
  <si>
    <t>MCI-00185</t>
  </si>
  <si>
    <t>Igualdad en el financiamiento de la atención sanitaria</t>
  </si>
  <si>
    <t>a1O36000001EGI9EAO</t>
  </si>
  <si>
    <t>MCI-00186</t>
  </si>
  <si>
    <t>a1O36000001EGIAEA4</t>
  </si>
  <si>
    <t>MCI-00189</t>
  </si>
  <si>
    <t>Evaluación del entorno político y legal y reforma de leyes</t>
  </si>
  <si>
    <t>a1O36000001EGIDEA4</t>
  </si>
  <si>
    <t>MCI-00190</t>
  </si>
  <si>
    <t>Servicios de asesoría legal y alfabetización jurídica</t>
  </si>
  <si>
    <t>a1O36000001EGIEEA4</t>
  </si>
  <si>
    <t>MCI-00191</t>
  </si>
  <si>
    <t>Formación sobre los derechos de los funcionarios, los profesionales de la salud y la policía</t>
  </si>
  <si>
    <t>a1O36000001EGIFEA4</t>
  </si>
  <si>
    <t>MCI-00192</t>
  </si>
  <si>
    <t>Seguimiento de los derechos legales con base comunitaria</t>
  </si>
  <si>
    <t>a1O36000001EGIGEA4</t>
  </si>
  <si>
    <t>MCI-00193</t>
  </si>
  <si>
    <t>Fomento de políticas sobre derechos humanos</t>
  </si>
  <si>
    <t>a1O36000001EGIHEA4</t>
  </si>
  <si>
    <t>MCI-00208</t>
  </si>
  <si>
    <t>Apoyo a la gestión de adquisiciones y suministros</t>
  </si>
  <si>
    <t>a1O36000001EGIWEA4</t>
  </si>
  <si>
    <t>MCI-00247</t>
  </si>
  <si>
    <t>Cualquier intervención</t>
  </si>
  <si>
    <t>a1O36000001EGJ9EAO</t>
  </si>
  <si>
    <t>36.6%</t>
  </si>
  <si>
    <t>95%</t>
  </si>
  <si>
    <t>63%</t>
  </si>
  <si>
    <t>76%</t>
  </si>
  <si>
    <t>SUMEVE</t>
  </si>
  <si>
    <t>SIAP/VICITS</t>
  </si>
  <si>
    <t>16.6%</t>
  </si>
  <si>
    <t>Estudio de Tamaño Poblacional</t>
  </si>
  <si>
    <t>10.5%</t>
  </si>
  <si>
    <t>SIGPRO</t>
  </si>
  <si>
    <t>40%</t>
  </si>
  <si>
    <t>60%</t>
  </si>
  <si>
    <t>36%</t>
  </si>
  <si>
    <t>64%</t>
  </si>
  <si>
    <t>11%</t>
  </si>
  <si>
    <t>89%</t>
  </si>
  <si>
    <t>Este indicador se obtiene de las atenciones recibidas por esta población en las clínicas VICITS, por lo que el numerador de este indicador son todas las personas transgénero VIH +  menores de 25 años durante el periodo a reportar y el denominador corresponde al total de personas transgénero + registrados en las clínicas VICITS durante el período a reportar</t>
  </si>
  <si>
    <t>Este indicador se obtiene de las atenciones recibidas por esta población en las clínicas VICITS, por lo que el numerador de este indicador son todas las personas transgénero VIH +  mayores de 25 años durante el periodo a reportar y el denominador corresponde al total de personas transgénero VIH + registradas en las clínicas VICITS durante elperíodo a reportar.</t>
  </si>
  <si>
    <t>Este indicador se obtiene de las atenciones recibidas por esta población en las clínicas VICITS, por lo que el numerador de este indicador son todas las profesionales del sexo VIH +  menores de 25 años durante el periodo a reportar y el denominador corresponde al total de profesionales del sexo VIH + registradas en las clínicas VICITS durante el período a reportar</t>
  </si>
  <si>
    <t>Este indicador se obtiene de las atenciones recibidas por esta población en las clínicas VICITS, por lo que el numerador de este indicador son todas las profesionales del sexo VIH +  mayores de 25 años durante el periodo a reportar y el denominador corresponde al total de profesionales del sexo VIH + registradas en las clínicas VICITS durante el período a reportar</t>
  </si>
  <si>
    <t>Este indicador se obtiene de las atenciones recibidas por esta población en las clínicas VICITS, por lo que el numerador de este indicador son todos los HSH VIH +  menores de 25 años durante el periodo a reportar y el denominador corresponde al total de HSH VIH+ registrados en las clínicas VICITS.</t>
  </si>
  <si>
    <t>Este indicador se obtiene de las atenciones recibidas por esta población en las clínicas VICITS, por lo que el numerador de este indicador son todos los HSH VIH +  mayores de 25 años durante el periodo a reportar y el denominador corresponde al total de HSH VIH + registrados en las clínicas VICITS.</t>
  </si>
  <si>
    <t>Contribuir a la prevención del VIH en poblaciones claves a través de la prestación de servicios integrales</t>
  </si>
  <si>
    <t>Fortalecer y ampliar la atención integral a las personas con VIH-SIDA, con énfasis en la población clave, en las diferentes instituciones prestadoras de servicios de salud.</t>
  </si>
  <si>
    <t xml:space="preserve">Fortalecer del sistema de salud para su resiliencia y sostenibilidad, bajo un enfoque de derechos humanos, género y participación multisectorial. 
</t>
  </si>
  <si>
    <t>Reducir nuevas infecciones del VIH en poblaciones claves en El Salvador</t>
  </si>
  <si>
    <t xml:space="preserve">Supuestos: Las metas reflejan la cobertura nacional esperada de realización de pruebas de VIH en los centros penitenciarios, con recursos nacionales y del Fondo Mundial. El Fondo Mundial contribuirá con el 50% de la meta a través de intervenciones para testeo en todos los centros penitenciarios existentes a nivel nacional.
Intervenciones clave: se realizará la prueba presuntiva y confirmatoria según aplica, con pre y post consejería de acuerdo al protocolo nacional al menos una vez a una persona por año.
Fuente: para la línea de base se toma el reporte del SUMEVE de pruebas realizadas en centros penitenciarios, que  utiliza método de identificación de persona. Para las metas, también se mantendrá el SUMEVE. El denominador corresponde al censo de población privada de libertad de la Dirección General de Centros Penales (DGCP) a octubre del 2017. Tanto el numerador como denominador se reportará en base a lo registrado en el período a reportar.
Métodos de medición: La fuente primaria lo constituye el formulario FVIH-02. el cual registrará la realización de la post consejería . Los formularios serán digitalizados en el SUMEVE, para generar una base de datos por CUI, a ser deduplicada de manera electrónica para contabilizar el total alcanzado en el período.
</t>
  </si>
  <si>
    <t xml:space="preserve">Supuestos: Se establecen las metas en base a la línea de base de la cascada de atención del VIH en El Salvador.
El Fondo Mundial contribuirá con el 50% y 40% de las necesidades de reactivos e insumos para pruebas especiales de seguimiento en año 1 , 2 y 3 (40%) respectivamente, mientras el Estado cubrirá 100% de las necesidades de ARV.
Intervenciones: adquisición de 50%,  40% de necesidades nacionales de reactivos para CD4 y carga viral para las personas esperadas a estar vinculadas a la atención en 2019 al 2021; apoyo para la red de transporte de muestras y análisis de la calidad de los datos.
Fuente: la línea de base y las metas son generadas por el SUMEVE. El denominador corresponde a las estimaciones y proyecciones Spectrum 2016. El denominador para las metas será reportado como se indica en este marco de desempeño.
Métodos de medición: la fuente primaria corresponde a los registros de pacientes de los Centros de Atención Integral, a ser registrados en el SUMEVE. Las personas en ARV a reportar corresponden a aquellas que se encuentran retenidas al momento del corte del período. Para las metas, el denominador a utilizar corresponde con el que se incluye en este marco de desempeño.
</t>
  </si>
  <si>
    <t xml:space="preserve">Supuestos:
Las metas reflejan la cobertura nacional a alcanzar con paquetes de prevención para HSH con recursos del Fondo Mundial, a través de 2 Centros Comunitarios de Prevención Integral (CCPI) , uno itinerante y uno fisico, además GOES con sus centros de salud amigables y PEPFAR cuyo financiamiento para estas intervenciones aún no han sido confirmadas. Para esta propuesta se espera alcanzar a la población HSH a través de dos estrategias de intervención una con abordajes cara a cara y otra a través de una estrategia multimedia(App) esta segunda como un pilotaje la cual estará sujeta a evaluación de su efectividad de alcance en el año 1 y este determinará un análisis para la redistribución de alcances con ambas estrategias en el año 2 y año 3; siendo entonces la distribución para los tres años:
Año1: Meta Total nacional 27,070
Alcance con abordajes cara a cara y estrategia multimedia financiado por el fondo mundial: 23010 un 85% de la meta de cobertura para este año. Distribuido de la siguiente forma: 21169 paquetes de prevención alcanzados por el SR y 1841 paquetes de prevención alcanzados por RP
Alcance de paquetes de prevención con financiamiento GOES: 1895 (7%) de la meta de cobertura para este año.
Alcance de paquetes de prevención con financiamiento PEPFAR: 2166 (8%) de la meta de cobertura para este año.
Año2: Meta Total nacional 27611
Alcance con abordajes cara a cara y estrategia multimedia financiado por el fondo mundial: 21537 un 78% de la meta de cobertura para este año. Distribuido de la siguiente forma: 19814 paquetes de prevención alcanzados por el SR y 1723 paquetes de prevención alcanzados por RP
Alcance con presupuesto GOES: 3037 un 11% de la meta de cobertura para este año.
Alcance de paquetes de prevención con PEPFAR: 3031 (11%) de la meta de cobertura para este año.
Año3: Meta Total nacional 27611
Alcance con abordajes cara a cara y estrategia multimedia financiado por el fondo mundial: 20709 un 75% de la meta de cobertura para este año. Distribuido de la siguiente forma: 19052 paquetes de prevención alcanzados por el SR y 1657 paquetes de prevención alcanzados por RP
Alcance con presupuesto GOES: 3589 un 13% de la meta de cobertura para este año.
Alcance de paquetes de prevención con PEPFAR: 3313 (12%) de la meta de cobertura para este año.
Intervenciones clave:
Se considera persona alcanzada cuando se ha entregado un paquete de servicios que incluye la entrega en uno o más contactos de: 1 intervención de CCC+ hasta 48 condones +3 lubricantes en tubo+20 lubricantes en sobres+ evidencia de referencia efectiva hacia diagnóstico de VIH o los servicios VICITS para diagnóstico y prevención de ITS, en un año. La evidencia de referencia efectiva implica firma y sello del laboratorio hospitalario o de unidades móviles posterior a la post consejería en formulario F3.
Para los usuarios captados con la app, se evidenciará la toma efectiva de prueba a través del formulario de consulta emitido por el prestador de servicio seleccionado.
Fuente:
Para la línea de base y metas, el Sistema de Información de Gestión de Proyectos (SIGPRO) bajo la coordinación del SR Plan. El denominador corresponde a la estimación de tamaño de población HSH a nivel nacional, con una extrapolación nacional en el marco de la ECVC, realizada en el 2016.
Métodos de medición del SR:
La fuente primaria lo constituyen el formulario F1 (intervenciones CCC e insumos) y formulario F3 para evidencia de la referencia con código único de identificación (CUI) para cada persona que se le entrega uno o más servicios del paquete. Como fuente de control cruzado se utilizará el formulario F2 y 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Métodos de medición RP:
El RP MINSAL realizará pilotaje del registro de la estrategia de prevención durante el año 1 del Proyecto, debido a que esta estrategia no era registrada como tal en los sistemas de información, por lo anterior el RP creará la fuente primaria de registro cuya información se incorporará en una APP creada por la DTIC del MINSAL la cual incluirá el CUI del usuario para poder realizar cruces con el SR y así evitar duplicidad.
</t>
  </si>
  <si>
    <t xml:space="preserve">Supuestos:
Las metas reflejan la cobertura nacional a alcanzar con paquetes de prevención para Trans con recursos del Fondo Mundial, a través de 2 Centros Comunitarios de Prevención Integral , uno itinerante y otro fisico (CCPI) , además de GOES con sus centros de salud amigables y PEPFAR quien aún no ha confirmado su financiamiento para alcanzar estas metas. Para esta propuesta se espera alcanzar a la población Trans a través de dos estrategias de intervención una con abordajes cara a cara y otra a través de una estrategia multimedia(App) esta segunda como un pilotaje la cual estará sujeta a evaluación de su efectividad de alcance en el año 1 y este determinará un análisis para la redistribución de alcances con ambas estrategias en el año 2 y año 3; siendo entonces la distribución para los tres años:
Año1: Meta Total nacional 1609
Alcance con abordajes cara a cara y estrategia multimedia financiado por el fondo mundial: 1,367 un 85% de la meta de cobertura para este año. Distribuidos de la siguiente forma: 1259 paquetes alcanzados por el SR y 109 paquetes de prevención alcanzados por el RP
Alcance de paquetes de prevención con financiamiento GOES: 193 (12%) de la meta de cobertura para este año.
Alcance de paquetes de prevención con financiamiento PEPFAR: 48 un (3%) de la meta de cobertura para este año.
Año2: Meta Total nacional 1609
Alcance con abordajes cara a cara y estrategia multimedia financiado por el fondo mundial: 1255 un 78% de la meta de cobertura para este año. Distribuidos de la siguiente forma: 1154 paquetes alcanzados por el SR y 100 paquetes de prevención alcanzados por el RP
Alcance con financiamiento GOES: 306 un (19%) de la meta de cobertura para este año.
Alcance de paquetes de prevención con PEPFAR: 48 un 3% de la meta de cobertura para este año.
Año3: Meta Total nacional 1709
Alcance con abordajes cara a cara y estrategia multimedia financiado por el fondo mundial: 1333 un 75% de la meta de cobertura para este año. Distribuidos de la siguiente forma: 1227 paquetes alcanzados por el SR y 106 paquetes de prevención alcanzados por el RP
Alcance con aplicación con GOES: 325 un 19% de la meta de cobertura para este año.
Alcance de paquetes de prevención con PEPFAR: 51 (3%) de la meta de cobertura para este año.
Intervenciones clave:
Se considera persona alcanzada cuando se ha entregado un paquete de servicios que incluye la entrega en uno o más contactos de: 1 intervención de CCC+ hasta 144 condones + 6 lubricantes en tubo + evidencia de referencia efectiva hacia diagnóstico de VIH o los servicios VICITS para diagnóstico y prevención de ITS, en un año. La evidencia de referencia efectiva implica firma y sello del laboratorio hospitalario o de unidades móviles posterior a la post consejería en formulario F3.
Para las usuarias captadas con la app, se evidenciará la toma efectiva de prueba a través del formulario de consulta emitido por el prestador de servicio seleccionado.
Fuente SR:
Para la línea de base y metas, el Sistema de Información de Gestión de Proyectos (SIGPRO) bajo la coordinación del SR Plan. El denominador corresponde a la estimación de tamaño de población de mujeres trans con una extrapolación nacional, en el marco de la ECVC realizada en el 2014.
Métodos de medición:
La fuente primaria lo constituyen el formulario F1 (intervenciones CCC e insumos) y formulario F3 para evidencia de la referencia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Métodos de medición RP:
El RP MINSAL realizará pilotaje del registro de la estrategia de prevención durante el año 1 del Proyecto , debido a que esta estrategia no era registrada como tal en los sistemas de información, por lo anterior el RP creará la fuente primaria de registro cuya información se incorporara en una APP creada por la DTIC del MINSAL la cual incluirá el CUI del usuario para poder realizar cruces con el SR y así evitar duplicidad.
</t>
  </si>
  <si>
    <t xml:space="preserve">Supuestos:
Las metas reflejan la cobertura nacional a alcanzar con paquetes de prevención para MTS con recursos del Fondo Mundial a través de 2 Centros Comunitarios de Prevención Integral , uno itinerante y otro físico (CCPI) , además MINSAL con sus servicios amigables en UCSF y PEPFAR con sus intervenciones, para estas metas no se tiene confirmado que se tendrá financiamiento. Para esta propuesta se espera alcanzar a la población MTS a través del trabajo conjunto con  Plan Internacional como sub-receptor y de sus Sub-subreceptores a través de dos estrategias de intervención una con abordajes cara a cara y otra a través de una estrategia multimedia(App) esta segunda como un pilotaje la cual estará sujeta a evaluación de su efectividad de alcance en el año 1 y este determinará un análisis para la redistribución de alcances con ambas estrategias en el año 2 y año 3; siendo entonces la distribución para los tres años:
Año1: Meta Total nacional 10344 (92%)
Alcance con la Estrategia de Prevención Combinada adaptada con abordajes cara a cara y estrategia multimedia, financiado por el fondo mundial: 8792 un 85% de la meta de cobertura para este año, distribuido en 8089 paquetes de prevención alcanzados por SR y 703 paquetes de prevención alcanzados por el RP
Alcance de paquetes de prevención con presupuesto GOES: 1241 (12%) de la meta de cobertura para este año.
Alcance de paquetes de prevención con PEPFAR: 310 (3%) de la meta de cobertura para este año.
Año2: Meta Total nacional 11693
Alcance con abordajes cara a cara y estrategia multimedia financiado por el fondo mundial: 9120 un 78% de la meta de cobertura para este año, distribuido en 8391 paquetes de prevención (92%) alcanzados por SR y 730 paquetes de prevención alcanzados por el RP (8%)
Alcance con aplicación con presupuesto GOES: 2222 un 19% de la meta de cobertura para este año.
Alcance de paquetes de prevención con PEPFAR: 351 (3%) de la meta de cobertura para este año.
Año3: Meta Total nacional 11693
Alcance con abordajes cara a cara y estrategia multimedia financiado por el fondo mundial: 9120 un 78% de la meta de cobertura para este año. distribuido en 8391 paquetes de prevención (92%) alcanzados por SR y 730 paquetes de prevención alcanzados por el RP (8%)
Alcance con aplicación con GOES: 2222 un 19% de la meta de cobertura para este año.
Alcance de paquetes de prevención con PEPFAR: 351 (3%) de la meta de cobertura para este año.
Intervenciones clave:
Se considera persona alcanzada cuando se ha entregado un paquete de servicios que incluye la entrega en uno o más contactos de: 1 intervención de CCC+ hasta 144 condones + 4 lubricantes en tubo + 26 lubricantes en sobre + evidencia de referencia efectiva hacia diagnóstico de VIH o los servicios VICITS para diagnóstico y prevención de ITS, en un año. La evidencia de referencia efectiva  implica firma y sello del laboratorio hospitalario o de unidades móviles posterior a la post consejería de la prueba de VIH en formulario F3.
Para las usuarias captadas con la app, se evidenciará la toma efectiva de prueba a través del formulario de consulta emitido por el prestador de servicio seleccionado.
Fuente:
Para la línea de base y metas, el Sistema de Información de Gestión de Proyectos (SIGPRO) bajo la coordinación del SR Plan. El denominador corresponde a la estimación de tamaño de población de mujeres trabajadoras sexuales, con una extrapolación nacional, en el marco de la ECVC realizada en el 2016.
Métodos de medición SR
La fuente primaria lo constituyen el formulario F1 (intervenciones CCC e insumos) y formulario F3 para evidencia de la referencia con código único de identificación (CUI) para cada persona que se le entrega uno o más servicios del paquete. Como fuente de control cruzado se utilizará el formulario F2/F4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Métodos de medición RP:
El RP MINSAL realizará pilotaje del registro de la estrategia de prevención durante el año 1 del Proyecto , debido a que esta estrategia no era registrada como tal en los sistemas de información, por lo anterior el RP creará la fuente primaria de registro cuya información se incorporara en una APP creada por la DTIC del MINSAL la cual incluira el CUI del usuario para poder realizar cruces con el SR y asi evitar duplicidad.
</t>
  </si>
  <si>
    <t xml:space="preserve">Porcentaje de hombres que mantienen relaciones sexuales con otros hombres y viven con el VIH
COMENTARIOS: El incremento de las metas responden al registro histórico para estas poblaciones
La línea de base de este indicador fue tomada del estudio de Tamaño de Población que realizó Plan Internacional durante el año 2016.Para el cumplimiento de este indicador se tomarán datos para  reportar de las atenciones brindadas en las clínicas VICITS . 
'Supuestos para las metas: Las metas han sido establecidas en el marco del Plan Estratégico Nacional de la Respuesta al VIH/SIDA y las ITS 2016-2021 que plantea la reducción del 85% de las nuevas infecciones por VIH al 2021 
con relación a la línea de base y la reducción conservadora de la mortalidad sin variación significativa en términos absolutos al 2020 respecto a la línea de base, basado en el escenario resultado del estudio de caso de inversión con la herramienta GOALS/ONUSIDA y Spectrum en el 2016. 
Fuente de datos:  La línea de base y las metas son generadas por el Sistema de información de vigilancia centinela SIAP-VICITS. El resultado de la encuesta de prevalencia y comportamiento de HSH en 2016 muestra una prevalencia nacional estimada de 10.5% (mínimo 6.0% y máximo 13.8%) y la distribución en los 14 departamentos (menor 7.0%; mayor 12.7%) con más alta prevalencia de VIH y tamaño de población clave: San Salvador (12.7%), La Libertad (11.9%), Cuscatlán (10.2) y Chalatenango (9.4%), San Miguel (8.9%), Santa Ana (8.4%) y Sonsonate (8.0%). Los resultados de las estimaciones de prevalencia generados por VICITS han sido variables en los últimos años lo cual se ha atribuido al incremento de la cobertura de dicho sistema. Durante el período de implementación se continuará aumentando su cobertura como sistema fuente para la vigilancia en esta población. El indicador refleja resultados esperados a nivel nacional y se limita a la población que tiene acceso a las clínicas VICITS
Métodos de medición: 
Existen 15 VICITS en El Salvador, en las ciudades de Santa Ana (1), Ahuachapán (1), Sonzacate (1), Santa Tecla (1), La Libertad (1), San Salvador (4), Zacatecoluca (1), San Miguel (1), Chalatenango (1), Cojutepeque (1), La Unión (1), Usulután (1). El total de atenciones que se prestan a HSH en el año 2017 asciende a 3,588, de las cuales 1,520 fueron inscripciones, 309 inscripciones subsecuentes, 1,209 control de exámenes, 550 controles subsecuentes y 17,141 corresponden a pruebas de VIH. Durante el período de implementación se mantendrán las antes citadas y se incrementarán dos clínicas VICITS en las ciudades de:  Lourdes, Colón (1) y Santa Ana Casa del Niño (1). El numerador y el denominador de este indicador se reportarán según datos de la demanda espontanea real de las atenciones en Clínicas VICTS.
Fuente de datos: Este indicador se reportará del SIAP/VICITS debido a que no se cuenta con presupuesto para realizar otro estudio.
Numerador: Número de HSH positivos a VIH que consulten en las clínicas VICITS durante el período a reportar
Denominador: Número Total de HSH que se atendieron en las VICITS durante el período a reportar.
El RP brindara los resultados tanto del numerador como el denominador.
</t>
  </si>
  <si>
    <t xml:space="preserve"> HIV I-9b(M): Porcentaje de personas transgénero que viven con el VIH
La línea de base de este indicador fue tomada del estudio de Tamaño de Población que realizó Plan Internacional durante el año 2014.Para el cumplimiento de este indicador se tomarán datos para  reportar de las atenciones brindadas en las clínicas VICITS . El numerador y el denominador de este indicador se reportarán según datos la demanda espontánea real de las atenciones en Clínicas VICTS.
Fuente de datos: Este indicador se reportará del SIAP/VICITS debido a que no se cuenta con presupuesto para realizar otro estudio.
Supuestos para las metas: Las metas han sido establecidas en el marco del Plan Estratégico Nacional de la Respuesta al VIH/SIDA y las ITS 2016-2021 que plantea la reducción del 85% de las nuevas infecciones por VIH al 2021. Con relación a la línea de base y la reducción conservadora de la mortalidad sin variación significativa en términos absolutos al 2020 respecto a la línea de base, basado en el escenario resultado del estudio de caso de inversión con la herramienta GOALS/ONUSIDA y Spectrum en el 2016. 
Fuente de datos:  La línea de base y las metas son generadas por el Sistema de información de vigilancia centinela SIAP-VICITS. El resultado de la encuesta de prevalencia y comportamiento de Mtrans en 2016 muestra una prevalencia nacional estimada de 16.6% (Los resultados de las estimaciones de prevalencia generados por VICITS han sido variables en los últimos años lo cual se ha atribuido al incremento de la cobertura de dicho sistema. Durante el período de implementación se continuará aumentando su cobertura como sistema fuente para la vigilancia en esta población. El indicador refleja resultados esperados a nivel nacional y se limita a la población que tiene acceso a las clínicas VICITS.
Métodos de medición: existen 15 VICITS en El Salvador, en las ciudades Santa Ana (1), Ahuachapán (1), Sonzacate (1), Santa Tecla (1), La Libertad (1), San Salvador (4), Zacatecoluca (1), San Miguel (1), Chalatenango (1), Cojutepeque (1), La Unión (1), Usulután (1). El total de atenciones que se prestan a TG asciende a 847 en las clínicas VICITS en el año 2017, de las cuales 326 fueron inscripciones, 109 inscripciones subsecuentes, 269 control de exámenes, 143 controles subsecuentes. Se realizaron a nivel país 931 pruebas de VIH a esta población. Durante el período de implementación se mantendrán las antes citadas y se incrementarán dos clínicas VICITS en las ciudades de:  Lourdes, Colón (1) y Santa Ana Casa del Niño (1).
Numerador: Número de Mujeres Trans positivos a VIH que consultan en las clínicas VICITS
Denominador: Número Total de Mujeres Trans que se atendieron en las VICITS durante el período a reportar.
El RP brindara los resultados tanto del numerador como el denominador. Tanto el numerador como el denominador serán reportados por el RP. El incremento de las metas responden al registro histórico para estas poblaciones</t>
  </si>
  <si>
    <t xml:space="preserve"> HIV I-10(M): Porcentaje de profesionales del sexo que viven con el VIH
 La línea de base de este indicador fue tomada del estudio de Tamaño de Población que realizó Plan Internacional durante el año 2016.Para el cumplimiento de este indicador se tomarán datos para reportar de las atenciones brindadas en las clínicas VICITS . El numerador y el denominador de este indicador se reportarán según datos la demanda espontánea real de las atenciones en Clínicas VICTS. El incremento de las metas responden al registro histórico para estas poblaciones.
Fuente de datos: Este indicador se reportará del SIAP/VICITS debido a que no se cuenta con presupuesto para realizar otro estudio.
Supuestos para las metas: Las metas han sido establecidas en el marco del Plan Estratégico Nacional de la Respuesta al VIH/SIDA y las ITS 2016-2021 que plantea la reducción del 85% de las nuevas infecciones por VIH al 2021 
Con relación a la línea de base y la reducción conservadora de la mortalidad sin variación significativa en términos absolutos al 2020 respecto a la línea de base, basado en el escenario resultado del estudio de caso de inversión con la herramienta GOALS/ONUSIDA y Spectrum en el 2016. 
Fuente de datos:  La línea de base y las metas son generadas por el Sistema de información de vigilancia centinela SIAP-VICITS. El resultado de la encuesta de prevalencia y comportamiento de MTS en 2016 muestra una prevalencia nacional estimada de 8.1% Los resultados de las estimaciones de prevalencia generados por VICITS han sido variables en los últimos años lo cual se ha atribuido al incremento de la cobertura de dicho sistema. Durante el período de implementación se continuará aumentando su cobertura como sistema fuente para la vigilancia en esta población. El indicador refleja resultados esperados a nivel nacional y se limita a la población que tiene acceso a las clínicas VICITS.
Métodos de medición: existen 15 VICITS en El Salvador, en las ciudades Santa Ana (1), Ahuachapán (1), Sonzacate (1), Santa Tecla (1), La Libertad (1), San Salvador (4), Zacatecoluca (1), San Miguel (1), Chalatenango (1), Cojutepeque (1), La Unión (1), Usulután (1).  El total de atenciones en las clínicas VICITS brindadas a población MTS asciende a 2432 en el año 2017, de las cuales 852 fueron inscripciones, 286 inscripciones subsecuentes, 828 control de exámenes, 466 controles subsecuentes y 8949 pruebas de VIH realizadas a nivel nacional para esta población. Durante el período de implementación se mantendrán las antes citadas y se incrementarán dos clínicas VICITS en las ciudades de:  Lourdes, Colón (1) y Santa Ana Casa del Niño (1). 
Numerador: Número de Mujeres TS positivas a VIH que consultan en las clínicas VICITS
Denominador: Número Total de Mujeres TS que se atendieron en las VICITS durante el período a reportar.
El RP brindara los resultados tanto del numerador como el denominador.</t>
  </si>
  <si>
    <r>
      <t xml:space="preserve">La línea de base de este indicador se obtuvo de la cohorte del año 2016 registrada en el SUMEVE.
</t>
    </r>
    <r>
      <rPr>
        <b/>
        <sz val="12"/>
        <color theme="1"/>
        <rFont val="Calibri"/>
        <family val="2"/>
        <scheme val="minor"/>
      </rPr>
      <t>Supuestos</t>
    </r>
    <r>
      <rPr>
        <sz val="12"/>
        <color theme="1"/>
        <rFont val="Calibri"/>
        <family val="2"/>
        <scheme val="minor"/>
      </rPr>
      <t xml:space="preserve">: las metas reflejan los resultados esperados de la estrategia nacional para mejorar la sobrevivencia de las personas en tratamiento con antirretrovirales en relación con la calidad de la atención al VIH del Ministerio de Salud (MINSAL). El incremento de las metas responden al registro histórico para estas poblaciones.
Fuente: Sistema Unico de Monitoreo y Evaluacion (SUMEVE). Reporte de evaluación de cohorte de PVVIH a los 12 meses de iniciada la terapia con antirretrovirales de acuerdo al manual para el Global AIDS Response Progress Reporting, ONUSIDA. La línea de base corresponde a la cohorte de personas que iniciaron tratamiento con ARVs en el período enero - diciembre 2017. Para el reporte de la subvención:
Año 1: Cohorte que inicia TARV en el período enero-diciembre 2018.
Año 2: Cohorte que inicia TARV en el período enero-diciembre 2019.
Año 3: Cohorte que inicia TARV en el período enero-diciembre 2020.
</t>
    </r>
  </si>
  <si>
    <t xml:space="preserve">Supuestos para las metas: Las metas han sido establecidas en el marco del PENM 2016-2021 que plantea la reducción del 75% de las nuevas infecciones por VIH al 2021 con relación a la línea de base el resultado para este indicador durante el año 2016 es de 63%. El incremento de las metas responden al registro histórico para estas poblaciones
Fuente de datos:  La línea de base y las metas son generadas por el Sistema de información de vigilancia centinela SIAP-VICITS. Durante el período de implementación se fortalecerá el sistema de vigilancia y se continuará aumentando su cobertura y se utilizará dicho sistema como fuente para el reporte de las metas. El indicador refleja resultados esperados a nivel nacional y se limita a la población que tiene acceso a las clínicas VICITS. </t>
  </si>
  <si>
    <t>Supuestos para las metas: Las metas han sido establecidas en el marco del PENM 2016-2021 que plantea la reducción de 75% de las nuevas infecciones por VIH al 2021 con relación a la línea de base a través del abordaje de poblaciones clave. La línea de base y metas corresponden solo a mujeres trabajadoras sexuales. El incremento de las metas responden al registro histórico para estas poblaciones
Fuente de datos:  La línea de base y las metas son generadas por el Sistema de información de vigilancia centinela SIAP-VICITS. El último reporte del uso de condón en esta población es de 95% para el año 2016. Durante el período de implementación se continuará aumentando su cobertura como sistema fuente para la vigilancia en esta población. El indicador refleja resultados esperados a nivel nacional y se limita a la población que tiene acceso a las clínicas VICITS.</t>
  </si>
  <si>
    <t>Indic  HIV O-4.1b(M): Porcentaje de personas transgénero que reportan uso de condón la última vez que sostuvieron relaciones sexuales con una pareja
Supuestos para las metas: Las metas han sido establecidas en el marco del Plan Estratégico Nacional de la Respuesta al VIH/SIDA y las ITS 2016-2020 que plantea la reducción del 75% de las nuevas infecciones por VIH al 2020 con relación a la línea de base y las metas de aumento de cobertura de servicios en un abordaje de poblaciones clave. El incremento de las metas responden al registro histórico para estas poblaciones
Fuente de datos:  La línea de base y las metas son generadas por el Sistema de información de vigilancia centinela SIAP-VICITS.  El ultimo reporte de las clínicas VICITS es de 36.6% para e laño 2016.Durante el período de implementación se continuará aumentando su cobertura como sistema fuente para la vigilancia en esta población. El indicador refleja resultados esperados a nivel nacional y se limita a la población que tiene acceso a las clínicas VICITS.</t>
  </si>
  <si>
    <t>8.2%</t>
  </si>
  <si>
    <t>Supuestos: los datos para establecer la línea de base no estan disponibles, es por ello que la línea de base se establecerá con la información del SUMEVE de las atenciones brindadas en UCSF,   para el año 2020 se espera alcanzar el 65% y para el año 2021 un 85%. Tomando en cuenta que el país tiene proyectado alcanzar al 2021 el 85% de acuerdo con PENM 2016-2021.
Numerador: Número de nuevos diagnósticos vinculados a los servicios de salud durante el período a reportar
Denominador: Número total de nuevos diagnósticos durante el período a reportar</t>
  </si>
  <si>
    <t xml:space="preserve">Supuestos:
Las metas reflejan la cobertura nacional a alcanzar con prueba de VIH para MTS con recursos del Fondo Mundial y nacionales. El fondo mundial cubrirá el 85% en los tres años de subvención a través de 6 unidades móviles y los 175 laboratorios distribuidos en la red de servicios de los municipios prioritarios, en 30 hospitales, 131 unidades comunitarias de salud familiar y 15 clínicas VICITS. Sé espera alcanzar este indicador entre el RP MINSAL y Plan como SR los porcentajes serán variables en el año 1 al año 3, con la finalidad de que el RP MINSAL pueda ir absorbiendo gradualmente un porcentaje mayor de dicho indicador. Se espera alcanzar al final de la subvención a una cobertura del 20 % de la población de MTS a nivel nacional de acuerdo al estudio de tamaño de población en MTS 2016.
Intervenciones clave:
Se realizará la prueba presuntiva y confirmatoria según aplica, con pre y post consejería de acuerdo al protocolo nacional, al menos una vez por persona por período de reporte.
La meta nacional se distribuye de la siguiente manera:
Año1: Meta Total nacional 8275
Meta FM: 7034
Alcance de toma de prueba SR/Plan: 4,220 un 51% de la meta de cobertura para este año.
Alcance de toma de prueba RP/MINSAL: 2813 un 34% de la meta de cobertura para este año, la cual incluye las referencias efectivas realizadas por Sub Receptor
Alcance de toma de prueba presupuesto GOES: 993 que corresponden al 12% de cobertura nacional.
Alcance de prueba PEPFAR: 248 que corresponden al 3% de cobertura nacional.
Año2: Meta Total nacional 9354
Meta FM: 7296
Alcance de toma de prueba SR/Plan: 4,013 un 43% de la meta de cobertura para este año.
Alcance de toma de prueba RP/MINSAL: 3,283 un 35% de la meta de cobertura para este año. Estas incluyen las Referencias efectivas del SR
Alcance de toma de prueba presupuesto GOES:  1777 que corresponden al 19% de cobertura nacional.
Alcance de prueba PEPFAR: 281 que corresponden al 3% de cobertura nacional.
Año3: Meta Total nacional 9354
Meta FM: 7296
Alcance de toma de prueba SR/Plan: 3,648 un 39% de la meta de cobertura para este año.
Alcance de toma de prueba RP/MINSAL: 3,648 un 39% de la meta de cobertura para este año. Estas incluyen las referencias efectivas del SR
Alcance de toma de prueba presupuesto GOES: 1777 que corresponden al 19% de cobertura nacional.
Alcance de prueba PEPFAR: 281 que corresponden al 3% de cobertura nacional.
Fuente:
Para la línea de base y metas, el Sistema de Información de Gestión de Proyectos (SIGPRO) bajo la coordinación del SR Plan para las unidades móviles y el SUMEVE para los laboratorios de la red de servicios. El denominador corresponde a la estimación de tamaño de población de mujeres trabajadoras sexuales, como parte de la ECVC 2011 y modelado en Spectrum en el 2012. En el 2016 se lleva a cabo una ECVC que incluye la estimación de tamaño de población que podría generar una revisión a las metas.
Métodos de medición:
La fuente primaria lo constituyen el formulario FVIH-01 el cual incluirá el CUI. Se registrará la realización de la post consejería y la vinculación/referencia a los Centros de Atención Integral (CAI). Los formularios serán digitalizados en el SIGPRO o el SUMEVE, que generarán una base de datos por CUI, a ser deduplicada de manera electrónica para contabilizar el total alcanzado en el período. Para el reporte de las metas, se utilizará el denominador que se especifica en este marco de desempeño.
</t>
  </si>
  <si>
    <t xml:space="preserve">Supuestos:
Las metas reflejan la cobertura nacional a alcanzar con prueba de VIH para Trans con recursos del Fondo Mundial y nacionales. El fondo mundial cubrirá el 85% en los tres años de subvención a través de 6 unidades móviles y los 175 laboratorios distribuidos en la red de servicios de los municipios prioritarios, en 30 hospitales, 131 unidades comunitarias de salud familiar y 15 clínicas VICITS. Sé espera alcanzar este indicador entre el RP MINSAL y Plan como SR los porcentajes serán variables en el año 1 al año 3, con la finalidad de que el RP MINSAL pueda ir absorbiendo gradualmente un porcentaje mayor de dicho indicador. Se espera alcanzar al final de la subvención a una cobertura del 80% de la población de Trans a nivel nacional de acuerdo al estudio de tamaño de población en Trans 2014, este dato puede variar si se realiza un estudio CAP y estimación de tamaño de población en mujeres trans.
Intervenciones clave:
Se realizará la prueba presuntiva y confirmatoria según aplica, con pre y post consejería de acuerdo al protocolo nacional, al menos una vez por persona por período de reporte.
La meta nacional se distribuye  de la siguiente manera:
Año1: Meta Total nacional 1287
Meta FM: 1094
Alcance de toma de prueba SR/Plan: 656 un 51% de la meta de cobertura para este año.
Alcance de toma de prueba RP/MINSAL: 438 un 34% de la meta de cobertura para este año. Estas incluyen las referencias efectivas realizadas por Sub Receptor
Alcance de toma de prueba financiamiento GOES: 154 que corresponden al 12% de cobertura nacional.
Alcance de prueba PEPFAR: 39 que corresponden al 3% de cobertura nacional.
Año2: Meta Total nacional 1287
Meta FM: 1004
Alcance de toma de prueba SR/Plan: 552 un 43% de la meta de cobertura para este año. 
Alcance de toma de prueba RP/MINSAL: 452 un 35% de la meta de cobertura para este año.  Estas incluyen las referencias efectivas realizadas por Sub Receptor
Alcance de toma de prueba financiamiento GOES:  245 que corresponden al 19% de cobertura nacional.
Alcance de prueba PEPFAR: 39 que corresponden al 3% de cobertura nacional.
Año3: Meta Total nacional 1367
Meta FM: 1067
Alcance de toma de prueba SR/Plan: 534 un 39% de la meta de cobertura para este año.
Alcance de toma de prueba RP/MINSAL: 533 un 39% de la meta de cobertura para este año.  Estas incluyen las referencias efectivas realizadas por Sub Receptor
Alcance de toma de prueba financiamiento GOES: 260 que corresponden al 19% de cobertura nacional.
Alcance de prueba PEPFAR: 41 que corresponden al 3% de cobertura nacional.
Fuente:
Para la línea de base y metas, el Sistema de Información de Gestión de Proyectos (SIGPRO) bajo la coordinación del SR Plan para las unidades móviles y el SUMEVE para los laboratorios de la red de servicios. El denominador corresponde a la estimación de tamaño de población de mujeres trans con una extrapolación nacional, en el marco de la ECVC realizada en el 2014.
Métodos de medición:
La fuente primaria lo constituyen el formulario FVIH-01 el cual incluirá el CUI. Se registrará la realización de la post consejería y la vinculación/referencia a los Centros de Atención Integral (CAI). Los formularios serán digitalizados en el SIGPRO o el SUMEVE, que generarán una base de datos por CUI, a ser deduplicada de manera electrónica para contabilizar el total alcanzado en el período. Para el reporte de las metas, se utilizará el denominador que se especifica en este marco de desempeño.
</t>
  </si>
  <si>
    <t xml:space="preserve">Supuestos: Las metas reflejan un incremento gradual por año a partir de la línea de base, en coherencia con las expectativas del país de avanzar hacia las metas 90-90-90. El Fondo Mundial contribuirá con el 50% y 40% de las necesidades de reactivos e insumos para pruebas especiales de seguimiento y 100% de las necesidades de ARV durante los años 2019 al 2021 respectivamente seran cubiertas por el Estado.
Intervenciones: adquisición de CD4, carga viral y ARVs; acciones para la mejora de la calidad de la atención a nivel de los CAI como la supervisión directa, apoyo para la red de transporte de muestras y análisis de la calidad de los datos.
Fuente: la línea de base y las metas son generadas por el SUMEVE, tanto para el numerador como para el denominador. Para las metas, se utiliza como denominador el número proyectado de Personas viviendo con HIV que iniciarán tratamiento, sin embargo, para el reporte, el PR construirá el denominador en base a las Personas viviendo con HIV que iniciaron TAR registradas que cuentan con recuento de CV al duodécimo mes.
Métodos de medición: la fuente primaria corresponde a los registros de pacientes de los Centros de Atención Integral, a ser registrados en el SUMEVE. Para la línea de base, el numerador corresponde al total de casos que iniciaron TARV en el período enero - diciembre 2017 con un recuento de CV &lt;1000 al duodécimo mes desde el inicio de su tratamiento, entre el total de casos que iniciaron TARV y tienen recuento de CV al duodécimo mes. Para las metas se reportará de igual forma las cohortes:
-2019: cohorte que inicia TARV enero- diciembre 2018.
-2020: cohorte que inicia TARV enero-diciembre 2019.
-2021: cohorte que inicia TARV enero-diciembre 2020.
</t>
  </si>
  <si>
    <t xml:space="preserve">Supuestos:
Las metas reflejan la cobertura nacional a alcanzar con prueba de VIH para HSH con recursos del Fondo Mundial y nacionales. El fondo mundial cubrirá el 85% en los tres años de subvención a través de 6 unidades móviles y los 175 laboratorios distribuidos en la red de servicios de los municipios prioritarios, en 30 hospitales, 131 unidades comunitarias de salud familiar y 15 clínicas VICITS. Sé espera alcanzar este indicador entre el RP MINSAL y Plan como SR los porcentajes  serán variables en el año 1 al año 3, con la finalidad de que el RP MINSAL pueda ir absorbiendo gradualmente un porcentaje mayor de dicho indicador. Se espera alcanzar al final de la subvención a una cobertura del 35% de la población de HSH a nivel nacional de acuerdo al estudio de tamaño de población en HSH 2016.
Intervenciones clave:
Se realizará la prueba presuntiva y confirmatoria según aplica, con pre y post consejería de acuerdo al protocolo nacional, al menos una vez por persona por período de reporte.
La meta nacional se distribuye de la siguiente manera:
Año1: Meta Total nacional 21656
Alcance de toma de prueba SR/Plan: 11045 un 51% de la meta de cobertura para este año.
Alcance de toma de prueba RP/MINSAL: 7363 un 34% de la meta de cobertura para este año.  Estas incluyen las referencias efectivas realizadas por Sub Receptor
Alcance de toma de prueba financiamiento GOES: 1516 que corresponden al 7% de cobertura nacional.
Alcance de prueba PEPFAR: 1732 que corresponden al 8% de cobertura nacional.
Año2: Meta Total nacional 22089
Alcance de toma de prueba SR/Plan: 9476 un 43% de la meta de cobertura para este año.
Alcance de toma de prueba RP/MINSAL: 7755 un 35% de la meta de cobertura para este año.  Estas incluyen las referencias efectivas realizadas por Sub Receptor
Alcance de toma de prueba financiamiento GOES:  3092 que corresponden al 14% de cobertura nacional.
Alcance de prueba PEPFAR: 1767 que corresponden al 8% de cobertura nacional.
Año3: Meta Total nacional 22089
Alcance de toma de prueba SR/Plan: 8283 un 37% de la meta de cobertura para este año.
Alcance de toma de prueba RP/MINSAL: 8283 un 37% de la meta de cobertura para este año.
Alcance de toma de prueba financiamiento GOES: 3534 que corresponden al 16% de cobertura nacional.
Alcance de prueba PEPFAR: 1988 que corresponden al 9% de cobertura nacional.
Fuente:
Para la línea de base y metas, el Sistema de Información de Gestión de Proyectos (SIGPRO) bajo la coordinación del SR Plan para las unidades móviles y el SUMEVE para los laboratorios de la red de servicios. El denominador corresponde a la estimación nacional de tamaño de población en HSH/Plan 2016.
Métodos de medición:
La fuente primaria lo constituyen el formulario FVIH-01 el cual incluirá el CUI. Se registrará la realización de la pre y post consejería y la vinculación/referencia a los Centros de Atención Integral (CAI). Los formularios serán digitalizados en el SIGPRO y el SUMEVE, que generarán una base de datos por CUI, a ser deduplicada de manera electrónica para contabilizar el total alcanzado en el período.  Para el reporte de las metas, se utilizará el denominador que se especifica en este marco de desempeño.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</si>
</sst>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409]d\-mmm\-yy;@"/>
    <numFmt numFmtId="165" formatCode="0.00##\%;[Red]\(0.00##\%\)"/>
    <numFmt numFmtId="166" formatCode="#.00\%;[Red]\(#.00\%\)"/>
    <numFmt numFmtId="167" formatCode="#,##0.00000"/>
    <numFmt numFmtId="168" formatCode="#.0\%;[Red]\(#.0\%\)"/>
    <numFmt numFmtId="169" formatCode="_(* #,##0_);_(* \(#,##0\);_(@_)"/>
    <numFmt numFmtId="170" formatCode="_(* #,##0.00_);_(* \(#,##0.00\);_(@_)"/>
    <numFmt numFmtId="171" formatCode="_(* #,##0.0_);_(* \(#,##0.0\);_(@_)"/>
    <numFmt numFmtId="172" formatCode="_(* #,##0.000000_);_(* \(#,##0.000000\);_(@_)"/>
    <numFmt numFmtId="173" formatCode="#\%;[Red]\(#\%\)"/>
    <numFmt numFmtId="174" formatCode="#,##0.0"/>
  </numFmts>
  <fonts count="41" x14ac:knownFonts="1">
    <font>
      <sz val="12"/>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22"/>
      <color theme="1"/>
      <name val="Calibri"/>
      <family val="2"/>
      <scheme val="minor"/>
    </font>
    <font>
      <b/>
      <sz val="28"/>
      <color theme="1"/>
      <name val="Calibri"/>
      <family val="2"/>
      <scheme val="minor"/>
    </font>
    <font>
      <b/>
      <sz val="18"/>
      <color theme="1"/>
      <name val="Calibri"/>
      <family val="2"/>
      <scheme val="minor"/>
    </font>
    <font>
      <sz val="18"/>
      <color theme="1"/>
      <name val="Calibri"/>
      <family val="2"/>
      <scheme val="minor"/>
    </font>
    <font>
      <b/>
      <sz val="36"/>
      <color theme="1"/>
      <name val="Calibri"/>
      <family val="2"/>
      <scheme val="minor"/>
    </font>
    <font>
      <sz val="25"/>
      <color theme="1"/>
      <name val="Calibri"/>
      <family val="2"/>
      <scheme val="minor"/>
    </font>
    <font>
      <b/>
      <sz val="20"/>
      <color theme="1"/>
      <name val="Calibri"/>
      <family val="2"/>
      <scheme val="minor"/>
    </font>
    <font>
      <sz val="20"/>
      <color theme="1"/>
      <name val="Calibri"/>
      <family val="2"/>
      <scheme val="minor"/>
    </font>
    <font>
      <sz val="22"/>
      <color theme="1"/>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b/>
      <sz val="9"/>
      <color theme="0"/>
      <name val="Calibri"/>
      <family val="2"/>
      <scheme val="minor"/>
    </font>
    <font>
      <sz val="9"/>
      <color theme="0"/>
      <name val="Calibri"/>
      <family val="2"/>
      <scheme val="minor"/>
    </font>
    <font>
      <b/>
      <sz val="9"/>
      <name val="Calibri"/>
      <family val="2"/>
      <scheme val="minor"/>
    </font>
    <font>
      <b/>
      <sz val="16"/>
      <color theme="0" tint="-0.34998626667073579"/>
      <name val="Calibri"/>
      <family val="2"/>
      <scheme val="minor"/>
    </font>
    <font>
      <sz val="16"/>
      <color theme="0" tint="-0.34998626667073579"/>
      <name val="Calibri"/>
      <family val="2"/>
      <scheme val="minor"/>
    </font>
    <font>
      <sz val="12"/>
      <name val="Calibri"/>
      <family val="2"/>
      <scheme val="minor"/>
    </font>
    <font>
      <sz val="12"/>
      <color theme="0"/>
      <name val="Calibri"/>
      <family val="2"/>
      <scheme val="minor"/>
    </font>
    <font>
      <sz val="12"/>
      <color theme="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mediumGray">
        <bgColor theme="0"/>
      </patternFill>
    </fill>
  </fills>
  <borders count="75">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rgb="FF00B0F0"/>
      </left>
      <right style="hair">
        <color rgb="FF00B0F0"/>
      </right>
      <top/>
      <bottom style="hair">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top/>
      <bottom style="hair">
        <color rgb="FF00B0F0"/>
      </bottom>
      <diagonal/>
    </border>
    <border>
      <left style="medium">
        <color auto="1"/>
      </left>
      <right style="hair">
        <color rgb="FF00B0F0"/>
      </right>
      <top/>
      <bottom style="hair">
        <color rgb="FF00B0F0"/>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auto="1"/>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hair">
        <color theme="8"/>
      </left>
      <right style="hair">
        <color theme="8"/>
      </right>
      <top style="hair">
        <color theme="8"/>
      </top>
      <bottom style="hair">
        <color theme="8"/>
      </bottom>
      <diagonal/>
    </border>
    <border>
      <left/>
      <right style="hair">
        <color theme="8"/>
      </right>
      <top style="hair">
        <color theme="8"/>
      </top>
      <bottom style="hair">
        <color theme="8"/>
      </bottom>
      <diagonal/>
    </border>
    <border>
      <left/>
      <right style="hair">
        <color theme="8"/>
      </right>
      <top style="hair">
        <color theme="8"/>
      </top>
      <bottom/>
      <diagonal/>
    </border>
    <border>
      <left style="hair">
        <color theme="8"/>
      </left>
      <right style="hair">
        <color theme="8"/>
      </right>
      <top style="hair">
        <color theme="8"/>
      </top>
      <bottom/>
      <diagonal/>
    </border>
    <border>
      <left style="hair">
        <color auto="1"/>
      </left>
      <right style="hair">
        <color indexed="64"/>
      </right>
      <top style="hair">
        <color auto="1"/>
      </top>
      <bottom style="hair">
        <color indexed="64"/>
      </bottom>
      <diagonal/>
    </border>
  </borders>
  <cellStyleXfs count="3">
    <xf numFmtId="0" fontId="0" fillId="0" borderId="0"/>
    <xf numFmtId="0" fontId="2" fillId="0" borderId="0" applyNumberFormat="0" applyFill="0" applyBorder="0" applyAlignment="0" applyProtection="0"/>
    <xf numFmtId="0" fontId="3" fillId="0" borderId="0"/>
  </cellStyleXfs>
  <cellXfs count="690">
    <xf numFmtId="0" fontId="0" fillId="0" borderId="0" xfId="0"/>
    <xf numFmtId="0" fontId="3" fillId="0" borderId="0" xfId="2"/>
    <xf numFmtId="0" fontId="3" fillId="0" borderId="0" xfId="2" quotePrefix="1"/>
    <xf numFmtId="0" fontId="4" fillId="0" borderId="0" xfId="2" applyFont="1"/>
    <xf numFmtId="0" fontId="5" fillId="4" borderId="0" xfId="0" applyFont="1" applyFill="1" applyProtection="1"/>
    <xf numFmtId="0" fontId="6" fillId="0" borderId="0" xfId="0" applyFont="1" applyProtection="1"/>
    <xf numFmtId="164" fontId="5" fillId="0" borderId="0" xfId="0" applyNumberFormat="1" applyFont="1" applyProtection="1"/>
    <xf numFmtId="0" fontId="0" fillId="0" borderId="0" xfId="0" applyFont="1" applyProtection="1"/>
    <xf numFmtId="0" fontId="3" fillId="0" borderId="0" xfId="2" applyFill="1"/>
    <xf numFmtId="0" fontId="4" fillId="0" borderId="0" xfId="2" applyFont="1"/>
    <xf numFmtId="0" fontId="5" fillId="0" borderId="0" xfId="0" applyFont="1" applyProtection="1"/>
    <xf numFmtId="0" fontId="3" fillId="0" borderId="0" xfId="2" quotePrefix="1" applyAlignment="1">
      <alignment horizontal="left"/>
    </xf>
    <xf numFmtId="0" fontId="3" fillId="0" borderId="0" xfId="2"/>
    <xf numFmtId="0" fontId="5" fillId="0" borderId="0" xfId="0" applyFont="1" applyBorder="1" applyProtection="1"/>
    <xf numFmtId="0" fontId="5" fillId="0" borderId="13" xfId="0" applyFont="1" applyBorder="1" applyProtection="1"/>
    <xf numFmtId="0" fontId="5" fillId="0" borderId="23" xfId="0" applyFont="1" applyBorder="1" applyProtection="1"/>
    <xf numFmtId="0" fontId="8" fillId="0" borderId="0" xfId="0" applyFont="1" applyProtection="1"/>
    <xf numFmtId="0" fontId="9" fillId="0" borderId="0" xfId="0" applyFont="1" applyProtection="1"/>
    <xf numFmtId="0" fontId="8" fillId="4" borderId="0" xfId="0" applyFont="1" applyFill="1" applyBorder="1" applyAlignment="1" applyProtection="1">
      <alignment horizontal="center" vertical="center"/>
    </xf>
    <xf numFmtId="0" fontId="8" fillId="4" borderId="0" xfId="0" applyFont="1" applyFill="1" applyProtection="1"/>
    <xf numFmtId="0" fontId="8" fillId="0" borderId="0" xfId="0" applyFont="1" applyBorder="1" applyProtection="1"/>
    <xf numFmtId="0" fontId="8" fillId="0" borderId="25" xfId="0" applyFont="1" applyBorder="1" applyProtection="1"/>
    <xf numFmtId="0" fontId="8" fillId="0" borderId="13" xfId="0" applyFont="1" applyBorder="1" applyProtection="1"/>
    <xf numFmtId="0" fontId="8" fillId="0" borderId="21" xfId="0" applyFont="1" applyBorder="1" applyProtection="1"/>
    <xf numFmtId="0" fontId="8" fillId="0" borderId="22" xfId="0" applyFont="1" applyBorder="1" applyProtection="1"/>
    <xf numFmtId="0" fontId="8" fillId="4" borderId="0" xfId="0" applyFont="1" applyFill="1" applyBorder="1" applyProtection="1"/>
    <xf numFmtId="0" fontId="10"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5" fillId="0" borderId="0" xfId="0" applyFont="1" applyAlignment="1" applyProtection="1">
      <alignment vertical="center"/>
    </xf>
    <xf numFmtId="0" fontId="2" fillId="8" borderId="2" xfId="1" applyFont="1" applyFill="1" applyBorder="1" applyAlignment="1" applyProtection="1">
      <alignment horizontal="center" vertical="center"/>
    </xf>
    <xf numFmtId="0" fontId="2" fillId="8" borderId="11" xfId="1" applyFont="1" applyFill="1" applyBorder="1" applyAlignment="1" applyProtection="1">
      <alignment horizontal="center" vertical="center"/>
    </xf>
    <xf numFmtId="0" fontId="2" fillId="8" borderId="4" xfId="1" applyFont="1" applyFill="1" applyBorder="1" applyAlignment="1" applyProtection="1">
      <alignment horizontal="center" vertical="center"/>
    </xf>
    <xf numFmtId="0" fontId="8" fillId="2" borderId="21" xfId="0" applyFont="1" applyFill="1" applyBorder="1" applyAlignment="1" applyProtection="1">
      <alignment horizontal="center" vertical="center"/>
    </xf>
    <xf numFmtId="0" fontId="8" fillId="4" borderId="22" xfId="0" applyFont="1" applyFill="1" applyBorder="1" applyAlignment="1" applyProtection="1">
      <alignment horizontal="left" vertical="center" wrapText="1"/>
    </xf>
    <xf numFmtId="0" fontId="8" fillId="4" borderId="22" xfId="0" applyFont="1" applyFill="1" applyBorder="1" applyAlignment="1" applyProtection="1">
      <alignment vertical="center" wrapText="1"/>
    </xf>
    <xf numFmtId="0" fontId="8" fillId="3" borderId="22" xfId="0" applyFont="1" applyFill="1" applyBorder="1" applyAlignment="1" applyProtection="1">
      <alignment vertical="center" wrapText="1"/>
    </xf>
    <xf numFmtId="0" fontId="9" fillId="4" borderId="22" xfId="0" applyFont="1" applyFill="1" applyBorder="1" applyAlignment="1" applyProtection="1">
      <alignment vertical="center" wrapText="1"/>
    </xf>
    <xf numFmtId="0" fontId="8" fillId="4" borderId="23" xfId="0" applyFont="1" applyFill="1" applyBorder="1" applyAlignment="1" applyProtection="1">
      <alignment vertical="center" wrapText="1"/>
    </xf>
    <xf numFmtId="0" fontId="7" fillId="6" borderId="2" xfId="0" applyFont="1" applyFill="1" applyBorder="1" applyAlignment="1" applyProtection="1">
      <alignment horizontal="center" vertical="center"/>
    </xf>
    <xf numFmtId="0" fontId="8" fillId="0" borderId="0" xfId="0" applyFont="1" applyAlignment="1" applyProtection="1">
      <alignment wrapText="1"/>
    </xf>
    <xf numFmtId="0" fontId="2" fillId="8" borderId="11"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5" xfId="0" applyFont="1" applyBorder="1" applyProtection="1"/>
    <xf numFmtId="0" fontId="0" fillId="0" borderId="13" xfId="0" applyFont="1" applyBorder="1" applyProtection="1"/>
    <xf numFmtId="0" fontId="0" fillId="0" borderId="20" xfId="0" applyFont="1" applyBorder="1" applyProtection="1"/>
    <xf numFmtId="0" fontId="0" fillId="0" borderId="0" xfId="0" applyFont="1" applyBorder="1" applyProtection="1"/>
    <xf numFmtId="0" fontId="0" fillId="4" borderId="22" xfId="0" applyFont="1" applyFill="1" applyBorder="1" applyAlignment="1" applyProtection="1">
      <alignment vertical="center" wrapText="1"/>
    </xf>
    <xf numFmtId="0" fontId="0" fillId="4" borderId="22" xfId="0" applyFont="1" applyFill="1" applyBorder="1" applyAlignment="1" applyProtection="1">
      <alignment vertical="center"/>
    </xf>
    <xf numFmtId="0" fontId="0" fillId="3" borderId="22" xfId="0" applyFont="1" applyFill="1" applyBorder="1" applyAlignment="1" applyProtection="1">
      <alignment vertical="center"/>
    </xf>
    <xf numFmtId="0" fontId="0" fillId="4" borderId="33"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4" borderId="10" xfId="0" applyFont="1" applyFill="1" applyBorder="1" applyAlignment="1" applyProtection="1">
      <alignment vertical="center"/>
    </xf>
    <xf numFmtId="0" fontId="0" fillId="0" borderId="22" xfId="0" applyFont="1" applyBorder="1" applyAlignment="1" applyProtection="1">
      <alignment horizontal="center" vertical="center"/>
    </xf>
    <xf numFmtId="0" fontId="0" fillId="0" borderId="23" xfId="0" applyFont="1" applyBorder="1" applyProtection="1"/>
    <xf numFmtId="0" fontId="2" fillId="0" borderId="0" xfId="1" applyFont="1" applyProtection="1"/>
    <xf numFmtId="17" fontId="0" fillId="0" borderId="0" xfId="0" applyNumberFormat="1" applyFont="1" applyProtection="1"/>
    <xf numFmtId="0" fontId="11" fillId="6" borderId="25" xfId="0" applyFont="1" applyFill="1" applyBorder="1" applyAlignment="1" applyProtection="1">
      <alignment horizontal="center" vertical="center"/>
    </xf>
    <xf numFmtId="49" fontId="0" fillId="8" borderId="19" xfId="0" applyNumberFormat="1" applyFont="1" applyFill="1" applyBorder="1" applyAlignment="1" applyProtection="1">
      <alignment horizontal="center" vertical="center"/>
    </xf>
    <xf numFmtId="0" fontId="0" fillId="0" borderId="21" xfId="0" applyFont="1" applyBorder="1" applyProtection="1"/>
    <xf numFmtId="0" fontId="0" fillId="0" borderId="22" xfId="0" applyFont="1" applyBorder="1" applyProtection="1"/>
    <xf numFmtId="0" fontId="2" fillId="0" borderId="0" xfId="1" quotePrefix="1" applyFont="1" applyProtection="1"/>
    <xf numFmtId="0" fontId="0" fillId="0" borderId="0" xfId="0" applyFont="1" applyFill="1" applyProtection="1"/>
    <xf numFmtId="17" fontId="2" fillId="0" borderId="0" xfId="1" quotePrefix="1" applyNumberFormat="1" applyFont="1" applyFill="1" applyBorder="1" applyAlignment="1" applyProtection="1">
      <alignment horizontal="center" vertical="center"/>
    </xf>
    <xf numFmtId="17" fontId="2" fillId="4" borderId="0" xfId="1" quotePrefix="1" applyNumberFormat="1"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0" fontId="0" fillId="8" borderId="15"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6" borderId="4" xfId="0" applyFont="1" applyFill="1" applyBorder="1" applyAlignment="1" applyProtection="1">
      <alignment horizontal="center" vertical="center" wrapText="1"/>
    </xf>
    <xf numFmtId="15" fontId="0" fillId="4" borderId="16"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1" fillId="8" borderId="12" xfId="0" applyFont="1" applyFill="1" applyBorder="1" applyAlignment="1" applyProtection="1">
      <alignment horizontal="center" vertical="center"/>
    </xf>
    <xf numFmtId="0" fontId="11" fillId="8" borderId="25" xfId="0" applyFont="1" applyFill="1" applyBorder="1" applyAlignment="1" applyProtection="1">
      <alignment horizontal="center" vertical="center"/>
    </xf>
    <xf numFmtId="0" fontId="11" fillId="8" borderId="21" xfId="0" applyFont="1" applyFill="1" applyBorder="1" applyAlignment="1" applyProtection="1">
      <alignment horizontal="center" vertical="center"/>
    </xf>
    <xf numFmtId="0" fontId="11" fillId="8" borderId="22" xfId="0" applyFont="1" applyFill="1" applyBorder="1" applyAlignment="1" applyProtection="1">
      <alignment horizontal="center" vertical="center"/>
    </xf>
    <xf numFmtId="17" fontId="2" fillId="4" borderId="12" xfId="1" quotePrefix="1" applyNumberFormat="1" applyFont="1" applyFill="1" applyBorder="1" applyAlignment="1" applyProtection="1">
      <alignment horizontal="center" vertical="center"/>
    </xf>
    <xf numFmtId="17" fontId="2" fillId="4" borderId="25" xfId="1" quotePrefix="1" applyNumberFormat="1" applyFont="1" applyFill="1" applyBorder="1" applyAlignment="1" applyProtection="1">
      <alignment horizontal="center" vertical="center"/>
    </xf>
    <xf numFmtId="17" fontId="2" fillId="4" borderId="13" xfId="1" quotePrefix="1" applyNumberFormat="1" applyFont="1" applyFill="1" applyBorder="1" applyAlignment="1" applyProtection="1">
      <alignment horizontal="center" vertical="center"/>
    </xf>
    <xf numFmtId="17" fontId="2" fillId="4" borderId="20" xfId="1" quotePrefix="1" applyNumberFormat="1" applyFont="1" applyFill="1" applyBorder="1" applyAlignment="1" applyProtection="1">
      <alignment horizontal="center" vertical="center"/>
    </xf>
    <xf numFmtId="17" fontId="2" fillId="4" borderId="21" xfId="1" quotePrefix="1" applyNumberFormat="1" applyFont="1" applyFill="1" applyBorder="1" applyAlignment="1" applyProtection="1">
      <alignment horizontal="center" vertical="center"/>
    </xf>
    <xf numFmtId="17" fontId="2" fillId="4" borderId="22" xfId="1" quotePrefix="1" applyNumberFormat="1" applyFont="1" applyFill="1" applyBorder="1" applyAlignment="1" applyProtection="1">
      <alignment horizontal="center" vertical="center"/>
    </xf>
    <xf numFmtId="17" fontId="2" fillId="4" borderId="23" xfId="1" quotePrefix="1" applyNumberFormat="1" applyFont="1" applyFill="1" applyBorder="1" applyAlignment="1" applyProtection="1">
      <alignment horizontal="center" vertical="center"/>
    </xf>
    <xf numFmtId="0" fontId="11" fillId="6" borderId="14" xfId="0" applyFont="1" applyFill="1" applyBorder="1" applyAlignment="1" applyProtection="1">
      <alignment horizontal="center" vertical="center" wrapText="1"/>
    </xf>
    <xf numFmtId="49" fontId="0" fillId="8" borderId="14" xfId="0" applyNumberFormat="1" applyFont="1" applyFill="1" applyBorder="1" applyAlignment="1" applyProtection="1">
      <alignment horizontal="center" vertical="center"/>
    </xf>
    <xf numFmtId="0" fontId="11" fillId="4" borderId="0" xfId="0" applyFont="1" applyFill="1" applyBorder="1" applyAlignment="1" applyProtection="1">
      <alignment vertical="center"/>
    </xf>
    <xf numFmtId="17" fontId="13"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1" fillId="0" borderId="0" xfId="0" applyFont="1" applyFill="1" applyBorder="1" applyAlignment="1" applyProtection="1">
      <alignment vertical="center"/>
    </xf>
    <xf numFmtId="17" fontId="13" fillId="0" borderId="20" xfId="0" applyNumberFormat="1" applyFont="1" applyFill="1" applyBorder="1" applyAlignment="1" applyProtection="1">
      <alignment horizontal="center" vertical="center"/>
    </xf>
    <xf numFmtId="17" fontId="13" fillId="0" borderId="0" xfId="0" applyNumberFormat="1" applyFont="1" applyFill="1" applyBorder="1" applyAlignment="1" applyProtection="1">
      <alignment vertical="center"/>
    </xf>
    <xf numFmtId="0" fontId="0" fillId="4" borderId="21" xfId="0" applyFont="1" applyFill="1" applyBorder="1" applyAlignment="1" applyProtection="1"/>
    <xf numFmtId="0" fontId="0" fillId="4" borderId="22" xfId="0" applyFont="1" applyFill="1" applyBorder="1" applyAlignment="1" applyProtection="1"/>
    <xf numFmtId="0" fontId="0" fillId="4" borderId="23"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1"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1" fillId="4" borderId="25" xfId="0" applyFont="1" applyFill="1" applyBorder="1" applyAlignment="1" applyProtection="1">
      <alignment vertical="center"/>
    </xf>
    <xf numFmtId="0" fontId="11" fillId="0" borderId="25" xfId="0" applyFont="1" applyFill="1" applyBorder="1" applyAlignment="1" applyProtection="1">
      <alignment vertical="center"/>
    </xf>
    <xf numFmtId="0" fontId="0" fillId="0" borderId="25" xfId="0" applyFont="1" applyFill="1" applyBorder="1" applyProtection="1"/>
    <xf numFmtId="0" fontId="0" fillId="0" borderId="31" xfId="0" applyFont="1" applyBorder="1" applyProtection="1"/>
    <xf numFmtId="0" fontId="0" fillId="0" borderId="32" xfId="0" applyFont="1" applyBorder="1" applyProtection="1"/>
    <xf numFmtId="0" fontId="0" fillId="0" borderId="22" xfId="0" applyFont="1" applyFill="1" applyBorder="1" applyProtection="1"/>
    <xf numFmtId="0" fontId="0" fillId="4" borderId="21" xfId="0" applyFont="1" applyFill="1" applyBorder="1" applyAlignment="1" applyProtection="1">
      <alignment horizontal="left" wrapText="1"/>
    </xf>
    <xf numFmtId="0" fontId="0" fillId="4" borderId="22" xfId="0" applyFont="1" applyFill="1" applyBorder="1" applyAlignment="1" applyProtection="1">
      <alignment horizontal="left" wrapText="1"/>
    </xf>
    <xf numFmtId="0" fontId="0" fillId="4" borderId="22" xfId="0" applyFont="1" applyFill="1" applyBorder="1" applyAlignment="1" applyProtection="1">
      <alignment wrapText="1"/>
    </xf>
    <xf numFmtId="0" fontId="0" fillId="2" borderId="0" xfId="0" applyFont="1" applyFill="1" applyProtection="1"/>
    <xf numFmtId="0" fontId="13" fillId="6" borderId="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5" fillId="0" borderId="0" xfId="0" quotePrefix="1" applyFont="1" applyAlignment="1" applyProtection="1">
      <alignment horizontal="left"/>
    </xf>
    <xf numFmtId="0" fontId="0" fillId="0" borderId="22" xfId="0" applyFont="1" applyBorder="1" applyAlignment="1" applyProtection="1">
      <alignment horizontal="center"/>
    </xf>
    <xf numFmtId="0" fontId="0" fillId="0" borderId="0" xfId="0" applyFont="1" applyAlignment="1" applyProtection="1">
      <alignment horizontal="center"/>
    </xf>
    <xf numFmtId="0" fontId="13" fillId="6" borderId="2" xfId="0" applyFont="1" applyFill="1" applyBorder="1" applyAlignment="1" applyProtection="1">
      <alignment horizontal="center" vertical="center" wrapText="1"/>
    </xf>
    <xf numFmtId="0" fontId="6" fillId="4" borderId="22" xfId="0" applyFont="1" applyFill="1" applyBorder="1" applyProtection="1"/>
    <xf numFmtId="0" fontId="11" fillId="6" borderId="14" xfId="0" quotePrefix="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xf>
    <xf numFmtId="0" fontId="19" fillId="4" borderId="20" xfId="0" applyFont="1" applyFill="1" applyBorder="1" applyAlignment="1" applyProtection="1">
      <alignment vertical="center" wrapText="1"/>
    </xf>
    <xf numFmtId="0" fontId="17" fillId="0" borderId="20" xfId="0" applyFont="1" applyBorder="1" applyProtection="1"/>
    <xf numFmtId="0" fontId="6" fillId="0" borderId="25" xfId="0" applyFont="1" applyBorder="1" applyProtection="1"/>
    <xf numFmtId="0" fontId="6" fillId="0" borderId="22" xfId="0" applyFont="1" applyBorder="1" applyProtection="1"/>
    <xf numFmtId="0" fontId="0" fillId="0" borderId="0" xfId="0" applyFont="1" applyProtection="1">
      <protection locked="0"/>
    </xf>
    <xf numFmtId="0" fontId="0" fillId="0" borderId="0" xfId="0" applyFont="1" applyBorder="1" applyProtection="1">
      <protection locked="0"/>
    </xf>
    <xf numFmtId="0" fontId="5" fillId="0" borderId="0" xfId="0" applyFont="1" applyProtection="1">
      <protection locked="0"/>
    </xf>
    <xf numFmtId="0" fontId="8" fillId="4" borderId="0" xfId="0" applyFont="1" applyFill="1" applyAlignment="1" applyProtection="1">
      <alignment vertical="center" wrapText="1"/>
      <protection locked="0"/>
    </xf>
    <xf numFmtId="0" fontId="8" fillId="0" borderId="0" xfId="0" applyFont="1" applyProtection="1">
      <protection locked="0"/>
    </xf>
    <xf numFmtId="0" fontId="0" fillId="4" borderId="0" xfId="0" applyFill="1" applyProtection="1"/>
    <xf numFmtId="0" fontId="22" fillId="6" borderId="11" xfId="0" applyFont="1" applyFill="1" applyBorder="1" applyAlignment="1" applyProtection="1">
      <alignment horizontal="center" vertical="center" wrapText="1"/>
    </xf>
    <xf numFmtId="0" fontId="23" fillId="0" borderId="45" xfId="0" applyFont="1" applyBorder="1" applyAlignment="1" applyProtection="1">
      <alignment horizontal="center" vertical="center" wrapText="1"/>
    </xf>
    <xf numFmtId="0" fontId="23" fillId="0" borderId="46" xfId="0" applyFont="1" applyBorder="1" applyAlignment="1" applyProtection="1">
      <alignment horizontal="center" vertical="center" wrapText="1"/>
    </xf>
    <xf numFmtId="0" fontId="23" fillId="0" borderId="44" xfId="0" applyFont="1" applyBorder="1" applyAlignment="1" applyProtection="1">
      <alignment horizontal="center" vertical="center" wrapText="1"/>
    </xf>
    <xf numFmtId="0" fontId="23" fillId="0" borderId="56" xfId="0" applyFont="1" applyBorder="1" applyAlignment="1" applyProtection="1">
      <alignment horizontal="center" vertical="center" wrapText="1"/>
    </xf>
    <xf numFmtId="0" fontId="23" fillId="0" borderId="49" xfId="0" applyFont="1" applyBorder="1" applyAlignment="1" applyProtection="1">
      <alignment horizontal="center" vertical="center" wrapText="1"/>
    </xf>
    <xf numFmtId="0" fontId="23" fillId="0" borderId="50" xfId="0" applyFont="1" applyBorder="1" applyAlignment="1" applyProtection="1">
      <alignment horizontal="center" vertical="center" wrapText="1"/>
    </xf>
    <xf numFmtId="0" fontId="23" fillId="0" borderId="48" xfId="0" applyFont="1" applyBorder="1" applyAlignment="1" applyProtection="1">
      <alignment horizontal="center" vertical="center" wrapText="1"/>
    </xf>
    <xf numFmtId="0" fontId="23" fillId="0" borderId="59" xfId="0" applyFont="1" applyBorder="1" applyAlignment="1" applyProtection="1">
      <alignment horizontal="center" vertical="center" wrapText="1"/>
    </xf>
    <xf numFmtId="15" fontId="0" fillId="4" borderId="0" xfId="0" applyNumberFormat="1" applyFill="1" applyAlignment="1" applyProtection="1">
      <alignment wrapText="1"/>
    </xf>
    <xf numFmtId="0" fontId="23" fillId="0" borderId="46" xfId="0" applyFont="1" applyBorder="1" applyAlignment="1" applyProtection="1">
      <alignment horizontal="left" vertical="center" wrapText="1"/>
    </xf>
    <xf numFmtId="0" fontId="23" fillId="0" borderId="50" xfId="0" applyFont="1" applyBorder="1" applyAlignment="1" applyProtection="1">
      <alignment horizontal="left" vertical="center" wrapText="1"/>
    </xf>
    <xf numFmtId="0" fontId="0" fillId="0" borderId="45" xfId="0" applyBorder="1" applyProtection="1"/>
    <xf numFmtId="0" fontId="0" fillId="0" borderId="46" xfId="0" applyBorder="1" applyProtection="1"/>
    <xf numFmtId="0" fontId="0" fillId="0" borderId="49" xfId="0" applyBorder="1" applyProtection="1"/>
    <xf numFmtId="0" fontId="0" fillId="0" borderId="50" xfId="0" applyBorder="1" applyProtection="1"/>
    <xf numFmtId="0" fontId="23" fillId="4" borderId="0" xfId="0" applyFont="1" applyFill="1" applyBorder="1" applyAlignment="1" applyProtection="1">
      <alignment horizontal="center" vertical="center"/>
    </xf>
    <xf numFmtId="0" fontId="23" fillId="4" borderId="0" xfId="0" applyFont="1" applyFill="1" applyBorder="1" applyAlignment="1" applyProtection="1">
      <alignment horizontal="left" wrapText="1"/>
    </xf>
    <xf numFmtId="0" fontId="23" fillId="4" borderId="0" xfId="0" applyFont="1" applyFill="1" applyBorder="1" applyAlignment="1" applyProtection="1">
      <alignment wrapText="1"/>
    </xf>
    <xf numFmtId="0" fontId="0" fillId="0" borderId="0" xfId="0" applyProtection="1"/>
    <xf numFmtId="49" fontId="0" fillId="0" borderId="44" xfId="0" applyNumberFormat="1" applyBorder="1" applyProtection="1"/>
    <xf numFmtId="0" fontId="0" fillId="0" borderId="16" xfId="0" applyBorder="1" applyProtection="1"/>
    <xf numFmtId="49" fontId="0" fillId="0" borderId="48" xfId="0" applyNumberFormat="1" applyBorder="1" applyProtection="1"/>
    <xf numFmtId="0" fontId="0" fillId="0" borderId="17" xfId="0" applyBorder="1" applyProtection="1"/>
    <xf numFmtId="49" fontId="0" fillId="0" borderId="0" xfId="0" applyNumberFormat="1" applyProtection="1"/>
    <xf numFmtId="0" fontId="23" fillId="8" borderId="34" xfId="0" quotePrefix="1" applyNumberFormat="1" applyFont="1" applyFill="1" applyBorder="1" applyAlignment="1" applyProtection="1">
      <alignment horizontal="center" vertical="center" wrapText="1"/>
    </xf>
    <xf numFmtId="15" fontId="23" fillId="8" borderId="34" xfId="0" quotePrefix="1" applyNumberFormat="1" applyFont="1" applyFill="1" applyBorder="1" applyAlignment="1" applyProtection="1">
      <alignment horizontal="center" vertical="center" wrapText="1"/>
    </xf>
    <xf numFmtId="0" fontId="6" fillId="4" borderId="0" xfId="0" applyFont="1" applyFill="1" applyProtection="1"/>
    <xf numFmtId="0" fontId="23" fillId="0" borderId="54" xfId="0" applyFont="1" applyBorder="1" applyAlignment="1" applyProtection="1">
      <alignment horizontal="center" vertical="center" wrapText="1"/>
    </xf>
    <xf numFmtId="15" fontId="23" fillId="0" borderId="46" xfId="0" applyNumberFormat="1" applyFont="1" applyBorder="1" applyAlignment="1" applyProtection="1">
      <alignment horizontal="center" vertical="center" wrapText="1"/>
    </xf>
    <xf numFmtId="15" fontId="23" fillId="0" borderId="50" xfId="0" applyNumberFormat="1" applyFont="1" applyBorder="1" applyAlignment="1" applyProtection="1">
      <alignment horizontal="center" vertical="center" wrapText="1"/>
    </xf>
    <xf numFmtId="15" fontId="23" fillId="0" borderId="56" xfId="0" applyNumberFormat="1" applyFont="1" applyBorder="1" applyAlignment="1" applyProtection="1">
      <alignment horizontal="center" vertical="center" wrapText="1"/>
    </xf>
    <xf numFmtId="15" fontId="23" fillId="0" borderId="59" xfId="0" applyNumberFormat="1" applyFont="1" applyBorder="1" applyAlignment="1" applyProtection="1">
      <alignment horizontal="center" vertical="center" wrapText="1"/>
    </xf>
    <xf numFmtId="15" fontId="26" fillId="9" borderId="13" xfId="0" applyNumberFormat="1" applyFont="1" applyFill="1" applyBorder="1" applyAlignment="1" applyProtection="1">
      <alignment horizontal="center" vertical="center"/>
    </xf>
    <xf numFmtId="0" fontId="26" fillId="6" borderId="58" xfId="0" applyNumberFormat="1" applyFont="1" applyFill="1" applyBorder="1" applyAlignment="1" applyProtection="1">
      <alignment horizontal="center" vertical="center" wrapText="1"/>
    </xf>
    <xf numFmtId="0" fontId="0" fillId="0" borderId="35" xfId="0" applyBorder="1" applyAlignment="1" applyProtection="1">
      <alignment horizontal="center"/>
    </xf>
    <xf numFmtId="0" fontId="0" fillId="0" borderId="40" xfId="0" applyBorder="1" applyAlignment="1" applyProtection="1">
      <alignment horizontal="center"/>
    </xf>
    <xf numFmtId="0" fontId="23" fillId="0" borderId="54" xfId="0" applyFont="1" applyBorder="1" applyAlignment="1" applyProtection="1">
      <alignment horizontal="left" vertical="center" wrapText="1"/>
    </xf>
    <xf numFmtId="0" fontId="23" fillId="0" borderId="53" xfId="0" applyFont="1" applyBorder="1" applyAlignment="1" applyProtection="1">
      <alignment horizontal="center" vertical="center" wrapText="1"/>
    </xf>
    <xf numFmtId="15" fontId="23" fillId="0" borderId="55" xfId="0" applyNumberFormat="1" applyFont="1" applyBorder="1" applyAlignment="1" applyProtection="1">
      <alignment horizontal="center" vertical="center" wrapText="1"/>
    </xf>
    <xf numFmtId="0" fontId="23" fillId="0" borderId="55" xfId="0" applyFont="1" applyBorder="1" applyAlignment="1" applyProtection="1">
      <alignment horizontal="center" vertical="center" wrapText="1"/>
    </xf>
    <xf numFmtId="0" fontId="0" fillId="0" borderId="61" xfId="0" applyBorder="1"/>
    <xf numFmtId="0" fontId="18" fillId="0" borderId="0" xfId="0" applyFont="1"/>
    <xf numFmtId="0" fontId="26" fillId="9" borderId="66" xfId="0" applyFont="1" applyFill="1" applyBorder="1" applyAlignment="1" applyProtection="1">
      <alignment vertical="center" wrapText="1"/>
    </xf>
    <xf numFmtId="0" fontId="26" fillId="9" borderId="8" xfId="0" applyFont="1" applyFill="1" applyBorder="1" applyAlignment="1" applyProtection="1">
      <alignment vertical="center" wrapText="1"/>
    </xf>
    <xf numFmtId="0" fontId="26" fillId="9" borderId="10" xfId="0" applyFont="1" applyFill="1" applyBorder="1" applyAlignment="1" applyProtection="1">
      <alignment vertical="center" wrapText="1"/>
    </xf>
    <xf numFmtId="0" fontId="23" fillId="0" borderId="67" xfId="0" applyFont="1" applyBorder="1" applyAlignment="1" applyProtection="1">
      <alignment horizontal="center" vertical="center" wrapText="1"/>
    </xf>
    <xf numFmtId="15" fontId="23" fillId="0" borderId="67" xfId="0" applyNumberFormat="1" applyFont="1" applyBorder="1" applyAlignment="1" applyProtection="1">
      <alignment horizontal="center" vertical="center" wrapText="1"/>
    </xf>
    <xf numFmtId="0" fontId="26" fillId="9" borderId="33" xfId="0" applyFont="1" applyFill="1" applyBorder="1" applyAlignment="1" applyProtection="1">
      <alignment vertical="center" wrapText="1"/>
    </xf>
    <xf numFmtId="0" fontId="26" fillId="10" borderId="13" xfId="0" applyFont="1" applyFill="1" applyBorder="1" applyAlignment="1" applyProtection="1">
      <alignment horizontal="center" vertical="center" wrapText="1"/>
    </xf>
    <xf numFmtId="0" fontId="26" fillId="10" borderId="20" xfId="0" applyFont="1" applyFill="1" applyBorder="1" applyAlignment="1" applyProtection="1">
      <alignment vertical="center" wrapText="1"/>
    </xf>
    <xf numFmtId="0" fontId="23" fillId="10" borderId="20" xfId="0" applyFont="1" applyFill="1" applyBorder="1" applyAlignment="1" applyProtection="1">
      <alignment horizontal="left" vertical="center" wrapText="1"/>
    </xf>
    <xf numFmtId="0" fontId="23" fillId="10" borderId="23" xfId="0" applyFont="1" applyFill="1" applyBorder="1" applyAlignment="1" applyProtection="1">
      <alignment horizontal="left" vertical="center" wrapText="1"/>
    </xf>
    <xf numFmtId="0" fontId="23" fillId="0" borderId="55" xfId="0" applyFont="1" applyBorder="1" applyAlignment="1" applyProtection="1">
      <alignment horizontal="left" vertical="center" wrapText="1"/>
    </xf>
    <xf numFmtId="0" fontId="23" fillId="4" borderId="54" xfId="0" applyNumberFormat="1" applyFont="1" applyFill="1" applyBorder="1" applyAlignment="1" applyProtection="1">
      <alignment horizontal="left" vertical="center" wrapText="1"/>
    </xf>
    <xf numFmtId="0" fontId="26" fillId="9" borderId="59" xfId="0" applyFont="1" applyFill="1" applyBorder="1" applyAlignment="1" applyProtection="1">
      <alignment horizontal="center" vertical="center" wrapText="1"/>
    </xf>
    <xf numFmtId="0" fontId="0" fillId="0" borderId="45" xfId="0" applyBorder="1" applyAlignment="1" applyProtection="1">
      <alignment wrapText="1"/>
    </xf>
    <xf numFmtId="0" fontId="0" fillId="0" borderId="46" xfId="0" applyBorder="1" applyAlignment="1" applyProtection="1">
      <alignment wrapText="1"/>
    </xf>
    <xf numFmtId="0" fontId="0" fillId="0" borderId="56" xfId="0" applyBorder="1" applyAlignment="1" applyProtection="1">
      <alignment wrapText="1"/>
    </xf>
    <xf numFmtId="0" fontId="0" fillId="0" borderId="67" xfId="0" applyBorder="1" applyAlignment="1" applyProtection="1">
      <alignment wrapText="1"/>
    </xf>
    <xf numFmtId="0" fontId="0" fillId="0" borderId="54" xfId="0" applyBorder="1" applyAlignment="1" applyProtection="1">
      <alignment wrapText="1"/>
    </xf>
    <xf numFmtId="0" fontId="0" fillId="0" borderId="65" xfId="0" applyBorder="1" applyAlignment="1" applyProtection="1">
      <alignment wrapText="1"/>
    </xf>
    <xf numFmtId="0" fontId="0" fillId="0" borderId="55" xfId="0" applyBorder="1" applyAlignment="1" applyProtection="1">
      <alignment wrapText="1"/>
    </xf>
    <xf numFmtId="0" fontId="0" fillId="0" borderId="58" xfId="0" applyBorder="1" applyAlignment="1" applyProtection="1">
      <alignment wrapText="1"/>
    </xf>
    <xf numFmtId="0" fontId="0" fillId="0" borderId="0" xfId="0" applyAlignment="1">
      <alignment wrapText="1"/>
    </xf>
    <xf numFmtId="0" fontId="0" fillId="0" borderId="57" xfId="0" applyBorder="1" applyAlignment="1" applyProtection="1">
      <alignment wrapText="1"/>
    </xf>
    <xf numFmtId="15" fontId="26" fillId="9" borderId="42" xfId="0" applyNumberFormat="1" applyFont="1" applyFill="1" applyBorder="1" applyAlignment="1" applyProtection="1">
      <alignment vertical="center"/>
    </xf>
    <xf numFmtId="15" fontId="26" fillId="9" borderId="43" xfId="0" applyNumberFormat="1" applyFont="1" applyFill="1" applyBorder="1" applyAlignment="1" applyProtection="1">
      <alignment vertical="center"/>
    </xf>
    <xf numFmtId="0" fontId="26" fillId="6" borderId="45" xfId="0" applyNumberFormat="1" applyFont="1" applyFill="1" applyBorder="1" applyAlignment="1" applyProtection="1">
      <alignment vertical="center" wrapText="1"/>
    </xf>
    <xf numFmtId="15" fontId="26" fillId="9" borderId="41" xfId="0" applyNumberFormat="1" applyFont="1" applyFill="1" applyBorder="1" applyAlignment="1" applyProtection="1">
      <alignment vertical="center"/>
    </xf>
    <xf numFmtId="0" fontId="26" fillId="6" borderId="45" xfId="0" quotePrefix="1" applyNumberFormat="1" applyFont="1" applyFill="1" applyBorder="1" applyAlignment="1" applyProtection="1">
      <alignment vertical="center" wrapText="1"/>
    </xf>
    <xf numFmtId="0" fontId="26" fillId="6" borderId="46" xfId="0" applyNumberFormat="1" applyFont="1" applyFill="1" applyBorder="1" applyAlignment="1" applyProtection="1">
      <alignment vertical="center" wrapText="1"/>
    </xf>
    <xf numFmtId="0" fontId="26" fillId="6" borderId="44" xfId="0" applyNumberFormat="1" applyFont="1" applyFill="1" applyBorder="1" applyAlignment="1" applyProtection="1">
      <alignment vertical="center" wrapText="1"/>
    </xf>
    <xf numFmtId="0" fontId="0" fillId="0" borderId="53" xfId="0" applyBorder="1" applyAlignment="1" applyProtection="1">
      <alignment wrapText="1"/>
    </xf>
    <xf numFmtId="0" fontId="26" fillId="9" borderId="49" xfId="0" applyFont="1" applyFill="1" applyBorder="1" applyAlignment="1" applyProtection="1">
      <alignment horizontal="center" vertical="center" wrapText="1"/>
    </xf>
    <xf numFmtId="0" fontId="26" fillId="9" borderId="50" xfId="0" applyFont="1" applyFill="1" applyBorder="1" applyAlignment="1" applyProtection="1">
      <alignment horizontal="center" vertical="center" wrapText="1"/>
    </xf>
    <xf numFmtId="0" fontId="26" fillId="9" borderId="48" xfId="0" applyFont="1" applyFill="1" applyBorder="1" applyAlignment="1" applyProtection="1">
      <alignment horizontal="center" vertical="center" wrapText="1"/>
    </xf>
    <xf numFmtId="0" fontId="0" fillId="8" borderId="16" xfId="0" quotePrefix="1" applyFont="1" applyFill="1" applyBorder="1" applyAlignment="1" applyProtection="1">
      <alignment horizontal="center" vertical="center" wrapText="1"/>
    </xf>
    <xf numFmtId="0" fontId="0" fillId="4" borderId="0" xfId="0" applyFill="1" applyAlignment="1" applyProtection="1">
      <alignment wrapText="1"/>
    </xf>
    <xf numFmtId="1" fontId="23" fillId="8" borderId="53" xfId="0" applyNumberFormat="1" applyFont="1" applyFill="1" applyBorder="1" applyAlignment="1" applyProtection="1">
      <alignment horizontal="center" vertical="center" wrapText="1"/>
    </xf>
    <xf numFmtId="1" fontId="23" fillId="8" borderId="44" xfId="0" applyNumberFormat="1" applyFont="1" applyFill="1" applyBorder="1" applyAlignment="1" applyProtection="1">
      <alignment horizontal="center" vertical="center" wrapText="1"/>
    </xf>
    <xf numFmtId="1" fontId="23" fillId="8" borderId="48" xfId="0" applyNumberFormat="1" applyFont="1" applyFill="1" applyBorder="1" applyAlignment="1" applyProtection="1">
      <alignment horizontal="center" vertical="center" wrapText="1"/>
    </xf>
    <xf numFmtId="0" fontId="26" fillId="6" borderId="44" xfId="0" quotePrefix="1" applyNumberFormat="1" applyFont="1" applyFill="1" applyBorder="1" applyAlignment="1" applyProtection="1">
      <alignment horizontal="left" vertical="center" wrapText="1"/>
    </xf>
    <xf numFmtId="15" fontId="23" fillId="8" borderId="56" xfId="0" applyNumberFormat="1" applyFont="1" applyFill="1" applyBorder="1" applyAlignment="1" applyProtection="1">
      <alignment horizontal="center" vertical="center" wrapText="1"/>
    </xf>
    <xf numFmtId="0" fontId="20" fillId="10" borderId="13" xfId="0" applyFont="1" applyFill="1" applyBorder="1" applyAlignment="1" applyProtection="1">
      <alignment horizontal="center" vertical="center" wrapText="1"/>
    </xf>
    <xf numFmtId="0" fontId="20" fillId="9" borderId="66" xfId="0" applyFont="1" applyFill="1" applyBorder="1" applyAlignment="1" applyProtection="1">
      <alignment vertical="center" wrapText="1"/>
    </xf>
    <xf numFmtId="0" fontId="20" fillId="9" borderId="8" xfId="0" applyFont="1" applyFill="1" applyBorder="1" applyAlignment="1" applyProtection="1">
      <alignment vertical="center" wrapText="1"/>
    </xf>
    <xf numFmtId="0" fontId="20" fillId="9" borderId="10" xfId="0" applyFont="1" applyFill="1" applyBorder="1" applyAlignment="1" applyProtection="1">
      <alignment vertical="center" wrapText="1"/>
    </xf>
    <xf numFmtId="0" fontId="20" fillId="9" borderId="9" xfId="0" applyFont="1" applyFill="1" applyBorder="1" applyAlignment="1" applyProtection="1">
      <alignment vertical="center" wrapText="1"/>
    </xf>
    <xf numFmtId="0" fontId="20" fillId="10" borderId="20" xfId="0" applyFont="1" applyFill="1" applyBorder="1" applyAlignment="1" applyProtection="1">
      <alignment vertical="center" wrapText="1"/>
    </xf>
    <xf numFmtId="0" fontId="28" fillId="0" borderId="54" xfId="0" applyFont="1" applyBorder="1" applyAlignment="1" applyProtection="1">
      <alignment horizontal="left" vertical="center" wrapText="1"/>
    </xf>
    <xf numFmtId="0" fontId="28" fillId="0" borderId="53" xfId="0" applyFont="1" applyBorder="1" applyAlignment="1" applyProtection="1">
      <alignment horizontal="center" vertical="center" wrapText="1"/>
    </xf>
    <xf numFmtId="0" fontId="28" fillId="0" borderId="54" xfId="0" applyFont="1" applyBorder="1" applyAlignment="1" applyProtection="1">
      <alignment horizontal="center" vertical="center" wrapText="1"/>
    </xf>
    <xf numFmtId="15" fontId="28" fillId="0" borderId="55" xfId="0" applyNumberFormat="1" applyFont="1" applyBorder="1" applyAlignment="1" applyProtection="1">
      <alignment horizontal="center" vertical="center" wrapText="1"/>
    </xf>
    <xf numFmtId="0" fontId="28" fillId="0" borderId="55" xfId="0" applyFont="1" applyBorder="1" applyAlignment="1" applyProtection="1">
      <alignment horizontal="center" vertical="center" wrapText="1"/>
    </xf>
    <xf numFmtId="15" fontId="28" fillId="0" borderId="53" xfId="0" applyNumberFormat="1" applyFont="1" applyBorder="1" applyAlignment="1" applyProtection="1">
      <alignment horizontal="center" vertical="center" wrapText="1"/>
    </xf>
    <xf numFmtId="0" fontId="28" fillId="0" borderId="65" xfId="0" applyFont="1" applyBorder="1" applyAlignment="1" applyProtection="1">
      <alignment horizontal="center" vertical="center" wrapText="1"/>
    </xf>
    <xf numFmtId="0" fontId="28" fillId="0" borderId="55" xfId="0" applyFont="1" applyBorder="1" applyAlignment="1" applyProtection="1">
      <alignment horizontal="left" vertical="center" wrapText="1"/>
    </xf>
    <xf numFmtId="0" fontId="28" fillId="10" borderId="20" xfId="0" applyFont="1" applyFill="1" applyBorder="1" applyAlignment="1" applyProtection="1">
      <alignment horizontal="left" vertical="center" wrapText="1"/>
    </xf>
    <xf numFmtId="0" fontId="28" fillId="0" borderId="61" xfId="0" applyFont="1" applyBorder="1"/>
    <xf numFmtId="0" fontId="28" fillId="0" borderId="44" xfId="0" applyFont="1" applyBorder="1" applyAlignment="1" applyProtection="1">
      <alignment horizontal="center" vertical="center" wrapText="1"/>
    </xf>
    <xf numFmtId="0" fontId="28" fillId="0" borderId="45" xfId="0" applyFont="1" applyBorder="1" applyAlignment="1" applyProtection="1">
      <alignment horizontal="center" vertical="center" wrapText="1"/>
    </xf>
    <xf numFmtId="15" fontId="28" fillId="0" borderId="46" xfId="0" applyNumberFormat="1" applyFont="1" applyBorder="1" applyAlignment="1" applyProtection="1">
      <alignment horizontal="center" vertical="center" wrapText="1"/>
    </xf>
    <xf numFmtId="0" fontId="28" fillId="0" borderId="46" xfId="0" applyFont="1" applyBorder="1" applyAlignment="1" applyProtection="1">
      <alignment horizontal="center" vertical="center" wrapText="1"/>
    </xf>
    <xf numFmtId="15" fontId="28" fillId="0" borderId="44" xfId="0" applyNumberFormat="1" applyFont="1" applyBorder="1" applyAlignment="1" applyProtection="1">
      <alignment horizontal="center" vertical="center" wrapText="1"/>
    </xf>
    <xf numFmtId="0" fontId="28" fillId="0" borderId="57" xfId="0" applyFont="1" applyBorder="1" applyAlignment="1" applyProtection="1">
      <alignment horizontal="center" vertical="center" wrapText="1"/>
    </xf>
    <xf numFmtId="0" fontId="28" fillId="0" borderId="45" xfId="0" applyFont="1" applyBorder="1" applyAlignment="1" applyProtection="1">
      <alignment horizontal="left" vertical="center" wrapText="1"/>
    </xf>
    <xf numFmtId="0" fontId="28" fillId="0" borderId="46" xfId="0" applyFont="1" applyBorder="1" applyAlignment="1" applyProtection="1">
      <alignment horizontal="left" vertical="center" wrapText="1"/>
    </xf>
    <xf numFmtId="0" fontId="28" fillId="0" borderId="48" xfId="0" applyFont="1" applyBorder="1" applyAlignment="1" applyProtection="1">
      <alignment horizontal="center" vertical="center" wrapText="1"/>
    </xf>
    <xf numFmtId="0" fontId="28" fillId="0" borderId="49" xfId="0" applyFont="1" applyBorder="1" applyAlignment="1" applyProtection="1">
      <alignment horizontal="center" vertical="center" wrapText="1"/>
    </xf>
    <xf numFmtId="15" fontId="28" fillId="0" borderId="50" xfId="0" applyNumberFormat="1" applyFont="1" applyBorder="1" applyAlignment="1" applyProtection="1">
      <alignment horizontal="center" vertical="center" wrapText="1"/>
    </xf>
    <xf numFmtId="0" fontId="28" fillId="0" borderId="50" xfId="0" applyFont="1" applyBorder="1" applyAlignment="1" applyProtection="1">
      <alignment horizontal="center" vertical="center" wrapText="1"/>
    </xf>
    <xf numFmtId="0" fontId="28" fillId="0" borderId="60" xfId="0" applyFont="1" applyBorder="1" applyAlignment="1" applyProtection="1">
      <alignment horizontal="center" vertical="center" wrapText="1"/>
    </xf>
    <xf numFmtId="0" fontId="28" fillId="0" borderId="49" xfId="0" applyFont="1" applyBorder="1" applyAlignment="1" applyProtection="1">
      <alignment horizontal="left" vertical="center" wrapText="1"/>
    </xf>
    <xf numFmtId="0" fontId="28" fillId="0" borderId="50" xfId="0" applyFont="1" applyBorder="1" applyAlignment="1" applyProtection="1">
      <alignment horizontal="left" vertical="center" wrapText="1"/>
    </xf>
    <xf numFmtId="0" fontId="28" fillId="10" borderId="23" xfId="0" applyFont="1" applyFill="1" applyBorder="1" applyAlignment="1" applyProtection="1">
      <alignment horizontal="left" vertical="center" wrapText="1"/>
    </xf>
    <xf numFmtId="0" fontId="23" fillId="8" borderId="54" xfId="0" applyFont="1" applyFill="1" applyBorder="1" applyAlignment="1" applyProtection="1">
      <alignment horizontal="left" vertical="center" wrapText="1"/>
    </xf>
    <xf numFmtId="0" fontId="23" fillId="8" borderId="44" xfId="0" applyFont="1" applyFill="1" applyBorder="1" applyAlignment="1" applyProtection="1">
      <alignment horizontal="center" vertical="center" wrapText="1"/>
    </xf>
    <xf numFmtId="0" fontId="23" fillId="8" borderId="45" xfId="0" applyFont="1" applyFill="1" applyBorder="1" applyAlignment="1" applyProtection="1">
      <alignment horizontal="center" vertical="center" wrapText="1"/>
    </xf>
    <xf numFmtId="0" fontId="23" fillId="8" borderId="46" xfId="0" applyFont="1" applyFill="1" applyBorder="1" applyAlignment="1" applyProtection="1">
      <alignment horizontal="center" vertical="center" wrapText="1"/>
    </xf>
    <xf numFmtId="0" fontId="23" fillId="8" borderId="56" xfId="0" applyFont="1" applyFill="1" applyBorder="1" applyAlignment="1" applyProtection="1">
      <alignment horizontal="center" vertical="center" wrapText="1"/>
    </xf>
    <xf numFmtId="15" fontId="23" fillId="8" borderId="46" xfId="0" applyNumberFormat="1" applyFont="1" applyFill="1" applyBorder="1" applyAlignment="1" applyProtection="1">
      <alignment horizontal="center" vertical="center" wrapText="1"/>
    </xf>
    <xf numFmtId="0" fontId="23" fillId="8" borderId="46" xfId="0" applyFont="1" applyFill="1" applyBorder="1" applyAlignment="1" applyProtection="1">
      <alignment horizontal="left" vertical="center" wrapText="1"/>
    </xf>
    <xf numFmtId="0" fontId="0" fillId="8" borderId="61" xfId="0" applyFill="1" applyBorder="1"/>
    <xf numFmtId="1" fontId="28" fillId="8" borderId="53" xfId="0" applyNumberFormat="1" applyFont="1" applyFill="1" applyBorder="1" applyAlignment="1" applyProtection="1">
      <alignment horizontal="center" vertical="center" wrapText="1"/>
    </xf>
    <xf numFmtId="1" fontId="28" fillId="8" borderId="44" xfId="0" applyNumberFormat="1" applyFont="1" applyFill="1" applyBorder="1" applyAlignment="1" applyProtection="1">
      <alignment horizontal="center" vertical="center" wrapText="1"/>
    </xf>
    <xf numFmtId="0" fontId="28" fillId="8" borderId="54" xfId="0" applyFont="1" applyFill="1" applyBorder="1" applyAlignment="1" applyProtection="1">
      <alignment horizontal="left" vertical="center" wrapText="1"/>
    </xf>
    <xf numFmtId="0" fontId="28" fillId="8" borderId="44" xfId="0" applyFont="1" applyFill="1" applyBorder="1" applyAlignment="1" applyProtection="1">
      <alignment horizontal="center" vertical="center" wrapText="1"/>
    </xf>
    <xf numFmtId="0" fontId="28" fillId="8" borderId="45" xfId="0" applyFont="1" applyFill="1" applyBorder="1" applyAlignment="1" applyProtection="1">
      <alignment horizontal="center" vertical="center" wrapText="1"/>
    </xf>
    <xf numFmtId="15" fontId="28" fillId="8" borderId="46" xfId="0" applyNumberFormat="1" applyFont="1" applyFill="1" applyBorder="1" applyAlignment="1" applyProtection="1">
      <alignment horizontal="center" vertical="center" wrapText="1"/>
    </xf>
    <xf numFmtId="0" fontId="28" fillId="8" borderId="46" xfId="0" applyFont="1" applyFill="1" applyBorder="1" applyAlignment="1" applyProtection="1">
      <alignment horizontal="center" vertical="center" wrapText="1"/>
    </xf>
    <xf numFmtId="15" fontId="28" fillId="8" borderId="44" xfId="0" applyNumberFormat="1" applyFont="1" applyFill="1" applyBorder="1" applyAlignment="1" applyProtection="1">
      <alignment horizontal="center" vertical="center" wrapText="1"/>
    </xf>
    <xf numFmtId="0" fontId="28" fillId="8" borderId="57" xfId="0" applyFont="1" applyFill="1" applyBorder="1" applyAlignment="1" applyProtection="1">
      <alignment horizontal="center" vertical="center" wrapText="1"/>
    </xf>
    <xf numFmtId="0" fontId="28" fillId="8" borderId="45" xfId="0" applyFont="1" applyFill="1" applyBorder="1" applyAlignment="1" applyProtection="1">
      <alignment horizontal="left" vertical="center" wrapText="1"/>
    </xf>
    <xf numFmtId="0" fontId="28" fillId="8" borderId="46" xfId="0" applyFont="1" applyFill="1" applyBorder="1" applyAlignment="1" applyProtection="1">
      <alignment horizontal="left" vertical="center" wrapText="1"/>
    </xf>
    <xf numFmtId="0" fontId="28" fillId="8" borderId="61" xfId="0" applyFont="1" applyFill="1" applyBorder="1"/>
    <xf numFmtId="0" fontId="23" fillId="8" borderId="54" xfId="0" applyNumberFormat="1" applyFont="1" applyFill="1" applyBorder="1" applyAlignment="1" applyProtection="1">
      <alignment horizontal="left" vertical="center" wrapText="1"/>
    </xf>
    <xf numFmtId="0" fontId="0" fillId="8" borderId="53" xfId="0" applyFill="1" applyBorder="1" applyAlignment="1" applyProtection="1">
      <alignment wrapText="1"/>
    </xf>
    <xf numFmtId="0" fontId="0" fillId="8" borderId="54" xfId="0" applyFill="1" applyBorder="1" applyAlignment="1" applyProtection="1">
      <alignment wrapText="1"/>
    </xf>
    <xf numFmtId="0" fontId="0" fillId="8" borderId="55" xfId="0" applyFill="1" applyBorder="1" applyAlignment="1" applyProtection="1">
      <alignment wrapText="1"/>
    </xf>
    <xf numFmtId="0" fontId="0" fillId="8" borderId="67" xfId="0" applyFill="1" applyBorder="1" applyAlignment="1" applyProtection="1">
      <alignment wrapText="1"/>
    </xf>
    <xf numFmtId="0" fontId="0" fillId="8" borderId="56" xfId="0" applyFill="1" applyBorder="1" applyAlignment="1" applyProtection="1">
      <alignment wrapText="1"/>
    </xf>
    <xf numFmtId="0" fontId="0" fillId="8" borderId="45" xfId="0" applyFill="1" applyBorder="1" applyAlignment="1" applyProtection="1">
      <alignment wrapText="1"/>
    </xf>
    <xf numFmtId="0" fontId="0" fillId="8" borderId="46" xfId="0" applyFill="1" applyBorder="1" applyAlignment="1" applyProtection="1">
      <alignment wrapText="1"/>
    </xf>
    <xf numFmtId="0" fontId="0" fillId="8" borderId="57" xfId="0" applyFill="1" applyBorder="1" applyAlignment="1" applyProtection="1">
      <alignment wrapText="1"/>
    </xf>
    <xf numFmtId="0" fontId="0" fillId="8" borderId="58" xfId="0" applyFill="1" applyBorder="1" applyAlignment="1" applyProtection="1">
      <alignment wrapText="1"/>
    </xf>
    <xf numFmtId="0" fontId="23" fillId="8" borderId="8" xfId="0" applyNumberFormat="1" applyFont="1" applyFill="1" applyBorder="1" applyAlignment="1" applyProtection="1">
      <alignment horizontal="left" vertical="center" wrapText="1"/>
    </xf>
    <xf numFmtId="0" fontId="0" fillId="8" borderId="66" xfId="0" applyFill="1" applyBorder="1" applyAlignment="1" applyProtection="1">
      <alignment wrapText="1"/>
    </xf>
    <xf numFmtId="0" fontId="0" fillId="8" borderId="8" xfId="0" applyFill="1" applyBorder="1" applyAlignment="1" applyProtection="1">
      <alignment wrapText="1"/>
    </xf>
    <xf numFmtId="0" fontId="0" fillId="8" borderId="10" xfId="0" applyFill="1" applyBorder="1" applyAlignment="1" applyProtection="1">
      <alignment wrapText="1"/>
    </xf>
    <xf numFmtId="0" fontId="0" fillId="8" borderId="33" xfId="0" applyFill="1" applyBorder="1" applyAlignment="1" applyProtection="1">
      <alignment wrapText="1"/>
    </xf>
    <xf numFmtId="0" fontId="0" fillId="8" borderId="59" xfId="0" applyFill="1" applyBorder="1" applyAlignment="1" applyProtection="1">
      <alignment wrapText="1"/>
    </xf>
    <xf numFmtId="0" fontId="0" fillId="8" borderId="49" xfId="0" applyFill="1" applyBorder="1" applyAlignment="1" applyProtection="1">
      <alignment wrapText="1"/>
    </xf>
    <xf numFmtId="0" fontId="0" fillId="8" borderId="50" xfId="0" applyFill="1" applyBorder="1" applyAlignment="1" applyProtection="1">
      <alignment wrapText="1"/>
    </xf>
    <xf numFmtId="0" fontId="0" fillId="8" borderId="60" xfId="0" applyFill="1" applyBorder="1" applyAlignment="1" applyProtection="1">
      <alignment wrapText="1"/>
    </xf>
    <xf numFmtId="0" fontId="0" fillId="8" borderId="23" xfId="0" applyFill="1" applyBorder="1" applyAlignment="1" applyProtection="1">
      <alignment wrapText="1"/>
    </xf>
    <xf numFmtId="17" fontId="11" fillId="0"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horizontal="center" vertical="center" wrapText="1"/>
    </xf>
    <xf numFmtId="17" fontId="13" fillId="4" borderId="0" xfId="0" applyNumberFormat="1" applyFont="1" applyFill="1" applyBorder="1" applyAlignment="1" applyProtection="1">
      <alignment vertical="center" wrapText="1"/>
    </xf>
    <xf numFmtId="17" fontId="13" fillId="4" borderId="0" xfId="0" quotePrefix="1" applyNumberFormat="1" applyFont="1" applyFill="1" applyBorder="1" applyAlignment="1" applyProtection="1">
      <alignment vertical="center" wrapText="1"/>
    </xf>
    <xf numFmtId="0" fontId="5" fillId="4" borderId="0" xfId="0" applyFont="1" applyFill="1" applyBorder="1" applyAlignment="1" applyProtection="1">
      <alignment horizontal="left" vertical="center" wrapText="1"/>
    </xf>
    <xf numFmtId="0" fontId="5"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1" fillId="0" borderId="0"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20" xfId="0" quotePrefix="1" applyFont="1" applyFill="1" applyBorder="1" applyAlignment="1" applyProtection="1">
      <alignment horizontal="left" vertical="center" wrapText="1"/>
      <protection locked="0"/>
    </xf>
    <xf numFmtId="0" fontId="13" fillId="0" borderId="0" xfId="0" applyFont="1" applyFill="1" applyBorder="1" applyAlignment="1" applyProtection="1">
      <alignment horizontal="center" vertical="center"/>
    </xf>
    <xf numFmtId="0" fontId="5" fillId="0" borderId="0" xfId="0" quotePrefix="1" applyFont="1" applyFill="1" applyBorder="1" applyAlignment="1" applyProtection="1">
      <alignment horizontal="left" wrapText="1"/>
    </xf>
    <xf numFmtId="17" fontId="13"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wrapText="1"/>
    </xf>
    <xf numFmtId="0" fontId="5" fillId="0" borderId="20" xfId="0" applyFont="1" applyFill="1" applyBorder="1" applyAlignment="1" applyProtection="1">
      <alignment horizontal="left" wrapText="1"/>
    </xf>
    <xf numFmtId="17" fontId="11" fillId="6" borderId="70" xfId="0" applyNumberFormat="1" applyFont="1" applyFill="1" applyBorder="1" applyAlignment="1" applyProtection="1">
      <alignment horizontal="center" vertical="center" wrapText="1"/>
    </xf>
    <xf numFmtId="0" fontId="16" fillId="0" borderId="25" xfId="0" quotePrefix="1" applyFont="1" applyFill="1" applyBorder="1" applyAlignment="1" applyProtection="1">
      <alignment horizontal="center" vertical="center" wrapText="1"/>
    </xf>
    <xf numFmtId="0" fontId="17" fillId="0" borderId="0" xfId="0" applyFont="1" applyFill="1" applyBorder="1" applyAlignment="1" applyProtection="1">
      <alignment horizontal="left" vertical="center" wrapText="1"/>
    </xf>
    <xf numFmtId="0" fontId="7" fillId="6" borderId="25" xfId="0" applyFont="1" applyFill="1" applyBorder="1" applyAlignment="1" applyProtection="1">
      <alignment horizontal="center" vertical="center"/>
    </xf>
    <xf numFmtId="0" fontId="13" fillId="0" borderId="0" xfId="0" quotePrefix="1" applyFont="1" applyFill="1" applyBorder="1" applyAlignment="1" applyProtection="1">
      <alignment horizontal="center" vertical="center" wrapText="1"/>
    </xf>
    <xf numFmtId="0" fontId="8" fillId="0" borderId="22" xfId="0" applyFont="1" applyBorder="1" applyProtection="1">
      <protection locked="0"/>
    </xf>
    <xf numFmtId="0" fontId="8" fillId="0" borderId="23" xfId="0" applyFont="1" applyBorder="1" applyProtection="1">
      <protection locked="0"/>
    </xf>
    <xf numFmtId="0" fontId="11" fillId="4" borderId="25" xfId="0" applyFont="1" applyFill="1" applyBorder="1" applyAlignment="1" applyProtection="1">
      <alignment horizontal="center" vertical="center"/>
    </xf>
    <xf numFmtId="0" fontId="11" fillId="4" borderId="13" xfId="0" applyFont="1" applyFill="1" applyBorder="1" applyAlignment="1" applyProtection="1">
      <alignment horizontal="center" vertical="center"/>
    </xf>
    <xf numFmtId="0" fontId="11" fillId="4" borderId="20" xfId="0" applyFont="1" applyFill="1" applyBorder="1" applyAlignment="1" applyProtection="1">
      <alignment horizontal="center" vertical="center" wrapText="1"/>
      <protection locked="0"/>
    </xf>
    <xf numFmtId="165" fontId="0" fillId="4" borderId="20" xfId="0" applyNumberFormat="1" applyFont="1" applyFill="1" applyBorder="1" applyAlignment="1" applyProtection="1">
      <alignment horizontal="center" vertical="center" wrapText="1"/>
      <protection locked="0"/>
    </xf>
    <xf numFmtId="0" fontId="0" fillId="0" borderId="22" xfId="0" applyFont="1" applyBorder="1" applyProtection="1">
      <protection locked="0"/>
    </xf>
    <xf numFmtId="0" fontId="0" fillId="0" borderId="23" xfId="0" applyFont="1" applyBorder="1" applyProtection="1">
      <protection locked="0"/>
    </xf>
    <xf numFmtId="0" fontId="13" fillId="6" borderId="2" xfId="0" applyFont="1" applyFill="1" applyBorder="1" applyAlignment="1" applyProtection="1">
      <alignment horizontal="center" vertical="center"/>
    </xf>
    <xf numFmtId="49" fontId="0" fillId="8" borderId="18" xfId="0" applyNumberFormat="1" applyFont="1" applyFill="1" applyBorder="1" applyAlignment="1" applyProtection="1">
      <alignment horizontal="center" vertical="center"/>
    </xf>
    <xf numFmtId="0" fontId="0" fillId="0" borderId="25" xfId="0" applyFont="1" applyBorder="1" applyProtection="1">
      <protection locked="0"/>
    </xf>
    <xf numFmtId="0" fontId="11" fillId="6" borderId="2" xfId="0" applyFont="1" applyFill="1" applyBorder="1" applyAlignment="1" applyProtection="1">
      <alignment vertical="center"/>
    </xf>
    <xf numFmtId="0" fontId="6" fillId="0" borderId="0" xfId="0" applyFont="1" applyFill="1" applyBorder="1" applyProtection="1"/>
    <xf numFmtId="0" fontId="11" fillId="6" borderId="3" xfId="0" applyFont="1" applyFill="1" applyBorder="1" applyAlignment="1" applyProtection="1">
      <alignment vertical="center"/>
    </xf>
    <xf numFmtId="0" fontId="11" fillId="6" borderId="70"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5"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20" xfId="0" applyNumberFormat="1" applyFont="1" applyBorder="1" applyProtection="1"/>
    <xf numFmtId="17" fontId="0" fillId="0" borderId="22" xfId="0" applyNumberFormat="1" applyFont="1" applyBorder="1" applyProtection="1"/>
    <xf numFmtId="0" fontId="11" fillId="4" borderId="22" xfId="0" applyFont="1" applyFill="1" applyBorder="1" applyAlignment="1" applyProtection="1">
      <alignment vertical="center"/>
    </xf>
    <xf numFmtId="0" fontId="0" fillId="0" borderId="13" xfId="0" applyFont="1" applyFill="1" applyBorder="1" applyProtection="1"/>
    <xf numFmtId="0" fontId="0" fillId="0" borderId="20" xfId="0" applyFont="1" applyFill="1" applyBorder="1" applyProtection="1"/>
    <xf numFmtId="0" fontId="0" fillId="0" borderId="23" xfId="0" applyFont="1" applyFill="1" applyBorder="1" applyProtection="1"/>
    <xf numFmtId="49" fontId="0" fillId="8" borderId="7" xfId="0" applyNumberFormat="1" applyFont="1" applyFill="1" applyBorder="1" applyAlignment="1" applyProtection="1">
      <alignment horizontal="left" vertical="center"/>
    </xf>
    <xf numFmtId="0" fontId="30" fillId="0" borderId="0" xfId="0" applyFont="1" applyProtection="1"/>
    <xf numFmtId="0" fontId="4" fillId="0" borderId="0" xfId="2" quotePrefix="1" applyFont="1" applyAlignment="1">
      <alignment horizontal="left"/>
    </xf>
    <xf numFmtId="0" fontId="6" fillId="0" borderId="0" xfId="0" quotePrefix="1" applyFont="1" applyFill="1" applyBorder="1" applyAlignment="1" applyProtection="1">
      <alignment horizontal="left" vertical="center" wrapText="1"/>
    </xf>
    <xf numFmtId="0" fontId="14" fillId="0" borderId="0" xfId="0" applyFont="1" applyFill="1" applyBorder="1" applyAlignment="1" applyProtection="1">
      <alignment horizontal="center" vertical="center"/>
    </xf>
    <xf numFmtId="15" fontId="6" fillId="0" borderId="0" xfId="0" applyNumberFormat="1" applyFont="1" applyFill="1" applyBorder="1" applyAlignment="1" applyProtection="1">
      <alignment horizontal="center" vertical="center" wrapText="1"/>
    </xf>
    <xf numFmtId="0" fontId="11" fillId="6" borderId="4" xfId="0" quotePrefix="1" applyFont="1" applyFill="1" applyBorder="1" applyAlignment="1" applyProtection="1">
      <alignment horizontal="center" vertical="center"/>
    </xf>
    <xf numFmtId="0" fontId="2" fillId="8" borderId="3" xfId="1" quotePrefix="1" applyFont="1" applyFill="1" applyBorder="1" applyAlignment="1" applyProtection="1">
      <alignment horizontal="center" vertical="center"/>
    </xf>
    <xf numFmtId="0" fontId="2" fillId="8" borderId="2" xfId="1" quotePrefix="1" applyFill="1" applyBorder="1" applyAlignment="1" applyProtection="1">
      <alignment horizontal="center" vertical="center"/>
    </xf>
    <xf numFmtId="0" fontId="2" fillId="8" borderId="11" xfId="1" quotePrefix="1" applyFont="1" applyFill="1" applyBorder="1" applyAlignment="1" applyProtection="1">
      <alignment horizontal="center" vertical="center"/>
    </xf>
    <xf numFmtId="0" fontId="2" fillId="8" borderId="2" xfId="1" quotePrefix="1" applyFont="1" applyFill="1" applyBorder="1" applyAlignment="1" applyProtection="1">
      <alignment horizontal="center" vertical="center"/>
    </xf>
    <xf numFmtId="0" fontId="11" fillId="6" borderId="19" xfId="0" quotePrefix="1" applyFont="1" applyFill="1" applyBorder="1" applyAlignment="1" applyProtection="1">
      <alignment horizontal="center" vertical="center" wrapText="1"/>
    </xf>
    <xf numFmtId="0" fontId="1" fillId="8" borderId="11" xfId="0" quotePrefix="1" applyFont="1" applyFill="1" applyBorder="1" applyAlignment="1" applyProtection="1">
      <alignment horizontal="center" vertical="center" wrapText="1"/>
    </xf>
    <xf numFmtId="0" fontId="12" fillId="8" borderId="11" xfId="1" quotePrefix="1" applyFont="1" applyFill="1" applyBorder="1" applyAlignment="1" applyProtection="1">
      <alignment horizontal="center" vertical="center"/>
    </xf>
    <xf numFmtId="0" fontId="12" fillId="8" borderId="11" xfId="1" quotePrefix="1" applyFont="1" applyFill="1" applyBorder="1" applyAlignment="1" applyProtection="1">
      <alignment horizontal="center" vertical="center" wrapText="1"/>
    </xf>
    <xf numFmtId="0" fontId="11" fillId="8" borderId="11" xfId="0" quotePrefix="1" applyFont="1" applyFill="1" applyBorder="1" applyAlignment="1" applyProtection="1">
      <alignment horizontal="center" vertical="center" wrapText="1"/>
    </xf>
    <xf numFmtId="0" fontId="14" fillId="0" borderId="25" xfId="0"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0" fontId="13" fillId="6" borderId="4" xfId="0" applyFont="1" applyFill="1" applyBorder="1" applyAlignment="1" applyProtection="1">
      <alignment horizontal="center" vertical="center" wrapText="1"/>
    </xf>
    <xf numFmtId="17" fontId="13" fillId="6" borderId="70" xfId="0" applyNumberFormat="1" applyFont="1" applyFill="1" applyBorder="1" applyAlignment="1" applyProtection="1">
      <alignment horizontal="center" vertical="center" wrapText="1"/>
    </xf>
    <xf numFmtId="0" fontId="11" fillId="6" borderId="25" xfId="0" applyFont="1" applyFill="1" applyBorder="1" applyAlignment="1" applyProtection="1">
      <alignment horizontal="center" vertical="center"/>
    </xf>
    <xf numFmtId="0" fontId="30" fillId="0" borderId="0" xfId="0" applyFont="1" applyAlignment="1" applyProtection="1">
      <alignment vertical="center"/>
    </xf>
    <xf numFmtId="0" fontId="30" fillId="4" borderId="0" xfId="0" applyFont="1" applyFill="1" applyProtection="1"/>
    <xf numFmtId="0" fontId="14" fillId="6" borderId="20" xfId="0" applyFont="1" applyFill="1" applyBorder="1" applyAlignment="1" applyProtection="1">
      <alignment horizontal="center" vertical="center"/>
    </xf>
    <xf numFmtId="0" fontId="9" fillId="0" borderId="20" xfId="0" applyFont="1" applyBorder="1" applyProtection="1">
      <protection locked="0"/>
    </xf>
    <xf numFmtId="0" fontId="17" fillId="0" borderId="25" xfId="0" applyFont="1" applyBorder="1" applyProtection="1"/>
    <xf numFmtId="0" fontId="16" fillId="6" borderId="2" xfId="0" applyFont="1" applyFill="1" applyBorder="1" applyAlignment="1" applyProtection="1">
      <alignment horizontal="center" vertical="center"/>
    </xf>
    <xf numFmtId="0" fontId="17" fillId="0" borderId="2" xfId="0" applyFont="1" applyBorder="1" applyProtection="1"/>
    <xf numFmtId="0" fontId="17" fillId="0" borderId="25" xfId="0" applyFont="1" applyBorder="1" applyProtection="1">
      <protection locked="0"/>
    </xf>
    <xf numFmtId="0" fontId="17" fillId="0" borderId="22" xfId="0" applyFont="1" applyBorder="1" applyAlignment="1" applyProtection="1">
      <alignment horizontal="center"/>
    </xf>
    <xf numFmtId="0" fontId="17" fillId="0" borderId="22" xfId="0" applyFont="1" applyBorder="1" applyProtection="1"/>
    <xf numFmtId="0" fontId="17" fillId="0" borderId="22" xfId="0" applyFont="1" applyBorder="1" applyProtection="1">
      <protection locked="0"/>
    </xf>
    <xf numFmtId="0" fontId="17" fillId="0" borderId="0" xfId="0" applyFont="1" applyAlignment="1" applyProtection="1">
      <alignment horizontal="center"/>
    </xf>
    <xf numFmtId="0" fontId="17" fillId="0" borderId="0" xfId="0" applyFont="1" applyProtection="1"/>
    <xf numFmtId="0" fontId="17" fillId="0" borderId="0" xfId="0" applyFont="1" applyProtection="1">
      <protection locked="0"/>
    </xf>
    <xf numFmtId="0" fontId="16" fillId="6" borderId="2" xfId="0" quotePrefix="1" applyFont="1" applyFill="1" applyBorder="1" applyAlignment="1" applyProtection="1">
      <alignment horizontal="center" vertical="center" wrapText="1"/>
    </xf>
    <xf numFmtId="0" fontId="16" fillId="6" borderId="2" xfId="0" applyFont="1" applyFill="1" applyBorder="1" applyAlignment="1" applyProtection="1">
      <alignment horizontal="center" vertical="center" wrapText="1"/>
    </xf>
    <xf numFmtId="0" fontId="16" fillId="6" borderId="2" xfId="0" applyFont="1" applyFill="1" applyBorder="1" applyAlignment="1" applyProtection="1">
      <alignment vertical="center"/>
    </xf>
    <xf numFmtId="15" fontId="6" fillId="4" borderId="0"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0" fillId="8" borderId="54" xfId="0" applyFont="1" applyFill="1" applyBorder="1" applyProtection="1"/>
    <xf numFmtId="0" fontId="0" fillId="0" borderId="54" xfId="0" applyFont="1" applyBorder="1" applyProtection="1"/>
    <xf numFmtId="17" fontId="14"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wrapText="1"/>
    </xf>
    <xf numFmtId="0" fontId="36" fillId="5" borderId="0" xfId="0" applyFont="1" applyFill="1" applyBorder="1" applyAlignment="1" applyProtection="1">
      <alignment horizontal="center" vertical="center"/>
    </xf>
    <xf numFmtId="0" fontId="37" fillId="0" borderId="0" xfId="0" applyFont="1" applyProtection="1"/>
    <xf numFmtId="0" fontId="31" fillId="6" borderId="25" xfId="0" applyFont="1" applyFill="1" applyBorder="1" applyAlignment="1" applyProtection="1">
      <alignment horizontal="center" vertical="center"/>
    </xf>
    <xf numFmtId="0" fontId="30" fillId="0" borderId="13" xfId="0" applyFont="1" applyBorder="1" applyProtection="1"/>
    <xf numFmtId="0" fontId="30" fillId="0" borderId="20" xfId="0" applyFont="1" applyBorder="1" applyProtection="1"/>
    <xf numFmtId="0" fontId="30" fillId="4" borderId="22" xfId="0" applyFont="1" applyFill="1" applyBorder="1" applyProtection="1"/>
    <xf numFmtId="0" fontId="30" fillId="0" borderId="23" xfId="0" applyFont="1" applyBorder="1" applyProtection="1"/>
    <xf numFmtId="0" fontId="0" fillId="0" borderId="0" xfId="0" applyFont="1" applyFill="1" applyAlignment="1" applyProtection="1">
      <alignment horizontal="center" vertical="center" wrapText="1"/>
    </xf>
    <xf numFmtId="0" fontId="0" fillId="0" borderId="0" xfId="0" applyFont="1" applyFill="1" applyAlignment="1" applyProtection="1">
      <alignment horizontal="center" wrapText="1"/>
    </xf>
    <xf numFmtId="49" fontId="0" fillId="0" borderId="0" xfId="0" applyNumberFormat="1"/>
    <xf numFmtId="169" fontId="0" fillId="4" borderId="17" xfId="0" applyNumberFormat="1" applyFont="1" applyFill="1" applyBorder="1" applyAlignment="1" applyProtection="1">
      <alignment horizontal="center" vertical="center"/>
      <protection locked="0"/>
    </xf>
    <xf numFmtId="49" fontId="30" fillId="0" borderId="0" xfId="0" applyNumberFormat="1" applyFont="1" applyProtection="1"/>
    <xf numFmtId="49" fontId="3" fillId="0" borderId="0" xfId="2" applyNumberFormat="1"/>
    <xf numFmtId="169" fontId="6" fillId="0" borderId="0" xfId="0" applyNumberFormat="1" applyFont="1" applyProtection="1"/>
    <xf numFmtId="17" fontId="13" fillId="6" borderId="70" xfId="0" quotePrefix="1" applyNumberFormat="1" applyFont="1" applyFill="1" applyBorder="1" applyAlignment="1" applyProtection="1">
      <alignment horizontal="center" vertical="center" wrapText="1"/>
    </xf>
    <xf numFmtId="17" fontId="32" fillId="6" borderId="70" xfId="0" applyNumberFormat="1" applyFont="1" applyFill="1" applyBorder="1" applyAlignment="1" applyProtection="1">
      <alignment horizontal="center" vertical="center" wrapText="1"/>
    </xf>
    <xf numFmtId="0" fontId="34" fillId="4" borderId="70" xfId="0" applyFont="1" applyFill="1" applyBorder="1" applyProtection="1"/>
    <xf numFmtId="0" fontId="34" fillId="4" borderId="70" xfId="0" applyFont="1" applyFill="1" applyBorder="1" applyAlignment="1" applyProtection="1">
      <alignment vertical="center" wrapText="1"/>
    </xf>
    <xf numFmtId="0" fontId="34" fillId="4" borderId="70" xfId="0" quotePrefix="1" applyFont="1" applyFill="1" applyBorder="1" applyAlignment="1" applyProtection="1">
      <alignment horizontal="left" vertical="center" wrapText="1"/>
    </xf>
    <xf numFmtId="0" fontId="19" fillId="4" borderId="70" xfId="0" quotePrefix="1" applyFont="1" applyFill="1" applyBorder="1" applyAlignment="1" applyProtection="1">
      <alignment horizontal="left" vertical="center" wrapText="1"/>
    </xf>
    <xf numFmtId="17" fontId="14" fillId="4" borderId="70" xfId="0" quotePrefix="1" applyNumberFormat="1" applyFont="1" applyFill="1" applyBorder="1" applyAlignment="1" applyProtection="1">
      <alignment horizontal="center" vertical="center" wrapText="1"/>
    </xf>
    <xf numFmtId="49" fontId="0" fillId="8" borderId="70" xfId="0" applyNumberFormat="1" applyFont="1" applyFill="1" applyBorder="1" applyAlignment="1" applyProtection="1">
      <alignment horizontal="center" vertical="center" wrapText="1"/>
    </xf>
    <xf numFmtId="0" fontId="0" fillId="4" borderId="70" xfId="0" applyFont="1" applyFill="1" applyBorder="1" applyAlignment="1" applyProtection="1">
      <alignment horizontal="left" vertical="center" wrapText="1"/>
      <protection locked="0"/>
    </xf>
    <xf numFmtId="49" fontId="0" fillId="4" borderId="70" xfId="0" quotePrefix="1" applyNumberFormat="1" applyFont="1" applyFill="1" applyBorder="1" applyAlignment="1" applyProtection="1">
      <alignment horizontal="left" vertical="center" wrapText="1"/>
      <protection locked="0"/>
    </xf>
    <xf numFmtId="49" fontId="0" fillId="4" borderId="70" xfId="0" quotePrefix="1" applyNumberFormat="1" applyFont="1" applyFill="1" applyBorder="1" applyAlignment="1" applyProtection="1">
      <alignment horizontal="center" vertical="center" wrapText="1"/>
      <protection locked="0"/>
    </xf>
    <xf numFmtId="0" fontId="0" fillId="7" borderId="70" xfId="0" applyFont="1" applyFill="1" applyBorder="1" applyAlignment="1" applyProtection="1">
      <alignment horizontal="center" vertical="center" wrapText="1"/>
    </xf>
    <xf numFmtId="0" fontId="0" fillId="0" borderId="70"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xf>
    <xf numFmtId="0" fontId="5" fillId="4" borderId="70" xfId="0" quotePrefix="1" applyFont="1" applyFill="1" applyBorder="1" applyAlignment="1" applyProtection="1">
      <alignment horizontal="center" vertical="center" wrapText="1"/>
      <protection locked="0"/>
    </xf>
    <xf numFmtId="0" fontId="19" fillId="4" borderId="70" xfId="0" applyFont="1" applyFill="1" applyBorder="1" applyProtection="1"/>
    <xf numFmtId="49" fontId="5" fillId="4" borderId="70" xfId="0" quotePrefix="1" applyNumberFormat="1" applyFont="1" applyFill="1" applyBorder="1" applyAlignment="1" applyProtection="1">
      <alignment horizontal="center" vertical="center" wrapText="1"/>
      <protection locked="0"/>
    </xf>
    <xf numFmtId="49" fontId="34" fillId="4" borderId="70" xfId="0" applyNumberFormat="1" applyFont="1" applyFill="1" applyBorder="1" applyAlignment="1" applyProtection="1">
      <alignment vertical="center" wrapText="1"/>
    </xf>
    <xf numFmtId="0" fontId="19" fillId="4" borderId="70" xfId="0" applyFont="1" applyFill="1" applyBorder="1" applyAlignment="1" applyProtection="1">
      <alignment vertical="center" wrapText="1"/>
    </xf>
    <xf numFmtId="49" fontId="5" fillId="4" borderId="70" xfId="0" quotePrefix="1" applyNumberFormat="1" applyFont="1" applyFill="1" applyBorder="1" applyAlignment="1" applyProtection="1">
      <alignment horizontal="left" vertical="center" wrapText="1"/>
      <protection locked="0"/>
    </xf>
    <xf numFmtId="0" fontId="6" fillId="4" borderId="70" xfId="0" quotePrefix="1" applyFont="1" applyFill="1" applyBorder="1" applyAlignment="1" applyProtection="1">
      <alignment horizontal="center" vertical="center" wrapText="1"/>
    </xf>
    <xf numFmtId="0" fontId="11" fillId="6" borderId="70" xfId="0" applyFont="1" applyFill="1" applyBorder="1" applyAlignment="1" applyProtection="1">
      <alignment horizontal="center" vertical="center" wrapText="1"/>
    </xf>
    <xf numFmtId="0" fontId="11" fillId="6" borderId="70" xfId="0" quotePrefix="1" applyFont="1" applyFill="1" applyBorder="1" applyAlignment="1" applyProtection="1">
      <alignment horizontal="center" vertical="center" wrapText="1"/>
    </xf>
    <xf numFmtId="0" fontId="11" fillId="4" borderId="70" xfId="0" quotePrefix="1" applyFont="1" applyFill="1" applyBorder="1" applyAlignment="1" applyProtection="1">
      <alignment horizontal="center" vertical="center" wrapText="1"/>
    </xf>
    <xf numFmtId="0" fontId="14" fillId="4" borderId="70" xfId="0" applyFont="1" applyFill="1" applyBorder="1" applyAlignment="1" applyProtection="1">
      <alignment horizontal="center" vertical="center" wrapText="1"/>
    </xf>
    <xf numFmtId="0" fontId="14" fillId="0" borderId="70" xfId="0" applyFont="1" applyFill="1" applyBorder="1" applyAlignment="1" applyProtection="1">
      <alignment horizontal="center" vertical="center" wrapText="1"/>
    </xf>
    <xf numFmtId="0" fontId="0" fillId="8" borderId="70" xfId="0" applyFont="1" applyFill="1" applyBorder="1" applyAlignment="1" applyProtection="1">
      <alignment horizontal="left" vertical="center" wrapText="1"/>
    </xf>
    <xf numFmtId="0" fontId="0" fillId="8" borderId="70" xfId="0" applyNumberFormat="1" applyFont="1" applyFill="1" applyBorder="1" applyAlignment="1" applyProtection="1">
      <alignment horizontal="center" vertical="center" wrapText="1"/>
    </xf>
    <xf numFmtId="4" fontId="0" fillId="4" borderId="70" xfId="0" applyNumberFormat="1" applyFont="1" applyFill="1" applyBorder="1" applyAlignment="1" applyProtection="1">
      <alignment horizontal="center" vertical="center" wrapText="1"/>
      <protection locked="0"/>
    </xf>
    <xf numFmtId="3" fontId="0" fillId="4" borderId="70" xfId="0" applyNumberFormat="1" applyFont="1" applyFill="1" applyBorder="1" applyAlignment="1" applyProtection="1">
      <alignment horizontal="center" vertical="center" wrapText="1"/>
      <protection locked="0"/>
    </xf>
    <xf numFmtId="166" fontId="0" fillId="4" borderId="70" xfId="0" applyNumberFormat="1" applyFont="1" applyFill="1" applyBorder="1" applyAlignment="1" applyProtection="1">
      <alignment horizontal="center" vertical="center" wrapText="1"/>
      <protection locked="0"/>
    </xf>
    <xf numFmtId="15" fontId="0" fillId="4" borderId="70" xfId="0" applyNumberFormat="1" applyFont="1" applyFill="1" applyBorder="1" applyAlignment="1" applyProtection="1">
      <alignment horizontal="center" vertical="center" wrapText="1"/>
      <protection locked="0"/>
    </xf>
    <xf numFmtId="49" fontId="0" fillId="4" borderId="70" xfId="0" applyNumberFormat="1" applyFont="1" applyFill="1" applyBorder="1" applyAlignment="1" applyProtection="1">
      <alignment horizontal="center" vertical="center" wrapText="1"/>
      <protection locked="0"/>
    </xf>
    <xf numFmtId="165" fontId="0" fillId="4" borderId="70" xfId="0" applyNumberFormat="1" applyFont="1" applyFill="1" applyBorder="1" applyAlignment="1" applyProtection="1">
      <alignment horizontal="center" vertical="center" wrapText="1"/>
    </xf>
    <xf numFmtId="15" fontId="6" fillId="4" borderId="70" xfId="0" applyNumberFormat="1" applyFont="1" applyFill="1" applyBorder="1" applyAlignment="1" applyProtection="1">
      <alignment horizontal="center" vertical="center" wrapText="1"/>
    </xf>
    <xf numFmtId="49" fontId="6" fillId="4" borderId="70" xfId="0" applyNumberFormat="1" applyFont="1" applyFill="1" applyBorder="1" applyAlignment="1" applyProtection="1">
      <alignment horizontal="center" vertical="center" wrapText="1"/>
    </xf>
    <xf numFmtId="165" fontId="6" fillId="4" borderId="70" xfId="0" applyNumberFormat="1" applyFont="1" applyFill="1" applyBorder="1" applyAlignment="1" applyProtection="1">
      <alignment horizontal="center" vertical="center" wrapText="1"/>
    </xf>
    <xf numFmtId="0" fontId="13" fillId="6" borderId="70" xfId="0" quotePrefix="1" applyFont="1" applyFill="1" applyBorder="1" applyAlignment="1" applyProtection="1">
      <alignment horizontal="center" vertical="center"/>
    </xf>
    <xf numFmtId="0" fontId="13" fillId="6" borderId="70" xfId="0" applyFont="1" applyFill="1" applyBorder="1" applyAlignment="1" applyProtection="1">
      <alignment horizontal="center" vertical="center"/>
    </xf>
    <xf numFmtId="17" fontId="13" fillId="6" borderId="70" xfId="0" quotePrefix="1" applyNumberFormat="1" applyFont="1" applyFill="1" applyBorder="1" applyAlignment="1" applyProtection="1">
      <alignment horizontal="center" vertical="center"/>
    </xf>
    <xf numFmtId="17" fontId="14" fillId="0" borderId="70" xfId="0" applyNumberFormat="1" applyFont="1" applyFill="1" applyBorder="1" applyAlignment="1" applyProtection="1">
      <alignment horizontal="center" vertical="center"/>
    </xf>
    <xf numFmtId="49" fontId="0" fillId="8" borderId="70" xfId="0" applyNumberFormat="1" applyFont="1" applyFill="1" applyBorder="1" applyAlignment="1" applyProtection="1">
      <alignment horizontal="center" vertical="center"/>
    </xf>
    <xf numFmtId="49" fontId="0" fillId="4" borderId="70" xfId="0" applyNumberFormat="1" applyFont="1" applyFill="1" applyBorder="1" applyAlignment="1" applyProtection="1">
      <alignment horizontal="left" vertical="center" wrapText="1"/>
      <protection locked="0"/>
    </xf>
    <xf numFmtId="0" fontId="6" fillId="0" borderId="70" xfId="0" applyFont="1" applyFill="1" applyBorder="1" applyAlignment="1" applyProtection="1">
      <alignment horizontal="left" wrapText="1"/>
    </xf>
    <xf numFmtId="0" fontId="14" fillId="0" borderId="70" xfId="0" applyFont="1" applyFill="1" applyBorder="1" applyAlignment="1" applyProtection="1">
      <alignment horizontal="center" vertical="center"/>
    </xf>
    <xf numFmtId="0" fontId="0" fillId="4" borderId="70" xfId="0" quotePrefix="1" applyFont="1" applyFill="1" applyBorder="1" applyAlignment="1" applyProtection="1">
      <alignment horizontal="left" vertical="center" wrapText="1"/>
      <protection locked="0"/>
    </xf>
    <xf numFmtId="0" fontId="6" fillId="0" borderId="70" xfId="0" quotePrefix="1" applyFont="1" applyFill="1" applyBorder="1" applyAlignment="1" applyProtection="1">
      <alignment horizontal="left" wrapText="1"/>
    </xf>
    <xf numFmtId="0" fontId="6" fillId="0" borderId="70" xfId="0" quotePrefix="1" applyFont="1" applyFill="1" applyBorder="1" applyAlignment="1" applyProtection="1">
      <alignment horizontal="center" wrapText="1"/>
    </xf>
    <xf numFmtId="0" fontId="29" fillId="6" borderId="70" xfId="0" applyFont="1" applyFill="1" applyBorder="1" applyAlignment="1" applyProtection="1">
      <alignment horizontal="center" vertical="center"/>
    </xf>
    <xf numFmtId="17" fontId="11" fillId="4" borderId="70" xfId="0" applyNumberFormat="1" applyFont="1" applyFill="1" applyBorder="1" applyAlignment="1" applyProtection="1">
      <alignment vertical="center"/>
    </xf>
    <xf numFmtId="17" fontId="31" fillId="4" borderId="70" xfId="0" applyNumberFormat="1" applyFont="1" applyFill="1" applyBorder="1" applyAlignment="1" applyProtection="1">
      <alignment vertical="center"/>
    </xf>
    <xf numFmtId="17" fontId="14" fillId="4" borderId="70" xfId="0" applyNumberFormat="1" applyFont="1" applyFill="1" applyBorder="1" applyAlignment="1" applyProtection="1">
      <alignment vertical="center"/>
    </xf>
    <xf numFmtId="49" fontId="6" fillId="4" borderId="70" xfId="0" applyNumberFormat="1" applyFont="1" applyFill="1" applyBorder="1" applyAlignment="1" applyProtection="1">
      <alignment horizontal="center" vertical="center"/>
    </xf>
    <xf numFmtId="0" fontId="5" fillId="4" borderId="70" xfId="0" applyFont="1" applyFill="1" applyBorder="1" applyAlignment="1" applyProtection="1">
      <alignment horizontal="left" vertical="center" wrapText="1"/>
      <protection locked="0"/>
    </xf>
    <xf numFmtId="49" fontId="6" fillId="4" borderId="70" xfId="0" applyNumberFormat="1" applyFont="1" applyFill="1" applyBorder="1" applyAlignment="1" applyProtection="1">
      <alignment horizontal="left" vertical="center" wrapText="1"/>
    </xf>
    <xf numFmtId="0" fontId="6" fillId="4" borderId="70" xfId="0" applyFont="1" applyFill="1" applyBorder="1" applyAlignment="1" applyProtection="1">
      <alignment horizontal="left" vertical="center" wrapText="1"/>
    </xf>
    <xf numFmtId="49" fontId="5" fillId="4" borderId="70" xfId="0" applyNumberFormat="1" applyFont="1" applyFill="1" applyBorder="1" applyAlignment="1" applyProtection="1">
      <alignment horizontal="left" vertical="center" wrapText="1"/>
      <protection locked="0"/>
    </xf>
    <xf numFmtId="0" fontId="0" fillId="4" borderId="70" xfId="0" applyFont="1" applyFill="1" applyBorder="1" applyProtection="1"/>
    <xf numFmtId="0" fontId="6" fillId="4" borderId="70" xfId="0" applyFont="1" applyFill="1" applyBorder="1" applyProtection="1"/>
    <xf numFmtId="0" fontId="38" fillId="4" borderId="71" xfId="0" applyFont="1" applyFill="1" applyBorder="1" applyAlignment="1" applyProtection="1">
      <alignment horizontal="left" vertical="center" wrapText="1"/>
      <protection locked="0"/>
    </xf>
    <xf numFmtId="0" fontId="38" fillId="4" borderId="70" xfId="0" applyFont="1" applyFill="1" applyBorder="1" applyAlignment="1" applyProtection="1">
      <alignment horizontal="left" vertical="center" wrapText="1"/>
      <protection locked="0"/>
    </xf>
    <xf numFmtId="49" fontId="39" fillId="4" borderId="70" xfId="0" applyNumberFormat="1" applyFont="1" applyFill="1" applyBorder="1" applyAlignment="1" applyProtection="1">
      <alignment horizontal="left" vertical="center" wrapText="1"/>
    </xf>
    <xf numFmtId="0" fontId="39" fillId="4" borderId="70" xfId="0" applyFont="1" applyFill="1" applyBorder="1" applyAlignment="1" applyProtection="1">
      <alignment horizontal="left" vertical="center" wrapText="1"/>
    </xf>
    <xf numFmtId="49" fontId="38" fillId="4" borderId="70" xfId="0" applyNumberFormat="1" applyFont="1" applyFill="1" applyBorder="1" applyAlignment="1" applyProtection="1">
      <alignment horizontal="left" vertical="center" wrapText="1"/>
      <protection locked="0"/>
    </xf>
    <xf numFmtId="0" fontId="40" fillId="4" borderId="70" xfId="0" applyFont="1" applyFill="1" applyBorder="1" applyProtection="1"/>
    <xf numFmtId="0" fontId="38" fillId="4" borderId="72" xfId="0" applyFont="1" applyFill="1" applyBorder="1" applyAlignment="1" applyProtection="1">
      <alignment horizontal="left" vertical="center" wrapText="1"/>
      <protection locked="0"/>
    </xf>
    <xf numFmtId="0" fontId="38" fillId="4" borderId="73" xfId="0" applyFont="1" applyFill="1" applyBorder="1" applyAlignment="1" applyProtection="1">
      <alignment horizontal="left" vertical="center" wrapText="1"/>
      <protection locked="0"/>
    </xf>
    <xf numFmtId="49" fontId="39" fillId="4" borderId="73" xfId="0" applyNumberFormat="1" applyFont="1" applyFill="1" applyBorder="1" applyAlignment="1" applyProtection="1">
      <alignment horizontal="left" vertical="center" wrapText="1"/>
    </xf>
    <xf numFmtId="0" fontId="39" fillId="4" borderId="73" xfId="0" applyFont="1" applyFill="1" applyBorder="1" applyAlignment="1" applyProtection="1">
      <alignment horizontal="left" vertical="center" wrapText="1"/>
    </xf>
    <xf numFmtId="49" fontId="38" fillId="4" borderId="73" xfId="0" applyNumberFormat="1" applyFont="1" applyFill="1" applyBorder="1" applyAlignment="1" applyProtection="1">
      <alignment horizontal="left" vertical="center" wrapText="1"/>
      <protection locked="0"/>
    </xf>
    <xf numFmtId="0" fontId="40" fillId="4" borderId="73" xfId="0" applyFont="1" applyFill="1" applyBorder="1" applyProtection="1"/>
    <xf numFmtId="0" fontId="7" fillId="6" borderId="70" xfId="0" quotePrefix="1" applyFont="1" applyFill="1" applyBorder="1" applyAlignment="1" applyProtection="1">
      <alignment horizontal="center" vertical="center" wrapText="1"/>
    </xf>
    <xf numFmtId="0" fontId="7" fillId="6" borderId="70" xfId="0" applyFont="1" applyFill="1" applyBorder="1" applyAlignment="1" applyProtection="1">
      <alignment horizontal="center" vertical="center" wrapText="1"/>
    </xf>
    <xf numFmtId="0" fontId="35" fillId="4" borderId="70" xfId="0" quotePrefix="1" applyFont="1" applyFill="1" applyBorder="1" applyAlignment="1" applyProtection="1">
      <alignment horizontal="center" vertical="center" wrapText="1"/>
    </xf>
    <xf numFmtId="0" fontId="33" fillId="4" borderId="70" xfId="0" applyFont="1" applyFill="1" applyBorder="1" applyAlignment="1" applyProtection="1">
      <alignment horizontal="center" vertical="center" wrapText="1"/>
    </xf>
    <xf numFmtId="49" fontId="5" fillId="8" borderId="70" xfId="0" applyNumberFormat="1" applyFont="1" applyFill="1" applyBorder="1" applyAlignment="1" applyProtection="1">
      <alignment horizontal="center" vertical="center" wrapText="1"/>
    </xf>
    <xf numFmtId="0" fontId="0" fillId="0" borderId="70" xfId="0" applyNumberFormat="1" applyFont="1" applyFill="1" applyBorder="1" applyAlignment="1" applyProtection="1">
      <alignment horizontal="center" vertical="center" wrapText="1"/>
      <protection locked="0"/>
    </xf>
    <xf numFmtId="167" fontId="0" fillId="4" borderId="70" xfId="0" applyNumberFormat="1" applyFont="1" applyFill="1" applyBorder="1" applyAlignment="1" applyProtection="1">
      <alignment horizontal="center" vertical="center" wrapText="1"/>
      <protection locked="0"/>
    </xf>
    <xf numFmtId="165" fontId="9" fillId="4" borderId="70" xfId="0" applyNumberFormat="1" applyFont="1" applyFill="1" applyBorder="1" applyAlignment="1" applyProtection="1">
      <alignment horizontal="center" vertical="center" wrapText="1"/>
    </xf>
    <xf numFmtId="15" fontId="34" fillId="4" borderId="70" xfId="0" applyNumberFormat="1" applyFont="1" applyFill="1" applyBorder="1" applyAlignment="1" applyProtection="1">
      <alignment horizontal="center" vertical="center" wrapText="1"/>
    </xf>
    <xf numFmtId="165" fontId="34" fillId="4" borderId="70" xfId="0" applyNumberFormat="1" applyFont="1" applyFill="1" applyBorder="1" applyAlignment="1" applyProtection="1">
      <alignment horizontal="center" vertical="center" wrapText="1"/>
    </xf>
    <xf numFmtId="0" fontId="34" fillId="4" borderId="70" xfId="0" applyNumberFormat="1" applyFont="1" applyFill="1" applyBorder="1" applyAlignment="1" applyProtection="1">
      <alignment horizontal="center" vertical="center" wrapText="1"/>
    </xf>
    <xf numFmtId="0" fontId="6" fillId="4" borderId="70" xfId="0" applyFont="1" applyFill="1" applyBorder="1" applyAlignment="1" applyProtection="1">
      <alignment horizontal="center" vertical="center" wrapText="1"/>
    </xf>
    <xf numFmtId="0" fontId="6" fillId="4" borderId="70" xfId="0" applyFont="1" applyFill="1" applyBorder="1" applyAlignment="1" applyProtection="1">
      <alignment horizontal="center" vertical="center"/>
    </xf>
    <xf numFmtId="0" fontId="6" fillId="4" borderId="70" xfId="0" quotePrefix="1" applyFont="1" applyFill="1" applyBorder="1" applyAlignment="1" applyProtection="1">
      <alignment horizontal="center" vertical="center"/>
    </xf>
    <xf numFmtId="0" fontId="0" fillId="4" borderId="70" xfId="0" applyFont="1" applyFill="1" applyBorder="1" applyAlignment="1" applyProtection="1">
      <alignment horizontal="center" vertical="center" wrapText="1"/>
      <protection locked="0"/>
    </xf>
    <xf numFmtId="0" fontId="0" fillId="4" borderId="70" xfId="0" applyFont="1" applyFill="1" applyBorder="1" applyAlignment="1" applyProtection="1">
      <alignment horizontal="center" vertical="center" wrapText="1"/>
    </xf>
    <xf numFmtId="0" fontId="6" fillId="0" borderId="70" xfId="0" applyFont="1" applyBorder="1" applyAlignment="1" applyProtection="1">
      <alignment horizontal="center" vertical="center"/>
    </xf>
    <xf numFmtId="49" fontId="6" fillId="0" borderId="70" xfId="0" applyNumberFormat="1" applyFont="1" applyBorder="1" applyAlignment="1" applyProtection="1">
      <alignment horizontal="center" vertical="center"/>
    </xf>
    <xf numFmtId="0" fontId="13" fillId="6" borderId="70" xfId="0" quotePrefix="1" applyFont="1" applyFill="1" applyBorder="1" applyAlignment="1" applyProtection="1">
      <alignment horizontal="center" vertical="center" wrapText="1"/>
    </xf>
    <xf numFmtId="0" fontId="13" fillId="6" borderId="70" xfId="0" applyFont="1" applyFill="1" applyBorder="1" applyAlignment="1" applyProtection="1">
      <alignment horizontal="center" vertical="center" wrapText="1"/>
    </xf>
    <xf numFmtId="0" fontId="6" fillId="0" borderId="70" xfId="0" applyFont="1" applyBorder="1" applyProtection="1"/>
    <xf numFmtId="0" fontId="6" fillId="4" borderId="70" xfId="0" applyFont="1" applyFill="1" applyBorder="1" applyAlignment="1" applyProtection="1">
      <alignment wrapText="1"/>
    </xf>
    <xf numFmtId="0" fontId="6" fillId="4" borderId="70" xfId="0" quotePrefix="1" applyFont="1" applyFill="1" applyBorder="1" applyAlignment="1" applyProtection="1">
      <alignment horizontal="left" wrapText="1"/>
    </xf>
    <xf numFmtId="168" fontId="0" fillId="4" borderId="70" xfId="0" applyNumberFormat="1" applyFont="1" applyFill="1" applyBorder="1" applyAlignment="1" applyProtection="1">
      <alignment horizontal="center" vertical="center" wrapText="1"/>
      <protection locked="0"/>
    </xf>
    <xf numFmtId="0" fontId="0" fillId="0" borderId="70" xfId="0" applyFont="1" applyFill="1" applyBorder="1" applyAlignment="1" applyProtection="1">
      <alignment horizontal="left" vertical="center" wrapText="1"/>
      <protection locked="0"/>
    </xf>
    <xf numFmtId="49" fontId="6" fillId="4" borderId="70" xfId="0" applyNumberFormat="1" applyFont="1" applyFill="1" applyBorder="1" applyProtection="1"/>
    <xf numFmtId="170" fontId="6" fillId="4" borderId="70" xfId="0" applyNumberFormat="1" applyFont="1" applyFill="1" applyBorder="1" applyProtection="1"/>
    <xf numFmtId="49" fontId="6" fillId="4" borderId="70" xfId="0" quotePrefix="1" applyNumberFormat="1" applyFont="1" applyFill="1" applyBorder="1" applyAlignment="1" applyProtection="1">
      <alignment horizontal="left" wrapText="1"/>
    </xf>
    <xf numFmtId="0" fontId="11" fillId="4" borderId="70" xfId="0" applyFont="1" applyFill="1" applyBorder="1" applyAlignment="1" applyProtection="1">
      <alignment horizontal="center" vertical="center" wrapText="1"/>
    </xf>
    <xf numFmtId="169" fontId="0" fillId="8" borderId="70" xfId="0" applyNumberFormat="1" applyFont="1" applyFill="1" applyBorder="1" applyAlignment="1" applyProtection="1">
      <alignment horizontal="left" vertical="center" wrapText="1"/>
    </xf>
    <xf numFmtId="171" fontId="6" fillId="4" borderId="70" xfId="0" applyNumberFormat="1" applyFont="1" applyFill="1" applyBorder="1" applyAlignment="1" applyProtection="1">
      <alignment horizontal="center" vertical="center" wrapText="1"/>
    </xf>
    <xf numFmtId="0" fontId="6" fillId="0" borderId="70" xfId="0" quotePrefix="1" applyFont="1" applyFill="1" applyBorder="1" applyAlignment="1" applyProtection="1">
      <alignment horizontal="center" vertical="center" wrapText="1"/>
    </xf>
    <xf numFmtId="0" fontId="0" fillId="0" borderId="70" xfId="0" applyFont="1" applyBorder="1" applyAlignment="1" applyProtection="1">
      <alignment horizontal="left" vertical="center" wrapText="1"/>
      <protection locked="0"/>
    </xf>
    <xf numFmtId="49" fontId="0" fillId="0" borderId="70" xfId="0" applyNumberFormat="1" applyFont="1" applyBorder="1" applyAlignment="1" applyProtection="1">
      <alignment horizontal="left" vertical="center" wrapText="1"/>
      <protection locked="0"/>
    </xf>
    <xf numFmtId="0" fontId="0" fillId="0" borderId="70" xfId="0" applyFont="1" applyBorder="1" applyAlignment="1" applyProtection="1">
      <alignment horizontal="center" vertical="center" wrapText="1"/>
      <protection locked="0"/>
    </xf>
    <xf numFmtId="0" fontId="6" fillId="0" borderId="70" xfId="0" applyFont="1" applyBorder="1" applyAlignment="1" applyProtection="1">
      <alignment horizontal="center" vertical="center" wrapText="1"/>
    </xf>
    <xf numFmtId="0" fontId="5" fillId="0" borderId="70" xfId="0" applyFont="1" applyBorder="1" applyAlignment="1" applyProtection="1">
      <alignment horizontal="center" vertical="center" wrapText="1"/>
      <protection locked="0"/>
    </xf>
    <xf numFmtId="49" fontId="0" fillId="0" borderId="70" xfId="0" quotePrefix="1" applyNumberFormat="1" applyFont="1" applyBorder="1" applyAlignment="1" applyProtection="1">
      <alignment horizontal="left" vertical="center" wrapText="1"/>
      <protection locked="0"/>
    </xf>
    <xf numFmtId="0" fontId="0" fillId="0" borderId="70" xfId="0" quotePrefix="1" applyFont="1" applyBorder="1" applyAlignment="1" applyProtection="1">
      <alignment horizontal="left" vertical="center" wrapText="1"/>
      <protection locked="0"/>
    </xf>
    <xf numFmtId="0" fontId="6" fillId="0" borderId="70" xfId="0" applyFont="1" applyFill="1" applyBorder="1" applyAlignment="1" applyProtection="1">
      <alignment horizontal="left" vertical="center" wrapText="1"/>
    </xf>
    <xf numFmtId="49" fontId="6" fillId="0" borderId="70" xfId="0" applyNumberFormat="1" applyFont="1" applyFill="1" applyBorder="1" applyAlignment="1" applyProtection="1">
      <alignment horizontal="left" vertical="center" wrapText="1"/>
    </xf>
    <xf numFmtId="49" fontId="0" fillId="0" borderId="70" xfId="0" quotePrefix="1" applyNumberFormat="1" applyFont="1" applyBorder="1" applyAlignment="1" applyProtection="1">
      <alignment horizontal="center" vertical="center" wrapText="1"/>
      <protection locked="0"/>
    </xf>
    <xf numFmtId="0" fontId="11" fillId="0" borderId="70" xfId="0" applyFont="1" applyFill="1" applyBorder="1" applyAlignment="1" applyProtection="1">
      <alignment horizontal="center" vertical="center" wrapText="1"/>
    </xf>
    <xf numFmtId="0" fontId="13" fillId="0" borderId="70" xfId="0" applyFont="1" applyFill="1" applyBorder="1" applyAlignment="1" applyProtection="1">
      <alignment horizontal="center" vertical="center" wrapText="1"/>
    </xf>
    <xf numFmtId="49" fontId="5" fillId="0" borderId="70" xfId="0" applyNumberFormat="1" applyFont="1" applyFill="1" applyBorder="1" applyAlignment="1" applyProtection="1">
      <alignment horizontal="left" vertical="center" wrapText="1"/>
      <protection locked="0"/>
    </xf>
    <xf numFmtId="0" fontId="0" fillId="0" borderId="70" xfId="0" applyNumberFormat="1" applyFont="1" applyFill="1" applyBorder="1" applyAlignment="1" applyProtection="1">
      <alignment horizontal="left" vertical="center" wrapText="1"/>
    </xf>
    <xf numFmtId="0" fontId="6" fillId="0" borderId="70" xfId="0" applyNumberFormat="1" applyFont="1" applyFill="1" applyBorder="1" applyAlignment="1" applyProtection="1">
      <alignment horizontal="center" vertical="center" wrapText="1"/>
    </xf>
    <xf numFmtId="14" fontId="6" fillId="0" borderId="70"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xf>
    <xf numFmtId="0" fontId="14" fillId="0" borderId="70" xfId="0" quotePrefix="1" applyFont="1" applyFill="1" applyBorder="1" applyAlignment="1" applyProtection="1">
      <alignment horizontal="center" vertical="center" wrapText="1"/>
    </xf>
    <xf numFmtId="0" fontId="6" fillId="0" borderId="70" xfId="0" applyFont="1" applyBorder="1" applyProtection="1">
      <protection locked="0"/>
    </xf>
    <xf numFmtId="0" fontId="0" fillId="8" borderId="70" xfId="0" applyNumberFormat="1" applyFont="1" applyFill="1" applyBorder="1" applyAlignment="1" applyProtection="1">
      <alignment horizontal="left" vertical="center" wrapText="1"/>
    </xf>
    <xf numFmtId="0" fontId="6" fillId="0" borderId="70" xfId="0" applyFont="1" applyFill="1" applyBorder="1" applyAlignment="1" applyProtection="1">
      <alignment horizontal="center" vertical="center" wrapText="1"/>
    </xf>
    <xf numFmtId="0" fontId="6" fillId="0" borderId="70" xfId="0" applyFont="1" applyBorder="1" applyAlignment="1" applyProtection="1">
      <alignment wrapText="1"/>
    </xf>
    <xf numFmtId="0" fontId="31" fillId="0" borderId="70" xfId="0" applyFont="1" applyFill="1" applyBorder="1" applyAlignment="1" applyProtection="1">
      <alignment horizontal="center" vertical="center" wrapText="1"/>
    </xf>
    <xf numFmtId="0" fontId="0" fillId="8" borderId="70" xfId="0" applyFont="1" applyFill="1" applyBorder="1" applyAlignment="1" applyProtection="1">
      <alignment horizontal="center" vertical="center" wrapText="1"/>
    </xf>
    <xf numFmtId="0" fontId="0" fillId="4" borderId="70" xfId="0" applyNumberFormat="1" applyFont="1" applyFill="1" applyBorder="1" applyAlignment="1" applyProtection="1">
      <alignment horizontal="center" vertical="center" wrapText="1"/>
      <protection locked="0"/>
    </xf>
    <xf numFmtId="0" fontId="30" fillId="0" borderId="70" xfId="0" applyFont="1" applyFill="1" applyBorder="1" applyAlignment="1" applyProtection="1">
      <alignment horizontal="center" vertical="center"/>
    </xf>
    <xf numFmtId="17" fontId="11" fillId="6" borderId="70" xfId="0" quotePrefix="1" applyNumberFormat="1" applyFont="1" applyFill="1" applyBorder="1" applyAlignment="1" applyProtection="1">
      <alignment horizontal="center" vertical="center" wrapText="1"/>
    </xf>
    <xf numFmtId="0" fontId="14" fillId="4" borderId="70" xfId="0" applyFont="1" applyFill="1" applyBorder="1" applyAlignment="1" applyProtection="1">
      <alignment vertical="center"/>
    </xf>
    <xf numFmtId="0" fontId="5" fillId="0" borderId="70" xfId="0" applyFont="1" applyBorder="1" applyProtection="1"/>
    <xf numFmtId="15" fontId="0" fillId="8" borderId="70" xfId="0" applyNumberFormat="1" applyFont="1" applyFill="1" applyBorder="1" applyAlignment="1" applyProtection="1">
      <alignment horizontal="center" vertical="center"/>
    </xf>
    <xf numFmtId="0" fontId="0" fillId="0" borderId="70" xfId="0" applyNumberFormat="1" applyFont="1" applyBorder="1" applyAlignment="1" applyProtection="1">
      <alignment horizontal="center" vertical="center"/>
    </xf>
    <xf numFmtId="0" fontId="0" fillId="0" borderId="70" xfId="0" applyFont="1" applyBorder="1" applyProtection="1"/>
    <xf numFmtId="15" fontId="0" fillId="0" borderId="70" xfId="0" applyNumberFormat="1" applyFont="1" applyFill="1" applyBorder="1" applyAlignment="1" applyProtection="1">
      <alignment horizontal="center" vertical="center"/>
      <protection locked="0"/>
    </xf>
    <xf numFmtId="0" fontId="0" fillId="0" borderId="70" xfId="0" applyNumberFormat="1" applyFont="1" applyFill="1" applyBorder="1" applyAlignment="1" applyProtection="1">
      <alignment horizontal="center" vertical="center"/>
      <protection locked="0"/>
    </xf>
    <xf numFmtId="14" fontId="6" fillId="0" borderId="70" xfId="0" applyNumberFormat="1" applyFont="1" applyBorder="1" applyProtection="1"/>
    <xf numFmtId="15" fontId="0" fillId="0" borderId="70" xfId="0" applyNumberFormat="1" applyFont="1" applyBorder="1" applyAlignment="1" applyProtection="1">
      <alignment horizontal="center" vertical="center"/>
    </xf>
    <xf numFmtId="0" fontId="3" fillId="0" borderId="70" xfId="2" applyFill="1" applyBorder="1"/>
    <xf numFmtId="49" fontId="3" fillId="0" borderId="70" xfId="2" applyNumberFormat="1" applyFill="1" applyBorder="1"/>
    <xf numFmtId="0" fontId="3" fillId="0" borderId="70" xfId="2" applyFont="1" applyFill="1" applyBorder="1"/>
    <xf numFmtId="49" fontId="3" fillId="0" borderId="70" xfId="2" quotePrefix="1" applyNumberFormat="1" applyFill="1" applyBorder="1"/>
    <xf numFmtId="0" fontId="0" fillId="0" borderId="70" xfId="0" quotePrefix="1" applyFont="1" applyFill="1" applyBorder="1" applyAlignment="1" applyProtection="1">
      <alignment horizontal="center" wrapText="1"/>
    </xf>
    <xf numFmtId="0" fontId="3" fillId="0" borderId="70" xfId="2" quotePrefix="1" applyFill="1" applyBorder="1" applyAlignment="1">
      <alignment horizontal="left"/>
    </xf>
    <xf numFmtId="0" fontId="3" fillId="0" borderId="70" xfId="2" quotePrefix="1" applyFill="1" applyBorder="1"/>
    <xf numFmtId="0" fontId="3" fillId="0" borderId="74" xfId="2" quotePrefix="1" applyFill="1" applyBorder="1" applyAlignment="1">
      <alignment horizontal="left"/>
    </xf>
    <xf numFmtId="0" fontId="3" fillId="0" borderId="74" xfId="2" applyFill="1" applyBorder="1"/>
    <xf numFmtId="49" fontId="3" fillId="0" borderId="74" xfId="2" applyNumberFormat="1" applyFill="1" applyBorder="1"/>
    <xf numFmtId="49" fontId="3" fillId="0" borderId="74" xfId="2" quotePrefix="1" applyNumberFormat="1" applyFill="1" applyBorder="1"/>
    <xf numFmtId="172" fontId="3" fillId="0" borderId="70" xfId="2" applyNumberFormat="1" applyFill="1" applyBorder="1"/>
    <xf numFmtId="170" fontId="3" fillId="0" borderId="70" xfId="2" applyNumberFormat="1" applyFill="1" applyBorder="1"/>
    <xf numFmtId="49" fontId="0" fillId="0" borderId="70" xfId="0" applyNumberFormat="1" applyFont="1" applyBorder="1" applyAlignment="1" applyProtection="1">
      <alignment horizontal="center" vertical="center"/>
    </xf>
    <xf numFmtId="49" fontId="0" fillId="0" borderId="70" xfId="0" applyNumberFormat="1" applyFont="1" applyBorder="1" applyAlignment="1" applyProtection="1">
      <alignment horizontal="left" vertical="center"/>
      <protection locked="0"/>
    </xf>
    <xf numFmtId="17" fontId="6" fillId="0" borderId="70" xfId="0" applyNumberFormat="1" applyFont="1" applyBorder="1" applyAlignment="1" applyProtection="1">
      <alignment vertical="center"/>
    </xf>
    <xf numFmtId="49" fontId="6" fillId="0" borderId="70" xfId="0" applyNumberFormat="1" applyFont="1" applyBorder="1" applyAlignment="1" applyProtection="1">
      <alignment vertical="center"/>
    </xf>
    <xf numFmtId="0" fontId="6" fillId="0" borderId="70" xfId="0" applyNumberFormat="1" applyFont="1" applyBorder="1" applyAlignment="1" applyProtection="1">
      <alignment vertical="center"/>
    </xf>
    <xf numFmtId="17" fontId="6" fillId="0" borderId="70" xfId="0" applyNumberFormat="1" applyFont="1" applyBorder="1" applyProtection="1"/>
    <xf numFmtId="173" fontId="0" fillId="4" borderId="70" xfId="0" applyNumberFormat="1" applyFont="1" applyFill="1" applyBorder="1" applyAlignment="1" applyProtection="1">
      <alignment horizontal="center" vertical="center" wrapText="1"/>
      <protection locked="0"/>
    </xf>
    <xf numFmtId="49" fontId="0" fillId="0" borderId="70" xfId="0" applyNumberFormat="1" applyFont="1" applyFill="1" applyBorder="1" applyAlignment="1" applyProtection="1">
      <alignment horizontal="left" vertical="center" wrapText="1"/>
      <protection locked="0"/>
    </xf>
    <xf numFmtId="3" fontId="6" fillId="4" borderId="70" xfId="0" applyNumberFormat="1" applyFont="1" applyFill="1" applyBorder="1" applyAlignment="1" applyProtection="1">
      <alignment horizontal="center" vertical="center" wrapText="1"/>
      <protection locked="0"/>
    </xf>
    <xf numFmtId="4" fontId="6" fillId="4" borderId="70" xfId="0" applyNumberFormat="1" applyFont="1" applyFill="1" applyBorder="1" applyAlignment="1" applyProtection="1">
      <alignment horizontal="center" vertical="center" wrapText="1"/>
      <protection locked="0"/>
    </xf>
    <xf numFmtId="174" fontId="6" fillId="4" borderId="70" xfId="0" applyNumberFormat="1" applyFont="1" applyFill="1" applyBorder="1" applyAlignment="1" applyProtection="1">
      <alignment horizontal="center" vertical="center" wrapText="1"/>
      <protection locked="0"/>
    </xf>
    <xf numFmtId="0" fontId="11" fillId="6" borderId="5" xfId="0" quotePrefix="1" applyFont="1" applyFill="1" applyBorder="1" applyAlignment="1" applyProtection="1">
      <alignment horizontal="center" vertical="center"/>
    </xf>
    <xf numFmtId="0" fontId="11" fillId="6" borderId="24" xfId="0" applyFont="1" applyFill="1" applyBorder="1" applyAlignment="1" applyProtection="1">
      <alignment horizontal="center" vertical="center"/>
    </xf>
    <xf numFmtId="0" fontId="11" fillId="6" borderId="6" xfId="0" applyFont="1" applyFill="1" applyBorder="1" applyAlignment="1" applyProtection="1">
      <alignment horizontal="center" vertical="center"/>
    </xf>
    <xf numFmtId="0" fontId="11" fillId="6" borderId="30" xfId="0" applyFont="1" applyFill="1" applyBorder="1" applyAlignment="1" applyProtection="1">
      <alignment horizontal="center" vertical="center"/>
    </xf>
    <xf numFmtId="0" fontId="11" fillId="5" borderId="26" xfId="0" applyFont="1" applyFill="1" applyBorder="1" applyAlignment="1" applyProtection="1">
      <alignment horizontal="center" vertical="center"/>
    </xf>
    <xf numFmtId="0" fontId="11" fillId="5" borderId="27" xfId="0" applyFont="1" applyFill="1" applyBorder="1" applyAlignment="1" applyProtection="1">
      <alignment horizontal="center" vertical="center"/>
    </xf>
    <xf numFmtId="0" fontId="11" fillId="5" borderId="28" xfId="0" applyFont="1" applyFill="1" applyBorder="1" applyAlignment="1" applyProtection="1">
      <alignment horizontal="center" vertical="center"/>
    </xf>
    <xf numFmtId="0" fontId="11" fillId="5" borderId="29"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1" fillId="6" borderId="4" xfId="0" quotePrefix="1"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8" borderId="11" xfId="0" quotePrefix="1" applyFont="1" applyFill="1" applyBorder="1" applyAlignment="1" applyProtection="1">
      <alignment horizontal="center" vertical="center"/>
    </xf>
    <xf numFmtId="0" fontId="11" fillId="8" borderId="11"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1" fillId="0" borderId="0" xfId="0" applyFont="1" applyFill="1" applyBorder="1" applyAlignment="1" applyProtection="1">
      <alignment horizontal="center" vertical="center"/>
    </xf>
    <xf numFmtId="0" fontId="11" fillId="6" borderId="12" xfId="0" quotePrefix="1" applyFont="1" applyFill="1" applyBorder="1" applyAlignment="1" applyProtection="1">
      <alignment horizontal="center" vertical="center"/>
    </xf>
    <xf numFmtId="0" fontId="11" fillId="6" borderId="25" xfId="0" quotePrefix="1" applyFont="1" applyFill="1" applyBorder="1" applyAlignment="1" applyProtection="1">
      <alignment horizontal="center" vertical="center"/>
    </xf>
    <xf numFmtId="0" fontId="11" fillId="6" borderId="13" xfId="0" quotePrefix="1" applyFont="1" applyFill="1" applyBorder="1" applyAlignment="1" applyProtection="1">
      <alignment horizontal="center" vertical="center"/>
    </xf>
    <xf numFmtId="0" fontId="11" fillId="6" borderId="21" xfId="0" quotePrefix="1" applyFont="1" applyFill="1" applyBorder="1" applyAlignment="1" applyProtection="1">
      <alignment horizontal="center" vertical="center"/>
    </xf>
    <xf numFmtId="0" fontId="11" fillId="6" borderId="22" xfId="0" quotePrefix="1" applyFont="1" applyFill="1" applyBorder="1" applyAlignment="1" applyProtection="1">
      <alignment horizontal="center" vertical="center"/>
    </xf>
    <xf numFmtId="0" fontId="11" fillId="6" borderId="23" xfId="0" quotePrefix="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7" fillId="6" borderId="4" xfId="0" quotePrefix="1" applyFont="1" applyFill="1" applyBorder="1" applyAlignment="1" applyProtection="1">
      <alignment horizontal="center" vertical="center"/>
    </xf>
    <xf numFmtId="0" fontId="7" fillId="6" borderId="2" xfId="0" applyFont="1" applyFill="1" applyBorder="1" applyAlignment="1" applyProtection="1">
      <alignment horizontal="center" vertical="center"/>
    </xf>
    <xf numFmtId="0" fontId="15" fillId="6" borderId="12" xfId="0" quotePrefix="1" applyFont="1" applyFill="1" applyBorder="1" applyAlignment="1" applyProtection="1">
      <alignment horizontal="center" vertical="center"/>
    </xf>
    <xf numFmtId="0" fontId="15" fillId="6" borderId="25" xfId="0" quotePrefix="1" applyFont="1" applyFill="1" applyBorder="1" applyAlignment="1" applyProtection="1">
      <alignment horizontal="center" vertical="center"/>
    </xf>
    <xf numFmtId="0" fontId="15" fillId="6" borderId="13" xfId="0" quotePrefix="1" applyFont="1" applyFill="1" applyBorder="1" applyAlignment="1" applyProtection="1">
      <alignment horizontal="center" vertical="center"/>
    </xf>
    <xf numFmtId="0" fontId="15" fillId="6" borderId="21" xfId="0" quotePrefix="1" applyFont="1" applyFill="1" applyBorder="1" applyAlignment="1" applyProtection="1">
      <alignment horizontal="center" vertical="center"/>
    </xf>
    <xf numFmtId="0" fontId="15" fillId="6" borderId="22" xfId="0" quotePrefix="1" applyFont="1" applyFill="1" applyBorder="1" applyAlignment="1" applyProtection="1">
      <alignment horizontal="center" vertical="center"/>
    </xf>
    <xf numFmtId="0" fontId="15" fillId="6" borderId="23" xfId="0" quotePrefix="1" applyFont="1" applyFill="1" applyBorder="1" applyAlignment="1" applyProtection="1">
      <alignment horizontal="center" vertical="center"/>
    </xf>
    <xf numFmtId="0" fontId="11" fillId="6" borderId="4" xfId="0" applyFont="1" applyFill="1" applyBorder="1" applyAlignment="1" applyProtection="1">
      <alignment horizontal="center" vertical="center"/>
    </xf>
    <xf numFmtId="0" fontId="11" fillId="6" borderId="2" xfId="0" quotePrefix="1" applyFont="1" applyFill="1" applyBorder="1" applyAlignment="1" applyProtection="1">
      <alignment horizontal="center" vertical="center"/>
    </xf>
    <xf numFmtId="0" fontId="13" fillId="6" borderId="4" xfId="0" quotePrefix="1"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23" fillId="8" borderId="4" xfId="0" applyNumberFormat="1" applyFont="1" applyFill="1" applyBorder="1" applyAlignment="1" applyProtection="1">
      <alignment horizontal="center" vertical="center" wrapText="1"/>
    </xf>
    <xf numFmtId="0" fontId="23" fillId="8" borderId="2" xfId="0" applyNumberFormat="1" applyFont="1" applyFill="1" applyBorder="1" applyAlignment="1" applyProtection="1">
      <alignment horizontal="center" vertical="center" wrapText="1"/>
    </xf>
    <xf numFmtId="0" fontId="23" fillId="8" borderId="3" xfId="0" applyNumberFormat="1" applyFont="1" applyFill="1" applyBorder="1" applyAlignment="1" applyProtection="1">
      <alignment horizontal="center" vertical="center" wrapText="1"/>
    </xf>
    <xf numFmtId="0" fontId="20" fillId="5" borderId="1"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21" fillId="6" borderId="4" xfId="0" applyFont="1" applyFill="1" applyBorder="1" applyAlignment="1" applyProtection="1">
      <alignment horizontal="center"/>
    </xf>
    <xf numFmtId="0" fontId="21" fillId="6" borderId="2" xfId="0" applyFont="1" applyFill="1" applyBorder="1" applyAlignment="1" applyProtection="1">
      <alignment horizontal="center"/>
    </xf>
    <xf numFmtId="0" fontId="22" fillId="6" borderId="4" xfId="0" applyFont="1" applyFill="1" applyBorder="1" applyAlignment="1" applyProtection="1">
      <alignment horizontal="center" vertical="center" wrapText="1"/>
    </xf>
    <xf numFmtId="0" fontId="22" fillId="6" borderId="2" xfId="0" applyFont="1" applyFill="1" applyBorder="1" applyAlignment="1" applyProtection="1">
      <alignment horizontal="center" vertical="center" wrapText="1"/>
    </xf>
    <xf numFmtId="0" fontId="22" fillId="6" borderId="3" xfId="0" applyFont="1" applyFill="1" applyBorder="1" applyAlignment="1" applyProtection="1">
      <alignment horizontal="center" vertical="center" wrapText="1"/>
    </xf>
    <xf numFmtId="17" fontId="22" fillId="6" borderId="4" xfId="0" applyNumberFormat="1" applyFont="1" applyFill="1" applyBorder="1" applyAlignment="1" applyProtection="1">
      <alignment horizontal="center" vertical="center" wrapText="1"/>
    </xf>
    <xf numFmtId="0" fontId="22" fillId="6" borderId="4" xfId="0" applyNumberFormat="1" applyFont="1" applyFill="1" applyBorder="1" applyAlignment="1" applyProtection="1">
      <alignment horizontal="center" vertical="center" wrapText="1"/>
    </xf>
    <xf numFmtId="0" fontId="22" fillId="6" borderId="2"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15" fontId="23" fillId="8" borderId="68" xfId="0" applyNumberFormat="1" applyFont="1" applyFill="1" applyBorder="1" applyAlignment="1" applyProtection="1">
      <alignment horizontal="center" vertical="center" wrapText="1"/>
    </xf>
    <xf numFmtId="15" fontId="23" fillId="8" borderId="63" xfId="0" applyNumberFormat="1" applyFont="1" applyFill="1" applyBorder="1" applyAlignment="1" applyProtection="1">
      <alignment horizontal="center" vertical="center" wrapText="1"/>
    </xf>
    <xf numFmtId="15" fontId="23" fillId="8" borderId="62" xfId="0" applyNumberFormat="1" applyFont="1" applyFill="1" applyBorder="1" applyAlignment="1" applyProtection="1">
      <alignment horizontal="center" vertical="center" wrapText="1"/>
    </xf>
    <xf numFmtId="15" fontId="23" fillId="8" borderId="34" xfId="0" applyNumberFormat="1" applyFont="1" applyFill="1" applyBorder="1" applyAlignment="1" applyProtection="1">
      <alignment horizontal="center" vertical="center" wrapText="1"/>
    </xf>
    <xf numFmtId="15" fontId="23" fillId="8" borderId="57" xfId="0" applyNumberFormat="1" applyFont="1" applyFill="1" applyBorder="1" applyAlignment="1" applyProtection="1">
      <alignment horizontal="center" vertical="center" wrapText="1"/>
    </xf>
    <xf numFmtId="15" fontId="23" fillId="8" borderId="35" xfId="0" applyNumberFormat="1" applyFont="1" applyFill="1" applyBorder="1" applyAlignment="1" applyProtection="1">
      <alignment horizontal="center" vertical="center" wrapText="1"/>
    </xf>
    <xf numFmtId="15" fontId="23" fillId="8" borderId="36" xfId="0" applyNumberFormat="1" applyFont="1" applyFill="1" applyBorder="1" applyAlignment="1" applyProtection="1">
      <alignment horizontal="center" vertical="center" wrapText="1"/>
    </xf>
    <xf numFmtId="15" fontId="23" fillId="8" borderId="56" xfId="0" applyNumberFormat="1" applyFont="1" applyFill="1" applyBorder="1" applyAlignment="1" applyProtection="1">
      <alignment horizontal="center" vertical="center" wrapText="1"/>
    </xf>
    <xf numFmtId="15" fontId="23" fillId="8" borderId="39" xfId="0" applyNumberFormat="1" applyFont="1" applyFill="1" applyBorder="1" applyAlignment="1" applyProtection="1">
      <alignment horizontal="center" vertical="center" wrapText="1"/>
    </xf>
    <xf numFmtId="15" fontId="23" fillId="8" borderId="59" xfId="0" applyNumberFormat="1" applyFont="1" applyFill="1" applyBorder="1" applyAlignment="1" applyProtection="1">
      <alignment horizontal="center" vertical="center" wrapText="1"/>
    </xf>
    <xf numFmtId="0" fontId="24" fillId="6" borderId="41" xfId="0" applyFont="1" applyFill="1" applyBorder="1" applyAlignment="1" applyProtection="1">
      <alignment horizontal="center" vertical="center" wrapText="1"/>
    </xf>
    <xf numFmtId="0" fontId="24" fillId="6" borderId="42" xfId="0" applyFont="1" applyFill="1" applyBorder="1" applyAlignment="1" applyProtection="1">
      <alignment horizontal="center" vertical="center" wrapText="1"/>
    </xf>
    <xf numFmtId="0" fontId="24" fillId="6" borderId="43" xfId="0" applyFont="1" applyFill="1" applyBorder="1" applyAlignment="1" applyProtection="1">
      <alignment horizontal="center" vertical="center" wrapText="1"/>
    </xf>
    <xf numFmtId="15" fontId="23" fillId="8" borderId="60" xfId="0" applyNumberFormat="1" applyFont="1" applyFill="1" applyBorder="1" applyAlignment="1" applyProtection="1">
      <alignment horizontal="center" vertical="center" wrapText="1"/>
    </xf>
    <xf numFmtId="15" fontId="23" fillId="8" borderId="40" xfId="0" applyNumberFormat="1" applyFont="1" applyFill="1" applyBorder="1" applyAlignment="1" applyProtection="1">
      <alignment horizontal="center" vertical="center" wrapText="1"/>
    </xf>
    <xf numFmtId="0" fontId="25" fillId="8" borderId="44" xfId="0" applyNumberFormat="1" applyFont="1" applyFill="1" applyBorder="1" applyAlignment="1" applyProtection="1">
      <alignment horizontal="left" vertical="center" wrapText="1"/>
    </xf>
    <xf numFmtId="0" fontId="25" fillId="8" borderId="45" xfId="0" applyNumberFormat="1" applyFont="1" applyFill="1" applyBorder="1" applyAlignment="1" applyProtection="1">
      <alignment horizontal="left" vertical="center" wrapText="1"/>
    </xf>
    <xf numFmtId="0" fontId="25" fillId="8" borderId="46" xfId="0" applyNumberFormat="1" applyFont="1" applyFill="1" applyBorder="1" applyAlignment="1" applyProtection="1">
      <alignment horizontal="left" vertical="center" wrapText="1"/>
    </xf>
    <xf numFmtId="0" fontId="24" fillId="6" borderId="5" xfId="0" applyFont="1" applyFill="1" applyBorder="1" applyAlignment="1" applyProtection="1">
      <alignment horizontal="center" vertical="center" wrapText="1"/>
    </xf>
    <xf numFmtId="0" fontId="24" fillId="6" borderId="6" xfId="0" applyFont="1" applyFill="1" applyBorder="1" applyAlignment="1" applyProtection="1">
      <alignment horizontal="center" vertical="center" wrapText="1"/>
    </xf>
    <xf numFmtId="0" fontId="24" fillId="6" borderId="51" xfId="0" applyFont="1" applyFill="1" applyBorder="1" applyAlignment="1" applyProtection="1">
      <alignment horizontal="center" vertical="center" wrapText="1"/>
    </xf>
    <xf numFmtId="17" fontId="20" fillId="9" borderId="26" xfId="0" applyNumberFormat="1" applyFont="1" applyFill="1" applyBorder="1" applyAlignment="1" applyProtection="1">
      <alignment horizontal="center" vertical="center" wrapText="1"/>
    </xf>
    <xf numFmtId="0" fontId="20" fillId="9" borderId="66" xfId="0" applyFont="1" applyFill="1" applyBorder="1" applyAlignment="1" applyProtection="1">
      <alignment horizontal="center" vertical="center" wrapText="1"/>
    </xf>
    <xf numFmtId="17" fontId="20" fillId="9" borderId="28" xfId="0" applyNumberFormat="1" applyFont="1" applyFill="1" applyBorder="1" applyAlignment="1" applyProtection="1">
      <alignment horizontal="center" vertical="center" wrapText="1"/>
    </xf>
    <xf numFmtId="0" fontId="20" fillId="9" borderId="8" xfId="0" applyFont="1" applyFill="1" applyBorder="1" applyAlignment="1" applyProtection="1">
      <alignment horizontal="center" vertical="center" wrapText="1"/>
    </xf>
    <xf numFmtId="17" fontId="20" fillId="9" borderId="29" xfId="0" applyNumberFormat="1" applyFont="1" applyFill="1" applyBorder="1" applyAlignment="1" applyProtection="1">
      <alignment horizontal="center" vertical="center" wrapText="1"/>
    </xf>
    <xf numFmtId="0" fontId="20" fillId="9" borderId="9" xfId="0" applyFont="1" applyFill="1" applyBorder="1" applyAlignment="1" applyProtection="1">
      <alignment horizontal="center" vertical="center" wrapText="1"/>
    </xf>
    <xf numFmtId="17" fontId="26" fillId="9" borderId="26" xfId="0" applyNumberFormat="1" applyFont="1" applyFill="1" applyBorder="1" applyAlignment="1" applyProtection="1">
      <alignment horizontal="center" vertical="center" wrapText="1"/>
    </xf>
    <xf numFmtId="17" fontId="26" fillId="9" borderId="66" xfId="0" applyNumberFormat="1" applyFont="1" applyFill="1" applyBorder="1" applyAlignment="1" applyProtection="1">
      <alignment horizontal="center" vertical="center" wrapText="1"/>
    </xf>
    <xf numFmtId="17" fontId="26" fillId="9" borderId="28" xfId="0" applyNumberFormat="1" applyFont="1" applyFill="1" applyBorder="1" applyAlignment="1" applyProtection="1">
      <alignment horizontal="center" vertical="center" wrapText="1"/>
    </xf>
    <xf numFmtId="17" fontId="26" fillId="9" borderId="8" xfId="0" applyNumberFormat="1" applyFont="1" applyFill="1" applyBorder="1" applyAlignment="1" applyProtection="1">
      <alignment horizontal="center" vertical="center" wrapText="1"/>
    </xf>
    <xf numFmtId="17" fontId="26" fillId="9" borderId="42" xfId="0" applyNumberFormat="1" applyFont="1" applyFill="1" applyBorder="1" applyAlignment="1" applyProtection="1">
      <alignment horizontal="center" vertical="center" wrapText="1"/>
    </xf>
    <xf numFmtId="0" fontId="26" fillId="9" borderId="49" xfId="0" applyFont="1" applyFill="1" applyBorder="1" applyAlignment="1" applyProtection="1">
      <alignment horizontal="center" vertical="center" wrapText="1"/>
    </xf>
    <xf numFmtId="17" fontId="26" fillId="9" borderId="43" xfId="0" applyNumberFormat="1" applyFont="1" applyFill="1" applyBorder="1" applyAlignment="1" applyProtection="1">
      <alignment horizontal="center" vertical="center" wrapText="1"/>
    </xf>
    <xf numFmtId="0" fontId="26" fillId="9" borderId="50" xfId="0" applyFont="1" applyFill="1" applyBorder="1" applyAlignment="1" applyProtection="1">
      <alignment horizontal="center" vertical="center" wrapText="1"/>
    </xf>
    <xf numFmtId="17" fontId="26" fillId="9" borderId="41" xfId="0" applyNumberFormat="1" applyFont="1" applyFill="1" applyBorder="1" applyAlignment="1" applyProtection="1">
      <alignment horizontal="center" vertical="center" wrapText="1"/>
    </xf>
    <xf numFmtId="0" fontId="26" fillId="9" borderId="48" xfId="0" applyFont="1" applyFill="1" applyBorder="1" applyAlignment="1" applyProtection="1">
      <alignment horizontal="center" vertical="center" wrapText="1"/>
    </xf>
    <xf numFmtId="0" fontId="22" fillId="6" borderId="41" xfId="0" applyFont="1" applyFill="1" applyBorder="1" applyAlignment="1" applyProtection="1">
      <alignment horizontal="center" vertical="center" wrapText="1"/>
    </xf>
    <xf numFmtId="0" fontId="22" fillId="6" borderId="44" xfId="0" applyFont="1" applyFill="1" applyBorder="1" applyAlignment="1" applyProtection="1">
      <alignment horizontal="center" vertical="center" wrapText="1"/>
    </xf>
    <xf numFmtId="17" fontId="26" fillId="9" borderId="37" xfId="0" applyNumberFormat="1" applyFont="1" applyFill="1" applyBorder="1" applyAlignment="1" applyProtection="1">
      <alignment horizontal="center" vertical="center" wrapText="1"/>
    </xf>
    <xf numFmtId="17" fontId="26" fillId="9" borderId="38" xfId="0" applyNumberFormat="1" applyFont="1" applyFill="1" applyBorder="1" applyAlignment="1" applyProtection="1">
      <alignment horizontal="center" vertical="center" wrapText="1"/>
    </xf>
    <xf numFmtId="0" fontId="26" fillId="9" borderId="62" xfId="0" applyFont="1" applyFill="1" applyBorder="1" applyAlignment="1" applyProtection="1">
      <alignment horizontal="center" vertical="center"/>
    </xf>
    <xf numFmtId="0" fontId="26" fillId="9" borderId="63" xfId="0" applyFont="1" applyFill="1" applyBorder="1" applyAlignment="1" applyProtection="1">
      <alignment horizontal="center" vertical="center"/>
    </xf>
    <xf numFmtId="0" fontId="27" fillId="9" borderId="68" xfId="0" applyFont="1" applyFill="1" applyBorder="1" applyAlignment="1" applyProtection="1">
      <alignment horizontal="center"/>
    </xf>
    <xf numFmtId="0" fontId="27" fillId="9" borderId="52" xfId="0" applyFont="1" applyFill="1" applyBorder="1" applyAlignment="1" applyProtection="1">
      <alignment horizontal="center"/>
    </xf>
    <xf numFmtId="0" fontId="27" fillId="9" borderId="34" xfId="0" applyFont="1" applyFill="1" applyBorder="1" applyAlignment="1" applyProtection="1">
      <alignment horizontal="center"/>
    </xf>
    <xf numFmtId="0" fontId="26" fillId="9" borderId="34" xfId="0" applyFont="1" applyFill="1" applyBorder="1" applyAlignment="1" applyProtection="1">
      <alignment horizontal="center" vertical="center"/>
    </xf>
    <xf numFmtId="0" fontId="26" fillId="9" borderId="68" xfId="0" applyFont="1" applyFill="1" applyBorder="1" applyAlignment="1" applyProtection="1">
      <alignment horizontal="center" vertical="center"/>
    </xf>
    <xf numFmtId="0" fontId="0" fillId="0" borderId="64" xfId="0" applyBorder="1" applyAlignment="1" applyProtection="1">
      <alignment horizontal="center"/>
    </xf>
    <xf numFmtId="0" fontId="0" fillId="0" borderId="56" xfId="0" applyBorder="1" applyAlignment="1" applyProtection="1">
      <alignment horizontal="center"/>
    </xf>
    <xf numFmtId="0" fontId="0" fillId="0" borderId="57" xfId="0" applyBorder="1" applyAlignment="1" applyProtection="1">
      <alignment horizontal="center"/>
    </xf>
    <xf numFmtId="0" fontId="0" fillId="0" borderId="35" xfId="0" applyBorder="1" applyAlignment="1" applyProtection="1">
      <alignment horizontal="center"/>
    </xf>
    <xf numFmtId="0" fontId="0" fillId="0" borderId="36" xfId="0" applyBorder="1" applyAlignment="1" applyProtection="1">
      <alignment horizontal="center"/>
    </xf>
    <xf numFmtId="15" fontId="26" fillId="9" borderId="37" xfId="0" applyNumberFormat="1" applyFont="1" applyFill="1" applyBorder="1" applyAlignment="1" applyProtection="1">
      <alignment horizontal="center" vertical="center"/>
    </xf>
    <xf numFmtId="15" fontId="26" fillId="9" borderId="61" xfId="0" applyNumberFormat="1" applyFont="1" applyFill="1" applyBorder="1" applyAlignment="1" applyProtection="1">
      <alignment horizontal="center" vertical="center"/>
    </xf>
    <xf numFmtId="0" fontId="0" fillId="0" borderId="47" xfId="0" applyBorder="1" applyAlignment="1" applyProtection="1">
      <alignment horizontal="center"/>
    </xf>
    <xf numFmtId="0" fontId="0" fillId="0" borderId="59" xfId="0" applyBorder="1" applyAlignment="1" applyProtection="1">
      <alignment horizontal="center"/>
    </xf>
    <xf numFmtId="0" fontId="0" fillId="0" borderId="60" xfId="0" applyBorder="1" applyAlignment="1" applyProtection="1">
      <alignment horizontal="center"/>
    </xf>
    <xf numFmtId="0" fontId="0" fillId="0" borderId="40" xfId="0" applyBorder="1" applyAlignment="1" applyProtection="1">
      <alignment horizontal="center"/>
    </xf>
    <xf numFmtId="0" fontId="0" fillId="0" borderId="39" xfId="0" applyBorder="1" applyAlignment="1" applyProtection="1">
      <alignment horizontal="center"/>
    </xf>
    <xf numFmtId="0" fontId="20" fillId="9" borderId="5" xfId="0" applyFont="1" applyFill="1" applyBorder="1" applyAlignment="1" applyProtection="1">
      <alignment horizontal="center" vertical="center" wrapText="1"/>
    </xf>
    <xf numFmtId="0" fontId="20" fillId="9" borderId="6" xfId="0" applyFont="1" applyFill="1" applyBorder="1" applyAlignment="1" applyProtection="1">
      <alignment horizontal="center" vertical="center" wrapText="1"/>
    </xf>
    <xf numFmtId="0" fontId="20" fillId="9" borderId="51" xfId="0" applyFont="1" applyFill="1" applyBorder="1" applyAlignment="1" applyProtection="1">
      <alignment horizontal="center" vertical="center" wrapText="1"/>
    </xf>
    <xf numFmtId="0" fontId="20" fillId="9" borderId="4" xfId="0" applyFont="1" applyFill="1" applyBorder="1" applyAlignment="1" applyProtection="1">
      <alignment horizontal="center" vertical="center" wrapText="1"/>
    </xf>
    <xf numFmtId="0" fontId="20" fillId="9" borderId="2" xfId="0" applyFont="1" applyFill="1" applyBorder="1" applyAlignment="1" applyProtection="1">
      <alignment horizontal="center" vertical="center" wrapText="1"/>
    </xf>
    <xf numFmtId="0" fontId="20" fillId="9" borderId="3" xfId="0" applyFont="1" applyFill="1" applyBorder="1" applyAlignment="1" applyProtection="1">
      <alignment horizontal="center" vertical="center" wrapText="1"/>
    </xf>
    <xf numFmtId="17" fontId="26" fillId="9" borderId="69" xfId="0" applyNumberFormat="1" applyFont="1" applyFill="1" applyBorder="1" applyAlignment="1" applyProtection="1">
      <alignment horizontal="center" vertical="center" wrapText="1"/>
    </xf>
    <xf numFmtId="17" fontId="26" fillId="9" borderId="10" xfId="0" applyNumberFormat="1" applyFont="1" applyFill="1" applyBorder="1" applyAlignment="1" applyProtection="1">
      <alignment horizontal="center" vertical="center" wrapText="1"/>
    </xf>
    <xf numFmtId="15" fontId="26" fillId="9" borderId="68" xfId="0" applyNumberFormat="1" applyFont="1" applyFill="1" applyBorder="1" applyAlignment="1" applyProtection="1">
      <alignment horizontal="center" vertical="center"/>
    </xf>
    <xf numFmtId="15" fontId="26" fillId="9" borderId="34" xfId="0" applyNumberFormat="1" applyFont="1" applyFill="1" applyBorder="1" applyAlignment="1" applyProtection="1">
      <alignment horizontal="center" vertical="center"/>
    </xf>
    <xf numFmtId="15" fontId="26" fillId="9" borderId="63" xfId="0" applyNumberFormat="1" applyFont="1" applyFill="1" applyBorder="1" applyAlignment="1" applyProtection="1">
      <alignment horizontal="center" vertical="center"/>
    </xf>
    <xf numFmtId="17" fontId="20" fillId="9" borderId="37" xfId="0" applyNumberFormat="1" applyFont="1" applyFill="1" applyBorder="1" applyAlignment="1" applyProtection="1">
      <alignment horizontal="center" vertical="center" wrapText="1"/>
    </xf>
    <xf numFmtId="17" fontId="20" fillId="9" borderId="38" xfId="0" applyNumberFormat="1" applyFont="1" applyFill="1" applyBorder="1" applyAlignment="1" applyProtection="1">
      <alignment horizontal="center" vertical="center" wrapText="1"/>
    </xf>
    <xf numFmtId="0" fontId="26" fillId="9" borderId="24" xfId="0" applyFont="1" applyFill="1" applyBorder="1" applyAlignment="1" applyProtection="1">
      <alignment horizontal="center" vertical="center" wrapText="1"/>
    </xf>
    <xf numFmtId="0" fontId="26" fillId="9" borderId="6" xfId="0" applyFont="1" applyFill="1" applyBorder="1" applyAlignment="1" applyProtection="1">
      <alignment horizontal="center" vertical="center" wrapText="1"/>
    </xf>
    <xf numFmtId="0" fontId="26" fillId="9" borderId="51" xfId="0" applyFont="1" applyFill="1" applyBorder="1" applyAlignment="1" applyProtection="1">
      <alignment horizontal="center" vertical="center" wrapText="1"/>
    </xf>
    <xf numFmtId="0" fontId="26" fillId="9" borderId="5" xfId="0" applyFont="1" applyFill="1" applyBorder="1" applyAlignment="1" applyProtection="1">
      <alignment horizontal="center" vertical="center" wrapText="1"/>
    </xf>
    <xf numFmtId="17" fontId="26" fillId="9" borderId="15" xfId="0" applyNumberFormat="1" applyFont="1" applyFill="1" applyBorder="1" applyAlignment="1" applyProtection="1">
      <alignment horizontal="center" vertical="center" wrapText="1"/>
    </xf>
    <xf numFmtId="17" fontId="26" fillId="9" borderId="17" xfId="0" applyNumberFormat="1" applyFont="1" applyFill="1" applyBorder="1" applyAlignment="1" applyProtection="1">
      <alignment horizontal="center" vertical="center" wrapText="1"/>
    </xf>
    <xf numFmtId="0" fontId="4" fillId="0" borderId="0" xfId="2" applyFont="1" applyAlignment="1">
      <alignment horizontal="center"/>
    </xf>
  </cellXfs>
  <cellStyles count="3">
    <cellStyle name="Hipervínculo" xfId="1" builtinId="8"/>
    <cellStyle name="Normal" xfId="0" builtinId="0"/>
    <cellStyle name="Normal 2" xfId="2" xr:uid="{00000000-0005-0000-0000-000002000000}"/>
  </cellStyles>
  <dxfs count="110">
    <dxf>
      <font>
        <color theme="0" tint="-0.24994659260841701"/>
      </font>
      <fill>
        <patternFill>
          <bgColor theme="0" tint="-0.24994659260841701"/>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theme="7" tint="0.79998168889431442"/>
        </patternFill>
      </fill>
    </dxf>
    <dxf>
      <fill>
        <patternFill>
          <bgColor theme="4" tint="0.7999816888943144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C000"/>
        </patternFill>
      </fill>
    </dxf>
    <dxf>
      <fill>
        <patternFill>
          <bgColor theme="7" tint="0.79998168889431442"/>
        </patternFill>
      </fill>
    </dxf>
    <dxf>
      <fill>
        <patternFill>
          <bgColor theme="4" tint="0.79998168889431442"/>
        </patternFill>
      </fill>
    </dxf>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top style="hair">
          <color theme="8"/>
        </top>
        <bottom style="hair">
          <color theme="8"/>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numFmt numFmtId="30" formatCode="@"/>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theme="0"/>
        <name val="Calibri"/>
        <scheme val="minor"/>
      </font>
      <fill>
        <patternFill patternType="solid">
          <fgColor indexed="64"/>
          <bgColor theme="0"/>
        </patternFill>
      </fill>
      <protection locked="1" hidden="0"/>
    </dxf>
    <dxf>
      <border diagonalUp="0" diagonalDown="0" outline="0">
        <left style="hair">
          <color theme="8"/>
        </left>
        <right style="hair">
          <color theme="8"/>
        </right>
        <top/>
        <bottom/>
      </border>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0000"/>
        </patternFill>
      </fill>
    </dxf>
    <dxf>
      <font>
        <color rgb="FFFF0000"/>
      </font>
    </dxf>
    <dxf>
      <font>
        <color theme="0" tint="-0.24994659260841701"/>
      </font>
      <fill>
        <patternFill patternType="solid">
          <fgColor theme="0" tint="-0.34998626667073579"/>
          <bgColor theme="0" tint="-0.24994659260841701"/>
        </patternFill>
      </fill>
      <border>
        <left/>
        <right/>
        <top/>
        <bottom/>
      </border>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darkGray">
          <bgColor theme="1" tint="0.499984740745262"/>
        </patternFill>
      </fill>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patternType="solid">
          <fgColor theme="0" tint="-0.34998626667073579"/>
          <bgColor theme="0" tint="-0.24994659260841701"/>
        </patternFill>
      </fill>
      <border>
        <left/>
        <right/>
        <top/>
        <bottom/>
      </border>
    </dxf>
    <dxf>
      <fill>
        <patternFill>
          <bgColor rgb="FFFF0000"/>
        </patternFill>
      </fill>
    </dxf>
  </dxfs>
  <tableStyles count="0" defaultTableStyle="TableStyleMedium9" defaultPivotStyle="PivotStyleMedium7"/>
  <colors>
    <mruColors>
      <color rgb="FFDAEEF3"/>
      <color rgb="FFA9D08E"/>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375557</xdr:colOff>
          <xdr:row>2</xdr:row>
          <xdr:rowOff>114300</xdr:rowOff>
        </xdr:to>
        <xdr:sp macro="" textlink="">
          <xdr:nvSpPr>
            <xdr:cNvPr id="11265" name="Apttus_App"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555171</xdr:colOff>
          <xdr:row>2</xdr:row>
          <xdr:rowOff>114300</xdr:rowOff>
        </xdr:to>
        <xdr:sp macro="" textlink="">
          <xdr:nvSpPr>
            <xdr:cNvPr id="11266" name="Apttus_AppData" hidden="1">
              <a:extLst>
                <a:ext uri="{63B3BB69-23CF-44E3-9099-C40C66FF867C}">
                  <a14:compatExt spid="_x0000_s11266"/>
                </a:ext>
                <a:ext uri="{FF2B5EF4-FFF2-40B4-BE49-F238E27FC236}">
                  <a16:creationId xmlns:a16="http://schemas.microsoft.com/office/drawing/2014/main" id="{00000000-0008-0000-0D00-000002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337457</xdr:colOff>
          <xdr:row>2</xdr:row>
          <xdr:rowOff>114300</xdr:rowOff>
        </xdr:to>
        <xdr:sp macro="" textlink="">
          <xdr:nvSpPr>
            <xdr:cNvPr id="11267" name="Apttus_AppDataTracker" hidden="1">
              <a:extLst>
                <a:ext uri="{63B3BB69-23CF-44E3-9099-C40C66FF867C}">
                  <a14:compatExt spid="_x0000_s11267"/>
                </a:ext>
                <a:ext uri="{FF2B5EF4-FFF2-40B4-BE49-F238E27FC236}">
                  <a16:creationId xmlns:a16="http://schemas.microsoft.com/office/drawing/2014/main" id="{00000000-0008-0000-0D00-000003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WPTM_Intervention" displayName="WPTM_Intervention" ref="E126:W177" totalsRowShown="0" headerRowDxfId="90" dataDxfId="89">
  <tableColumns count="19">
    <tableColumn id="7" xr3:uid="{00000000-0010-0000-0000-000007000000}" name="Módulos" dataDxfId="88">
      <calculatedColumnFormula>IFERROR(IF(AND(K127="",T127=""),"",(VLOOKUP(Q127,'Reference records(soft deleted)'!$B$61:$D$89,3,FALSE))),"")</calculatedColumnFormula>
    </tableColumn>
    <tableColumn id="8" xr3:uid="{00000000-0010-0000-0000-000008000000}" name="Column4" dataDxfId="87"/>
    <tableColumn id="9" xr3:uid="{00000000-0010-0000-0000-000009000000}" name="Column5" dataDxfId="86"/>
    <tableColumn id="10" xr3:uid="{00000000-0010-0000-0000-00000A000000}" name="Column6" dataDxfId="85"/>
    <tableColumn id="11" xr3:uid="{00000000-0010-0000-0000-00000B000000}" name="Column7" dataDxfId="84"/>
    <tableColumn id="12" xr3:uid="{00000000-0010-0000-0000-00000C000000}" name="Column8" dataDxfId="83"/>
    <tableColumn id="3" xr3:uid="{00000000-0010-0000-0000-000003000000}" name="Intervención estándar " dataDxfId="82">
      <calculatedColumnFormula>IFERROR(VLOOKUP(R127,'Reference records(soft deleted)'!$B$172:$D$343,3,FALSE),"")</calculatedColumnFormula>
    </tableColumn>
    <tableColumn id="14" xr3:uid="{00000000-0010-0000-0000-00000E000000}" name="Column2" dataDxfId="81"/>
    <tableColumn id="15" xr3:uid="{00000000-0010-0000-0000-00000F000000}" name="Column10" dataDxfId="80"/>
    <tableColumn id="16" xr3:uid="{00000000-0010-0000-0000-000010000000}" name="Column11" dataDxfId="79"/>
    <tableColumn id="17" xr3:uid="{00000000-0010-0000-0000-000011000000}" name="Column12" dataDxfId="78"/>
    <tableColumn id="18" xr3:uid="{00000000-0010-0000-0000-000012000000}" name="Column13" dataDxfId="77"/>
    <tableColumn id="19" xr3:uid="{00000000-0010-0000-0000-000013000000}" name="Module Reference (Name)" dataDxfId="76"/>
    <tableColumn id="20" xr3:uid="{00000000-0010-0000-0000-000014000000}" name="Standard Intervention2" dataDxfId="75"/>
    <tableColumn id="21" xr3:uid="{00000000-0010-0000-0000-000015000000}" name="Column9" dataDxfId="74"/>
    <tableColumn id="22" xr3:uid="{00000000-0010-0000-0000-000016000000}" name="Intervención personalizado" dataDxfId="73"/>
    <tableColumn id="23" xr3:uid="{00000000-0010-0000-0000-000017000000}" name="Module Name" dataDxfId="72">
      <calculatedColumnFormula>IFERROR(IF(VLOOKUP(E127,'Reference Records'!$C$96:$D$119,2,FALSE)=0,"",VLOOKUP(E127,'Reference Records'!$C$96:$D$119,2,FALSE)),"")</calculatedColumnFormula>
    </tableColumn>
    <tableColumn id="1" xr3:uid="{00000000-0010-0000-0000-000001000000}" name="Column1" dataDxfId="71"/>
    <tableColumn id="2" xr3:uid="{00000000-0010-0000-0000-000002000000}" name="Concatenation of Names" dataDxfId="70">
      <calculatedColumnFormula>K127&amp;T127</calculatedColumnFormula>
    </tableColumn>
  </tableColumns>
  <tableStyleInfo name="TableStyleMedium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Module" displayName="Module" ref="B95:H118" totalsRowShown="0" headerRowCellStyle="Normal 2" dataCellStyle="Normal 2">
  <autoFilter ref="B95:H118" xr:uid="{00000000-0009-0000-0100-000001000000}"/>
  <tableColumns count="7">
    <tableColumn id="1" xr3:uid="{00000000-0010-0000-0100-000001000000}" name="Name" dataDxfId="69" dataCellStyle="Normal 2">
      <calculatedColumnFormula array="1">IFERROR(INDEX($C$96:$C$119, MATCH(0, COUNTIF($B$95:B95, $C$96:$C$119&amp;"") + IF($C$96:$C$119="",1,0), 0)), "")</calculatedColumnFormula>
    </tableColumn>
    <tableColumn id="2" xr3:uid="{00000000-0010-0000-0100-000002000000}" name="Module Name" dataDxfId="68"/>
    <tableColumn id="3" xr3:uid="{00000000-0010-0000-0100-000003000000}" name="Module-Coverage-Intervention Reference (Name)" dataDxfId="67" dataCellStyle="Normal 2"/>
    <tableColumn id="4" xr3:uid="{00000000-0010-0000-0100-000004000000}" name="Component (Name)" dataDxfId="66" dataCellStyle="Normal 2"/>
    <tableColumn id="5" xr3:uid="{00000000-0010-0000-0100-000005000000}" name="Name used in Overview page for display" dataDxfId="65" dataCellStyle="Normal 2">
      <calculatedColumnFormula>C96</calculatedColumnFormula>
    </tableColumn>
    <tableColumn id="6" xr3:uid="{00000000-0010-0000-0100-000006000000}" name="Record ID" dataDxfId="64" dataCellStyle="Normal 2"/>
    <tableColumn id="7" xr3:uid="{00000000-0010-0000-0100-000007000000}" name="Reference Record Id" dataDxfId="63" dataCellStyle="Normal 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Intervention" displayName="Intervention" ref="A121:I267" totalsRowShown="0" headerRowCellStyle="Normal 2" dataCellStyle="Normal 2">
  <autoFilter ref="A121:I267" xr:uid="{00000000-0009-0000-0100-000002000000}"/>
  <tableColumns count="9">
    <tableColumn id="1" xr3:uid="{00000000-0010-0000-0200-000001000000}" name="Module" dataCellStyle="Normal 2"/>
    <tableColumn id="2" xr3:uid="{00000000-0010-0000-0200-000002000000}" name="Name ID" dataCellStyle="Normal 2"/>
    <tableColumn id="3" xr3:uid="{00000000-0010-0000-0200-000003000000}" name="Intervention"/>
    <tableColumn id="4" xr3:uid="{00000000-0010-0000-0200-000004000000}" name="Disaggregation Categories ES" dataCellStyle="Normal 2"/>
    <tableColumn id="5" xr3:uid="{00000000-0010-0000-0200-000005000000}" name="Record ID" dataCellStyle="Normal 2"/>
    <tableColumn id="6" xr3:uid="{00000000-0010-0000-0200-000006000000}" name="Column1" dataCellStyle="Normal 2"/>
    <tableColumn id="7" xr3:uid="{00000000-0010-0000-0200-000007000000}" name="Column2" dataCellStyle="Normal 2"/>
    <tableColumn id="8" xr3:uid="{00000000-0010-0000-0200-000008000000}" name="Column3" dataCellStyle="Normal 2"/>
    <tableColumn id="9" xr3:uid="{00000000-0010-0000-0200-000009000000}" name="Column4" dataCellStyle="Normal 2"/>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Coverage" displayName="Coverage" ref="A43:G92" totalsRowShown="0" headerRowDxfId="62" tableBorderDxfId="61" headerRowCellStyle="Normal 2" dataCellStyle="Normal 2">
  <autoFilter ref="A43:G92" xr:uid="{00000000-0009-0000-0100-000003000000}"/>
  <tableColumns count="7">
    <tableColumn id="1" xr3:uid="{00000000-0010-0000-0300-000001000000}" name="Module" dataCellStyle="Normal 2"/>
    <tableColumn id="2" xr3:uid="{00000000-0010-0000-0300-000002000000}" name="Name ID" dataDxfId="60" dataCellStyle="Normal 2"/>
    <tableColumn id="3" xr3:uid="{00000000-0010-0000-0300-000003000000}" name="Name - ES" dataDxfId="59" dataCellStyle="Normal 2"/>
    <tableColumn id="4" xr3:uid="{00000000-0010-0000-0300-000004000000}" name="Disaggregation Categories ES" dataDxfId="58" dataCellStyle="Normal 2"/>
    <tableColumn id="5" xr3:uid="{00000000-0010-0000-0300-000005000000}" name="Column1" dataCellStyle="Normal 2"/>
    <tableColumn id="6" xr3:uid="{00000000-0010-0000-0300-000006000000}" name="Column2" dataCellStyle="Normal 2"/>
    <tableColumn id="7" xr3:uid="{00000000-0010-0000-0300-000007000000}"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bin"/><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X205"/>
  <sheetViews>
    <sheetView showGridLines="0" tabSelected="1" view="pageBreakPreview" zoomScale="140" zoomScaleNormal="80" zoomScaleSheetLayoutView="140" workbookViewId="0">
      <selection activeCell="A104" sqref="A104"/>
    </sheetView>
  </sheetViews>
  <sheetFormatPr baseColWidth="10" defaultColWidth="11" defaultRowHeight="15.9" x14ac:dyDescent="0.45"/>
  <cols>
    <col min="1" max="1" width="32" style="7" customWidth="1"/>
    <col min="2" max="2" width="52.42578125" style="7" hidden="1" customWidth="1"/>
    <col min="3" max="3" width="54.5703125" style="7" hidden="1" customWidth="1"/>
    <col min="4" max="4" width="0.42578125" style="7" customWidth="1"/>
    <col min="5" max="5" width="34.0703125" style="7" customWidth="1"/>
    <col min="6" max="6" width="29.92578125" style="7" hidden="1" customWidth="1"/>
    <col min="7" max="7" width="31.2109375" style="7" hidden="1" customWidth="1"/>
    <col min="8" max="8" width="26.2109375" style="7" hidden="1" customWidth="1"/>
    <col min="9" max="9" width="24.0703125" style="7" hidden="1" customWidth="1"/>
    <col min="10" max="10" width="0.2109375" style="7" customWidth="1"/>
    <col min="11" max="11" width="34.2109375" style="7" customWidth="1"/>
    <col min="12" max="12" width="28.92578125" style="7" hidden="1" customWidth="1"/>
    <col min="13" max="13" width="15.42578125" style="7" hidden="1" customWidth="1"/>
    <col min="14" max="14" width="21.5703125" style="7" hidden="1" customWidth="1"/>
    <col min="15" max="15" width="17.2109375" style="7" hidden="1" customWidth="1"/>
    <col min="16" max="16" width="16.7109375" style="7" hidden="1" customWidth="1"/>
    <col min="17" max="17" width="17.5" style="7" hidden="1" customWidth="1"/>
    <col min="18" max="18" width="12.92578125" style="7" hidden="1" customWidth="1"/>
    <col min="19" max="19" width="0.42578125" style="7" customWidth="1"/>
    <col min="20" max="20" width="27.92578125" style="7" customWidth="1"/>
    <col min="21" max="21" width="15.92578125" style="7" hidden="1" customWidth="1"/>
    <col min="22" max="22" width="0.5703125" style="65" customWidth="1"/>
    <col min="23" max="23" width="8.92578125" style="65" hidden="1" customWidth="1"/>
    <col min="24" max="24" width="18.42578125" style="65" hidden="1" customWidth="1"/>
    <col min="25" max="25" width="18.92578125" style="65" hidden="1" customWidth="1"/>
    <col min="26" max="26" width="19.5" style="65" hidden="1" customWidth="1"/>
    <col min="27" max="27" width="20.92578125" style="7" hidden="1" customWidth="1"/>
    <col min="28" max="28" width="19" style="7" hidden="1" customWidth="1"/>
    <col min="29" max="29" width="11.92578125" style="7" hidden="1" customWidth="1"/>
    <col min="30" max="30" width="18.92578125" style="7" customWidth="1"/>
    <col min="31" max="31" width="26.5703125" style="7" customWidth="1"/>
    <col min="32" max="32" width="20.42578125" style="7" customWidth="1"/>
    <col min="33" max="33" width="24.7109375" style="7" customWidth="1"/>
    <col min="34" max="38" width="11" style="7" customWidth="1"/>
    <col min="39" max="39" width="16.7109375" style="7" customWidth="1"/>
    <col min="40" max="40" width="11" style="7" customWidth="1"/>
    <col min="41" max="41" width="11" style="10" customWidth="1"/>
    <col min="42" max="42" width="16.2109375" style="10" customWidth="1"/>
    <col min="43" max="43" width="11" style="10" customWidth="1"/>
    <col min="44" max="50" width="11" style="10"/>
    <col min="51" max="16384" width="11" style="7"/>
  </cols>
  <sheetData>
    <row r="1" spans="1:50" x14ac:dyDescent="0.45">
      <c r="A1" s="577" t="s">
        <v>234</v>
      </c>
      <c r="B1" s="578"/>
      <c r="C1" s="578"/>
      <c r="D1" s="578"/>
      <c r="E1" s="578"/>
      <c r="F1" s="578"/>
      <c r="G1" s="578"/>
      <c r="H1" s="578"/>
      <c r="I1" s="578"/>
      <c r="J1" s="578"/>
      <c r="K1" s="578"/>
      <c r="L1" s="578"/>
      <c r="M1" s="578"/>
      <c r="N1" s="578"/>
      <c r="O1" s="578"/>
      <c r="P1" s="578"/>
      <c r="Q1" s="578"/>
      <c r="R1" s="578"/>
      <c r="S1" s="578"/>
      <c r="T1" s="579"/>
    </row>
    <row r="2" spans="1:50" s="27" customFormat="1" ht="27" customHeight="1" thickBot="1" x14ac:dyDescent="0.5">
      <c r="A2" s="580"/>
      <c r="B2" s="581"/>
      <c r="C2" s="581"/>
      <c r="D2" s="581"/>
      <c r="E2" s="581"/>
      <c r="F2" s="581"/>
      <c r="G2" s="581"/>
      <c r="H2" s="581"/>
      <c r="I2" s="581"/>
      <c r="J2" s="581"/>
      <c r="K2" s="581"/>
      <c r="L2" s="581"/>
      <c r="M2" s="581"/>
      <c r="N2" s="581"/>
      <c r="O2" s="581"/>
      <c r="P2" s="581"/>
      <c r="Q2" s="581"/>
      <c r="R2" s="581"/>
      <c r="S2" s="581"/>
      <c r="T2" s="582"/>
      <c r="V2" s="28"/>
      <c r="W2" s="28"/>
      <c r="X2" s="28"/>
      <c r="Y2" s="28"/>
      <c r="Z2" s="28"/>
      <c r="AL2" s="362"/>
      <c r="AM2" s="362"/>
      <c r="AN2" s="362"/>
      <c r="AO2" s="362"/>
      <c r="AP2" s="362"/>
      <c r="AQ2" s="29"/>
      <c r="AR2" s="29"/>
      <c r="AS2" s="29"/>
      <c r="AT2" s="29"/>
      <c r="AU2" s="29"/>
      <c r="AV2" s="29"/>
      <c r="AW2" s="29"/>
      <c r="AX2" s="29"/>
    </row>
    <row r="3" spans="1:50" x14ac:dyDescent="0.45">
      <c r="A3" s="381" t="s">
        <v>327</v>
      </c>
      <c r="B3" s="382"/>
      <c r="C3" s="382"/>
      <c r="D3" s="382"/>
      <c r="E3" s="381" t="s">
        <v>328</v>
      </c>
      <c r="AL3" s="342"/>
      <c r="AM3" s="342"/>
      <c r="AN3" s="342"/>
      <c r="AO3" s="342"/>
      <c r="AP3" s="342"/>
    </row>
    <row r="4" spans="1:50" ht="19.5" customHeight="1" thickBot="1" x14ac:dyDescent="0.5">
      <c r="F4" s="65"/>
      <c r="G4" s="65"/>
      <c r="H4" s="65"/>
      <c r="I4" s="65"/>
      <c r="J4" s="65"/>
      <c r="K4" s="65"/>
      <c r="L4" s="67"/>
      <c r="M4" s="67"/>
      <c r="N4" s="67"/>
      <c r="O4" s="67"/>
      <c r="P4" s="67"/>
      <c r="Q4" s="67"/>
      <c r="R4" s="67"/>
      <c r="S4" s="67"/>
      <c r="T4" s="67"/>
      <c r="V4" s="575"/>
      <c r="W4" s="575"/>
      <c r="AL4" s="342"/>
      <c r="AM4" s="342"/>
      <c r="AN4" s="342"/>
      <c r="AO4" s="342"/>
      <c r="AP4" s="342"/>
    </row>
    <row r="5" spans="1:50" ht="28.95" customHeight="1" thickBot="1" x14ac:dyDescent="0.5">
      <c r="A5" s="347" t="s">
        <v>235</v>
      </c>
      <c r="B5" s="68"/>
      <c r="C5" s="68"/>
      <c r="D5" s="69"/>
      <c r="E5" s="70" t="str">
        <f>IFERROR(IF($AN$5="Funding Request",IF('Reference Records'!$B$276&lt;&gt;"",'Reference Records'!$B$276,'Reference Records'!$B$277),IF(OR($AN$5="Grant Making", $AN$5="Grant Revision"),'Reference Records'!B281,"")),"")</f>
        <v>El Salvador</v>
      </c>
      <c r="F5" s="71"/>
      <c r="G5" s="71"/>
      <c r="H5" s="71"/>
      <c r="I5" s="71"/>
      <c r="J5" s="71"/>
      <c r="K5" s="71"/>
      <c r="L5" s="67"/>
      <c r="M5" s="67"/>
      <c r="N5" s="67"/>
      <c r="O5" s="67"/>
      <c r="P5" s="67"/>
      <c r="Q5" s="67"/>
      <c r="R5" s="67"/>
      <c r="S5" s="67"/>
      <c r="T5" s="67"/>
      <c r="V5" s="575"/>
      <c r="W5" s="575"/>
      <c r="AL5" s="342"/>
      <c r="AM5" s="342" t="s">
        <v>190</v>
      </c>
      <c r="AN5" s="396" t="s">
        <v>173</v>
      </c>
      <c r="AO5" s="342"/>
      <c r="AP5" s="342"/>
    </row>
    <row r="6" spans="1:50" ht="28.4" customHeight="1" thickBot="1" x14ac:dyDescent="0.5">
      <c r="A6" s="358" t="s">
        <v>183</v>
      </c>
      <c r="B6" s="68"/>
      <c r="C6" s="68"/>
      <c r="D6" s="69"/>
      <c r="E6" s="216" t="str">
        <f>IF($AN$5="Funding Request",'Reference Records'!$B$275,IF(OR($AN$5="Grant Making", $AN$5="Grant Revision"),'Reference Records'!$B$280,""))</f>
        <v>FR325-SLV-H</v>
      </c>
      <c r="F6" s="71"/>
      <c r="G6" s="71"/>
      <c r="H6" s="71"/>
      <c r="I6" s="71"/>
      <c r="J6" s="71"/>
      <c r="K6" s="71"/>
      <c r="L6" s="67"/>
      <c r="M6" s="67"/>
      <c r="N6" s="67"/>
      <c r="O6" s="67"/>
      <c r="P6" s="67"/>
      <c r="Q6" s="67"/>
      <c r="R6" s="67"/>
      <c r="S6" s="67"/>
      <c r="T6" s="67"/>
      <c r="V6" s="72"/>
      <c r="W6" s="72"/>
      <c r="AL6" s="342"/>
      <c r="AM6" s="342"/>
      <c r="AN6" s="342"/>
      <c r="AO6" s="342"/>
      <c r="AP6" s="342"/>
    </row>
    <row r="7" spans="1:50" ht="31.5" customHeight="1" thickBot="1" x14ac:dyDescent="0.5">
      <c r="A7" s="73" t="s">
        <v>236</v>
      </c>
      <c r="B7" s="68"/>
      <c r="C7" s="68"/>
      <c r="D7" s="69"/>
      <c r="E7" s="74">
        <v>43466</v>
      </c>
      <c r="F7" s="75"/>
      <c r="G7" s="75"/>
      <c r="H7" s="75"/>
      <c r="I7" s="75"/>
      <c r="J7" s="75"/>
      <c r="K7" s="75"/>
      <c r="L7" s="67"/>
      <c r="M7" s="67"/>
      <c r="N7" s="67"/>
      <c r="O7" s="67"/>
      <c r="P7" s="67"/>
      <c r="Q7" s="67"/>
      <c r="R7" s="67"/>
      <c r="S7" s="67"/>
      <c r="T7" s="67"/>
      <c r="V7" s="72" t="s">
        <v>11</v>
      </c>
      <c r="W7" s="72"/>
      <c r="AL7" s="342"/>
      <c r="AM7" s="342"/>
      <c r="AN7" s="342"/>
      <c r="AO7" s="342"/>
      <c r="AP7" s="342"/>
    </row>
    <row r="8" spans="1:50" ht="31.5" customHeight="1" thickBot="1" x14ac:dyDescent="0.5">
      <c r="A8" s="73" t="s">
        <v>237</v>
      </c>
      <c r="B8" s="345"/>
      <c r="C8" s="345"/>
      <c r="D8" s="364" t="s">
        <v>318</v>
      </c>
      <c r="E8" s="74">
        <v>44561</v>
      </c>
      <c r="F8" s="75"/>
      <c r="G8" s="75"/>
      <c r="H8" s="75"/>
      <c r="I8" s="75"/>
      <c r="J8" s="75"/>
      <c r="K8" s="346" t="s">
        <v>319</v>
      </c>
      <c r="L8" s="67"/>
      <c r="M8" s="67"/>
      <c r="N8" s="67"/>
      <c r="O8" s="67"/>
      <c r="P8" s="67"/>
      <c r="Q8" s="67"/>
      <c r="R8" s="67"/>
      <c r="S8" s="67"/>
      <c r="T8" s="67"/>
      <c r="V8" s="72"/>
      <c r="W8" s="72"/>
      <c r="AL8" s="342"/>
      <c r="AM8" s="342"/>
      <c r="AN8" s="342"/>
      <c r="AO8" s="342"/>
      <c r="AP8" s="342"/>
    </row>
    <row r="9" spans="1:50" ht="32.25" customHeight="1" thickBot="1" x14ac:dyDescent="0.5">
      <c r="A9" s="359" t="s">
        <v>110</v>
      </c>
      <c r="B9" s="5" t="s">
        <v>110</v>
      </c>
      <c r="C9" s="398">
        <v>12</v>
      </c>
      <c r="D9" s="7" t="s">
        <v>110</v>
      </c>
      <c r="E9" s="395">
        <f>IFERROR(IF(C9="","",C9),"")</f>
        <v>12</v>
      </c>
      <c r="F9" s="71"/>
      <c r="G9" s="71"/>
      <c r="H9" s="71"/>
      <c r="I9" s="71"/>
      <c r="J9" s="71"/>
      <c r="K9" s="71"/>
      <c r="L9" s="67"/>
      <c r="M9" s="67"/>
      <c r="N9" s="67"/>
      <c r="O9" s="67"/>
      <c r="P9" s="67"/>
      <c r="Q9" s="67"/>
      <c r="R9" s="67"/>
      <c r="S9" s="67"/>
      <c r="T9" s="67"/>
      <c r="W9" s="72"/>
      <c r="AL9" s="342"/>
      <c r="AM9" s="342" t="s">
        <v>317</v>
      </c>
      <c r="AN9" s="342">
        <f>'Reference Records'!$B$626</f>
        <v>0</v>
      </c>
      <c r="AO9" s="342"/>
      <c r="AP9" s="342"/>
    </row>
    <row r="10" spans="1:50" ht="32.25" customHeight="1" thickBot="1" x14ac:dyDescent="0.5">
      <c r="A10" s="359" t="s">
        <v>334</v>
      </c>
      <c r="B10" s="65"/>
      <c r="C10" s="65"/>
      <c r="D10" s="65"/>
      <c r="E10" s="74"/>
      <c r="F10" s="71"/>
      <c r="G10" s="71"/>
      <c r="H10" s="71"/>
      <c r="I10" s="71"/>
      <c r="J10" s="71"/>
      <c r="K10" s="583" t="str">
        <f>IF(E8&gt;E11,"Please note, the Implementation Period End Date is longer than the Allocation Utilisation Period End Date"," ")</f>
        <v xml:space="preserve"> </v>
      </c>
      <c r="L10" s="67"/>
      <c r="M10" s="67"/>
      <c r="N10" s="67"/>
      <c r="O10" s="67"/>
      <c r="P10" s="67"/>
      <c r="Q10" s="67"/>
      <c r="R10" s="67"/>
      <c r="S10" s="67"/>
      <c r="T10" s="67"/>
      <c r="AL10" s="342"/>
      <c r="AM10" s="342" t="s">
        <v>322</v>
      </c>
      <c r="AN10" s="342" t="s">
        <v>408</v>
      </c>
      <c r="AO10" s="342"/>
      <c r="AP10" s="342"/>
    </row>
    <row r="11" spans="1:50" ht="34.5" customHeight="1" thickBot="1" x14ac:dyDescent="0.5">
      <c r="A11" s="359" t="s">
        <v>335</v>
      </c>
      <c r="B11" s="379"/>
      <c r="C11" s="379"/>
      <c r="D11" s="379"/>
      <c r="E11" s="74">
        <v>44561</v>
      </c>
      <c r="F11" s="76"/>
      <c r="G11" s="76"/>
      <c r="H11" s="76"/>
      <c r="I11" s="76"/>
      <c r="J11" s="76"/>
      <c r="K11" s="583"/>
      <c r="L11" s="67"/>
      <c r="M11" s="67"/>
      <c r="N11" s="67"/>
      <c r="O11" s="67"/>
      <c r="P11" s="67"/>
      <c r="Q11" s="67"/>
      <c r="R11" s="67"/>
      <c r="S11" s="67"/>
      <c r="T11" s="77"/>
      <c r="W11" s="72"/>
      <c r="AL11" s="342"/>
      <c r="AM11" s="342"/>
      <c r="AN11" s="342"/>
      <c r="AO11" s="342"/>
      <c r="AP11" s="342"/>
    </row>
    <row r="12" spans="1:50" s="44" customFormat="1" ht="23.7" customHeight="1" thickBot="1" x14ac:dyDescent="0.5">
      <c r="A12" s="76"/>
      <c r="B12" s="76"/>
      <c r="C12" s="76"/>
      <c r="D12" s="76"/>
      <c r="E12" s="76"/>
      <c r="F12" s="76"/>
      <c r="G12" s="76"/>
      <c r="H12" s="76"/>
      <c r="I12" s="76"/>
      <c r="J12" s="76"/>
      <c r="K12" s="76"/>
      <c r="L12" s="77"/>
      <c r="M12" s="77"/>
      <c r="N12" s="77"/>
      <c r="O12" s="77"/>
      <c r="P12" s="77"/>
      <c r="Q12" s="77"/>
      <c r="R12" s="77"/>
      <c r="S12" s="77"/>
      <c r="T12" s="42"/>
      <c r="V12" s="65"/>
      <c r="W12" s="72"/>
      <c r="X12" s="65"/>
      <c r="Y12" s="65"/>
      <c r="Z12" s="65"/>
      <c r="AL12" s="363"/>
      <c r="AM12" s="363"/>
      <c r="AN12" s="363"/>
      <c r="AO12" s="363"/>
      <c r="AP12" s="363"/>
      <c r="AQ12" s="4"/>
      <c r="AR12" s="4"/>
      <c r="AS12" s="4"/>
      <c r="AT12" s="4"/>
      <c r="AU12" s="4"/>
      <c r="AV12" s="4"/>
      <c r="AW12" s="4"/>
      <c r="AX12" s="4"/>
    </row>
    <row r="13" spans="1:50" s="44" customFormat="1" ht="35.25" customHeight="1" thickBot="1" x14ac:dyDescent="0.5">
      <c r="A13" s="573" t="s">
        <v>238</v>
      </c>
      <c r="B13" s="78"/>
      <c r="C13" s="79"/>
      <c r="D13" s="79"/>
      <c r="E13" s="348" t="s">
        <v>239</v>
      </c>
      <c r="F13" s="30"/>
      <c r="G13" s="30"/>
      <c r="H13" s="30"/>
      <c r="I13" s="30"/>
      <c r="J13" s="30"/>
      <c r="K13" s="349" t="s">
        <v>240</v>
      </c>
      <c r="L13" s="32"/>
      <c r="M13" s="30"/>
      <c r="N13" s="30"/>
      <c r="O13" s="30"/>
      <c r="P13" s="30"/>
      <c r="Q13" s="30"/>
      <c r="R13" s="30"/>
      <c r="S13" s="30"/>
      <c r="T13" s="350" t="s">
        <v>241</v>
      </c>
      <c r="V13" s="65"/>
      <c r="W13" s="72"/>
      <c r="X13" s="65"/>
      <c r="Y13" s="65"/>
      <c r="Z13" s="65"/>
      <c r="AL13" s="363"/>
      <c r="AM13" s="363"/>
      <c r="AN13" s="363"/>
      <c r="AO13" s="363"/>
      <c r="AP13" s="363"/>
      <c r="AQ13" s="4"/>
      <c r="AR13" s="4"/>
      <c r="AS13" s="4"/>
      <c r="AT13" s="4"/>
      <c r="AU13" s="4"/>
      <c r="AV13" s="4"/>
      <c r="AW13" s="4"/>
      <c r="AX13" s="4"/>
    </row>
    <row r="14" spans="1:50" s="44" customFormat="1" ht="40.5" customHeight="1" thickBot="1" x14ac:dyDescent="0.5">
      <c r="A14" s="574"/>
      <c r="B14" s="80"/>
      <c r="C14" s="81"/>
      <c r="D14" s="81"/>
      <c r="E14" s="348" t="s">
        <v>244</v>
      </c>
      <c r="F14" s="30"/>
      <c r="G14" s="30"/>
      <c r="H14" s="30"/>
      <c r="I14" s="30"/>
      <c r="J14" s="30"/>
      <c r="K14" s="351" t="s">
        <v>243</v>
      </c>
      <c r="L14" s="32"/>
      <c r="M14" s="30"/>
      <c r="N14" s="30"/>
      <c r="O14" s="30"/>
      <c r="P14" s="30"/>
      <c r="Q14" s="30"/>
      <c r="R14" s="30"/>
      <c r="S14" s="30"/>
      <c r="T14" s="350" t="s">
        <v>242</v>
      </c>
      <c r="V14" s="65"/>
      <c r="W14" s="72"/>
      <c r="X14" s="65"/>
      <c r="Y14" s="65"/>
      <c r="Z14" s="65"/>
      <c r="AO14" s="4"/>
      <c r="AP14" s="4"/>
      <c r="AQ14" s="4"/>
      <c r="AR14" s="4"/>
      <c r="AS14" s="4"/>
      <c r="AT14" s="4"/>
      <c r="AU14" s="4"/>
      <c r="AV14" s="4"/>
      <c r="AW14" s="4"/>
      <c r="AX14" s="4"/>
    </row>
    <row r="15" spans="1:50" s="44" customFormat="1" ht="28.4" customHeight="1" x14ac:dyDescent="0.45">
      <c r="A15" s="76"/>
      <c r="B15" s="76"/>
      <c r="C15" s="76"/>
      <c r="D15" s="76"/>
      <c r="E15" s="76"/>
      <c r="F15" s="76"/>
      <c r="G15" s="76"/>
      <c r="H15" s="76"/>
      <c r="I15" s="76"/>
      <c r="J15" s="76"/>
      <c r="K15" s="76"/>
      <c r="L15" s="77"/>
      <c r="M15" s="77"/>
      <c r="N15" s="77"/>
      <c r="O15" s="77"/>
      <c r="P15" s="77"/>
      <c r="Q15" s="77"/>
      <c r="R15" s="77"/>
      <c r="S15" s="77"/>
      <c r="T15" s="42"/>
      <c r="V15" s="65"/>
      <c r="W15" s="72"/>
      <c r="X15" s="65"/>
      <c r="Y15" s="65"/>
      <c r="Z15" s="65"/>
      <c r="AO15" s="4"/>
      <c r="AP15" s="4"/>
      <c r="AQ15" s="4"/>
      <c r="AR15" s="4"/>
      <c r="AS15" s="4"/>
      <c r="AT15" s="4"/>
      <c r="AU15" s="4"/>
      <c r="AV15" s="4"/>
      <c r="AW15" s="4"/>
      <c r="AX15" s="4"/>
    </row>
    <row r="16" spans="1:50" ht="37.4" customHeight="1" x14ac:dyDescent="0.45">
      <c r="A16" s="67"/>
      <c r="B16" s="67"/>
      <c r="C16" s="67"/>
      <c r="D16" s="67"/>
      <c r="E16" s="48"/>
      <c r="T16" s="48"/>
      <c r="W16" s="72"/>
      <c r="X16" s="72"/>
    </row>
    <row r="17" spans="1:26" ht="0.65" customHeight="1" x14ac:dyDescent="0.45">
      <c r="A17" s="82"/>
      <c r="B17" s="83"/>
      <c r="C17" s="83"/>
      <c r="D17" s="84"/>
      <c r="E17" s="67"/>
      <c r="F17" s="67"/>
      <c r="G17" s="67"/>
      <c r="H17" s="67"/>
      <c r="I17" s="67"/>
      <c r="J17" s="67"/>
      <c r="K17" s="67"/>
      <c r="L17" s="67"/>
      <c r="M17" s="67"/>
      <c r="N17" s="67"/>
      <c r="O17" s="67"/>
      <c r="P17" s="67"/>
      <c r="Q17" s="67"/>
      <c r="R17" s="67"/>
      <c r="S17" s="67"/>
      <c r="T17" s="48"/>
      <c r="W17" s="72"/>
      <c r="X17" s="72"/>
    </row>
    <row r="18" spans="1:26" ht="36.75" customHeight="1" x14ac:dyDescent="0.45">
      <c r="A18" s="421" t="s">
        <v>245</v>
      </c>
      <c r="B18" s="420"/>
      <c r="C18" s="420" t="s">
        <v>76</v>
      </c>
      <c r="D18" s="85"/>
      <c r="E18" s="67"/>
      <c r="F18" s="67"/>
      <c r="G18" s="67"/>
      <c r="H18" s="67"/>
      <c r="I18" s="67"/>
      <c r="J18" s="67"/>
      <c r="K18" s="67"/>
      <c r="L18" s="67"/>
      <c r="M18" s="67"/>
      <c r="N18" s="67"/>
      <c r="O18" s="67"/>
      <c r="P18" s="67"/>
      <c r="Q18" s="67"/>
      <c r="R18" s="67"/>
      <c r="S18" s="67"/>
      <c r="T18" s="48"/>
      <c r="W18" s="72"/>
      <c r="X18" s="72"/>
    </row>
    <row r="19" spans="1:26" ht="47.15" hidden="1" customHeight="1" x14ac:dyDescent="0.45">
      <c r="A19" s="440" t="s">
        <v>224</v>
      </c>
      <c r="B19" s="440"/>
      <c r="C19" s="440" t="s">
        <v>75</v>
      </c>
      <c r="D19" s="85"/>
      <c r="E19" s="67"/>
      <c r="F19" s="67"/>
      <c r="G19" s="67"/>
      <c r="H19" s="67"/>
      <c r="I19" s="67"/>
      <c r="J19" s="67"/>
      <c r="K19" s="67"/>
      <c r="L19" s="67"/>
      <c r="M19" s="67"/>
      <c r="N19" s="67"/>
      <c r="O19" s="67"/>
      <c r="P19" s="67"/>
      <c r="Q19" s="67"/>
      <c r="R19" s="67"/>
      <c r="S19" s="67"/>
      <c r="T19" s="48"/>
      <c r="W19" s="72"/>
      <c r="X19" s="72"/>
    </row>
    <row r="20" spans="1:26" ht="47.15" customHeight="1" x14ac:dyDescent="0.45">
      <c r="A20" s="440" t="s">
        <v>1832</v>
      </c>
      <c r="B20" s="440"/>
      <c r="C20" s="440" t="s">
        <v>1833</v>
      </c>
      <c r="D20" s="85"/>
      <c r="E20" s="67"/>
      <c r="F20" s="67"/>
      <c r="G20" s="67"/>
      <c r="H20" s="67"/>
      <c r="I20" s="67"/>
      <c r="J20" s="67"/>
      <c r="K20" s="67"/>
      <c r="L20" s="67"/>
      <c r="M20" s="67"/>
      <c r="N20" s="67"/>
      <c r="O20" s="67"/>
      <c r="P20" s="67"/>
      <c r="Q20" s="67"/>
      <c r="R20" s="67"/>
      <c r="S20" s="67"/>
      <c r="T20" s="48"/>
      <c r="W20" s="393"/>
      <c r="X20" s="393"/>
    </row>
    <row r="21" spans="1:26" s="67" customFormat="1" ht="2.4" customHeight="1" thickBot="1" x14ac:dyDescent="0.5">
      <c r="A21" s="86"/>
      <c r="B21" s="87"/>
      <c r="C21" s="87"/>
      <c r="D21" s="88"/>
      <c r="V21" s="66"/>
      <c r="W21" s="66"/>
      <c r="X21" s="66"/>
      <c r="Y21" s="66"/>
      <c r="Z21" s="66"/>
    </row>
    <row r="22" spans="1:26" ht="26.4" customHeight="1" x14ac:dyDescent="0.45">
      <c r="T22" s="48"/>
      <c r="W22" s="72"/>
      <c r="X22" s="72"/>
    </row>
    <row r="23" spans="1:26" ht="0.65" customHeight="1" x14ac:dyDescent="0.45">
      <c r="A23" s="45"/>
      <c r="B23" s="45"/>
      <c r="C23" s="45"/>
      <c r="D23" s="45"/>
      <c r="E23" s="45"/>
      <c r="F23" s="45"/>
      <c r="G23" s="45"/>
      <c r="H23" s="45"/>
      <c r="I23" s="45"/>
      <c r="J23" s="46"/>
      <c r="K23" s="48"/>
      <c r="L23" s="48"/>
      <c r="M23" s="48"/>
      <c r="N23" s="48"/>
      <c r="O23" s="48"/>
      <c r="P23" s="48"/>
      <c r="Q23" s="48"/>
      <c r="R23" s="48"/>
      <c r="T23" s="48"/>
      <c r="W23" s="72"/>
      <c r="X23" s="72"/>
    </row>
    <row r="24" spans="1:26" ht="60.75" customHeight="1" x14ac:dyDescent="0.45">
      <c r="A24" s="352" t="s">
        <v>246</v>
      </c>
      <c r="B24" s="89"/>
      <c r="C24" s="89"/>
      <c r="D24" s="89"/>
      <c r="E24" s="126" t="s">
        <v>239</v>
      </c>
      <c r="F24" s="302"/>
      <c r="G24" s="302"/>
      <c r="H24" s="302"/>
      <c r="I24" s="120" t="s">
        <v>25</v>
      </c>
      <c r="J24" s="303"/>
      <c r="K24" s="302"/>
      <c r="L24" s="296"/>
      <c r="M24" s="297"/>
      <c r="N24" s="297"/>
      <c r="O24" s="298"/>
      <c r="P24" s="298"/>
      <c r="Q24" s="297"/>
      <c r="R24" s="295"/>
      <c r="S24" s="48"/>
      <c r="T24" s="48"/>
      <c r="W24" s="72"/>
      <c r="X24" s="72"/>
    </row>
    <row r="25" spans="1:26" ht="47.15" hidden="1" customHeight="1" x14ac:dyDescent="0.45">
      <c r="A25" s="61" t="s">
        <v>39</v>
      </c>
      <c r="B25" s="90"/>
      <c r="C25" s="90"/>
      <c r="D25" s="325"/>
      <c r="E25" s="341" t="s">
        <v>106</v>
      </c>
      <c r="F25" s="304"/>
      <c r="G25" s="304"/>
      <c r="H25" s="304"/>
      <c r="I25" s="344" t="s">
        <v>24</v>
      </c>
      <c r="J25" s="305"/>
      <c r="K25" s="304"/>
      <c r="L25" s="299"/>
      <c r="M25" s="299"/>
      <c r="N25" s="299"/>
      <c r="O25" s="300"/>
      <c r="P25" s="300"/>
      <c r="Q25" s="300"/>
      <c r="R25" s="301"/>
      <c r="S25" s="48"/>
      <c r="T25" s="48"/>
      <c r="W25" s="72"/>
      <c r="X25" s="72"/>
    </row>
    <row r="26" spans="1:26" ht="3" customHeight="1" thickBot="1" x14ac:dyDescent="0.5">
      <c r="A26" s="334"/>
      <c r="B26" s="48"/>
      <c r="C26" s="48"/>
      <c r="D26" s="48"/>
      <c r="E26" s="48"/>
      <c r="F26" s="48"/>
      <c r="G26" s="48"/>
      <c r="H26" s="48"/>
      <c r="I26" s="48"/>
      <c r="J26" s="47"/>
      <c r="K26" s="48"/>
      <c r="L26" s="48"/>
      <c r="M26" s="48"/>
      <c r="N26" s="48"/>
      <c r="O26" s="48"/>
      <c r="P26" s="48"/>
      <c r="Q26" s="48"/>
      <c r="R26" s="48"/>
      <c r="S26" s="48"/>
      <c r="W26" s="72"/>
      <c r="X26" s="72"/>
    </row>
    <row r="27" spans="1:26" ht="3" customHeight="1" x14ac:dyDescent="0.45">
      <c r="A27" s="45"/>
      <c r="B27" s="45"/>
      <c r="C27" s="45"/>
      <c r="D27" s="45"/>
      <c r="E27" s="45"/>
      <c r="F27" s="45"/>
      <c r="G27" s="45"/>
      <c r="H27" s="45"/>
      <c r="I27" s="45"/>
      <c r="J27" s="45"/>
      <c r="K27" s="45"/>
      <c r="L27" s="45"/>
      <c r="M27" s="45"/>
      <c r="N27" s="45"/>
      <c r="O27" s="45"/>
      <c r="P27" s="45"/>
      <c r="Q27" s="45"/>
      <c r="R27" s="109"/>
      <c r="S27" s="46"/>
      <c r="W27" s="72"/>
    </row>
    <row r="28" spans="1:26" ht="59.4" customHeight="1" x14ac:dyDescent="0.45">
      <c r="A28" s="421" t="s">
        <v>246</v>
      </c>
      <c r="B28" s="533"/>
      <c r="C28" s="533"/>
      <c r="D28" s="533"/>
      <c r="E28" s="421" t="s">
        <v>239</v>
      </c>
      <c r="F28" s="533"/>
      <c r="G28" s="533"/>
      <c r="H28" s="533"/>
      <c r="I28" s="533"/>
      <c r="J28" s="533"/>
      <c r="K28" s="528" t="s">
        <v>247</v>
      </c>
      <c r="L28" s="490"/>
      <c r="M28" s="523" t="s">
        <v>94</v>
      </c>
      <c r="N28" s="523" t="s">
        <v>172</v>
      </c>
      <c r="O28" s="523" t="s">
        <v>171</v>
      </c>
      <c r="P28" s="490" t="s">
        <v>25</v>
      </c>
      <c r="Q28" s="490" t="s">
        <v>27</v>
      </c>
      <c r="R28" s="490" t="s">
        <v>23</v>
      </c>
      <c r="S28" s="47"/>
      <c r="W28" s="72"/>
    </row>
    <row r="29" spans="1:26" ht="47.15" hidden="1" customHeight="1" x14ac:dyDescent="0.45">
      <c r="A29" s="440" t="s">
        <v>39</v>
      </c>
      <c r="B29" s="551"/>
      <c r="C29" s="551"/>
      <c r="D29" s="551"/>
      <c r="E29" s="552" t="str">
        <f>IFERROR(IF(Q29="Funding Request Place Holder","",Q29),"")</f>
        <v>[Account (Name)]</v>
      </c>
      <c r="F29" s="551"/>
      <c r="G29" s="551"/>
      <c r="H29" s="551"/>
      <c r="I29" s="551"/>
      <c r="J29" s="551"/>
      <c r="K29" s="552" t="s">
        <v>170</v>
      </c>
      <c r="L29" s="553"/>
      <c r="M29" s="553" t="str">
        <f>E29&amp;K29</f>
        <v>[Account (Name)][Alternative Account]</v>
      </c>
      <c r="N29" s="554" t="str">
        <f>IFERROR(IF(E29&lt;&gt;"",IF('Reference Records'!$C$276&lt;&gt;"",VLOOKUP(E29,'Account Role'!$B$3:$D$9,3,FALSE),VLOOKUP(E29,'Account Role'!$B$17:$D$18,3,FALSE)),O29),"")</f>
        <v>[Account]</v>
      </c>
      <c r="O29" s="553" t="s">
        <v>64</v>
      </c>
      <c r="P29" s="555" t="s">
        <v>24</v>
      </c>
      <c r="Q29" s="556" t="s">
        <v>106</v>
      </c>
      <c r="R29" s="490" t="b">
        <f>IFERROR(IF(AND($AN$5="Funding Request",OR(E29&lt;&gt;"",K29&lt;&gt;"")),TRUE,FALSE),FALSE)</f>
        <v>1</v>
      </c>
      <c r="S29" s="47"/>
      <c r="W29" s="72"/>
    </row>
    <row r="30" spans="1:26" ht="47.15" customHeight="1" x14ac:dyDescent="0.45">
      <c r="A30" s="440">
        <v>1</v>
      </c>
      <c r="B30" s="551"/>
      <c r="C30" s="551"/>
      <c r="D30" s="551"/>
      <c r="E30" s="552" t="s">
        <v>2869</v>
      </c>
      <c r="F30" s="551"/>
      <c r="G30" s="551"/>
      <c r="H30" s="551"/>
      <c r="I30" s="551"/>
      <c r="J30" s="551"/>
      <c r="K30" s="552"/>
      <c r="L30" s="553"/>
      <c r="M30" s="553" t="str">
        <f t="shared" ref="M30:M38" si="0">E30&amp;K30</f>
        <v>Ministry of Health of the Republic of El Salvador</v>
      </c>
      <c r="N30" s="554" t="str">
        <f>IFERROR(IF(E30&lt;&gt;"",IF('Reference Records'!$C$276&lt;&gt;"",VLOOKUP(E30,'Account Role'!$B$3:$D$9,3,FALSE),VLOOKUP(E30,'Account Role'!$B$17:$D$18,3,FALSE)),O30),"")</f>
        <v>0013600000xoEFgAAM</v>
      </c>
      <c r="O30" s="553" t="s">
        <v>3667</v>
      </c>
      <c r="P30" s="555" t="s">
        <v>3668</v>
      </c>
      <c r="Q30" s="556" t="s">
        <v>3669</v>
      </c>
      <c r="R30" s="490" t="b">
        <f t="shared" ref="R30:R38" si="1">IFERROR(IF(AND($AN$5="Funding Request",OR(E30&lt;&gt;"",K30&lt;&gt;"")),TRUE,FALSE),FALSE)</f>
        <v>1</v>
      </c>
      <c r="S30" s="47"/>
      <c r="W30" s="393"/>
    </row>
    <row r="31" spans="1:26" ht="47.15" customHeight="1" x14ac:dyDescent="0.45">
      <c r="A31" s="440">
        <v>2</v>
      </c>
      <c r="B31" s="551"/>
      <c r="C31" s="551"/>
      <c r="D31" s="551"/>
      <c r="E31" s="552"/>
      <c r="F31" s="551"/>
      <c r="G31" s="551"/>
      <c r="H31" s="551"/>
      <c r="I31" s="551"/>
      <c r="J31" s="551"/>
      <c r="K31" s="552"/>
      <c r="L31" s="553"/>
      <c r="M31" s="553" t="str">
        <f t="shared" si="0"/>
        <v/>
      </c>
      <c r="N31" s="554" t="str">
        <f>IFERROR(IF(E31&lt;&gt;"",IF('Reference Records'!$C$276&lt;&gt;"",VLOOKUP(E31,'Account Role'!$B$3:$D$9,3,FALSE),VLOOKUP(E31,'Account Role'!$B$17:$D$18,3,FALSE)),O31),"")</f>
        <v>0013600000zN6z8AAC</v>
      </c>
      <c r="O31" s="553" t="s">
        <v>3667</v>
      </c>
      <c r="P31" s="555" t="s">
        <v>3670</v>
      </c>
      <c r="Q31" s="556" t="s">
        <v>3669</v>
      </c>
      <c r="R31" s="490" t="b">
        <f t="shared" si="1"/>
        <v>0</v>
      </c>
      <c r="S31" s="47"/>
      <c r="W31" s="393"/>
    </row>
    <row r="32" spans="1:26" ht="47.15" customHeight="1" x14ac:dyDescent="0.45">
      <c r="A32" s="440">
        <v>3</v>
      </c>
      <c r="B32" s="551"/>
      <c r="C32" s="551"/>
      <c r="D32" s="551"/>
      <c r="E32" s="552" t="str">
        <f t="shared" ref="E32:E38" si="2">IFERROR(IF(Q32="Funding Request Place Holder","",Q32),"")</f>
        <v/>
      </c>
      <c r="F32" s="551"/>
      <c r="G32" s="551"/>
      <c r="H32" s="551"/>
      <c r="I32" s="551"/>
      <c r="J32" s="551"/>
      <c r="K32" s="552"/>
      <c r="L32" s="553"/>
      <c r="M32" s="553" t="str">
        <f t="shared" si="0"/>
        <v/>
      </c>
      <c r="N32" s="554" t="str">
        <f>IFERROR(IF(E32&lt;&gt;"",IF('Reference Records'!$C$276&lt;&gt;"",VLOOKUP(E32,'Account Role'!$B$3:$D$9,3,FALSE),VLOOKUP(E32,'Account Role'!$B$17:$D$18,3,FALSE)),O32),"")</f>
        <v>0013600000zN6z8AAC</v>
      </c>
      <c r="O32" s="553" t="s">
        <v>3667</v>
      </c>
      <c r="P32" s="555" t="s">
        <v>3671</v>
      </c>
      <c r="Q32" s="556" t="s">
        <v>3669</v>
      </c>
      <c r="R32" s="490" t="b">
        <f t="shared" si="1"/>
        <v>0</v>
      </c>
      <c r="S32" s="47"/>
      <c r="W32" s="393"/>
    </row>
    <row r="33" spans="1:50" ht="47.15" customHeight="1" x14ac:dyDescent="0.45">
      <c r="A33" s="440">
        <v>4</v>
      </c>
      <c r="B33" s="551"/>
      <c r="C33" s="551"/>
      <c r="D33" s="551"/>
      <c r="E33" s="552" t="str">
        <f t="shared" si="2"/>
        <v/>
      </c>
      <c r="F33" s="551"/>
      <c r="G33" s="551"/>
      <c r="H33" s="551"/>
      <c r="I33" s="551"/>
      <c r="J33" s="551"/>
      <c r="K33" s="552"/>
      <c r="L33" s="553"/>
      <c r="M33" s="553" t="str">
        <f t="shared" si="0"/>
        <v/>
      </c>
      <c r="N33" s="554" t="str">
        <f>IFERROR(IF(E33&lt;&gt;"",IF('Reference Records'!$C$276&lt;&gt;"",VLOOKUP(E33,'Account Role'!$B$3:$D$9,3,FALSE),VLOOKUP(E33,'Account Role'!$B$17:$D$18,3,FALSE)),O33),"")</f>
        <v>0013600000zN6z8AAC</v>
      </c>
      <c r="O33" s="553" t="s">
        <v>3667</v>
      </c>
      <c r="P33" s="555" t="s">
        <v>3672</v>
      </c>
      <c r="Q33" s="556" t="s">
        <v>3669</v>
      </c>
      <c r="R33" s="490" t="b">
        <f t="shared" si="1"/>
        <v>0</v>
      </c>
      <c r="S33" s="47"/>
      <c r="W33" s="393"/>
    </row>
    <row r="34" spans="1:50" ht="47.15" customHeight="1" x14ac:dyDescent="0.45">
      <c r="A34" s="440">
        <v>5</v>
      </c>
      <c r="B34" s="551"/>
      <c r="C34" s="551"/>
      <c r="D34" s="551"/>
      <c r="E34" s="552" t="str">
        <f t="shared" si="2"/>
        <v/>
      </c>
      <c r="F34" s="551"/>
      <c r="G34" s="551"/>
      <c r="H34" s="551"/>
      <c r="I34" s="551"/>
      <c r="J34" s="551"/>
      <c r="K34" s="552"/>
      <c r="L34" s="553"/>
      <c r="M34" s="553" t="str">
        <f t="shared" si="0"/>
        <v/>
      </c>
      <c r="N34" s="554" t="str">
        <f>IFERROR(IF(E34&lt;&gt;"",IF('Reference Records'!$C$276&lt;&gt;"",VLOOKUP(E34,'Account Role'!$B$3:$D$9,3,FALSE),VLOOKUP(E34,'Account Role'!$B$17:$D$18,3,FALSE)),O34),"")</f>
        <v>0013600000zN6z8AAC</v>
      </c>
      <c r="O34" s="553" t="s">
        <v>3667</v>
      </c>
      <c r="P34" s="555" t="s">
        <v>3673</v>
      </c>
      <c r="Q34" s="556" t="s">
        <v>3669</v>
      </c>
      <c r="R34" s="490" t="b">
        <f t="shared" si="1"/>
        <v>0</v>
      </c>
      <c r="S34" s="47"/>
      <c r="W34" s="393"/>
    </row>
    <row r="35" spans="1:50" ht="47.15" customHeight="1" x14ac:dyDescent="0.45">
      <c r="A35" s="440">
        <v>6</v>
      </c>
      <c r="B35" s="551"/>
      <c r="C35" s="551"/>
      <c r="D35" s="551"/>
      <c r="E35" s="552" t="str">
        <f t="shared" si="2"/>
        <v/>
      </c>
      <c r="F35" s="551"/>
      <c r="G35" s="551"/>
      <c r="H35" s="551"/>
      <c r="I35" s="551"/>
      <c r="J35" s="551"/>
      <c r="K35" s="552"/>
      <c r="L35" s="553"/>
      <c r="M35" s="553" t="str">
        <f t="shared" si="0"/>
        <v/>
      </c>
      <c r="N35" s="554" t="str">
        <f>IFERROR(IF(E35&lt;&gt;"",IF('Reference Records'!$C$276&lt;&gt;"",VLOOKUP(E35,'Account Role'!$B$3:$D$9,3,FALSE),VLOOKUP(E35,'Account Role'!$B$17:$D$18,3,FALSE)),O35),"")</f>
        <v>0013600000zN6z8AAC</v>
      </c>
      <c r="O35" s="553" t="s">
        <v>3667</v>
      </c>
      <c r="P35" s="555" t="s">
        <v>3674</v>
      </c>
      <c r="Q35" s="556" t="s">
        <v>3669</v>
      </c>
      <c r="R35" s="490" t="b">
        <f t="shared" si="1"/>
        <v>0</v>
      </c>
      <c r="S35" s="47"/>
      <c r="W35" s="393"/>
    </row>
    <row r="36" spans="1:50" ht="47.15" customHeight="1" x14ac:dyDescent="0.45">
      <c r="A36" s="440">
        <v>7</v>
      </c>
      <c r="B36" s="551"/>
      <c r="C36" s="551"/>
      <c r="D36" s="551"/>
      <c r="E36" s="552" t="str">
        <f t="shared" si="2"/>
        <v/>
      </c>
      <c r="F36" s="551"/>
      <c r="G36" s="551"/>
      <c r="H36" s="551"/>
      <c r="I36" s="551"/>
      <c r="J36" s="551"/>
      <c r="K36" s="552"/>
      <c r="L36" s="553"/>
      <c r="M36" s="553" t="str">
        <f t="shared" si="0"/>
        <v/>
      </c>
      <c r="N36" s="554" t="str">
        <f>IFERROR(IF(E36&lt;&gt;"",IF('Reference Records'!$C$276&lt;&gt;"",VLOOKUP(E36,'Account Role'!$B$3:$D$9,3,FALSE),VLOOKUP(E36,'Account Role'!$B$17:$D$18,3,FALSE)),O36),"")</f>
        <v>0013600000zN6z8AAC</v>
      </c>
      <c r="O36" s="553" t="s">
        <v>3667</v>
      </c>
      <c r="P36" s="555" t="s">
        <v>3675</v>
      </c>
      <c r="Q36" s="556" t="s">
        <v>3669</v>
      </c>
      <c r="R36" s="490" t="b">
        <f t="shared" si="1"/>
        <v>0</v>
      </c>
      <c r="S36" s="47"/>
      <c r="W36" s="393"/>
    </row>
    <row r="37" spans="1:50" ht="47.15" customHeight="1" x14ac:dyDescent="0.45">
      <c r="A37" s="440">
        <v>8</v>
      </c>
      <c r="B37" s="551"/>
      <c r="C37" s="551"/>
      <c r="D37" s="551"/>
      <c r="E37" s="552" t="str">
        <f t="shared" si="2"/>
        <v/>
      </c>
      <c r="F37" s="551"/>
      <c r="G37" s="551"/>
      <c r="H37" s="551"/>
      <c r="I37" s="551"/>
      <c r="J37" s="551"/>
      <c r="K37" s="552"/>
      <c r="L37" s="553"/>
      <c r="M37" s="553" t="str">
        <f t="shared" si="0"/>
        <v/>
      </c>
      <c r="N37" s="554" t="str">
        <f>IFERROR(IF(E37&lt;&gt;"",IF('Reference Records'!$C$276&lt;&gt;"",VLOOKUP(E37,'Account Role'!$B$3:$D$9,3,FALSE),VLOOKUP(E37,'Account Role'!$B$17:$D$18,3,FALSE)),O37),"")</f>
        <v>0013600000zN6z8AAC</v>
      </c>
      <c r="O37" s="553" t="s">
        <v>3667</v>
      </c>
      <c r="P37" s="555" t="s">
        <v>3676</v>
      </c>
      <c r="Q37" s="556" t="s">
        <v>3669</v>
      </c>
      <c r="R37" s="490" t="b">
        <f t="shared" si="1"/>
        <v>0</v>
      </c>
      <c r="S37" s="47"/>
      <c r="W37" s="393"/>
    </row>
    <row r="38" spans="1:50" ht="47.15" customHeight="1" x14ac:dyDescent="0.45">
      <c r="A38" s="440">
        <v>9</v>
      </c>
      <c r="B38" s="551"/>
      <c r="C38" s="551"/>
      <c r="D38" s="551"/>
      <c r="E38" s="552" t="str">
        <f t="shared" si="2"/>
        <v/>
      </c>
      <c r="F38" s="551"/>
      <c r="G38" s="551"/>
      <c r="H38" s="551"/>
      <c r="I38" s="551"/>
      <c r="J38" s="551"/>
      <c r="K38" s="552"/>
      <c r="L38" s="553"/>
      <c r="M38" s="553" t="str">
        <f t="shared" si="0"/>
        <v/>
      </c>
      <c r="N38" s="554" t="str">
        <f>IFERROR(IF(E38&lt;&gt;"",IF('Reference Records'!$C$276&lt;&gt;"",VLOOKUP(E38,'Account Role'!$B$3:$D$9,3,FALSE),VLOOKUP(E38,'Account Role'!$B$17:$D$18,3,FALSE)),O38),"")</f>
        <v>0013600000zN6z8AAC</v>
      </c>
      <c r="O38" s="553" t="s">
        <v>3667</v>
      </c>
      <c r="P38" s="555" t="s">
        <v>3677</v>
      </c>
      <c r="Q38" s="556" t="s">
        <v>3669</v>
      </c>
      <c r="R38" s="490" t="b">
        <f t="shared" si="1"/>
        <v>0</v>
      </c>
      <c r="S38" s="47"/>
      <c r="W38" s="393"/>
    </row>
    <row r="39" spans="1:50" ht="3" customHeight="1" thickBot="1" x14ac:dyDescent="0.5">
      <c r="A39" s="63"/>
      <c r="B39" s="63"/>
      <c r="C39" s="63"/>
      <c r="D39" s="63"/>
      <c r="E39" s="336"/>
      <c r="F39" s="336"/>
      <c r="G39" s="336"/>
      <c r="H39" s="336"/>
      <c r="I39" s="336"/>
      <c r="J39" s="336"/>
      <c r="K39" s="336"/>
      <c r="L39" s="336"/>
      <c r="M39" s="336"/>
      <c r="N39" s="336"/>
      <c r="O39" s="336"/>
      <c r="P39" s="336"/>
      <c r="Q39" s="336"/>
      <c r="R39" s="337"/>
      <c r="S39" s="57"/>
      <c r="T39" s="48"/>
      <c r="W39" s="72"/>
    </row>
    <row r="40" spans="1:50" ht="1.4" hidden="1" customHeight="1" x14ac:dyDescent="0.45">
      <c r="A40" s="334"/>
      <c r="B40" s="48"/>
      <c r="C40" s="48"/>
      <c r="D40" s="48"/>
      <c r="E40" s="333"/>
      <c r="F40" s="333"/>
      <c r="G40" s="333"/>
      <c r="H40" s="333"/>
      <c r="I40" s="333"/>
      <c r="J40" s="333"/>
      <c r="K40" s="333"/>
      <c r="L40" s="333"/>
      <c r="M40" s="333"/>
      <c r="N40" s="333"/>
      <c r="O40" s="333"/>
      <c r="P40" s="335"/>
      <c r="Q40" s="59"/>
      <c r="R40" s="91"/>
      <c r="S40" s="48"/>
      <c r="W40" s="72"/>
    </row>
    <row r="41" spans="1:50" s="103" customFormat="1" ht="29.25" customHeight="1" x14ac:dyDescent="0.45">
      <c r="A41" s="576"/>
      <c r="B41" s="576"/>
      <c r="C41" s="576"/>
      <c r="D41" s="576"/>
      <c r="E41" s="576"/>
      <c r="F41" s="576"/>
      <c r="G41" s="576"/>
      <c r="H41" s="576"/>
      <c r="I41" s="576"/>
      <c r="J41" s="576"/>
      <c r="K41" s="576"/>
      <c r="L41" s="576"/>
      <c r="M41" s="94"/>
      <c r="N41" s="94"/>
      <c r="O41" s="94"/>
      <c r="P41" s="94"/>
      <c r="Q41" s="94"/>
      <c r="R41" s="94"/>
      <c r="W41" s="331"/>
      <c r="AO41" s="332"/>
      <c r="AP41" s="332"/>
      <c r="AQ41" s="332"/>
      <c r="AR41" s="332"/>
      <c r="AS41" s="332"/>
      <c r="AT41" s="332"/>
      <c r="AU41" s="332"/>
      <c r="AV41" s="332"/>
      <c r="AW41" s="332"/>
      <c r="AX41" s="332"/>
    </row>
    <row r="42" spans="1:50" ht="30.75" customHeight="1" thickBot="1" x14ac:dyDescent="0.5">
      <c r="R42" s="91"/>
      <c r="S42" s="48"/>
      <c r="T42" s="48"/>
      <c r="W42" s="72"/>
    </row>
    <row r="43" spans="1:50" ht="29.25" customHeight="1" thickBot="1" x14ac:dyDescent="0.5">
      <c r="A43" s="571" t="s">
        <v>240</v>
      </c>
      <c r="B43" s="572"/>
      <c r="C43" s="572"/>
      <c r="D43" s="572"/>
      <c r="E43" s="572"/>
      <c r="F43" s="572"/>
      <c r="G43" s="572"/>
      <c r="H43" s="572"/>
      <c r="I43" s="572"/>
      <c r="J43" s="572"/>
      <c r="K43" s="572"/>
      <c r="L43" s="572"/>
      <c r="M43" s="572"/>
      <c r="N43" s="572"/>
      <c r="O43" s="572"/>
      <c r="P43" s="572"/>
      <c r="Q43" s="572"/>
      <c r="R43" s="572"/>
      <c r="S43" s="572"/>
      <c r="T43" s="572"/>
      <c r="U43" s="45"/>
      <c r="V43" s="338"/>
      <c r="W43" s="72"/>
    </row>
    <row r="44" spans="1:50" ht="31.95" customHeight="1" x14ac:dyDescent="0.45">
      <c r="A44" s="528" t="s">
        <v>248</v>
      </c>
      <c r="B44" s="330">
        <v>0</v>
      </c>
      <c r="C44" s="311"/>
      <c r="D44" s="311"/>
      <c r="E44" s="528" t="s">
        <v>249</v>
      </c>
      <c r="F44" s="311"/>
      <c r="G44" s="311"/>
      <c r="H44" s="311"/>
      <c r="I44" s="311"/>
      <c r="J44" s="311"/>
      <c r="K44" s="360" t="s">
        <v>125</v>
      </c>
      <c r="L44" s="529" t="s">
        <v>346</v>
      </c>
      <c r="M44" s="529" t="s">
        <v>352</v>
      </c>
      <c r="N44" s="529" t="s">
        <v>23</v>
      </c>
      <c r="O44" s="529" t="s">
        <v>321</v>
      </c>
      <c r="P44" s="529" t="s">
        <v>0</v>
      </c>
      <c r="Q44" s="529" t="s">
        <v>322</v>
      </c>
      <c r="R44" s="529"/>
      <c r="S44" s="530"/>
      <c r="T44" s="360" t="s">
        <v>126</v>
      </c>
      <c r="U44" s="490" t="s">
        <v>25</v>
      </c>
      <c r="V44" s="339"/>
      <c r="W44" s="72"/>
    </row>
    <row r="45" spans="1:50" ht="47.15" hidden="1" customHeight="1" x14ac:dyDescent="0.45">
      <c r="A45" s="531" t="str">
        <f ca="1">IF(P45="",IF(B45=2,$E$7,IF(B45=1,"",E44+1)),IF(P45&lt;TODAY(),O45,IF(B45=2,$E$7,IF(B45=1,"",E44+1))))</f>
        <v/>
      </c>
      <c r="B45" s="532">
        <f>B44+1</f>
        <v>1</v>
      </c>
      <c r="C45" s="533"/>
      <c r="D45" s="533"/>
      <c r="E45" s="534" t="str">
        <f ca="1">IF(P45="",IFERROR(EOMONTH($A45,$E$9-1),""),IF(P45&lt;TODAY(),P45,IFERROR(EOMONTH($A45,$E$9-1),"")))</f>
        <v/>
      </c>
      <c r="F45" s="534"/>
      <c r="G45" s="534"/>
      <c r="H45" s="534"/>
      <c r="I45" s="534"/>
      <c r="J45" s="534"/>
      <c r="K45" s="535" t="str">
        <f>IF($AN$5="Grant Revision",IF(M45=TRUE,"Yes","No"),"")</f>
        <v/>
      </c>
      <c r="L45" s="490" t="b">
        <f>IF(K45="Yes",TRUE,FALSE)</f>
        <v>0</v>
      </c>
      <c r="M45" s="490" t="s">
        <v>351</v>
      </c>
      <c r="N45" s="490" t="b">
        <f ca="1">IFERROR(IF(E45&lt;=$E$8,TRUE,FALSE),"")</f>
        <v>0</v>
      </c>
      <c r="O45" s="536" t="s">
        <v>320</v>
      </c>
      <c r="P45" s="536" t="s">
        <v>12</v>
      </c>
      <c r="Q45" s="490" t="s">
        <v>24</v>
      </c>
      <c r="R45" s="529"/>
      <c r="S45" s="533"/>
      <c r="T45" s="537" t="str">
        <f>TEXT(IF(K45="","",IF(K45="No",E45+45,IF(K45="Yes",E45+60,""))),"dd-mmm-yy")</f>
        <v/>
      </c>
      <c r="U45" s="490" t="s">
        <v>24</v>
      </c>
      <c r="V45" s="339"/>
      <c r="W45" s="72"/>
    </row>
    <row r="46" spans="1:50" ht="47.15" customHeight="1" x14ac:dyDescent="0.45">
      <c r="A46" s="531">
        <f t="shared" ref="A46:A51" ca="1" si="3">IF(P46="",IF(B46=2,$E$7,IF(B46=1,"",E45+1)),IF(P46&lt;TODAY(),O46,IF(B46=2,$E$7,IF(B46=1,"",E45+1))))</f>
        <v>43466</v>
      </c>
      <c r="B46" s="532">
        <f t="shared" ref="B46:B51" si="4">B45+1</f>
        <v>2</v>
      </c>
      <c r="C46" s="533"/>
      <c r="D46" s="533"/>
      <c r="E46" s="534">
        <f t="shared" ref="E46:E51" ca="1" si="5">IF(P46="",IFERROR(EOMONTH($A46,$E$9-1),""),IF(P46&lt;TODAY(),P46,IFERROR(EOMONTH($A46,$E$9-1),"")))</f>
        <v>43830</v>
      </c>
      <c r="F46" s="534"/>
      <c r="G46" s="534"/>
      <c r="H46" s="534"/>
      <c r="I46" s="534"/>
      <c r="J46" s="534"/>
      <c r="K46" s="535" t="str">
        <f t="shared" ref="K46:K51" si="6">IF($AN$5="Grant Revision",IF(M46=TRUE,"Yes","No"),"")</f>
        <v/>
      </c>
      <c r="L46" s="490" t="b">
        <f t="shared" ref="L46:L51" si="7">IF(K46="Yes",TRUE,FALSE)</f>
        <v>0</v>
      </c>
      <c r="M46" s="490" t="b">
        <v>0</v>
      </c>
      <c r="N46" s="490" t="b">
        <f t="shared" ref="N46:N51" ca="1" si="8">IFERROR(IF(E46&lt;=$E$8,TRUE,FALSE),"")</f>
        <v>1</v>
      </c>
      <c r="O46" s="536"/>
      <c r="P46" s="536"/>
      <c r="Q46" s="490" t="s">
        <v>408</v>
      </c>
      <c r="R46" s="529"/>
      <c r="S46" s="533"/>
      <c r="T46" s="537" t="str">
        <f t="shared" ref="T46:T51" si="9">TEXT(IF(K46="","",IF(K46="No",E46+45,IF(K46="Yes",E46+60,""))),"dd-mmm-yy")</f>
        <v/>
      </c>
      <c r="U46" s="490" t="s">
        <v>427</v>
      </c>
      <c r="V46" s="339"/>
      <c r="W46" s="393"/>
    </row>
    <row r="47" spans="1:50" ht="47.15" customHeight="1" x14ac:dyDescent="0.45">
      <c r="A47" s="531">
        <f t="shared" ca="1" si="3"/>
        <v>43831</v>
      </c>
      <c r="B47" s="532">
        <f t="shared" si="4"/>
        <v>3</v>
      </c>
      <c r="C47" s="533"/>
      <c r="D47" s="533"/>
      <c r="E47" s="534">
        <f t="shared" ca="1" si="5"/>
        <v>44196</v>
      </c>
      <c r="F47" s="534"/>
      <c r="G47" s="534"/>
      <c r="H47" s="534"/>
      <c r="I47" s="534"/>
      <c r="J47" s="534"/>
      <c r="K47" s="535" t="str">
        <f t="shared" si="6"/>
        <v/>
      </c>
      <c r="L47" s="490" t="b">
        <f t="shared" si="7"/>
        <v>0</v>
      </c>
      <c r="M47" s="490" t="b">
        <v>0</v>
      </c>
      <c r="N47" s="490" t="b">
        <f t="shared" ca="1" si="8"/>
        <v>1</v>
      </c>
      <c r="O47" s="536"/>
      <c r="P47" s="536"/>
      <c r="Q47" s="490" t="s">
        <v>408</v>
      </c>
      <c r="R47" s="529"/>
      <c r="S47" s="533"/>
      <c r="T47" s="537" t="str">
        <f t="shared" si="9"/>
        <v/>
      </c>
      <c r="U47" s="490" t="s">
        <v>429</v>
      </c>
      <c r="V47" s="339"/>
      <c r="W47" s="393"/>
    </row>
    <row r="48" spans="1:50" ht="47.15" customHeight="1" x14ac:dyDescent="0.45">
      <c r="A48" s="531">
        <f t="shared" ca="1" si="3"/>
        <v>44197</v>
      </c>
      <c r="B48" s="532">
        <f t="shared" si="4"/>
        <v>4</v>
      </c>
      <c r="C48" s="533"/>
      <c r="D48" s="533"/>
      <c r="E48" s="534">
        <f t="shared" ca="1" si="5"/>
        <v>44561</v>
      </c>
      <c r="F48" s="534"/>
      <c r="G48" s="534"/>
      <c r="H48" s="534"/>
      <c r="I48" s="534"/>
      <c r="J48" s="534"/>
      <c r="K48" s="535" t="str">
        <f t="shared" si="6"/>
        <v/>
      </c>
      <c r="L48" s="490" t="b">
        <f t="shared" si="7"/>
        <v>0</v>
      </c>
      <c r="M48" s="490" t="b">
        <v>0</v>
      </c>
      <c r="N48" s="490" t="b">
        <f t="shared" ca="1" si="8"/>
        <v>1</v>
      </c>
      <c r="O48" s="536"/>
      <c r="P48" s="536"/>
      <c r="Q48" s="490" t="s">
        <v>408</v>
      </c>
      <c r="R48" s="529"/>
      <c r="S48" s="533"/>
      <c r="T48" s="537" t="str">
        <f t="shared" si="9"/>
        <v/>
      </c>
      <c r="U48" s="490" t="s">
        <v>431</v>
      </c>
      <c r="V48" s="339"/>
      <c r="W48" s="393"/>
    </row>
    <row r="49" spans="1:25" ht="47.15" customHeight="1" x14ac:dyDescent="0.45">
      <c r="A49" s="531">
        <f t="shared" ca="1" si="3"/>
        <v>44562</v>
      </c>
      <c r="B49" s="532">
        <f t="shared" si="4"/>
        <v>5</v>
      </c>
      <c r="C49" s="533"/>
      <c r="D49" s="533"/>
      <c r="E49" s="534">
        <f t="shared" ca="1" si="5"/>
        <v>44926</v>
      </c>
      <c r="F49" s="534"/>
      <c r="G49" s="534"/>
      <c r="H49" s="534"/>
      <c r="I49" s="534"/>
      <c r="J49" s="534"/>
      <c r="K49" s="535" t="str">
        <f t="shared" si="6"/>
        <v/>
      </c>
      <c r="L49" s="490" t="b">
        <f t="shared" si="7"/>
        <v>0</v>
      </c>
      <c r="M49" s="490" t="b">
        <v>0</v>
      </c>
      <c r="N49" s="490" t="b">
        <f t="shared" ca="1" si="8"/>
        <v>0</v>
      </c>
      <c r="O49" s="536"/>
      <c r="P49" s="536"/>
      <c r="Q49" s="490" t="s">
        <v>408</v>
      </c>
      <c r="R49" s="529"/>
      <c r="S49" s="533"/>
      <c r="T49" s="537" t="str">
        <f t="shared" si="9"/>
        <v/>
      </c>
      <c r="U49" s="490" t="s">
        <v>433</v>
      </c>
      <c r="V49" s="339"/>
      <c r="W49" s="393"/>
    </row>
    <row r="50" spans="1:25" ht="47.15" customHeight="1" x14ac:dyDescent="0.45">
      <c r="A50" s="531">
        <f t="shared" ca="1" si="3"/>
        <v>44927</v>
      </c>
      <c r="B50" s="532">
        <f t="shared" si="4"/>
        <v>6</v>
      </c>
      <c r="C50" s="533"/>
      <c r="D50" s="533"/>
      <c r="E50" s="534">
        <f t="shared" ca="1" si="5"/>
        <v>45291</v>
      </c>
      <c r="F50" s="534"/>
      <c r="G50" s="534"/>
      <c r="H50" s="534"/>
      <c r="I50" s="534"/>
      <c r="J50" s="534"/>
      <c r="K50" s="535" t="str">
        <f t="shared" si="6"/>
        <v/>
      </c>
      <c r="L50" s="490" t="b">
        <f t="shared" si="7"/>
        <v>0</v>
      </c>
      <c r="M50" s="490" t="b">
        <v>0</v>
      </c>
      <c r="N50" s="490" t="b">
        <f t="shared" ca="1" si="8"/>
        <v>0</v>
      </c>
      <c r="O50" s="536"/>
      <c r="P50" s="536"/>
      <c r="Q50" s="490" t="s">
        <v>408</v>
      </c>
      <c r="R50" s="529"/>
      <c r="S50" s="533"/>
      <c r="T50" s="537" t="str">
        <f t="shared" si="9"/>
        <v/>
      </c>
      <c r="U50" s="490" t="s">
        <v>435</v>
      </c>
      <c r="V50" s="339"/>
      <c r="W50" s="393"/>
    </row>
    <row r="51" spans="1:25" ht="47.15" customHeight="1" x14ac:dyDescent="0.45">
      <c r="A51" s="531">
        <f t="shared" ca="1" si="3"/>
        <v>45292</v>
      </c>
      <c r="B51" s="532">
        <f t="shared" si="4"/>
        <v>7</v>
      </c>
      <c r="C51" s="533"/>
      <c r="D51" s="533"/>
      <c r="E51" s="534">
        <f t="shared" ca="1" si="5"/>
        <v>45657</v>
      </c>
      <c r="F51" s="534"/>
      <c r="G51" s="534"/>
      <c r="H51" s="534"/>
      <c r="I51" s="534"/>
      <c r="J51" s="534"/>
      <c r="K51" s="535" t="str">
        <f t="shared" si="6"/>
        <v/>
      </c>
      <c r="L51" s="490" t="b">
        <f t="shared" si="7"/>
        <v>0</v>
      </c>
      <c r="M51" s="490" t="b">
        <v>0</v>
      </c>
      <c r="N51" s="490" t="b">
        <f t="shared" ca="1" si="8"/>
        <v>0</v>
      </c>
      <c r="O51" s="536"/>
      <c r="P51" s="536"/>
      <c r="Q51" s="490" t="s">
        <v>408</v>
      </c>
      <c r="R51" s="529"/>
      <c r="S51" s="533"/>
      <c r="T51" s="537" t="str">
        <f t="shared" si="9"/>
        <v/>
      </c>
      <c r="U51" s="490" t="s">
        <v>437</v>
      </c>
      <c r="V51" s="339"/>
      <c r="W51" s="393"/>
    </row>
    <row r="52" spans="1:25" ht="1.95" customHeight="1" thickBot="1" x14ac:dyDescent="0.5">
      <c r="A52" s="62"/>
      <c r="B52" s="63"/>
      <c r="C52" s="63"/>
      <c r="D52" s="63"/>
      <c r="E52" s="63"/>
      <c r="F52" s="63"/>
      <c r="G52" s="63"/>
      <c r="H52" s="63"/>
      <c r="I52" s="63"/>
      <c r="J52" s="63"/>
      <c r="K52" s="63"/>
      <c r="L52" s="63"/>
      <c r="M52" s="63"/>
      <c r="N52" s="63"/>
      <c r="O52" s="63"/>
      <c r="P52" s="63"/>
      <c r="Q52" s="63"/>
      <c r="R52" s="63"/>
      <c r="S52" s="63"/>
      <c r="T52" s="63"/>
      <c r="U52" s="63"/>
      <c r="V52" s="340"/>
      <c r="W52" s="72"/>
    </row>
    <row r="53" spans="1:25" ht="30" customHeight="1" x14ac:dyDescent="0.45">
      <c r="T53" s="48"/>
      <c r="W53" s="72"/>
    </row>
    <row r="54" spans="1:25" ht="30" customHeight="1" x14ac:dyDescent="0.45">
      <c r="T54" s="48"/>
      <c r="W54" s="72"/>
    </row>
    <row r="55" spans="1:25" ht="25.4" customHeight="1" thickBot="1" x14ac:dyDescent="0.5">
      <c r="A55" s="93"/>
      <c r="B55" s="76"/>
      <c r="C55" s="76"/>
      <c r="D55" s="76"/>
      <c r="E55" s="76"/>
      <c r="F55" s="76"/>
      <c r="G55" s="76"/>
      <c r="H55" s="76"/>
      <c r="I55" s="76"/>
      <c r="J55" s="76"/>
      <c r="K55" s="76"/>
      <c r="L55" s="77"/>
      <c r="M55" s="77"/>
      <c r="N55" s="77"/>
      <c r="O55" s="77"/>
      <c r="P55" s="77"/>
      <c r="Q55" s="77"/>
      <c r="R55" s="77"/>
      <c r="S55" s="77"/>
      <c r="T55" s="42"/>
      <c r="U55" s="42"/>
      <c r="V55" s="71"/>
      <c r="W55" s="72"/>
    </row>
    <row r="56" spans="1:25" ht="25.5" customHeight="1" thickBot="1" x14ac:dyDescent="0.5">
      <c r="A56" s="571" t="s">
        <v>250</v>
      </c>
      <c r="B56" s="572"/>
      <c r="C56" s="572"/>
      <c r="D56" s="572"/>
      <c r="E56" s="572"/>
      <c r="F56" s="357"/>
      <c r="G56" s="357"/>
      <c r="H56" s="357"/>
      <c r="I56" s="357"/>
      <c r="J56" s="128"/>
      <c r="K56" s="306"/>
      <c r="L56" s="91"/>
      <c r="M56" s="91"/>
      <c r="N56" s="91"/>
      <c r="O56" s="91"/>
      <c r="P56" s="91"/>
      <c r="Q56" s="91"/>
      <c r="R56" s="91"/>
      <c r="S56" s="91"/>
      <c r="T56" s="91"/>
      <c r="U56" s="91"/>
      <c r="V56" s="94"/>
      <c r="W56" s="72"/>
    </row>
    <row r="57" spans="1:25" ht="32.25" customHeight="1" x14ac:dyDescent="0.45">
      <c r="A57" s="436" t="s">
        <v>251</v>
      </c>
      <c r="B57" s="437"/>
      <c r="C57" s="437"/>
      <c r="D57" s="437"/>
      <c r="E57" s="438" t="s">
        <v>252</v>
      </c>
      <c r="F57" s="439" t="s">
        <v>322</v>
      </c>
      <c r="G57" s="439" t="s">
        <v>23</v>
      </c>
      <c r="H57" s="439" t="s">
        <v>25</v>
      </c>
      <c r="I57" s="383"/>
      <c r="J57" s="95"/>
      <c r="K57" s="308"/>
      <c r="L57" s="92"/>
      <c r="M57" s="92"/>
      <c r="N57" s="92"/>
      <c r="O57" s="92"/>
      <c r="P57" s="92"/>
      <c r="Q57" s="92"/>
      <c r="R57" s="92"/>
      <c r="S57" s="92"/>
      <c r="T57" s="92"/>
      <c r="U57" s="92"/>
      <c r="V57" s="96"/>
      <c r="W57" s="72"/>
      <c r="Y57" s="570"/>
    </row>
    <row r="58" spans="1:25" ht="47.15" hidden="1" customHeight="1" x14ac:dyDescent="0.45">
      <c r="A58" s="440" t="s">
        <v>40</v>
      </c>
      <c r="B58" s="440"/>
      <c r="C58" s="440"/>
      <c r="D58" s="440"/>
      <c r="E58" s="441" t="s">
        <v>31</v>
      </c>
      <c r="F58" s="442" t="s">
        <v>24</v>
      </c>
      <c r="G58" s="442" t="b">
        <f>IFERROR(IF(E58&lt;&gt;"",TRUE,FALSE),FALSE)</f>
        <v>1</v>
      </c>
      <c r="H58" s="442" t="s">
        <v>24</v>
      </c>
      <c r="I58" s="384"/>
      <c r="J58" s="310"/>
      <c r="K58" s="309"/>
      <c r="L58" s="91"/>
      <c r="M58" s="91"/>
      <c r="N58" s="91"/>
      <c r="O58" s="91"/>
      <c r="P58" s="91"/>
      <c r="Q58" s="91"/>
      <c r="R58" s="91"/>
      <c r="S58" s="91"/>
      <c r="T58" s="91"/>
      <c r="U58" s="91"/>
      <c r="V58" s="94"/>
      <c r="Y58" s="570"/>
    </row>
    <row r="59" spans="1:25" ht="47.15" customHeight="1" x14ac:dyDescent="0.45">
      <c r="A59" s="440">
        <v>1</v>
      </c>
      <c r="B59" s="440"/>
      <c r="C59" s="440"/>
      <c r="D59" s="440"/>
      <c r="E59" s="441" t="s">
        <v>3926</v>
      </c>
      <c r="F59" s="442" t="s">
        <v>408</v>
      </c>
      <c r="G59" s="442" t="b">
        <f>IFERROR(IF(#REF!&lt;&gt;"",TRUE,FALSE),FALSE)</f>
        <v>0</v>
      </c>
      <c r="H59" s="442" t="s">
        <v>523</v>
      </c>
      <c r="I59" s="384"/>
      <c r="J59" s="310"/>
      <c r="K59" s="309"/>
      <c r="L59" s="91"/>
      <c r="M59" s="91"/>
      <c r="N59" s="91"/>
      <c r="O59" s="91"/>
      <c r="P59" s="91"/>
      <c r="Q59" s="91"/>
      <c r="R59" s="91"/>
      <c r="S59" s="91"/>
      <c r="T59" s="91"/>
      <c r="U59" s="91"/>
      <c r="V59" s="94"/>
      <c r="Y59" s="392"/>
    </row>
    <row r="60" spans="1:25" ht="47.15" customHeight="1" x14ac:dyDescent="0.45">
      <c r="A60" s="440">
        <v>2</v>
      </c>
      <c r="B60" s="440"/>
      <c r="C60" s="440"/>
      <c r="D60" s="440"/>
      <c r="E60" s="441"/>
      <c r="F60" s="442" t="s">
        <v>408</v>
      </c>
      <c r="G60" s="442" t="b">
        <f t="shared" ref="G60:G70" si="10">IFERROR(IF(E60&lt;&gt;"",TRUE,FALSE),FALSE)</f>
        <v>0</v>
      </c>
      <c r="H60" s="442" t="s">
        <v>524</v>
      </c>
      <c r="I60" s="384"/>
      <c r="J60" s="310"/>
      <c r="K60" s="309"/>
      <c r="L60" s="91"/>
      <c r="M60" s="91"/>
      <c r="N60" s="91"/>
      <c r="O60" s="91"/>
      <c r="P60" s="91"/>
      <c r="Q60" s="91"/>
      <c r="R60" s="91"/>
      <c r="S60" s="91"/>
      <c r="T60" s="91"/>
      <c r="U60" s="91"/>
      <c r="V60" s="94"/>
      <c r="Y60" s="392"/>
    </row>
    <row r="61" spans="1:25" ht="47.15" customHeight="1" x14ac:dyDescent="0.45">
      <c r="A61" s="440">
        <v>3</v>
      </c>
      <c r="B61" s="440"/>
      <c r="C61" s="440"/>
      <c r="D61" s="440"/>
      <c r="E61" s="441"/>
      <c r="F61" s="442" t="s">
        <v>408</v>
      </c>
      <c r="G61" s="442" t="b">
        <f t="shared" si="10"/>
        <v>0</v>
      </c>
      <c r="H61" s="442" t="s">
        <v>525</v>
      </c>
      <c r="I61" s="384"/>
      <c r="J61" s="310"/>
      <c r="K61" s="309"/>
      <c r="L61" s="91"/>
      <c r="M61" s="91"/>
      <c r="N61" s="91"/>
      <c r="O61" s="91"/>
      <c r="P61" s="91"/>
      <c r="Q61" s="91"/>
      <c r="R61" s="91"/>
      <c r="S61" s="91"/>
      <c r="T61" s="91"/>
      <c r="U61" s="91"/>
      <c r="V61" s="94"/>
      <c r="Y61" s="392"/>
    </row>
    <row r="62" spans="1:25" ht="47.15" customHeight="1" x14ac:dyDescent="0.45">
      <c r="A62" s="440">
        <v>4</v>
      </c>
      <c r="B62" s="440"/>
      <c r="C62" s="440"/>
      <c r="D62" s="440"/>
      <c r="E62" s="441"/>
      <c r="F62" s="442" t="s">
        <v>408</v>
      </c>
      <c r="G62" s="442" t="b">
        <f t="shared" si="10"/>
        <v>0</v>
      </c>
      <c r="H62" s="442" t="s">
        <v>526</v>
      </c>
      <c r="I62" s="384"/>
      <c r="J62" s="310"/>
      <c r="K62" s="309"/>
      <c r="L62" s="91"/>
      <c r="M62" s="91"/>
      <c r="N62" s="91"/>
      <c r="O62" s="91"/>
      <c r="P62" s="91"/>
      <c r="Q62" s="91"/>
      <c r="R62" s="91"/>
      <c r="S62" s="91"/>
      <c r="T62" s="91"/>
      <c r="U62" s="91"/>
      <c r="V62" s="94"/>
      <c r="Y62" s="392"/>
    </row>
    <row r="63" spans="1:25" ht="47.15" customHeight="1" x14ac:dyDescent="0.45">
      <c r="A63" s="440">
        <v>5</v>
      </c>
      <c r="B63" s="440"/>
      <c r="C63" s="440"/>
      <c r="D63" s="440"/>
      <c r="E63" s="441"/>
      <c r="F63" s="442" t="s">
        <v>408</v>
      </c>
      <c r="G63" s="442" t="b">
        <f t="shared" si="10"/>
        <v>0</v>
      </c>
      <c r="H63" s="442" t="s">
        <v>527</v>
      </c>
      <c r="I63" s="384"/>
      <c r="J63" s="310"/>
      <c r="K63" s="309"/>
      <c r="L63" s="91"/>
      <c r="M63" s="91"/>
      <c r="N63" s="91"/>
      <c r="O63" s="91"/>
      <c r="P63" s="91"/>
      <c r="Q63" s="91"/>
      <c r="R63" s="91"/>
      <c r="S63" s="91"/>
      <c r="T63" s="91"/>
      <c r="U63" s="91"/>
      <c r="V63" s="94"/>
      <c r="Y63" s="392"/>
    </row>
    <row r="64" spans="1:25" ht="47.15" customHeight="1" x14ac:dyDescent="0.45">
      <c r="A64" s="440">
        <v>6</v>
      </c>
      <c r="B64" s="440"/>
      <c r="C64" s="440"/>
      <c r="D64" s="440"/>
      <c r="E64" s="441"/>
      <c r="F64" s="442" t="s">
        <v>408</v>
      </c>
      <c r="G64" s="442" t="b">
        <f t="shared" si="10"/>
        <v>0</v>
      </c>
      <c r="H64" s="442" t="s">
        <v>528</v>
      </c>
      <c r="I64" s="384"/>
      <c r="J64" s="310"/>
      <c r="K64" s="309"/>
      <c r="L64" s="91"/>
      <c r="M64" s="91"/>
      <c r="N64" s="91"/>
      <c r="O64" s="91"/>
      <c r="P64" s="91"/>
      <c r="Q64" s="91"/>
      <c r="R64" s="91"/>
      <c r="S64" s="91"/>
      <c r="T64" s="91"/>
      <c r="U64" s="91"/>
      <c r="V64" s="94"/>
      <c r="Y64" s="392"/>
    </row>
    <row r="65" spans="1:50" ht="47.15" customHeight="1" x14ac:dyDescent="0.45">
      <c r="A65" s="440">
        <v>7</v>
      </c>
      <c r="B65" s="440"/>
      <c r="C65" s="440"/>
      <c r="D65" s="440"/>
      <c r="E65" s="441"/>
      <c r="F65" s="442" t="s">
        <v>408</v>
      </c>
      <c r="G65" s="442" t="b">
        <f t="shared" si="10"/>
        <v>0</v>
      </c>
      <c r="H65" s="442" t="s">
        <v>529</v>
      </c>
      <c r="I65" s="384"/>
      <c r="J65" s="310"/>
      <c r="K65" s="309"/>
      <c r="L65" s="91"/>
      <c r="M65" s="91"/>
      <c r="N65" s="91"/>
      <c r="O65" s="91"/>
      <c r="P65" s="91"/>
      <c r="Q65" s="91"/>
      <c r="R65" s="91"/>
      <c r="S65" s="91"/>
      <c r="T65" s="91"/>
      <c r="U65" s="91"/>
      <c r="V65" s="94"/>
      <c r="Y65" s="392"/>
    </row>
    <row r="66" spans="1:50" ht="47.15" customHeight="1" x14ac:dyDescent="0.45">
      <c r="A66" s="440">
        <v>8</v>
      </c>
      <c r="B66" s="440"/>
      <c r="C66" s="440"/>
      <c r="D66" s="440"/>
      <c r="E66" s="441"/>
      <c r="F66" s="442" t="s">
        <v>408</v>
      </c>
      <c r="G66" s="442" t="b">
        <f t="shared" si="10"/>
        <v>0</v>
      </c>
      <c r="H66" s="442" t="s">
        <v>530</v>
      </c>
      <c r="I66" s="384"/>
      <c r="J66" s="310"/>
      <c r="K66" s="309"/>
      <c r="L66" s="91"/>
      <c r="M66" s="91"/>
      <c r="N66" s="91"/>
      <c r="O66" s="91"/>
      <c r="P66" s="91"/>
      <c r="Q66" s="91"/>
      <c r="R66" s="91"/>
      <c r="S66" s="91"/>
      <c r="T66" s="91"/>
      <c r="U66" s="91"/>
      <c r="V66" s="94"/>
      <c r="Y66" s="392"/>
    </row>
    <row r="67" spans="1:50" ht="47.15" customHeight="1" x14ac:dyDescent="0.45">
      <c r="A67" s="440">
        <v>9</v>
      </c>
      <c r="B67" s="440"/>
      <c r="C67" s="440"/>
      <c r="D67" s="440"/>
      <c r="E67" s="441"/>
      <c r="F67" s="442" t="s">
        <v>408</v>
      </c>
      <c r="G67" s="442" t="b">
        <f t="shared" si="10"/>
        <v>0</v>
      </c>
      <c r="H67" s="442" t="s">
        <v>531</v>
      </c>
      <c r="I67" s="384"/>
      <c r="J67" s="310"/>
      <c r="K67" s="309"/>
      <c r="L67" s="91"/>
      <c r="M67" s="91"/>
      <c r="N67" s="91"/>
      <c r="O67" s="91"/>
      <c r="P67" s="91"/>
      <c r="Q67" s="91"/>
      <c r="R67" s="91"/>
      <c r="S67" s="91"/>
      <c r="T67" s="91"/>
      <c r="U67" s="91"/>
      <c r="V67" s="94"/>
      <c r="Y67" s="392"/>
    </row>
    <row r="68" spans="1:50" ht="47.15" customHeight="1" x14ac:dyDescent="0.45">
      <c r="A68" s="440">
        <v>10</v>
      </c>
      <c r="B68" s="440"/>
      <c r="C68" s="440"/>
      <c r="D68" s="440"/>
      <c r="E68" s="441"/>
      <c r="F68" s="442" t="s">
        <v>408</v>
      </c>
      <c r="G68" s="442" t="b">
        <f t="shared" si="10"/>
        <v>0</v>
      </c>
      <c r="H68" s="442" t="s">
        <v>532</v>
      </c>
      <c r="I68" s="384"/>
      <c r="J68" s="310"/>
      <c r="K68" s="309"/>
      <c r="L68" s="91"/>
      <c r="M68" s="91"/>
      <c r="N68" s="91"/>
      <c r="O68" s="91"/>
      <c r="P68" s="91"/>
      <c r="Q68" s="91"/>
      <c r="R68" s="91"/>
      <c r="S68" s="91"/>
      <c r="T68" s="91"/>
      <c r="U68" s="91"/>
      <c r="V68" s="94"/>
      <c r="Y68" s="392"/>
    </row>
    <row r="69" spans="1:50" ht="47.15" customHeight="1" x14ac:dyDescent="0.45">
      <c r="A69" s="440">
        <v>11</v>
      </c>
      <c r="B69" s="440"/>
      <c r="C69" s="440"/>
      <c r="D69" s="440"/>
      <c r="E69" s="441"/>
      <c r="F69" s="442" t="s">
        <v>408</v>
      </c>
      <c r="G69" s="442" t="b">
        <f t="shared" si="10"/>
        <v>0</v>
      </c>
      <c r="H69" s="442" t="s">
        <v>533</v>
      </c>
      <c r="I69" s="384"/>
      <c r="J69" s="310"/>
      <c r="K69" s="309"/>
      <c r="L69" s="91"/>
      <c r="M69" s="91"/>
      <c r="N69" s="91"/>
      <c r="O69" s="91"/>
      <c r="P69" s="91"/>
      <c r="Q69" s="91"/>
      <c r="R69" s="91"/>
      <c r="S69" s="91"/>
      <c r="T69" s="91"/>
      <c r="U69" s="91"/>
      <c r="V69" s="94"/>
      <c r="Y69" s="392"/>
    </row>
    <row r="70" spans="1:50" ht="47.15" customHeight="1" x14ac:dyDescent="0.45">
      <c r="A70" s="440">
        <v>12</v>
      </c>
      <c r="B70" s="440"/>
      <c r="C70" s="440"/>
      <c r="D70" s="440"/>
      <c r="E70" s="441"/>
      <c r="F70" s="442" t="s">
        <v>408</v>
      </c>
      <c r="G70" s="442" t="b">
        <f t="shared" si="10"/>
        <v>0</v>
      </c>
      <c r="H70" s="442" t="s">
        <v>534</v>
      </c>
      <c r="I70" s="384"/>
      <c r="J70" s="310"/>
      <c r="K70" s="309"/>
      <c r="L70" s="91"/>
      <c r="M70" s="91"/>
      <c r="N70" s="91"/>
      <c r="O70" s="91"/>
      <c r="P70" s="91"/>
      <c r="Q70" s="91"/>
      <c r="R70" s="91"/>
      <c r="S70" s="91"/>
      <c r="T70" s="91"/>
      <c r="U70" s="91"/>
      <c r="V70" s="94"/>
      <c r="Y70" s="392"/>
    </row>
    <row r="71" spans="1:50" ht="2.4" customHeight="1" thickBot="1" x14ac:dyDescent="0.5">
      <c r="A71" s="97"/>
      <c r="B71" s="98"/>
      <c r="C71" s="98"/>
      <c r="D71" s="98"/>
      <c r="E71" s="98"/>
      <c r="F71" s="98"/>
      <c r="G71" s="98"/>
      <c r="H71" s="98"/>
      <c r="I71" s="98"/>
      <c r="J71" s="99"/>
      <c r="K71" s="101"/>
      <c r="L71" s="91"/>
      <c r="M71" s="91"/>
      <c r="N71" s="91"/>
      <c r="O71" s="91"/>
      <c r="P71" s="91"/>
      <c r="Q71" s="91"/>
      <c r="R71" s="91"/>
      <c r="S71" s="91"/>
      <c r="T71" s="91"/>
      <c r="U71" s="91"/>
      <c r="V71" s="94"/>
      <c r="Y71" s="100"/>
    </row>
    <row r="72" spans="1:50" ht="29.15" customHeight="1" x14ac:dyDescent="0.45">
      <c r="A72" s="101"/>
      <c r="B72" s="101"/>
      <c r="C72" s="101"/>
      <c r="D72" s="101"/>
      <c r="E72" s="101"/>
      <c r="F72" s="101"/>
      <c r="G72" s="101"/>
      <c r="H72" s="101"/>
      <c r="I72" s="101"/>
      <c r="J72" s="101"/>
      <c r="K72" s="101"/>
      <c r="L72" s="91"/>
      <c r="M72" s="91"/>
      <c r="N72" s="91"/>
      <c r="O72" s="91"/>
      <c r="P72" s="91"/>
      <c r="Q72" s="91"/>
      <c r="R72" s="91"/>
      <c r="S72" s="91"/>
      <c r="T72" s="91"/>
      <c r="U72" s="91"/>
      <c r="V72" s="94"/>
      <c r="Y72" s="100"/>
    </row>
    <row r="73" spans="1:50" s="44" customFormat="1" ht="30.65" customHeight="1" thickBot="1" x14ac:dyDescent="0.5">
      <c r="A73" s="102"/>
      <c r="B73" s="102"/>
      <c r="C73" s="102"/>
      <c r="D73" s="102"/>
      <c r="E73" s="102"/>
      <c r="F73" s="102"/>
      <c r="G73" s="102"/>
      <c r="H73" s="102"/>
      <c r="I73" s="102"/>
      <c r="J73" s="102"/>
      <c r="K73" s="102"/>
      <c r="L73" s="102"/>
      <c r="M73" s="102"/>
      <c r="N73" s="102"/>
      <c r="O73" s="102"/>
      <c r="P73" s="102"/>
      <c r="Q73" s="102"/>
      <c r="R73" s="102"/>
      <c r="S73" s="102"/>
      <c r="T73" s="102"/>
      <c r="U73" s="102"/>
      <c r="V73" s="65"/>
      <c r="W73" s="65"/>
      <c r="X73" s="65"/>
      <c r="Y73" s="65"/>
      <c r="Z73" s="65"/>
      <c r="AO73" s="4"/>
      <c r="AP73" s="4"/>
      <c r="AQ73" s="4"/>
      <c r="AR73" s="4"/>
      <c r="AS73" s="4"/>
      <c r="AT73" s="4"/>
      <c r="AU73" s="4"/>
      <c r="AV73" s="4"/>
      <c r="AW73" s="4"/>
      <c r="AX73" s="4"/>
    </row>
    <row r="74" spans="1:50" ht="30.75" customHeight="1" thickBot="1" x14ac:dyDescent="0.5">
      <c r="A74" s="562" t="s">
        <v>253</v>
      </c>
      <c r="B74" s="572"/>
      <c r="C74" s="572"/>
      <c r="D74" s="572"/>
      <c r="E74" s="565"/>
      <c r="F74" s="357"/>
      <c r="G74" s="357"/>
      <c r="H74" s="357"/>
      <c r="I74" s="357"/>
      <c r="J74" s="128"/>
      <c r="K74" s="306"/>
      <c r="L74" s="91"/>
      <c r="M74" s="91"/>
      <c r="N74" s="91"/>
      <c r="O74" s="91"/>
      <c r="P74" s="91"/>
      <c r="Q74" s="91"/>
      <c r="R74" s="91"/>
      <c r="S74" s="91"/>
      <c r="T74" s="91"/>
      <c r="U74" s="91"/>
      <c r="V74" s="94"/>
      <c r="W74" s="72"/>
    </row>
    <row r="75" spans="1:50" ht="30.75" customHeight="1" x14ac:dyDescent="0.45">
      <c r="A75" s="436" t="s">
        <v>254</v>
      </c>
      <c r="B75" s="437"/>
      <c r="C75" s="437"/>
      <c r="D75" s="437"/>
      <c r="E75" s="438" t="s">
        <v>255</v>
      </c>
      <c r="F75" s="439" t="s">
        <v>322</v>
      </c>
      <c r="G75" s="439" t="s">
        <v>23</v>
      </c>
      <c r="H75" s="439" t="s">
        <v>25</v>
      </c>
      <c r="I75" s="383"/>
      <c r="J75" s="95"/>
      <c r="K75" s="308"/>
      <c r="L75" s="92"/>
      <c r="M75" s="92"/>
      <c r="N75" s="92"/>
      <c r="O75" s="92"/>
      <c r="P75" s="92"/>
      <c r="Q75" s="92"/>
      <c r="R75" s="92"/>
      <c r="S75" s="92"/>
      <c r="T75" s="92"/>
      <c r="U75" s="92"/>
      <c r="V75" s="96"/>
      <c r="W75" s="72"/>
      <c r="Y75" s="570"/>
    </row>
    <row r="76" spans="1:50" ht="47.15" hidden="1" customHeight="1" x14ac:dyDescent="0.45">
      <c r="A76" s="440" t="s">
        <v>41</v>
      </c>
      <c r="B76" s="440"/>
      <c r="C76" s="440"/>
      <c r="D76" s="440"/>
      <c r="E76" s="441" t="s">
        <v>32</v>
      </c>
      <c r="F76" s="442" t="s">
        <v>24</v>
      </c>
      <c r="G76" s="442" t="b">
        <f>IFERROR(IF(E76&lt;&gt;"",TRUE,FALSE),FALSE)</f>
        <v>1</v>
      </c>
      <c r="H76" s="442" t="s">
        <v>24</v>
      </c>
      <c r="I76" s="384"/>
      <c r="J76" s="310"/>
      <c r="K76" s="309"/>
      <c r="L76" s="43"/>
      <c r="M76" s="43"/>
      <c r="N76" s="43"/>
      <c r="O76" s="43"/>
      <c r="P76" s="43"/>
      <c r="Q76" s="43"/>
      <c r="R76" s="43"/>
      <c r="S76" s="43"/>
      <c r="T76" s="43"/>
      <c r="U76" s="43"/>
      <c r="V76" s="103"/>
      <c r="Y76" s="570"/>
    </row>
    <row r="77" spans="1:50" ht="47.15" customHeight="1" x14ac:dyDescent="0.45">
      <c r="A77" s="440">
        <v>1</v>
      </c>
      <c r="B77" s="440"/>
      <c r="C77" s="440"/>
      <c r="D77" s="440"/>
      <c r="E77" s="441" t="s">
        <v>3923</v>
      </c>
      <c r="F77" s="442" t="s">
        <v>408</v>
      </c>
      <c r="G77" s="442" t="b">
        <f>IFERROR(IF(E59&lt;&gt;"",TRUE,FALSE),FALSE)</f>
        <v>1</v>
      </c>
      <c r="H77" s="442" t="s">
        <v>535</v>
      </c>
      <c r="I77" s="384"/>
      <c r="J77" s="310"/>
      <c r="K77" s="309"/>
      <c r="L77" s="43"/>
      <c r="M77" s="43"/>
      <c r="N77" s="43"/>
      <c r="O77" s="43"/>
      <c r="P77" s="43"/>
      <c r="Q77" s="43"/>
      <c r="R77" s="43"/>
      <c r="S77" s="43"/>
      <c r="T77" s="43"/>
      <c r="U77" s="43"/>
      <c r="V77" s="103"/>
      <c r="Y77" s="570"/>
    </row>
    <row r="78" spans="1:50" ht="47.15" customHeight="1" x14ac:dyDescent="0.45">
      <c r="A78" s="440">
        <v>2</v>
      </c>
      <c r="B78" s="440"/>
      <c r="C78" s="440"/>
      <c r="D78" s="440"/>
      <c r="E78" s="441" t="s">
        <v>3924</v>
      </c>
      <c r="F78" s="442" t="s">
        <v>408</v>
      </c>
      <c r="G78" s="442" t="b">
        <f>IFERROR(IF(E77&lt;&gt;"",TRUE,FALSE),FALSE)</f>
        <v>1</v>
      </c>
      <c r="H78" s="442" t="s">
        <v>536</v>
      </c>
      <c r="I78" s="384"/>
      <c r="J78" s="310"/>
      <c r="K78" s="309"/>
      <c r="L78" s="43"/>
      <c r="M78" s="43"/>
      <c r="N78" s="43"/>
      <c r="O78" s="43"/>
      <c r="P78" s="43"/>
      <c r="Q78" s="43"/>
      <c r="R78" s="43"/>
      <c r="S78" s="43"/>
      <c r="T78" s="43"/>
      <c r="U78" s="43"/>
      <c r="V78" s="103"/>
      <c r="Y78" s="570"/>
    </row>
    <row r="79" spans="1:50" ht="47.15" customHeight="1" x14ac:dyDescent="0.45">
      <c r="A79" s="440">
        <v>3</v>
      </c>
      <c r="B79" s="440"/>
      <c r="C79" s="440"/>
      <c r="D79" s="440"/>
      <c r="E79" s="441" t="s">
        <v>3925</v>
      </c>
      <c r="F79" s="442" t="s">
        <v>408</v>
      </c>
      <c r="G79" s="442" t="b">
        <f>IFERROR(IF(E78&lt;&gt;"",TRUE,FALSE),FALSE)</f>
        <v>1</v>
      </c>
      <c r="H79" s="442" t="s">
        <v>537</v>
      </c>
      <c r="I79" s="384"/>
      <c r="J79" s="310"/>
      <c r="K79" s="309"/>
      <c r="L79" s="43"/>
      <c r="M79" s="43"/>
      <c r="N79" s="43"/>
      <c r="O79" s="43"/>
      <c r="P79" s="43"/>
      <c r="Q79" s="43"/>
      <c r="R79" s="43"/>
      <c r="S79" s="43"/>
      <c r="T79" s="43"/>
      <c r="U79" s="43"/>
      <c r="V79" s="103"/>
      <c r="Y79" s="570"/>
    </row>
    <row r="80" spans="1:50" ht="47.15" customHeight="1" x14ac:dyDescent="0.45">
      <c r="A80" s="440">
        <v>4</v>
      </c>
      <c r="B80" s="440"/>
      <c r="C80" s="440"/>
      <c r="D80" s="440"/>
      <c r="E80" s="133"/>
      <c r="F80" s="442" t="s">
        <v>408</v>
      </c>
      <c r="G80" s="442" t="b">
        <f>IFERROR(IF(E79&lt;&gt;"",TRUE,FALSE),FALSE)</f>
        <v>1</v>
      </c>
      <c r="H80" s="442" t="s">
        <v>538</v>
      </c>
      <c r="I80" s="384"/>
      <c r="J80" s="310"/>
      <c r="K80" s="309"/>
      <c r="L80" s="43"/>
      <c r="M80" s="43"/>
      <c r="N80" s="43"/>
      <c r="O80" s="43"/>
      <c r="P80" s="43"/>
      <c r="Q80" s="43"/>
      <c r="R80" s="43"/>
      <c r="S80" s="43"/>
      <c r="T80" s="43"/>
      <c r="U80" s="43"/>
      <c r="V80" s="103"/>
      <c r="Y80" s="570"/>
    </row>
    <row r="81" spans="1:25" ht="47.15" customHeight="1" x14ac:dyDescent="0.45">
      <c r="A81" s="440">
        <v>5</v>
      </c>
      <c r="B81" s="440"/>
      <c r="C81" s="440"/>
      <c r="D81" s="440"/>
      <c r="E81" s="441"/>
      <c r="F81" s="442" t="s">
        <v>408</v>
      </c>
      <c r="G81" s="442" t="b">
        <f t="shared" ref="G81:G88" si="11">IFERROR(IF(E81&lt;&gt;"",TRUE,FALSE),FALSE)</f>
        <v>0</v>
      </c>
      <c r="H81" s="442" t="s">
        <v>539</v>
      </c>
      <c r="I81" s="384"/>
      <c r="J81" s="310"/>
      <c r="K81" s="309"/>
      <c r="L81" s="43"/>
      <c r="M81" s="43"/>
      <c r="N81" s="43"/>
      <c r="O81" s="43"/>
      <c r="P81" s="43"/>
      <c r="Q81" s="43"/>
      <c r="R81" s="43"/>
      <c r="S81" s="43"/>
      <c r="T81" s="43"/>
      <c r="U81" s="43"/>
      <c r="V81" s="103"/>
      <c r="Y81" s="570"/>
    </row>
    <row r="82" spans="1:25" ht="47.15" customHeight="1" x14ac:dyDescent="0.45">
      <c r="A82" s="440">
        <v>6</v>
      </c>
      <c r="B82" s="440"/>
      <c r="C82" s="440"/>
      <c r="D82" s="440"/>
      <c r="E82" s="441"/>
      <c r="F82" s="442" t="s">
        <v>408</v>
      </c>
      <c r="G82" s="442" t="b">
        <f t="shared" si="11"/>
        <v>0</v>
      </c>
      <c r="H82" s="442" t="s">
        <v>540</v>
      </c>
      <c r="I82" s="384"/>
      <c r="J82" s="310"/>
      <c r="K82" s="309"/>
      <c r="L82" s="43"/>
      <c r="M82" s="43"/>
      <c r="N82" s="43"/>
      <c r="O82" s="43"/>
      <c r="P82" s="43"/>
      <c r="Q82" s="43"/>
      <c r="R82" s="43"/>
      <c r="S82" s="43"/>
      <c r="T82" s="43"/>
      <c r="U82" s="43"/>
      <c r="V82" s="103"/>
      <c r="Y82" s="570"/>
    </row>
    <row r="83" spans="1:25" ht="47.15" customHeight="1" x14ac:dyDescent="0.45">
      <c r="A83" s="440">
        <v>7</v>
      </c>
      <c r="B83" s="440"/>
      <c r="C83" s="440"/>
      <c r="D83" s="440"/>
      <c r="E83" s="441"/>
      <c r="F83" s="442" t="s">
        <v>408</v>
      </c>
      <c r="G83" s="442" t="b">
        <f t="shared" si="11"/>
        <v>0</v>
      </c>
      <c r="H83" s="442" t="s">
        <v>541</v>
      </c>
      <c r="I83" s="384"/>
      <c r="J83" s="310"/>
      <c r="K83" s="309"/>
      <c r="L83" s="43"/>
      <c r="M83" s="43"/>
      <c r="N83" s="43"/>
      <c r="O83" s="43"/>
      <c r="P83" s="43"/>
      <c r="Q83" s="43"/>
      <c r="R83" s="43"/>
      <c r="S83" s="43"/>
      <c r="T83" s="43"/>
      <c r="U83" s="43"/>
      <c r="V83" s="103"/>
      <c r="Y83" s="570"/>
    </row>
    <row r="84" spans="1:25" ht="47.15" customHeight="1" x14ac:dyDescent="0.45">
      <c r="A84" s="440">
        <v>8</v>
      </c>
      <c r="B84" s="440"/>
      <c r="C84" s="440"/>
      <c r="D84" s="440"/>
      <c r="E84" s="441"/>
      <c r="F84" s="442" t="s">
        <v>408</v>
      </c>
      <c r="G84" s="442" t="b">
        <f t="shared" si="11"/>
        <v>0</v>
      </c>
      <c r="H84" s="442" t="s">
        <v>542</v>
      </c>
      <c r="I84" s="384"/>
      <c r="J84" s="310"/>
      <c r="K84" s="309"/>
      <c r="L84" s="43"/>
      <c r="M84" s="43"/>
      <c r="N84" s="43"/>
      <c r="O84" s="43"/>
      <c r="P84" s="43"/>
      <c r="Q84" s="43"/>
      <c r="R84" s="43"/>
      <c r="S84" s="43"/>
      <c r="T84" s="43"/>
      <c r="U84" s="43"/>
      <c r="V84" s="103"/>
      <c r="Y84" s="570"/>
    </row>
    <row r="85" spans="1:25" ht="47.15" customHeight="1" x14ac:dyDescent="0.45">
      <c r="A85" s="440">
        <v>9</v>
      </c>
      <c r="B85" s="440"/>
      <c r="C85" s="440"/>
      <c r="D85" s="440"/>
      <c r="E85" s="441"/>
      <c r="F85" s="442" t="s">
        <v>408</v>
      </c>
      <c r="G85" s="442" t="b">
        <f t="shared" si="11"/>
        <v>0</v>
      </c>
      <c r="H85" s="442" t="s">
        <v>543</v>
      </c>
      <c r="I85" s="384"/>
      <c r="J85" s="310"/>
      <c r="K85" s="309"/>
      <c r="L85" s="43"/>
      <c r="M85" s="43"/>
      <c r="N85" s="43"/>
      <c r="O85" s="43"/>
      <c r="P85" s="43"/>
      <c r="Q85" s="43"/>
      <c r="R85" s="43"/>
      <c r="S85" s="43"/>
      <c r="T85" s="43"/>
      <c r="U85" s="43"/>
      <c r="V85" s="103"/>
      <c r="Y85" s="570"/>
    </row>
    <row r="86" spans="1:25" ht="47.15" customHeight="1" x14ac:dyDescent="0.45">
      <c r="A86" s="440">
        <v>10</v>
      </c>
      <c r="B86" s="440"/>
      <c r="C86" s="440"/>
      <c r="D86" s="440"/>
      <c r="E86" s="441"/>
      <c r="F86" s="442" t="s">
        <v>408</v>
      </c>
      <c r="G86" s="442" t="b">
        <f t="shared" si="11"/>
        <v>0</v>
      </c>
      <c r="H86" s="442" t="s">
        <v>544</v>
      </c>
      <c r="I86" s="384"/>
      <c r="J86" s="310"/>
      <c r="K86" s="309"/>
      <c r="L86" s="43"/>
      <c r="M86" s="43"/>
      <c r="N86" s="43"/>
      <c r="O86" s="43"/>
      <c r="P86" s="43"/>
      <c r="Q86" s="43"/>
      <c r="R86" s="43"/>
      <c r="S86" s="43"/>
      <c r="T86" s="43"/>
      <c r="U86" s="43"/>
      <c r="V86" s="103"/>
      <c r="Y86" s="570"/>
    </row>
    <row r="87" spans="1:25" ht="47.15" customHeight="1" x14ac:dyDescent="0.45">
      <c r="A87" s="440">
        <v>11</v>
      </c>
      <c r="B87" s="440"/>
      <c r="C87" s="440"/>
      <c r="D87" s="440"/>
      <c r="E87" s="441"/>
      <c r="F87" s="442" t="s">
        <v>408</v>
      </c>
      <c r="G87" s="442" t="b">
        <f t="shared" si="11"/>
        <v>0</v>
      </c>
      <c r="H87" s="442" t="s">
        <v>545</v>
      </c>
      <c r="I87" s="384"/>
      <c r="J87" s="310"/>
      <c r="K87" s="309"/>
      <c r="L87" s="43"/>
      <c r="M87" s="43"/>
      <c r="N87" s="43"/>
      <c r="O87" s="43"/>
      <c r="P87" s="43"/>
      <c r="Q87" s="43"/>
      <c r="R87" s="43"/>
      <c r="S87" s="43"/>
      <c r="T87" s="43"/>
      <c r="U87" s="43"/>
      <c r="V87" s="103"/>
      <c r="Y87" s="570"/>
    </row>
    <row r="88" spans="1:25" ht="47.15" customHeight="1" x14ac:dyDescent="0.45">
      <c r="A88" s="440">
        <v>12</v>
      </c>
      <c r="B88" s="440"/>
      <c r="C88" s="440"/>
      <c r="D88" s="440"/>
      <c r="E88" s="441"/>
      <c r="F88" s="442" t="s">
        <v>408</v>
      </c>
      <c r="G88" s="442" t="b">
        <f t="shared" si="11"/>
        <v>0</v>
      </c>
      <c r="H88" s="442" t="s">
        <v>546</v>
      </c>
      <c r="I88" s="384"/>
      <c r="J88" s="310"/>
      <c r="K88" s="309"/>
      <c r="L88" s="43"/>
      <c r="M88" s="43"/>
      <c r="N88" s="43"/>
      <c r="O88" s="43"/>
      <c r="P88" s="43"/>
      <c r="Q88" s="43"/>
      <c r="R88" s="43"/>
      <c r="S88" s="43"/>
      <c r="T88" s="43"/>
      <c r="U88" s="43"/>
      <c r="V88" s="103"/>
      <c r="Y88" s="570"/>
    </row>
    <row r="89" spans="1:25" ht="2.4" customHeight="1" thickBot="1" x14ac:dyDescent="0.5">
      <c r="A89" s="62"/>
      <c r="B89" s="63"/>
      <c r="C89" s="63"/>
      <c r="D89" s="63"/>
      <c r="E89" s="63"/>
      <c r="F89" s="63"/>
      <c r="G89" s="63"/>
      <c r="H89" s="63"/>
      <c r="I89" s="63"/>
      <c r="J89" s="57"/>
      <c r="K89" s="48"/>
      <c r="L89" s="43"/>
      <c r="M89" s="43"/>
      <c r="N89" s="43"/>
      <c r="O89" s="43"/>
      <c r="P89" s="43"/>
      <c r="Q89" s="43"/>
      <c r="R89" s="43"/>
      <c r="S89" s="43"/>
      <c r="T89" s="43"/>
      <c r="U89" s="43"/>
      <c r="V89" s="103"/>
      <c r="Y89" s="570"/>
    </row>
    <row r="90" spans="1:25" ht="35.15" customHeight="1" x14ac:dyDescent="0.45">
      <c r="L90" s="43"/>
      <c r="M90" s="43"/>
      <c r="N90" s="43"/>
      <c r="O90" s="43"/>
      <c r="P90" s="43"/>
      <c r="Q90" s="43"/>
      <c r="R90" s="43"/>
      <c r="S90" s="43"/>
      <c r="T90" s="43"/>
      <c r="U90" s="43"/>
      <c r="V90" s="103"/>
      <c r="Y90" s="570"/>
    </row>
    <row r="91" spans="1:25" ht="35.15" customHeight="1" x14ac:dyDescent="0.45">
      <c r="L91" s="43"/>
      <c r="M91" s="43"/>
      <c r="N91" s="43"/>
      <c r="O91" s="43"/>
      <c r="P91" s="43"/>
      <c r="Q91" s="43"/>
      <c r="R91" s="43"/>
      <c r="S91" s="43"/>
      <c r="T91" s="43"/>
      <c r="U91" s="43"/>
      <c r="V91" s="103"/>
    </row>
    <row r="92" spans="1:25" ht="35.15" customHeight="1" x14ac:dyDescent="0.45">
      <c r="L92" s="43"/>
      <c r="M92" s="43"/>
      <c r="N92" s="43"/>
      <c r="O92" s="43"/>
      <c r="P92" s="43"/>
      <c r="Q92" s="43"/>
      <c r="R92" s="43"/>
      <c r="S92" s="43"/>
      <c r="T92" s="43"/>
      <c r="U92" s="43"/>
      <c r="V92" s="103"/>
    </row>
    <row r="93" spans="1:25" ht="35.15" customHeight="1" x14ac:dyDescent="0.45">
      <c r="L93" s="43"/>
      <c r="M93" s="43"/>
      <c r="N93" s="43"/>
      <c r="O93" s="43"/>
      <c r="P93" s="43"/>
      <c r="Q93" s="43"/>
      <c r="R93" s="43"/>
      <c r="S93" s="43"/>
      <c r="T93" s="43"/>
      <c r="U93" s="43"/>
      <c r="V93" s="103"/>
    </row>
    <row r="94" spans="1:25" ht="35.15" customHeight="1" x14ac:dyDescent="0.45">
      <c r="L94" s="43"/>
      <c r="M94" s="43"/>
      <c r="N94" s="43"/>
      <c r="O94" s="43"/>
      <c r="P94" s="43"/>
      <c r="Q94" s="43"/>
      <c r="R94" s="43"/>
      <c r="S94" s="43"/>
      <c r="T94" s="43"/>
      <c r="U94" s="43"/>
      <c r="V94" s="103"/>
    </row>
    <row r="95" spans="1:25" ht="17.149999999999999" customHeight="1" x14ac:dyDescent="0.45">
      <c r="L95" s="43"/>
      <c r="M95" s="43"/>
      <c r="N95" s="43"/>
      <c r="O95" s="43"/>
      <c r="P95" s="43"/>
      <c r="Q95" s="43"/>
      <c r="R95" s="43"/>
      <c r="S95" s="43"/>
      <c r="T95" s="43"/>
      <c r="U95" s="43"/>
      <c r="V95" s="103"/>
    </row>
    <row r="96" spans="1:25" ht="21.65" customHeight="1" x14ac:dyDescent="0.45">
      <c r="L96" s="43"/>
      <c r="M96" s="43"/>
      <c r="N96" s="43"/>
      <c r="O96" s="43"/>
      <c r="P96" s="43"/>
      <c r="Q96" s="43"/>
      <c r="R96" s="43"/>
      <c r="S96" s="43"/>
      <c r="T96" s="43"/>
      <c r="U96" s="43"/>
      <c r="V96" s="103"/>
    </row>
    <row r="97" spans="1:45" ht="29.15" customHeight="1" thickBot="1" x14ac:dyDescent="0.5">
      <c r="L97" s="43"/>
      <c r="M97" s="43"/>
      <c r="N97" s="43"/>
      <c r="O97" s="43"/>
      <c r="P97" s="43"/>
      <c r="Q97" s="43"/>
      <c r="R97" s="43"/>
      <c r="S97" s="43"/>
      <c r="T97" s="43"/>
      <c r="U97" s="43"/>
      <c r="V97" s="103"/>
    </row>
    <row r="98" spans="1:45" ht="29.25" customHeight="1" thickBot="1" x14ac:dyDescent="0.5">
      <c r="A98" s="562" t="s">
        <v>243</v>
      </c>
      <c r="B98" s="572"/>
      <c r="C98" s="572"/>
      <c r="D98" s="572"/>
      <c r="E98" s="565"/>
      <c r="F98" s="357"/>
      <c r="G98" s="357"/>
      <c r="H98" s="357"/>
      <c r="I98" s="357"/>
      <c r="J98" s="380"/>
      <c r="K98" s="306"/>
      <c r="L98" s="91"/>
      <c r="M98" s="91"/>
      <c r="N98" s="91"/>
      <c r="O98" s="91"/>
      <c r="P98" s="91"/>
      <c r="Q98" s="91"/>
      <c r="R98" s="91"/>
      <c r="S98" s="91"/>
      <c r="T98" s="91"/>
      <c r="U98" s="91"/>
      <c r="V98" s="94"/>
    </row>
    <row r="99" spans="1:45" ht="26.25" customHeight="1" x14ac:dyDescent="0.45">
      <c r="A99" s="436" t="s">
        <v>256</v>
      </c>
      <c r="B99" s="437"/>
      <c r="C99" s="437"/>
      <c r="D99" s="437"/>
      <c r="E99" s="436" t="s">
        <v>257</v>
      </c>
      <c r="F99" s="443" t="s">
        <v>128</v>
      </c>
      <c r="G99" s="443" t="s">
        <v>23</v>
      </c>
      <c r="H99" s="443" t="s">
        <v>25</v>
      </c>
      <c r="I99" s="443" t="s">
        <v>62</v>
      </c>
      <c r="J99" s="424" t="s">
        <v>322</v>
      </c>
      <c r="K99" s="306"/>
      <c r="L99" s="92"/>
      <c r="M99" s="92"/>
      <c r="N99" s="92"/>
      <c r="O99" s="92"/>
      <c r="P99" s="92"/>
      <c r="Q99" s="92"/>
      <c r="R99" s="92"/>
      <c r="S99" s="92"/>
      <c r="T99" s="92"/>
      <c r="U99" s="92"/>
      <c r="V99" s="96"/>
    </row>
    <row r="100" spans="1:45" ht="47.15" hidden="1" customHeight="1" x14ac:dyDescent="0.45">
      <c r="A100" s="440" t="s">
        <v>42</v>
      </c>
      <c r="B100" s="440"/>
      <c r="C100" s="440"/>
      <c r="D100" s="440"/>
      <c r="E100" s="444" t="str">
        <f>IFERROR(IF(F100="[Module Reference (Name)]","--Select--",VLOOKUP(F100,'Reference records(soft deleted)'!$B$61:$D$89,3,FALSE)),"")</f>
        <v>--Select--</v>
      </c>
      <c r="F100" s="445" t="s">
        <v>127</v>
      </c>
      <c r="G100" s="445" t="b">
        <f>IFERROR(IF(E100&lt;&gt;"",TRUE,FALSE),FALSE)</f>
        <v>1</v>
      </c>
      <c r="H100" s="446" t="s">
        <v>24</v>
      </c>
      <c r="I100" s="542" t="str">
        <f>IFERROR(VLOOKUP(E100,'Reference Records'!$C$96:$H$118,6,FALSE),"")</f>
        <v/>
      </c>
      <c r="J100" s="445" t="s">
        <v>24</v>
      </c>
      <c r="K100" s="307"/>
      <c r="L100" s="43"/>
      <c r="M100" s="43"/>
      <c r="N100" s="43"/>
      <c r="O100" s="43"/>
      <c r="P100" s="43"/>
      <c r="Q100" s="43"/>
      <c r="R100" s="43"/>
      <c r="S100" s="43"/>
      <c r="T100" s="43"/>
      <c r="U100" s="43"/>
      <c r="V100" s="103"/>
      <c r="Y100" s="100"/>
      <c r="AS100" s="7"/>
    </row>
    <row r="101" spans="1:45" ht="47.15" customHeight="1" x14ac:dyDescent="0.45">
      <c r="A101" s="440">
        <v>1</v>
      </c>
      <c r="B101" s="440"/>
      <c r="C101" s="440"/>
      <c r="D101" s="440"/>
      <c r="E101" s="444" t="s">
        <v>2229</v>
      </c>
      <c r="F101" s="445"/>
      <c r="G101" s="445" t="b">
        <f t="shared" ref="G101:G115" si="12">IFERROR(IF(E101&lt;&gt;"",TRUE,FALSE),FALSE)</f>
        <v>1</v>
      </c>
      <c r="H101" s="446" t="s">
        <v>547</v>
      </c>
      <c r="I101" s="542" t="str">
        <f>IFERROR(VLOOKUP(E101,'Reference Records'!$C$96:$H$118,6,FALSE),"")</f>
        <v>a1O36000001EGFCEA4</v>
      </c>
      <c r="J101" s="445" t="s">
        <v>408</v>
      </c>
      <c r="K101" s="307"/>
      <c r="L101" s="43"/>
      <c r="M101" s="43"/>
      <c r="N101" s="43"/>
      <c r="O101" s="43"/>
      <c r="P101" s="43"/>
      <c r="Q101" s="43"/>
      <c r="R101" s="43"/>
      <c r="S101" s="43"/>
      <c r="T101" s="43"/>
      <c r="U101" s="43"/>
      <c r="V101" s="103"/>
      <c r="Y101" s="392"/>
      <c r="AS101" s="7"/>
    </row>
    <row r="102" spans="1:45" ht="47.15" customHeight="1" x14ac:dyDescent="0.45">
      <c r="A102" s="440">
        <v>2</v>
      </c>
      <c r="B102" s="440"/>
      <c r="C102" s="440"/>
      <c r="D102" s="440"/>
      <c r="E102" s="444" t="s">
        <v>2237</v>
      </c>
      <c r="F102" s="445"/>
      <c r="G102" s="445" t="b">
        <f t="shared" si="12"/>
        <v>1</v>
      </c>
      <c r="H102" s="446" t="s">
        <v>548</v>
      </c>
      <c r="I102" s="542" t="str">
        <f>IFERROR(VLOOKUP(E102,'Reference Records'!$C$96:$H$118,6,FALSE),"")</f>
        <v>a1O36000001EGFEEA4</v>
      </c>
      <c r="J102" s="445" t="s">
        <v>408</v>
      </c>
      <c r="K102" s="307"/>
      <c r="L102" s="43"/>
      <c r="M102" s="43"/>
      <c r="N102" s="43"/>
      <c r="O102" s="43"/>
      <c r="P102" s="43"/>
      <c r="Q102" s="43"/>
      <c r="R102" s="43"/>
      <c r="S102" s="43"/>
      <c r="T102" s="43"/>
      <c r="U102" s="43"/>
      <c r="V102" s="103"/>
      <c r="Y102" s="392"/>
      <c r="AS102" s="7"/>
    </row>
    <row r="103" spans="1:45" ht="47.15" customHeight="1" x14ac:dyDescent="0.45">
      <c r="A103" s="440">
        <v>3</v>
      </c>
      <c r="B103" s="440"/>
      <c r="C103" s="440"/>
      <c r="D103" s="440"/>
      <c r="E103" s="444" t="s">
        <v>2253</v>
      </c>
      <c r="F103" s="445"/>
      <c r="G103" s="445" t="b">
        <f t="shared" si="12"/>
        <v>1</v>
      </c>
      <c r="H103" s="446" t="s">
        <v>549</v>
      </c>
      <c r="I103" s="542" t="str">
        <f>IFERROR(VLOOKUP(E103,'Reference Records'!$C$96:$H$118,6,FALSE),"")</f>
        <v>a1O36000001EGFHEA4</v>
      </c>
      <c r="J103" s="445" t="s">
        <v>408</v>
      </c>
      <c r="K103" s="307"/>
      <c r="L103" s="43"/>
      <c r="M103" s="43"/>
      <c r="N103" s="43"/>
      <c r="O103" s="43"/>
      <c r="P103" s="43"/>
      <c r="Q103" s="43"/>
      <c r="R103" s="43"/>
      <c r="S103" s="43"/>
      <c r="T103" s="43"/>
      <c r="U103" s="43"/>
      <c r="V103" s="103"/>
      <c r="Y103" s="392"/>
      <c r="AS103" s="7"/>
    </row>
    <row r="104" spans="1:45" ht="47.15" customHeight="1" x14ac:dyDescent="0.45">
      <c r="A104" s="440">
        <v>4</v>
      </c>
      <c r="B104" s="440"/>
      <c r="C104" s="440"/>
      <c r="D104" s="440"/>
      <c r="E104" s="444" t="s">
        <v>2293</v>
      </c>
      <c r="F104" s="445"/>
      <c r="G104" s="445" t="b">
        <f t="shared" si="12"/>
        <v>1</v>
      </c>
      <c r="H104" s="446" t="s">
        <v>550</v>
      </c>
      <c r="I104" s="542" t="str">
        <f>IFERROR(VLOOKUP(E104,'Reference Records'!$C$96:$H$118,6,FALSE),"")</f>
        <v>a1O36000001qZ7sEAE</v>
      </c>
      <c r="J104" s="445" t="s">
        <v>408</v>
      </c>
      <c r="K104" s="307"/>
      <c r="L104" s="43"/>
      <c r="M104" s="43"/>
      <c r="N104" s="43"/>
      <c r="O104" s="43"/>
      <c r="P104" s="43"/>
      <c r="Q104" s="43"/>
      <c r="R104" s="43"/>
      <c r="S104" s="43"/>
      <c r="T104" s="43"/>
      <c r="U104" s="43"/>
      <c r="V104" s="103"/>
      <c r="Y104" s="392"/>
      <c r="AS104" s="7"/>
    </row>
    <row r="105" spans="1:45" ht="47.15" customHeight="1" x14ac:dyDescent="0.45">
      <c r="A105" s="440">
        <v>5</v>
      </c>
      <c r="B105" s="440"/>
      <c r="C105" s="440"/>
      <c r="D105" s="440"/>
      <c r="E105" s="444" t="s">
        <v>2305</v>
      </c>
      <c r="F105" s="445"/>
      <c r="G105" s="445" t="b">
        <f t="shared" si="12"/>
        <v>1</v>
      </c>
      <c r="H105" s="446" t="s">
        <v>551</v>
      </c>
      <c r="I105" s="542" t="str">
        <f>IFERROR(VLOOKUP(E105,'Reference Records'!$C$96:$H$118,6,FALSE),"")</f>
        <v>a1O36000001qZ7vEAE</v>
      </c>
      <c r="J105" s="445" t="s">
        <v>408</v>
      </c>
      <c r="K105" s="307"/>
      <c r="L105" s="43"/>
      <c r="M105" s="43"/>
      <c r="N105" s="43"/>
      <c r="O105" s="43"/>
      <c r="P105" s="43"/>
      <c r="Q105" s="43"/>
      <c r="R105" s="43"/>
      <c r="S105" s="43"/>
      <c r="T105" s="43"/>
      <c r="U105" s="43"/>
      <c r="V105" s="103"/>
      <c r="Y105" s="392"/>
      <c r="AS105" s="7"/>
    </row>
    <row r="106" spans="1:45" ht="47.15" customHeight="1" x14ac:dyDescent="0.45">
      <c r="A106" s="440">
        <v>6</v>
      </c>
      <c r="B106" s="440"/>
      <c r="C106" s="440"/>
      <c r="D106" s="440"/>
      <c r="E106" s="444" t="str">
        <f>IFERROR(IF(F106="[Module Reference (Name)]","--Select--",VLOOKUP(F106,'Reference records(soft deleted)'!$B$61:$D$89,3,FALSE)),"")</f>
        <v/>
      </c>
      <c r="F106" s="445"/>
      <c r="G106" s="445" t="b">
        <f t="shared" si="12"/>
        <v>0</v>
      </c>
      <c r="H106" s="446" t="s">
        <v>552</v>
      </c>
      <c r="I106" s="542" t="str">
        <f>IFERROR(VLOOKUP(E106,'Reference Records'!$C$96:$H$118,6,FALSE),"")</f>
        <v/>
      </c>
      <c r="J106" s="445" t="s">
        <v>408</v>
      </c>
      <c r="K106" s="307"/>
      <c r="L106" s="43"/>
      <c r="M106" s="43"/>
      <c r="N106" s="43"/>
      <c r="O106" s="43"/>
      <c r="P106" s="43"/>
      <c r="Q106" s="43"/>
      <c r="R106" s="43"/>
      <c r="S106" s="43"/>
      <c r="T106" s="43"/>
      <c r="U106" s="43"/>
      <c r="V106" s="103"/>
      <c r="Y106" s="392"/>
      <c r="AS106" s="7"/>
    </row>
    <row r="107" spans="1:45" ht="47.15" customHeight="1" x14ac:dyDescent="0.45">
      <c r="A107" s="440">
        <v>7</v>
      </c>
      <c r="B107" s="440"/>
      <c r="C107" s="440"/>
      <c r="D107" s="440"/>
      <c r="E107" s="444" t="str">
        <f>IFERROR(IF(F107="[Module Reference (Name)]","--Select--",VLOOKUP(F107,'Reference records(soft deleted)'!$B$61:$D$89,3,FALSE)),"")</f>
        <v/>
      </c>
      <c r="F107" s="445"/>
      <c r="G107" s="445" t="b">
        <f t="shared" si="12"/>
        <v>0</v>
      </c>
      <c r="H107" s="446" t="s">
        <v>553</v>
      </c>
      <c r="I107" s="542" t="str">
        <f>IFERROR(VLOOKUP(E107,'Reference Records'!$C$96:$H$118,6,FALSE),"")</f>
        <v/>
      </c>
      <c r="J107" s="445" t="s">
        <v>408</v>
      </c>
      <c r="K107" s="307"/>
      <c r="L107" s="43"/>
      <c r="M107" s="43"/>
      <c r="N107" s="43"/>
      <c r="O107" s="43"/>
      <c r="P107" s="43"/>
      <c r="Q107" s="43"/>
      <c r="R107" s="43"/>
      <c r="S107" s="43"/>
      <c r="T107" s="43"/>
      <c r="U107" s="43"/>
      <c r="V107" s="103"/>
      <c r="Y107" s="392"/>
      <c r="AS107" s="7"/>
    </row>
    <row r="108" spans="1:45" ht="47.15" customHeight="1" x14ac:dyDescent="0.45">
      <c r="A108" s="440">
        <v>8</v>
      </c>
      <c r="B108" s="440"/>
      <c r="C108" s="440"/>
      <c r="D108" s="440"/>
      <c r="E108" s="444" t="str">
        <f>IFERROR(IF(F108="[Module Reference (Name)]","--Select--",VLOOKUP(F108,'Reference records(soft deleted)'!$B$61:$D$89,3,FALSE)),"")</f>
        <v/>
      </c>
      <c r="F108" s="445"/>
      <c r="G108" s="445" t="b">
        <f t="shared" si="12"/>
        <v>0</v>
      </c>
      <c r="H108" s="446" t="s">
        <v>554</v>
      </c>
      <c r="I108" s="542" t="str">
        <f>IFERROR(VLOOKUP(E108,'Reference Records'!$C$96:$H$118,6,FALSE),"")</f>
        <v/>
      </c>
      <c r="J108" s="445" t="s">
        <v>408</v>
      </c>
      <c r="K108" s="307"/>
      <c r="L108" s="43"/>
      <c r="M108" s="43"/>
      <c r="N108" s="43"/>
      <c r="O108" s="43"/>
      <c r="P108" s="43"/>
      <c r="Q108" s="43"/>
      <c r="R108" s="43"/>
      <c r="S108" s="43"/>
      <c r="T108" s="43"/>
      <c r="U108" s="43"/>
      <c r="V108" s="103"/>
      <c r="Y108" s="392"/>
      <c r="AS108" s="7"/>
    </row>
    <row r="109" spans="1:45" ht="47.15" customHeight="1" x14ac:dyDescent="0.45">
      <c r="A109" s="440">
        <v>9</v>
      </c>
      <c r="B109" s="440"/>
      <c r="C109" s="440"/>
      <c r="D109" s="440"/>
      <c r="E109" s="444" t="str">
        <f>IFERROR(IF(F109="[Module Reference (Name)]","--Select--",VLOOKUP(F109,'Reference records(soft deleted)'!$B$61:$D$89,3,FALSE)),"")</f>
        <v/>
      </c>
      <c r="F109" s="445"/>
      <c r="G109" s="445" t="b">
        <f t="shared" si="12"/>
        <v>0</v>
      </c>
      <c r="H109" s="446" t="s">
        <v>555</v>
      </c>
      <c r="I109" s="542" t="str">
        <f>IFERROR(VLOOKUP(E109,'Reference Records'!$C$96:$H$118,6,FALSE),"")</f>
        <v/>
      </c>
      <c r="J109" s="445" t="s">
        <v>408</v>
      </c>
      <c r="K109" s="307"/>
      <c r="L109" s="43"/>
      <c r="M109" s="43"/>
      <c r="N109" s="43"/>
      <c r="O109" s="43"/>
      <c r="P109" s="43"/>
      <c r="Q109" s="43"/>
      <c r="R109" s="43"/>
      <c r="S109" s="43"/>
      <c r="T109" s="43"/>
      <c r="U109" s="43"/>
      <c r="V109" s="103"/>
      <c r="Y109" s="392"/>
      <c r="AS109" s="7"/>
    </row>
    <row r="110" spans="1:45" ht="47.15" customHeight="1" x14ac:dyDescent="0.45">
      <c r="A110" s="440">
        <v>10</v>
      </c>
      <c r="B110" s="440"/>
      <c r="C110" s="440"/>
      <c r="D110" s="440"/>
      <c r="E110" s="444" t="str">
        <f>IFERROR(IF(F110="[Module Reference (Name)]","--Select--",VLOOKUP(F110,'Reference records(soft deleted)'!$B$61:$D$89,3,FALSE)),"")</f>
        <v/>
      </c>
      <c r="F110" s="445"/>
      <c r="G110" s="445" t="b">
        <f t="shared" si="12"/>
        <v>0</v>
      </c>
      <c r="H110" s="446" t="s">
        <v>556</v>
      </c>
      <c r="I110" s="542" t="str">
        <f>IFERROR(VLOOKUP(E110,'Reference Records'!$C$96:$H$118,6,FALSE),"")</f>
        <v/>
      </c>
      <c r="J110" s="445" t="s">
        <v>408</v>
      </c>
      <c r="K110" s="307"/>
      <c r="L110" s="43"/>
      <c r="M110" s="43"/>
      <c r="N110" s="43"/>
      <c r="O110" s="43"/>
      <c r="P110" s="43"/>
      <c r="Q110" s="43"/>
      <c r="R110" s="43"/>
      <c r="S110" s="43"/>
      <c r="T110" s="43"/>
      <c r="U110" s="43"/>
      <c r="V110" s="103"/>
      <c r="Y110" s="392"/>
      <c r="AS110" s="7"/>
    </row>
    <row r="111" spans="1:45" ht="47.15" customHeight="1" x14ac:dyDescent="0.45">
      <c r="A111" s="440">
        <v>11</v>
      </c>
      <c r="B111" s="440"/>
      <c r="C111" s="440"/>
      <c r="D111" s="440"/>
      <c r="E111" s="444" t="str">
        <f>IFERROR(IF(F111="[Module Reference (Name)]","--Select--",VLOOKUP(F111,'Reference records(soft deleted)'!$B$61:$D$89,3,FALSE)),"")</f>
        <v/>
      </c>
      <c r="F111" s="445"/>
      <c r="G111" s="445" t="b">
        <f t="shared" si="12"/>
        <v>0</v>
      </c>
      <c r="H111" s="446" t="s">
        <v>557</v>
      </c>
      <c r="I111" s="542" t="str">
        <f>IFERROR(VLOOKUP(E111,'Reference Records'!$C$96:$H$118,6,FALSE),"")</f>
        <v/>
      </c>
      <c r="J111" s="445" t="s">
        <v>408</v>
      </c>
      <c r="K111" s="307"/>
      <c r="L111" s="43"/>
      <c r="M111" s="43"/>
      <c r="N111" s="43"/>
      <c r="O111" s="43"/>
      <c r="P111" s="43"/>
      <c r="Q111" s="43"/>
      <c r="R111" s="43"/>
      <c r="S111" s="43"/>
      <c r="T111" s="43"/>
      <c r="U111" s="43"/>
      <c r="V111" s="103"/>
      <c r="Y111" s="392"/>
      <c r="AS111" s="7"/>
    </row>
    <row r="112" spans="1:45" ht="47.15" customHeight="1" x14ac:dyDescent="0.45">
      <c r="A112" s="440">
        <v>12</v>
      </c>
      <c r="B112" s="440"/>
      <c r="C112" s="440"/>
      <c r="D112" s="440"/>
      <c r="E112" s="444" t="str">
        <f>IFERROR(IF(F112="[Module Reference (Name)]","--Select--",VLOOKUP(F112,'Reference records(soft deleted)'!$B$61:$D$89,3,FALSE)),"")</f>
        <v/>
      </c>
      <c r="F112" s="445"/>
      <c r="G112" s="445" t="b">
        <f t="shared" si="12"/>
        <v>0</v>
      </c>
      <c r="H112" s="446" t="s">
        <v>558</v>
      </c>
      <c r="I112" s="542" t="str">
        <f>IFERROR(VLOOKUP(E112,'Reference Records'!$C$96:$H$118,6,FALSE),"")</f>
        <v/>
      </c>
      <c r="J112" s="445" t="s">
        <v>408</v>
      </c>
      <c r="K112" s="307"/>
      <c r="L112" s="43"/>
      <c r="M112" s="43"/>
      <c r="N112" s="43"/>
      <c r="O112" s="43"/>
      <c r="P112" s="43"/>
      <c r="Q112" s="43"/>
      <c r="R112" s="43"/>
      <c r="S112" s="43"/>
      <c r="T112" s="43"/>
      <c r="U112" s="43"/>
      <c r="V112" s="103"/>
      <c r="Y112" s="392"/>
      <c r="AS112" s="7"/>
    </row>
    <row r="113" spans="1:45" ht="47.15" customHeight="1" x14ac:dyDescent="0.45">
      <c r="A113" s="440">
        <v>13</v>
      </c>
      <c r="B113" s="440"/>
      <c r="C113" s="440"/>
      <c r="D113" s="440"/>
      <c r="E113" s="444" t="str">
        <f>IFERROR(IF(F113="[Module Reference (Name)]","--Select--",VLOOKUP(F113,'Reference records(soft deleted)'!$B$61:$D$89,3,FALSE)),"")</f>
        <v/>
      </c>
      <c r="F113" s="445"/>
      <c r="G113" s="445" t="b">
        <f t="shared" si="12"/>
        <v>0</v>
      </c>
      <c r="H113" s="446" t="s">
        <v>559</v>
      </c>
      <c r="I113" s="542" t="str">
        <f>IFERROR(VLOOKUP(E113,'Reference Records'!$C$96:$H$118,6,FALSE),"")</f>
        <v/>
      </c>
      <c r="J113" s="445" t="s">
        <v>408</v>
      </c>
      <c r="K113" s="307"/>
      <c r="L113" s="43"/>
      <c r="M113" s="43"/>
      <c r="N113" s="43"/>
      <c r="O113" s="43"/>
      <c r="P113" s="43"/>
      <c r="Q113" s="43"/>
      <c r="R113" s="43"/>
      <c r="S113" s="43"/>
      <c r="T113" s="43"/>
      <c r="U113" s="43"/>
      <c r="V113" s="103"/>
      <c r="Y113" s="392"/>
      <c r="AS113" s="7"/>
    </row>
    <row r="114" spans="1:45" ht="47.15" customHeight="1" x14ac:dyDescent="0.45">
      <c r="A114" s="440">
        <v>14</v>
      </c>
      <c r="B114" s="440"/>
      <c r="C114" s="440"/>
      <c r="D114" s="440"/>
      <c r="E114" s="444" t="str">
        <f>IFERROR(IF(F114="[Module Reference (Name)]","--Select--",VLOOKUP(F114,'Reference records(soft deleted)'!$B$61:$D$89,3,FALSE)),"")</f>
        <v/>
      </c>
      <c r="F114" s="445"/>
      <c r="G114" s="445" t="b">
        <f t="shared" si="12"/>
        <v>0</v>
      </c>
      <c r="H114" s="446" t="s">
        <v>560</v>
      </c>
      <c r="I114" s="542" t="str">
        <f>IFERROR(VLOOKUP(E114,'Reference Records'!$C$96:$H$118,6,FALSE),"")</f>
        <v/>
      </c>
      <c r="J114" s="445" t="s">
        <v>408</v>
      </c>
      <c r="K114" s="307"/>
      <c r="L114" s="43"/>
      <c r="M114" s="43"/>
      <c r="N114" s="43"/>
      <c r="O114" s="43"/>
      <c r="P114" s="43"/>
      <c r="Q114" s="43"/>
      <c r="R114" s="43"/>
      <c r="S114" s="43"/>
      <c r="T114" s="43"/>
      <c r="U114" s="43"/>
      <c r="V114" s="103"/>
      <c r="Y114" s="392"/>
      <c r="AS114" s="7"/>
    </row>
    <row r="115" spans="1:45" ht="47.15" customHeight="1" x14ac:dyDescent="0.45">
      <c r="A115" s="440">
        <v>15</v>
      </c>
      <c r="B115" s="440"/>
      <c r="C115" s="440"/>
      <c r="D115" s="440"/>
      <c r="E115" s="444" t="str">
        <f>IFERROR(IF(F115="[Module Reference (Name)]","--Select--",VLOOKUP(F115,'Reference records(soft deleted)'!$B$61:$D$89,3,FALSE)),"")</f>
        <v/>
      </c>
      <c r="F115" s="445"/>
      <c r="G115" s="445" t="b">
        <f t="shared" si="12"/>
        <v>0</v>
      </c>
      <c r="H115" s="446" t="s">
        <v>561</v>
      </c>
      <c r="I115" s="542" t="str">
        <f>IFERROR(VLOOKUP(E115,'Reference Records'!$C$96:$H$118,6,FALSE),"")</f>
        <v/>
      </c>
      <c r="J115" s="445" t="s">
        <v>408</v>
      </c>
      <c r="K115" s="307"/>
      <c r="L115" s="43"/>
      <c r="M115" s="43"/>
      <c r="N115" s="43"/>
      <c r="O115" s="43"/>
      <c r="P115" s="43"/>
      <c r="Q115" s="43"/>
      <c r="R115" s="43"/>
      <c r="S115" s="43"/>
      <c r="T115" s="43"/>
      <c r="U115" s="43"/>
      <c r="V115" s="103"/>
      <c r="Y115" s="392"/>
      <c r="AS115" s="7"/>
    </row>
    <row r="116" spans="1:45" ht="2.4" customHeight="1" thickBot="1" x14ac:dyDescent="0.5">
      <c r="A116" s="62"/>
      <c r="B116" s="63"/>
      <c r="C116" s="63"/>
      <c r="D116" s="63"/>
      <c r="E116" s="63"/>
      <c r="F116" s="63"/>
      <c r="G116" s="63"/>
      <c r="H116" s="63"/>
      <c r="I116" s="63"/>
      <c r="J116" s="57"/>
      <c r="K116" s="48"/>
      <c r="L116" s="43"/>
      <c r="M116" s="43"/>
      <c r="N116" s="43"/>
      <c r="O116" s="43"/>
      <c r="P116" s="43"/>
      <c r="Q116" s="43"/>
      <c r="R116" s="43"/>
      <c r="S116" s="43"/>
      <c r="T116" s="43"/>
      <c r="U116" s="43"/>
      <c r="V116" s="103"/>
    </row>
    <row r="117" spans="1:45" ht="35.15" customHeight="1" x14ac:dyDescent="0.45">
      <c r="L117" s="43"/>
      <c r="M117" s="43"/>
      <c r="N117" s="43"/>
      <c r="O117" s="43"/>
      <c r="P117" s="43"/>
      <c r="Q117" s="43"/>
      <c r="R117" s="43"/>
      <c r="S117" s="43"/>
      <c r="T117" s="43"/>
      <c r="U117" s="43"/>
      <c r="V117" s="103"/>
    </row>
    <row r="118" spans="1:45" ht="35.15" customHeight="1" x14ac:dyDescent="0.45">
      <c r="L118" s="43"/>
      <c r="M118" s="43"/>
      <c r="N118" s="43"/>
      <c r="O118" s="43"/>
      <c r="P118" s="43"/>
      <c r="Q118" s="43"/>
      <c r="R118" s="43"/>
      <c r="S118" s="43"/>
      <c r="T118" s="43"/>
      <c r="U118" s="43"/>
      <c r="V118" s="103"/>
    </row>
    <row r="119" spans="1:45" ht="35.15" customHeight="1" x14ac:dyDescent="0.45">
      <c r="L119" s="43"/>
      <c r="M119" s="43"/>
      <c r="N119" s="43"/>
      <c r="O119" s="43"/>
      <c r="P119" s="43"/>
      <c r="Q119" s="43"/>
      <c r="R119" s="43"/>
      <c r="S119" s="43"/>
      <c r="T119" s="43"/>
      <c r="U119" s="43"/>
      <c r="V119" s="103"/>
    </row>
    <row r="120" spans="1:45" ht="35.15" customHeight="1" x14ac:dyDescent="0.45">
      <c r="L120" s="43"/>
      <c r="M120" s="43"/>
      <c r="N120" s="43"/>
      <c r="O120" s="43"/>
      <c r="P120" s="43"/>
      <c r="Q120" s="43"/>
      <c r="R120" s="43"/>
      <c r="S120" s="43"/>
      <c r="T120" s="43"/>
      <c r="U120" s="43"/>
      <c r="V120" s="103"/>
    </row>
    <row r="121" spans="1:45" ht="35.15" customHeight="1" x14ac:dyDescent="0.45">
      <c r="L121" s="43"/>
      <c r="M121" s="43"/>
      <c r="N121" s="43"/>
      <c r="O121" s="43"/>
      <c r="P121" s="43"/>
      <c r="Q121" s="43"/>
      <c r="R121" s="43"/>
      <c r="S121" s="43"/>
      <c r="U121" s="43"/>
      <c r="V121" s="103"/>
    </row>
    <row r="122" spans="1:45" ht="35.15" customHeight="1" x14ac:dyDescent="0.45">
      <c r="L122" s="43"/>
      <c r="M122" s="43"/>
      <c r="N122" s="43"/>
      <c r="O122" s="43"/>
      <c r="P122" s="43"/>
      <c r="Q122" s="43"/>
      <c r="R122" s="43"/>
      <c r="S122" s="43"/>
      <c r="T122" s="43"/>
      <c r="U122" s="43"/>
      <c r="V122" s="103"/>
    </row>
    <row r="123" spans="1:45" ht="27.65" customHeight="1" thickBot="1" x14ac:dyDescent="0.5">
      <c r="A123" s="104"/>
      <c r="B123" s="42"/>
      <c r="C123" s="42"/>
      <c r="D123" s="42"/>
      <c r="E123" s="43"/>
      <c r="F123" s="43"/>
      <c r="G123" s="43"/>
      <c r="H123" s="43"/>
      <c r="I123" s="43"/>
      <c r="J123" s="43"/>
      <c r="K123" s="43"/>
      <c r="L123" s="43"/>
      <c r="M123" s="43"/>
      <c r="N123" s="43"/>
      <c r="O123" s="43"/>
      <c r="P123" s="43"/>
      <c r="Q123" s="43"/>
      <c r="R123" s="43"/>
      <c r="S123" s="43"/>
      <c r="T123" s="43"/>
      <c r="U123" s="43"/>
      <c r="V123" s="103"/>
    </row>
    <row r="124" spans="1:45" ht="16.5" customHeight="1" thickBot="1" x14ac:dyDescent="0.5">
      <c r="A124" s="566" t="s">
        <v>10</v>
      </c>
      <c r="B124" s="567"/>
      <c r="C124" s="567"/>
      <c r="D124" s="567"/>
      <c r="E124" s="568"/>
      <c r="F124" s="568"/>
      <c r="G124" s="568"/>
      <c r="H124" s="568"/>
      <c r="I124" s="568"/>
      <c r="J124" s="568"/>
      <c r="K124" s="569"/>
      <c r="L124" s="569"/>
      <c r="M124" s="569"/>
      <c r="N124" s="569"/>
      <c r="O124" s="569"/>
      <c r="P124" s="569"/>
      <c r="Q124" s="569"/>
      <c r="R124" s="569"/>
      <c r="S124" s="569"/>
      <c r="T124" s="569"/>
      <c r="U124" s="105"/>
      <c r="V124" s="106"/>
      <c r="W124" s="106"/>
      <c r="X124" s="106"/>
      <c r="Y124" s="106"/>
      <c r="Z124" s="106"/>
      <c r="AA124" s="107"/>
      <c r="AB124" s="107"/>
      <c r="AC124" s="108"/>
    </row>
    <row r="125" spans="1:45" ht="30" customHeight="1" thickBot="1" x14ac:dyDescent="0.5">
      <c r="A125" s="562" t="s">
        <v>242</v>
      </c>
      <c r="B125" s="563"/>
      <c r="C125" s="563"/>
      <c r="D125" s="563"/>
      <c r="E125" s="564"/>
      <c r="F125" s="564"/>
      <c r="G125" s="564"/>
      <c r="H125" s="564"/>
      <c r="I125" s="564"/>
      <c r="J125" s="564"/>
      <c r="K125" s="565"/>
      <c r="L125" s="565"/>
      <c r="M125" s="565"/>
      <c r="N125" s="565"/>
      <c r="O125" s="565"/>
      <c r="P125" s="565"/>
      <c r="Q125" s="565"/>
      <c r="R125" s="565"/>
      <c r="S125" s="565"/>
      <c r="T125" s="565"/>
      <c r="U125" s="109"/>
      <c r="V125" s="110"/>
      <c r="W125" s="111"/>
      <c r="X125" s="111"/>
      <c r="Y125" s="111"/>
      <c r="Z125" s="111"/>
      <c r="AA125" s="45"/>
      <c r="AB125" s="45"/>
      <c r="AC125" s="46"/>
    </row>
    <row r="126" spans="1:45" ht="32.25" customHeight="1" x14ac:dyDescent="0.45">
      <c r="A126" s="436" t="s">
        <v>258</v>
      </c>
      <c r="B126" s="437"/>
      <c r="C126" s="437"/>
      <c r="D126" s="437"/>
      <c r="E126" s="436" t="s">
        <v>243</v>
      </c>
      <c r="F126" s="437" t="s">
        <v>88</v>
      </c>
      <c r="G126" s="437" t="s">
        <v>100</v>
      </c>
      <c r="H126" s="437" t="s">
        <v>101</v>
      </c>
      <c r="I126" s="437" t="s">
        <v>102</v>
      </c>
      <c r="J126" s="437" t="s">
        <v>114</v>
      </c>
      <c r="K126" s="436" t="s">
        <v>259</v>
      </c>
      <c r="L126" s="437" t="s">
        <v>86</v>
      </c>
      <c r="M126" s="447" t="s">
        <v>115</v>
      </c>
      <c r="N126" s="447" t="s">
        <v>116</v>
      </c>
      <c r="O126" s="447" t="s">
        <v>117</v>
      </c>
      <c r="P126" s="447" t="s">
        <v>118</v>
      </c>
      <c r="Q126" s="447" t="s">
        <v>128</v>
      </c>
      <c r="R126" s="447" t="s">
        <v>189</v>
      </c>
      <c r="S126" s="447" t="s">
        <v>188</v>
      </c>
      <c r="T126" s="436" t="s">
        <v>260</v>
      </c>
      <c r="U126" s="448" t="s">
        <v>38</v>
      </c>
      <c r="V126" s="449" t="s">
        <v>85</v>
      </c>
      <c r="W126" s="405" t="s">
        <v>94</v>
      </c>
      <c r="X126" s="450" t="s">
        <v>52</v>
      </c>
      <c r="Y126" s="450" t="s">
        <v>23</v>
      </c>
      <c r="Z126" s="450" t="s">
        <v>56</v>
      </c>
      <c r="AA126" s="450" t="s">
        <v>58</v>
      </c>
      <c r="AB126" s="450" t="s">
        <v>25</v>
      </c>
      <c r="AC126" s="47"/>
      <c r="AD126" s="5"/>
      <c r="AE126" s="65"/>
    </row>
    <row r="127" spans="1:45" ht="47.15" hidden="1" customHeight="1" x14ac:dyDescent="0.45">
      <c r="A127" s="440" t="s">
        <v>43</v>
      </c>
      <c r="B127" s="451"/>
      <c r="C127" s="451"/>
      <c r="D127" s="451"/>
      <c r="E127" s="452" t="str">
        <f>IFERROR(IF(AND(K127="",T127=""),"",(VLOOKUP(Q127,'Reference records(soft deleted)'!$B$61:$D$89,3,FALSE))),"")</f>
        <v/>
      </c>
      <c r="F127" s="452"/>
      <c r="G127" s="452"/>
      <c r="H127" s="452"/>
      <c r="I127" s="452"/>
      <c r="J127" s="452"/>
      <c r="K127" s="452" t="str">
        <f>IFERROR(VLOOKUP(R127,'Reference records(soft deleted)'!$B$172:$D$343,3,FALSE),"")</f>
        <v/>
      </c>
      <c r="L127" s="452"/>
      <c r="M127" s="452"/>
      <c r="N127" s="452"/>
      <c r="O127" s="452"/>
      <c r="P127" s="452"/>
      <c r="Q127" s="453" t="s">
        <v>127</v>
      </c>
      <c r="R127" s="454" t="s">
        <v>129</v>
      </c>
      <c r="S127" s="454"/>
      <c r="T127" s="455" t="s">
        <v>203</v>
      </c>
      <c r="U127" s="456" t="str">
        <f>IFERROR(IF(VLOOKUP(E127,'Reference Records'!$C$96:$D$119,2,FALSE)=0,"",VLOOKUP(E127,'Reference Records'!$C$96:$D$119,2,FALSE)),"")</f>
        <v/>
      </c>
      <c r="V127" s="456"/>
      <c r="W127" s="457" t="str">
        <f>K127&amp;T127</f>
        <v>[Custom Intervention - Local]</v>
      </c>
      <c r="X127" s="457" t="str">
        <f>IFERROR(VLOOKUP(E127,$E$100:$H$117,4,FALSE),"")</f>
        <v>a1P36000002L9FhEAK</v>
      </c>
      <c r="Y127" s="457" t="b">
        <f>IFERROR(IF(OR(K127&lt;&gt;"",T127&lt;&gt;""),TRUE,FALSE),FALSE)</f>
        <v>1</v>
      </c>
      <c r="Z127" s="457" t="b">
        <f>IFERROR(TRUE,FALSE)</f>
        <v>1</v>
      </c>
      <c r="AA127" s="457" t="str">
        <f>IFERROR(VLOOKUP(K127,'Reference Records'!$C$122:$E$267,3,FALSE),"")</f>
        <v/>
      </c>
      <c r="AB127" s="457" t="s">
        <v>24</v>
      </c>
      <c r="AC127" s="47"/>
    </row>
    <row r="128" spans="1:45" ht="47.15" customHeight="1" x14ac:dyDescent="0.45">
      <c r="A128" s="440">
        <v>1</v>
      </c>
      <c r="B128" s="451"/>
      <c r="C128" s="451"/>
      <c r="D128" s="451"/>
      <c r="E128" s="458" t="s">
        <v>2229</v>
      </c>
      <c r="F128" s="459"/>
      <c r="G128" s="459"/>
      <c r="H128" s="459"/>
      <c r="I128" s="459"/>
      <c r="J128" s="459"/>
      <c r="K128" s="452" t="s">
        <v>2479</v>
      </c>
      <c r="L128" s="459"/>
      <c r="M128" s="459"/>
      <c r="N128" s="459"/>
      <c r="O128" s="459"/>
      <c r="P128" s="459"/>
      <c r="Q128" s="460"/>
      <c r="R128" s="461"/>
      <c r="S128" s="461"/>
      <c r="T128" s="455"/>
      <c r="U128" s="456" t="str">
        <f>IFERROR(IF(VLOOKUP(E128,'Reference Records'!$C$96:$D$119,2,FALSE)=0,"",VLOOKUP(E128,'Reference Records'!$C$96:$D$119,2,FALSE)),"")</f>
        <v>MCI-00002</v>
      </c>
      <c r="V128" s="463"/>
      <c r="W128" s="457" t="str">
        <f t="shared" ref="W128:W177" si="13">K128&amp;T128</f>
        <v>Intervenciones conductuales para trabajadores del sexo</v>
      </c>
      <c r="X128" s="457" t="str">
        <f t="shared" ref="X128:X177" si="14">IFERROR(VLOOKUP(E128,$E$100:$H$117,4,FALSE),"")</f>
        <v>a1P36000002L9FcEAK</v>
      </c>
      <c r="Y128" s="457" t="b">
        <f t="shared" ref="Y128:Y177" si="15">IFERROR(IF(OR(K128&lt;&gt;"",T128&lt;&gt;""),TRUE,FALSE),FALSE)</f>
        <v>1</v>
      </c>
      <c r="Z128" s="457" t="b">
        <f t="shared" ref="Z128:Z177" si="16">IFERROR(TRUE,FALSE)</f>
        <v>1</v>
      </c>
      <c r="AA128" s="457" t="str">
        <f>IFERROR(VLOOKUP(K128,'Reference Records'!$C$122:$E$267,3,FALSE),"")</f>
        <v>a1O36000001EGGZEA4</v>
      </c>
      <c r="AB128" s="457" t="s">
        <v>562</v>
      </c>
      <c r="AC128" s="47"/>
    </row>
    <row r="129" spans="1:29" ht="47.15" customHeight="1" x14ac:dyDescent="0.45">
      <c r="A129" s="440">
        <v>2</v>
      </c>
      <c r="B129" s="451"/>
      <c r="C129" s="451"/>
      <c r="D129" s="451"/>
      <c r="E129" s="458" t="s">
        <v>2229</v>
      </c>
      <c r="F129" s="459"/>
      <c r="G129" s="459"/>
      <c r="H129" s="459"/>
      <c r="I129" s="459"/>
      <c r="J129" s="459"/>
      <c r="K129" s="452" t="s">
        <v>2485</v>
      </c>
      <c r="L129" s="459"/>
      <c r="M129" s="459"/>
      <c r="N129" s="459"/>
      <c r="O129" s="459"/>
      <c r="P129" s="459"/>
      <c r="Q129" s="460"/>
      <c r="R129" s="461"/>
      <c r="S129" s="461"/>
      <c r="T129" s="455"/>
      <c r="U129" s="456" t="str">
        <f>IFERROR(IF(VLOOKUP(E129,'Reference Records'!$C$96:$D$119,2,FALSE)=0,"",VLOOKUP(E129,'Reference Records'!$C$96:$D$119,2,FALSE)),"")</f>
        <v>MCI-00002</v>
      </c>
      <c r="V129" s="463"/>
      <c r="W129" s="457" t="str">
        <f t="shared" si="13"/>
        <v>Servicios de pruebas de VIH para trabajadores del sexo</v>
      </c>
      <c r="X129" s="457" t="str">
        <f t="shared" si="14"/>
        <v>a1P36000002L9FcEAK</v>
      </c>
      <c r="Y129" s="457" t="b">
        <f t="shared" si="15"/>
        <v>1</v>
      </c>
      <c r="Z129" s="457" t="b">
        <f t="shared" si="16"/>
        <v>1</v>
      </c>
      <c r="AA129" s="457" t="str">
        <f>IFERROR(VLOOKUP(K129,'Reference Records'!$C$122:$E$267,3,FALSE),"")</f>
        <v>a1O36000001EGGbEAO</v>
      </c>
      <c r="AB129" s="457" t="s">
        <v>563</v>
      </c>
      <c r="AC129" s="47"/>
    </row>
    <row r="130" spans="1:29" ht="47.15" customHeight="1" x14ac:dyDescent="0.45">
      <c r="A130" s="440">
        <v>3</v>
      </c>
      <c r="B130" s="451"/>
      <c r="C130" s="451"/>
      <c r="D130" s="451"/>
      <c r="E130" s="458" t="s">
        <v>2229</v>
      </c>
      <c r="F130" s="459"/>
      <c r="G130" s="459"/>
      <c r="H130" s="459"/>
      <c r="I130" s="459"/>
      <c r="J130" s="459"/>
      <c r="K130" s="452" t="s">
        <v>2482</v>
      </c>
      <c r="L130" s="459"/>
      <c r="M130" s="459"/>
      <c r="N130" s="459"/>
      <c r="O130" s="459"/>
      <c r="P130" s="459"/>
      <c r="Q130" s="460"/>
      <c r="R130" s="461"/>
      <c r="S130" s="461"/>
      <c r="T130" s="455"/>
      <c r="U130" s="456" t="str">
        <f>IFERROR(IF(VLOOKUP(E130,'Reference Records'!$C$96:$D$119,2,FALSE)=0,"",VLOOKUP(E130,'Reference Records'!$C$96:$D$119,2,FALSE)),"")</f>
        <v>MCI-00002</v>
      </c>
      <c r="V130" s="463"/>
      <c r="W130" s="457" t="str">
        <f t="shared" si="13"/>
        <v>Programas de preservativos y lubricantes para trabajadores del sexo</v>
      </c>
      <c r="X130" s="457" t="str">
        <f t="shared" si="14"/>
        <v>a1P36000002L9FcEAK</v>
      </c>
      <c r="Y130" s="457" t="b">
        <f t="shared" si="15"/>
        <v>1</v>
      </c>
      <c r="Z130" s="457" t="b">
        <f t="shared" si="16"/>
        <v>1</v>
      </c>
      <c r="AA130" s="457" t="str">
        <f>IFERROR(VLOOKUP(K130,'Reference Records'!$C$122:$E$267,3,FALSE),"")</f>
        <v>a1O36000001EGGaEAO</v>
      </c>
      <c r="AB130" s="457" t="s">
        <v>564</v>
      </c>
      <c r="AC130" s="47"/>
    </row>
    <row r="131" spans="1:29" ht="47.15" customHeight="1" x14ac:dyDescent="0.45">
      <c r="A131" s="440">
        <v>4</v>
      </c>
      <c r="B131" s="451"/>
      <c r="C131" s="451"/>
      <c r="D131" s="451"/>
      <c r="E131" s="458" t="s">
        <v>2237</v>
      </c>
      <c r="F131" s="459"/>
      <c r="G131" s="459"/>
      <c r="H131" s="459"/>
      <c r="I131" s="459"/>
      <c r="J131" s="459"/>
      <c r="K131" s="452" t="s">
        <v>2553</v>
      </c>
      <c r="L131" s="459"/>
      <c r="M131" s="459"/>
      <c r="N131" s="459"/>
      <c r="O131" s="459"/>
      <c r="P131" s="459"/>
      <c r="Q131" s="460"/>
      <c r="R131" s="461"/>
      <c r="S131" s="461"/>
      <c r="T131" s="455"/>
      <c r="U131" s="456" t="str">
        <f>IFERROR(IF(VLOOKUP(E131,'Reference Records'!$C$96:$D$119,2,FALSE)=0,"",VLOOKUP(E131,'Reference Records'!$C$96:$D$119,2,FALSE)),"")</f>
        <v>MCI-00004</v>
      </c>
      <c r="V131" s="463"/>
      <c r="W131" s="457" t="str">
        <f t="shared" si="13"/>
        <v>Servicios de pruebas de VIH para otras poblaciones vulnerables</v>
      </c>
      <c r="X131" s="457" t="str">
        <f t="shared" si="14"/>
        <v>a1P36000002L9FdEAK</v>
      </c>
      <c r="Y131" s="457" t="b">
        <f t="shared" si="15"/>
        <v>1</v>
      </c>
      <c r="Z131" s="457" t="b">
        <f t="shared" si="16"/>
        <v>1</v>
      </c>
      <c r="AA131" s="457" t="str">
        <f>IFERROR(VLOOKUP(K131,'Reference Records'!$C$122:$E$267,3,FALSE),"")</f>
        <v>a1O36000001EGGpEAO</v>
      </c>
      <c r="AB131" s="457" t="s">
        <v>565</v>
      </c>
      <c r="AC131" s="47"/>
    </row>
    <row r="132" spans="1:29" ht="47.15" customHeight="1" x14ac:dyDescent="0.45">
      <c r="A132" s="440">
        <v>5</v>
      </c>
      <c r="B132" s="451"/>
      <c r="C132" s="451"/>
      <c r="D132" s="451"/>
      <c r="E132" s="458" t="s">
        <v>2237</v>
      </c>
      <c r="F132" s="459"/>
      <c r="G132" s="459"/>
      <c r="H132" s="459"/>
      <c r="I132" s="459"/>
      <c r="J132" s="459"/>
      <c r="K132" s="452" t="s">
        <v>2556</v>
      </c>
      <c r="L132" s="459"/>
      <c r="M132" s="459"/>
      <c r="N132" s="459"/>
      <c r="O132" s="459"/>
      <c r="P132" s="459"/>
      <c r="Q132" s="460"/>
      <c r="R132" s="461"/>
      <c r="S132" s="461"/>
      <c r="T132" s="455"/>
      <c r="U132" s="456" t="str">
        <f>IFERROR(IF(VLOOKUP(E132,'Reference Records'!$C$96:$D$119,2,FALSE)=0,"",VLOOKUP(E132,'Reference Records'!$C$96:$D$119,2,FALSE)),"")</f>
        <v>MCI-00004</v>
      </c>
      <c r="V132" s="463"/>
      <c r="W132" s="457" t="str">
        <f t="shared" si="13"/>
        <v>Diagnóstico y tratamiento de ITS y otros servicios de salud sexual y reproductiva para otras poblaciones vulnerables</v>
      </c>
      <c r="X132" s="457" t="str">
        <f t="shared" si="14"/>
        <v>a1P36000002L9FdEAK</v>
      </c>
      <c r="Y132" s="457" t="b">
        <f t="shared" si="15"/>
        <v>1</v>
      </c>
      <c r="Z132" s="457" t="b">
        <f t="shared" si="16"/>
        <v>1</v>
      </c>
      <c r="AA132" s="457" t="str">
        <f>IFERROR(VLOOKUP(K132,'Reference Records'!$C$122:$E$267,3,FALSE),"")</f>
        <v>a1O36000001EGGqEAO</v>
      </c>
      <c r="AB132" s="457" t="s">
        <v>566</v>
      </c>
      <c r="AC132" s="47"/>
    </row>
    <row r="133" spans="1:29" ht="47.15" customHeight="1" x14ac:dyDescent="0.45">
      <c r="A133" s="440">
        <v>6</v>
      </c>
      <c r="B133" s="451"/>
      <c r="C133" s="451"/>
      <c r="D133" s="451"/>
      <c r="E133" s="458" t="s">
        <v>2253</v>
      </c>
      <c r="F133" s="459"/>
      <c r="G133" s="459"/>
      <c r="H133" s="459"/>
      <c r="I133" s="459"/>
      <c r="J133" s="459"/>
      <c r="K133" s="452" t="s">
        <v>2629</v>
      </c>
      <c r="L133" s="459"/>
      <c r="M133" s="459"/>
      <c r="N133" s="459"/>
      <c r="O133" s="459"/>
      <c r="P133" s="459"/>
      <c r="Q133" s="460"/>
      <c r="R133" s="461"/>
      <c r="S133" s="461"/>
      <c r="T133" s="455"/>
      <c r="U133" s="456" t="str">
        <f>IFERROR(IF(VLOOKUP(E133,'Reference Records'!$C$96:$D$119,2,FALSE)=0,"",VLOOKUP(E133,'Reference Records'!$C$96:$D$119,2,FALSE)),"")</f>
        <v>MCI-00007</v>
      </c>
      <c r="V133" s="463"/>
      <c r="W133" s="457" t="str">
        <f t="shared" si="13"/>
        <v>Seguimiento del tratamiento: carga vírica</v>
      </c>
      <c r="X133" s="457" t="str">
        <f t="shared" si="14"/>
        <v>a1P36000002L9FeEAK</v>
      </c>
      <c r="Y133" s="457" t="b">
        <f t="shared" si="15"/>
        <v>1</v>
      </c>
      <c r="Z133" s="457" t="b">
        <f t="shared" si="16"/>
        <v>1</v>
      </c>
      <c r="AA133" s="457" t="str">
        <f>IFERROR(VLOOKUP(K133,'Reference Records'!$C$122:$E$267,3,FALSE),"")</f>
        <v>a1O36000001qZ8fEAE</v>
      </c>
      <c r="AB133" s="457" t="s">
        <v>567</v>
      </c>
      <c r="AC133" s="47"/>
    </row>
    <row r="134" spans="1:29" ht="47.15" customHeight="1" x14ac:dyDescent="0.45">
      <c r="A134" s="440">
        <v>7</v>
      </c>
      <c r="B134" s="451"/>
      <c r="C134" s="451"/>
      <c r="D134" s="451"/>
      <c r="E134" s="458" t="s">
        <v>2253</v>
      </c>
      <c r="F134" s="459"/>
      <c r="G134" s="459"/>
      <c r="H134" s="459"/>
      <c r="I134" s="459"/>
      <c r="J134" s="459"/>
      <c r="K134" s="452" t="s">
        <v>2626</v>
      </c>
      <c r="L134" s="459"/>
      <c r="M134" s="459"/>
      <c r="N134" s="459"/>
      <c r="O134" s="459"/>
      <c r="P134" s="459"/>
      <c r="Q134" s="460"/>
      <c r="R134" s="461"/>
      <c r="S134" s="461"/>
      <c r="T134" s="455"/>
      <c r="U134" s="456" t="str">
        <f>IFERROR(IF(VLOOKUP(E134,'Reference Records'!$C$96:$D$119,2,FALSE)=0,"",VLOOKUP(E134,'Reference Records'!$C$96:$D$119,2,FALSE)),"")</f>
        <v>MCI-00007</v>
      </c>
      <c r="V134" s="463"/>
      <c r="W134" s="457" t="str">
        <f t="shared" si="13"/>
        <v>Adherencia al tratamiento</v>
      </c>
      <c r="X134" s="457" t="str">
        <f t="shared" si="14"/>
        <v>a1P36000002L9FeEAK</v>
      </c>
      <c r="Y134" s="457" t="b">
        <f t="shared" si="15"/>
        <v>1</v>
      </c>
      <c r="Z134" s="457" t="b">
        <f t="shared" si="16"/>
        <v>1</v>
      </c>
      <c r="AA134" s="457" t="str">
        <f>IFERROR(VLOOKUP(K134,'Reference Records'!$C$122:$E$267,3,FALSE),"")</f>
        <v>a1O36000001EGH6EAO</v>
      </c>
      <c r="AB134" s="457" t="s">
        <v>568</v>
      </c>
      <c r="AC134" s="47"/>
    </row>
    <row r="135" spans="1:29" ht="47.15" customHeight="1" x14ac:dyDescent="0.45">
      <c r="A135" s="440">
        <v>8</v>
      </c>
      <c r="B135" s="451"/>
      <c r="C135" s="451"/>
      <c r="D135" s="451"/>
      <c r="E135" s="458" t="s">
        <v>2293</v>
      </c>
      <c r="F135" s="459"/>
      <c r="G135" s="459"/>
      <c r="H135" s="459"/>
      <c r="I135" s="459"/>
      <c r="J135" s="459"/>
      <c r="K135" s="452" t="s">
        <v>2753</v>
      </c>
      <c r="L135" s="459"/>
      <c r="M135" s="459"/>
      <c r="N135" s="459"/>
      <c r="O135" s="459"/>
      <c r="P135" s="459"/>
      <c r="Q135" s="460"/>
      <c r="R135" s="461"/>
      <c r="S135" s="461"/>
      <c r="T135" s="455"/>
      <c r="U135" s="456" t="str">
        <f>IFERROR(IF(VLOOKUP(E135,'Reference Records'!$C$96:$D$119,2,FALSE)=0,"",VLOOKUP(E135,'Reference Records'!$C$96:$D$119,2,FALSE)),"")</f>
        <v>MCI-00531</v>
      </c>
      <c r="V135" s="463"/>
      <c r="W135" s="457" t="str">
        <f t="shared" si="13"/>
        <v>Intervenciones conductuales para personas transgénero</v>
      </c>
      <c r="X135" s="457" t="str">
        <f t="shared" si="14"/>
        <v>a1P36000002L9FfEAK</v>
      </c>
      <c r="Y135" s="457" t="b">
        <f t="shared" si="15"/>
        <v>1</v>
      </c>
      <c r="Z135" s="457" t="b">
        <f t="shared" si="16"/>
        <v>1</v>
      </c>
      <c r="AA135" s="457" t="str">
        <f>IFERROR(VLOOKUP(K135,'Reference Records'!$C$122:$E$267,3,FALSE),"")</f>
        <v>a1O36000001qZ8FEAU</v>
      </c>
      <c r="AB135" s="457" t="s">
        <v>569</v>
      </c>
      <c r="AC135" s="47"/>
    </row>
    <row r="136" spans="1:29" ht="47.15" customHeight="1" x14ac:dyDescent="0.45">
      <c r="A136" s="440">
        <v>9</v>
      </c>
      <c r="B136" s="451"/>
      <c r="C136" s="451"/>
      <c r="D136" s="451"/>
      <c r="E136" s="458" t="s">
        <v>2293</v>
      </c>
      <c r="F136" s="459"/>
      <c r="G136" s="459"/>
      <c r="H136" s="459"/>
      <c r="I136" s="459"/>
      <c r="J136" s="459"/>
      <c r="K136" s="452" t="s">
        <v>2756</v>
      </c>
      <c r="L136" s="459"/>
      <c r="M136" s="459"/>
      <c r="N136" s="459"/>
      <c r="O136" s="459"/>
      <c r="P136" s="459"/>
      <c r="Q136" s="460"/>
      <c r="R136" s="461"/>
      <c r="S136" s="461"/>
      <c r="T136" s="455"/>
      <c r="U136" s="456" t="str">
        <f>IFERROR(IF(VLOOKUP(E136,'Reference Records'!$C$96:$D$119,2,FALSE)=0,"",VLOOKUP(E136,'Reference Records'!$C$96:$D$119,2,FALSE)),"")</f>
        <v>MCI-00531</v>
      </c>
      <c r="V136" s="463"/>
      <c r="W136" s="457" t="str">
        <f t="shared" si="13"/>
        <v>Programas de preservativos y lubricantes para personas transgénero</v>
      </c>
      <c r="X136" s="457" t="str">
        <f t="shared" si="14"/>
        <v>a1P36000002L9FfEAK</v>
      </c>
      <c r="Y136" s="457" t="b">
        <f t="shared" si="15"/>
        <v>1</v>
      </c>
      <c r="Z136" s="457" t="b">
        <f t="shared" si="16"/>
        <v>1</v>
      </c>
      <c r="AA136" s="457" t="str">
        <f>IFERROR(VLOOKUP(K136,'Reference Records'!$C$122:$E$267,3,FALSE),"")</f>
        <v>a1O36000001qZ8GEAU</v>
      </c>
      <c r="AB136" s="457" t="s">
        <v>570</v>
      </c>
      <c r="AC136" s="47"/>
    </row>
    <row r="137" spans="1:29" ht="47.15" customHeight="1" x14ac:dyDescent="0.45">
      <c r="A137" s="440">
        <v>10</v>
      </c>
      <c r="B137" s="451"/>
      <c r="C137" s="451"/>
      <c r="D137" s="451"/>
      <c r="E137" s="458" t="s">
        <v>2293</v>
      </c>
      <c r="F137" s="459"/>
      <c r="G137" s="459"/>
      <c r="H137" s="459"/>
      <c r="I137" s="459"/>
      <c r="J137" s="459"/>
      <c r="K137" s="452" t="s">
        <v>2765</v>
      </c>
      <c r="L137" s="459"/>
      <c r="M137" s="459"/>
      <c r="N137" s="459"/>
      <c r="O137" s="459"/>
      <c r="P137" s="459"/>
      <c r="Q137" s="460"/>
      <c r="R137" s="461"/>
      <c r="S137" s="461"/>
      <c r="T137" s="455"/>
      <c r="U137" s="456" t="str">
        <f>IFERROR(IF(VLOOKUP(E137,'Reference Records'!$C$96:$D$119,2,FALSE)=0,"",VLOOKUP(E137,'Reference Records'!$C$96:$D$119,2,FALSE)),"")</f>
        <v>MCI-00531</v>
      </c>
      <c r="V137" s="463"/>
      <c r="W137" s="457" t="str">
        <f t="shared" si="13"/>
        <v>Servicios de pruebas de VIH para personas transgénero</v>
      </c>
      <c r="X137" s="457" t="str">
        <f t="shared" si="14"/>
        <v>a1P36000002L9FfEAK</v>
      </c>
      <c r="Y137" s="457" t="b">
        <f t="shared" si="15"/>
        <v>1</v>
      </c>
      <c r="Z137" s="457" t="b">
        <f t="shared" si="16"/>
        <v>1</v>
      </c>
      <c r="AA137" s="457" t="str">
        <f>IFERROR(VLOOKUP(K137,'Reference Records'!$C$122:$E$267,3,FALSE),"")</f>
        <v>a1O36000001qZ8JEAU</v>
      </c>
      <c r="AB137" s="457" t="s">
        <v>571</v>
      </c>
      <c r="AC137" s="47"/>
    </row>
    <row r="138" spans="1:29" ht="47.15" customHeight="1" x14ac:dyDescent="0.45">
      <c r="A138" s="440">
        <v>11</v>
      </c>
      <c r="B138" s="451"/>
      <c r="C138" s="451"/>
      <c r="D138" s="451"/>
      <c r="E138" s="458" t="s">
        <v>2305</v>
      </c>
      <c r="F138" s="459"/>
      <c r="G138" s="459"/>
      <c r="H138" s="459"/>
      <c r="I138" s="459"/>
      <c r="J138" s="459"/>
      <c r="K138" s="452" t="s">
        <v>2824</v>
      </c>
      <c r="L138" s="459"/>
      <c r="M138" s="459"/>
      <c r="N138" s="459"/>
      <c r="O138" s="459"/>
      <c r="P138" s="459"/>
      <c r="Q138" s="460"/>
      <c r="R138" s="461"/>
      <c r="S138" s="461"/>
      <c r="T138" s="455"/>
      <c r="U138" s="456" t="str">
        <f>IFERROR(IF(VLOOKUP(E138,'Reference Records'!$C$96:$D$119,2,FALSE)=0,"",VLOOKUP(E138,'Reference Records'!$C$96:$D$119,2,FALSE)),"")</f>
        <v>MCI-00534</v>
      </c>
      <c r="V138" s="463"/>
      <c r="W138" s="457" t="str">
        <f t="shared" si="13"/>
        <v>Intervenciones conductuales para hombres que tienen relaciones sexuales con hombres</v>
      </c>
      <c r="X138" s="457" t="str">
        <f t="shared" si="14"/>
        <v>a1P36000002L9FgEAK</v>
      </c>
      <c r="Y138" s="457" t="b">
        <f t="shared" si="15"/>
        <v>1</v>
      </c>
      <c r="Z138" s="457" t="b">
        <f t="shared" si="16"/>
        <v>1</v>
      </c>
      <c r="AA138" s="457" t="str">
        <f>IFERROR(VLOOKUP(K138,'Reference Records'!$C$122:$E$267,3,FALSE),"")</f>
        <v>a1O36000001qZ94EAE</v>
      </c>
      <c r="AB138" s="457" t="s">
        <v>572</v>
      </c>
      <c r="AC138" s="47"/>
    </row>
    <row r="139" spans="1:29" ht="47.15" customHeight="1" x14ac:dyDescent="0.45">
      <c r="A139" s="440">
        <v>12</v>
      </c>
      <c r="B139" s="451"/>
      <c r="C139" s="451"/>
      <c r="D139" s="451"/>
      <c r="E139" s="458" t="s">
        <v>2305</v>
      </c>
      <c r="F139" s="459"/>
      <c r="G139" s="459"/>
      <c r="H139" s="459"/>
      <c r="I139" s="459"/>
      <c r="J139" s="459"/>
      <c r="K139" s="452" t="s">
        <v>2827</v>
      </c>
      <c r="L139" s="459"/>
      <c r="M139" s="459"/>
      <c r="N139" s="459"/>
      <c r="O139" s="459"/>
      <c r="P139" s="459"/>
      <c r="Q139" s="460"/>
      <c r="R139" s="461"/>
      <c r="S139" s="461"/>
      <c r="T139" s="455"/>
      <c r="U139" s="456" t="str">
        <f>IFERROR(IF(VLOOKUP(E139,'Reference Records'!$C$96:$D$119,2,FALSE)=0,"",VLOOKUP(E139,'Reference Records'!$C$96:$D$119,2,FALSE)),"")</f>
        <v>MCI-00534</v>
      </c>
      <c r="V139" s="463"/>
      <c r="W139" s="457" t="str">
        <f t="shared" si="13"/>
        <v>Programas de preservativos y lubricantes para hombres que tienen relaciones sexuales con hombres</v>
      </c>
      <c r="X139" s="457" t="str">
        <f t="shared" si="14"/>
        <v>a1P36000002L9FgEAK</v>
      </c>
      <c r="Y139" s="457" t="b">
        <f t="shared" si="15"/>
        <v>1</v>
      </c>
      <c r="Z139" s="457" t="b">
        <f t="shared" si="16"/>
        <v>1</v>
      </c>
      <c r="AA139" s="457" t="str">
        <f>IFERROR(VLOOKUP(K139,'Reference Records'!$C$122:$E$267,3,FALSE),"")</f>
        <v>a1O36000001qZ95EAE</v>
      </c>
      <c r="AB139" s="457" t="s">
        <v>573</v>
      </c>
      <c r="AC139" s="47"/>
    </row>
    <row r="140" spans="1:29" ht="47.15" customHeight="1" x14ac:dyDescent="0.45">
      <c r="A140" s="440">
        <v>13</v>
      </c>
      <c r="B140" s="451"/>
      <c r="C140" s="451"/>
      <c r="D140" s="451"/>
      <c r="E140" s="458" t="s">
        <v>2305</v>
      </c>
      <c r="F140" s="459"/>
      <c r="G140" s="459"/>
      <c r="H140" s="459"/>
      <c r="I140" s="459"/>
      <c r="J140" s="459"/>
      <c r="K140" s="452" t="s">
        <v>2830</v>
      </c>
      <c r="L140" s="459"/>
      <c r="M140" s="459"/>
      <c r="N140" s="459"/>
      <c r="O140" s="459"/>
      <c r="P140" s="459"/>
      <c r="Q140" s="460"/>
      <c r="R140" s="461"/>
      <c r="S140" s="461"/>
      <c r="T140" s="455"/>
      <c r="U140" s="456" t="str">
        <f>IFERROR(IF(VLOOKUP(E140,'Reference Records'!$C$96:$D$119,2,FALSE)=0,"",VLOOKUP(E140,'Reference Records'!$C$96:$D$119,2,FALSE)),"")</f>
        <v>MCI-00534</v>
      </c>
      <c r="V140" s="463"/>
      <c r="W140" s="457" t="str">
        <f t="shared" si="13"/>
        <v>Servicios de pruebas de VIH para hombres que tienen relaciones sexuales con hombres</v>
      </c>
      <c r="X140" s="457" t="str">
        <f t="shared" si="14"/>
        <v>a1P36000002L9FgEAK</v>
      </c>
      <c r="Y140" s="457" t="b">
        <f t="shared" si="15"/>
        <v>1</v>
      </c>
      <c r="Z140" s="457" t="b">
        <f t="shared" si="16"/>
        <v>1</v>
      </c>
      <c r="AA140" s="457" t="str">
        <f>IFERROR(VLOOKUP(K140,'Reference Records'!$C$122:$E$267,3,FALSE),"")</f>
        <v>a1O36000001qZ96EAE</v>
      </c>
      <c r="AB140" s="457" t="s">
        <v>574</v>
      </c>
      <c r="AC140" s="47"/>
    </row>
    <row r="141" spans="1:29" ht="47.15" customHeight="1" x14ac:dyDescent="0.45">
      <c r="A141" s="440">
        <v>14</v>
      </c>
      <c r="B141" s="451"/>
      <c r="C141" s="451"/>
      <c r="D141" s="451"/>
      <c r="E141" s="458" t="str">
        <f>IFERROR(IF(AND(K141="",T141=""),"",(VLOOKUP(Q141,'Reference records(soft deleted)'!$B$61:$D$89,3,FALSE))),"")</f>
        <v/>
      </c>
      <c r="F141" s="459"/>
      <c r="G141" s="459"/>
      <c r="H141" s="459"/>
      <c r="I141" s="459"/>
      <c r="J141" s="459"/>
      <c r="K141" s="452" t="str">
        <f>IFERROR(VLOOKUP(R141,'Reference records(soft deleted)'!$B$172:$D$343,3,FALSE),"")</f>
        <v/>
      </c>
      <c r="L141" s="459"/>
      <c r="M141" s="459"/>
      <c r="N141" s="459"/>
      <c r="O141" s="459"/>
      <c r="P141" s="459"/>
      <c r="Q141" s="460"/>
      <c r="R141" s="461"/>
      <c r="S141" s="461"/>
      <c r="T141" s="462"/>
      <c r="U141" s="456" t="str">
        <f>IFERROR(IF(VLOOKUP(E141,'Reference Records'!$C$96:$D$119,2,FALSE)=0,"",VLOOKUP(E141,'Reference Records'!$C$96:$D$119,2,FALSE)),"")</f>
        <v/>
      </c>
      <c r="V141" s="463"/>
      <c r="W141" s="457" t="str">
        <f t="shared" si="13"/>
        <v/>
      </c>
      <c r="X141" s="457" t="str">
        <f t="shared" si="14"/>
        <v>a1P36000002L9FhEAK</v>
      </c>
      <c r="Y141" s="457" t="b">
        <f t="shared" si="15"/>
        <v>0</v>
      </c>
      <c r="Z141" s="457" t="b">
        <f t="shared" si="16"/>
        <v>1</v>
      </c>
      <c r="AA141" s="457" t="str">
        <f>IFERROR(VLOOKUP(K141,'Reference Records'!$C$122:$E$267,3,FALSE),"")</f>
        <v/>
      </c>
      <c r="AB141" s="457" t="s">
        <v>575</v>
      </c>
      <c r="AC141" s="47"/>
    </row>
    <row r="142" spans="1:29" ht="47.15" customHeight="1" x14ac:dyDescent="0.45">
      <c r="A142" s="440">
        <v>15</v>
      </c>
      <c r="B142" s="451"/>
      <c r="C142" s="451"/>
      <c r="D142" s="451"/>
      <c r="E142" s="458" t="str">
        <f>IFERROR(IF(AND(K142="",T142=""),"",(VLOOKUP(Q142,'Reference records(soft deleted)'!$B$61:$D$89,3,FALSE))),"")</f>
        <v/>
      </c>
      <c r="F142" s="459"/>
      <c r="G142" s="459"/>
      <c r="H142" s="459"/>
      <c r="I142" s="459"/>
      <c r="J142" s="459"/>
      <c r="K142" s="452" t="str">
        <f>IFERROR(VLOOKUP(R142,'Reference records(soft deleted)'!$B$172:$D$343,3,FALSE),"")</f>
        <v/>
      </c>
      <c r="L142" s="459"/>
      <c r="M142" s="459"/>
      <c r="N142" s="459"/>
      <c r="O142" s="459"/>
      <c r="P142" s="459"/>
      <c r="Q142" s="460"/>
      <c r="R142" s="461"/>
      <c r="S142" s="461"/>
      <c r="T142" s="462"/>
      <c r="U142" s="456" t="str">
        <f>IFERROR(IF(VLOOKUP(E142,'Reference Records'!$C$96:$D$119,2,FALSE)=0,"",VLOOKUP(E142,'Reference Records'!$C$96:$D$119,2,FALSE)),"")</f>
        <v/>
      </c>
      <c r="V142" s="463"/>
      <c r="W142" s="457" t="str">
        <f t="shared" si="13"/>
        <v/>
      </c>
      <c r="X142" s="457" t="str">
        <f t="shared" si="14"/>
        <v>a1P36000002L9FhEAK</v>
      </c>
      <c r="Y142" s="457" t="b">
        <f t="shared" si="15"/>
        <v>0</v>
      </c>
      <c r="Z142" s="457" t="b">
        <f t="shared" si="16"/>
        <v>1</v>
      </c>
      <c r="AA142" s="457" t="str">
        <f>IFERROR(VLOOKUP(K142,'Reference Records'!$C$122:$E$267,3,FALSE),"")</f>
        <v/>
      </c>
      <c r="AB142" s="457" t="s">
        <v>576</v>
      </c>
      <c r="AC142" s="47"/>
    </row>
    <row r="143" spans="1:29" ht="47.15" customHeight="1" x14ac:dyDescent="0.45">
      <c r="A143" s="440">
        <v>16</v>
      </c>
      <c r="B143" s="451"/>
      <c r="C143" s="451"/>
      <c r="D143" s="451"/>
      <c r="E143" s="458" t="str">
        <f>IFERROR(IF(AND(K143="",T143=""),"",(VLOOKUP(Q143,'Reference records(soft deleted)'!$B$61:$D$89,3,FALSE))),"")</f>
        <v/>
      </c>
      <c r="F143" s="459"/>
      <c r="G143" s="459"/>
      <c r="H143" s="459"/>
      <c r="I143" s="459"/>
      <c r="J143" s="459"/>
      <c r="K143" s="452" t="str">
        <f>IFERROR(VLOOKUP(R143,'Reference records(soft deleted)'!$B$172:$D$343,3,FALSE),"")</f>
        <v/>
      </c>
      <c r="L143" s="459"/>
      <c r="M143" s="459"/>
      <c r="N143" s="459"/>
      <c r="O143" s="459"/>
      <c r="P143" s="459"/>
      <c r="Q143" s="460"/>
      <c r="R143" s="461"/>
      <c r="S143" s="461"/>
      <c r="T143" s="462"/>
      <c r="U143" s="456" t="str">
        <f>IFERROR(IF(VLOOKUP(E143,'Reference Records'!$C$96:$D$119,2,FALSE)=0,"",VLOOKUP(E143,'Reference Records'!$C$96:$D$119,2,FALSE)),"")</f>
        <v/>
      </c>
      <c r="V143" s="463"/>
      <c r="W143" s="457" t="str">
        <f t="shared" si="13"/>
        <v/>
      </c>
      <c r="X143" s="457" t="str">
        <f t="shared" si="14"/>
        <v>a1P36000002L9FhEAK</v>
      </c>
      <c r="Y143" s="457" t="b">
        <f t="shared" si="15"/>
        <v>0</v>
      </c>
      <c r="Z143" s="457" t="b">
        <f t="shared" si="16"/>
        <v>1</v>
      </c>
      <c r="AA143" s="457" t="str">
        <f>IFERROR(VLOOKUP(K143,'Reference Records'!$C$122:$E$267,3,FALSE),"")</f>
        <v/>
      </c>
      <c r="AB143" s="457" t="s">
        <v>577</v>
      </c>
      <c r="AC143" s="47"/>
    </row>
    <row r="144" spans="1:29" ht="47.15" customHeight="1" x14ac:dyDescent="0.45">
      <c r="A144" s="440">
        <v>17</v>
      </c>
      <c r="B144" s="451"/>
      <c r="C144" s="451"/>
      <c r="D144" s="451"/>
      <c r="E144" s="458" t="str">
        <f>IFERROR(IF(AND(K144="",T144=""),"",(VLOOKUP(Q144,'Reference records(soft deleted)'!$B$61:$D$89,3,FALSE))),"")</f>
        <v/>
      </c>
      <c r="F144" s="459"/>
      <c r="G144" s="459"/>
      <c r="H144" s="459"/>
      <c r="I144" s="459"/>
      <c r="J144" s="459"/>
      <c r="K144" s="452" t="str">
        <f>IFERROR(VLOOKUP(R144,'Reference records(soft deleted)'!$B$172:$D$343,3,FALSE),"")</f>
        <v/>
      </c>
      <c r="L144" s="459"/>
      <c r="M144" s="459"/>
      <c r="N144" s="459"/>
      <c r="O144" s="459"/>
      <c r="P144" s="459"/>
      <c r="Q144" s="460"/>
      <c r="R144" s="461"/>
      <c r="S144" s="461"/>
      <c r="T144" s="462"/>
      <c r="U144" s="456" t="str">
        <f>IFERROR(IF(VLOOKUP(E144,'Reference Records'!$C$96:$D$119,2,FALSE)=0,"",VLOOKUP(E144,'Reference Records'!$C$96:$D$119,2,FALSE)),"")</f>
        <v/>
      </c>
      <c r="V144" s="463"/>
      <c r="W144" s="457" t="str">
        <f t="shared" si="13"/>
        <v/>
      </c>
      <c r="X144" s="457" t="str">
        <f t="shared" si="14"/>
        <v>a1P36000002L9FhEAK</v>
      </c>
      <c r="Y144" s="457" t="b">
        <f t="shared" si="15"/>
        <v>0</v>
      </c>
      <c r="Z144" s="457" t="b">
        <f t="shared" si="16"/>
        <v>1</v>
      </c>
      <c r="AA144" s="457" t="str">
        <f>IFERROR(VLOOKUP(K144,'Reference Records'!$C$122:$E$267,3,FALSE),"")</f>
        <v/>
      </c>
      <c r="AB144" s="457" t="s">
        <v>578</v>
      </c>
      <c r="AC144" s="47"/>
    </row>
    <row r="145" spans="1:29" ht="47.15" customHeight="1" x14ac:dyDescent="0.45">
      <c r="A145" s="440">
        <v>18</v>
      </c>
      <c r="B145" s="451"/>
      <c r="C145" s="451"/>
      <c r="D145" s="451"/>
      <c r="E145" s="458" t="str">
        <f>IFERROR(IF(AND(K145="",T145=""),"",(VLOOKUP(Q145,'Reference records(soft deleted)'!$B$61:$D$89,3,FALSE))),"")</f>
        <v/>
      </c>
      <c r="F145" s="459"/>
      <c r="G145" s="459"/>
      <c r="H145" s="459"/>
      <c r="I145" s="459"/>
      <c r="J145" s="459"/>
      <c r="K145" s="452" t="str">
        <f>IFERROR(VLOOKUP(R145,'Reference records(soft deleted)'!$B$172:$D$343,3,FALSE),"")</f>
        <v/>
      </c>
      <c r="L145" s="459"/>
      <c r="M145" s="459"/>
      <c r="N145" s="459"/>
      <c r="O145" s="459"/>
      <c r="P145" s="459"/>
      <c r="Q145" s="460"/>
      <c r="R145" s="461"/>
      <c r="S145" s="461"/>
      <c r="T145" s="462"/>
      <c r="U145" s="456" t="str">
        <f>IFERROR(IF(VLOOKUP(E145,'Reference Records'!$C$96:$D$119,2,FALSE)=0,"",VLOOKUP(E145,'Reference Records'!$C$96:$D$119,2,FALSE)),"")</f>
        <v/>
      </c>
      <c r="V145" s="463"/>
      <c r="W145" s="457" t="str">
        <f t="shared" si="13"/>
        <v/>
      </c>
      <c r="X145" s="457" t="str">
        <f t="shared" si="14"/>
        <v>a1P36000002L9FhEAK</v>
      </c>
      <c r="Y145" s="457" t="b">
        <f t="shared" si="15"/>
        <v>0</v>
      </c>
      <c r="Z145" s="457" t="b">
        <f t="shared" si="16"/>
        <v>1</v>
      </c>
      <c r="AA145" s="457" t="str">
        <f>IFERROR(VLOOKUP(K145,'Reference Records'!$C$122:$E$267,3,FALSE),"")</f>
        <v/>
      </c>
      <c r="AB145" s="457" t="s">
        <v>579</v>
      </c>
      <c r="AC145" s="47"/>
    </row>
    <row r="146" spans="1:29" ht="47.15" customHeight="1" x14ac:dyDescent="0.45">
      <c r="A146" s="440">
        <v>19</v>
      </c>
      <c r="B146" s="451"/>
      <c r="C146" s="451"/>
      <c r="D146" s="451"/>
      <c r="E146" s="458" t="str">
        <f>IFERROR(IF(AND(K146="",T146=""),"",(VLOOKUP(Q146,'Reference records(soft deleted)'!$B$61:$D$89,3,FALSE))),"")</f>
        <v/>
      </c>
      <c r="F146" s="459"/>
      <c r="G146" s="459"/>
      <c r="H146" s="459"/>
      <c r="I146" s="459"/>
      <c r="J146" s="459"/>
      <c r="K146" s="452" t="str">
        <f>IFERROR(VLOOKUP(R146,'Reference records(soft deleted)'!$B$172:$D$343,3,FALSE),"")</f>
        <v/>
      </c>
      <c r="L146" s="459"/>
      <c r="M146" s="459"/>
      <c r="N146" s="459"/>
      <c r="O146" s="459"/>
      <c r="P146" s="459"/>
      <c r="Q146" s="460"/>
      <c r="R146" s="461"/>
      <c r="S146" s="461"/>
      <c r="T146" s="462"/>
      <c r="U146" s="456" t="str">
        <f>IFERROR(IF(VLOOKUP(E146,'Reference Records'!$C$96:$D$119,2,FALSE)=0,"",VLOOKUP(E146,'Reference Records'!$C$96:$D$119,2,FALSE)),"")</f>
        <v/>
      </c>
      <c r="V146" s="463"/>
      <c r="W146" s="457" t="str">
        <f t="shared" si="13"/>
        <v/>
      </c>
      <c r="X146" s="457" t="str">
        <f t="shared" si="14"/>
        <v>a1P36000002L9FhEAK</v>
      </c>
      <c r="Y146" s="457" t="b">
        <f t="shared" si="15"/>
        <v>0</v>
      </c>
      <c r="Z146" s="457" t="b">
        <f t="shared" si="16"/>
        <v>1</v>
      </c>
      <c r="AA146" s="457" t="str">
        <f>IFERROR(VLOOKUP(K146,'Reference Records'!$C$122:$E$267,3,FALSE),"")</f>
        <v/>
      </c>
      <c r="AB146" s="457" t="s">
        <v>580</v>
      </c>
      <c r="AC146" s="47"/>
    </row>
    <row r="147" spans="1:29" ht="47.15" customHeight="1" x14ac:dyDescent="0.45">
      <c r="A147" s="440">
        <v>20</v>
      </c>
      <c r="B147" s="451"/>
      <c r="C147" s="451"/>
      <c r="D147" s="451"/>
      <c r="E147" s="458" t="str">
        <f>IFERROR(IF(AND(K147="",T147=""),"",(VLOOKUP(Q147,'Reference records(soft deleted)'!$B$61:$D$89,3,FALSE))),"")</f>
        <v/>
      </c>
      <c r="F147" s="459"/>
      <c r="G147" s="459"/>
      <c r="H147" s="459"/>
      <c r="I147" s="459"/>
      <c r="J147" s="459"/>
      <c r="K147" s="452" t="str">
        <f>IFERROR(VLOOKUP(R147,'Reference records(soft deleted)'!$B$172:$D$343,3,FALSE),"")</f>
        <v/>
      </c>
      <c r="L147" s="459"/>
      <c r="M147" s="459"/>
      <c r="N147" s="459"/>
      <c r="O147" s="459"/>
      <c r="P147" s="459"/>
      <c r="Q147" s="460"/>
      <c r="R147" s="461"/>
      <c r="S147" s="461"/>
      <c r="T147" s="462"/>
      <c r="U147" s="456" t="str">
        <f>IFERROR(IF(VLOOKUP(E147,'Reference Records'!$C$96:$D$119,2,FALSE)=0,"",VLOOKUP(E147,'Reference Records'!$C$96:$D$119,2,FALSE)),"")</f>
        <v/>
      </c>
      <c r="V147" s="463"/>
      <c r="W147" s="457" t="str">
        <f t="shared" si="13"/>
        <v/>
      </c>
      <c r="X147" s="457" t="str">
        <f t="shared" si="14"/>
        <v>a1P36000002L9FhEAK</v>
      </c>
      <c r="Y147" s="457" t="b">
        <f t="shared" si="15"/>
        <v>0</v>
      </c>
      <c r="Z147" s="457" t="b">
        <f t="shared" si="16"/>
        <v>1</v>
      </c>
      <c r="AA147" s="457" t="str">
        <f>IFERROR(VLOOKUP(K147,'Reference Records'!$C$122:$E$267,3,FALSE),"")</f>
        <v/>
      </c>
      <c r="AB147" s="457" t="s">
        <v>581</v>
      </c>
      <c r="AC147" s="47"/>
    </row>
    <row r="148" spans="1:29" ht="47.15" customHeight="1" x14ac:dyDescent="0.45">
      <c r="A148" s="440">
        <v>21</v>
      </c>
      <c r="B148" s="451"/>
      <c r="C148" s="451"/>
      <c r="D148" s="451"/>
      <c r="E148" s="458" t="str">
        <f>IFERROR(IF(AND(K148="",T148=""),"",(VLOOKUP(Q148,'Reference records(soft deleted)'!$B$61:$D$89,3,FALSE))),"")</f>
        <v/>
      </c>
      <c r="F148" s="459"/>
      <c r="G148" s="459"/>
      <c r="H148" s="459"/>
      <c r="I148" s="459"/>
      <c r="J148" s="459"/>
      <c r="K148" s="452" t="str">
        <f>IFERROR(VLOOKUP(R148,'Reference records(soft deleted)'!$B$172:$D$343,3,FALSE),"")</f>
        <v/>
      </c>
      <c r="L148" s="459"/>
      <c r="M148" s="459"/>
      <c r="N148" s="459"/>
      <c r="O148" s="459"/>
      <c r="P148" s="459"/>
      <c r="Q148" s="460"/>
      <c r="R148" s="461"/>
      <c r="S148" s="461"/>
      <c r="T148" s="462"/>
      <c r="U148" s="456" t="str">
        <f>IFERROR(IF(VLOOKUP(E148,'Reference Records'!$C$96:$D$119,2,FALSE)=0,"",VLOOKUP(E148,'Reference Records'!$C$96:$D$119,2,FALSE)),"")</f>
        <v/>
      </c>
      <c r="V148" s="463"/>
      <c r="W148" s="457" t="str">
        <f t="shared" si="13"/>
        <v/>
      </c>
      <c r="X148" s="457" t="str">
        <f t="shared" si="14"/>
        <v>a1P36000002L9FhEAK</v>
      </c>
      <c r="Y148" s="457" t="b">
        <f t="shared" si="15"/>
        <v>0</v>
      </c>
      <c r="Z148" s="457" t="b">
        <f t="shared" si="16"/>
        <v>1</v>
      </c>
      <c r="AA148" s="457" t="str">
        <f>IFERROR(VLOOKUP(K148,'Reference Records'!$C$122:$E$267,3,FALSE),"")</f>
        <v/>
      </c>
      <c r="AB148" s="457" t="s">
        <v>582</v>
      </c>
      <c r="AC148" s="47"/>
    </row>
    <row r="149" spans="1:29" ht="47.15" customHeight="1" x14ac:dyDescent="0.45">
      <c r="A149" s="440">
        <v>22</v>
      </c>
      <c r="B149" s="451"/>
      <c r="C149" s="451"/>
      <c r="D149" s="451"/>
      <c r="E149" s="458" t="str">
        <f>IFERROR(IF(AND(K149="",T149=""),"",(VLOOKUP(Q149,'Reference records(soft deleted)'!$B$61:$D$89,3,FALSE))),"")</f>
        <v/>
      </c>
      <c r="F149" s="459"/>
      <c r="G149" s="459"/>
      <c r="H149" s="459"/>
      <c r="I149" s="459"/>
      <c r="J149" s="459"/>
      <c r="K149" s="452" t="str">
        <f>IFERROR(VLOOKUP(R149,'Reference records(soft deleted)'!$B$172:$D$343,3,FALSE),"")</f>
        <v/>
      </c>
      <c r="L149" s="459"/>
      <c r="M149" s="459"/>
      <c r="N149" s="459"/>
      <c r="O149" s="459"/>
      <c r="P149" s="459"/>
      <c r="Q149" s="460"/>
      <c r="R149" s="461"/>
      <c r="S149" s="461"/>
      <c r="T149" s="462"/>
      <c r="U149" s="456" t="str">
        <f>IFERROR(IF(VLOOKUP(E149,'Reference Records'!$C$96:$D$119,2,FALSE)=0,"",VLOOKUP(E149,'Reference Records'!$C$96:$D$119,2,FALSE)),"")</f>
        <v/>
      </c>
      <c r="V149" s="463"/>
      <c r="W149" s="457" t="str">
        <f t="shared" si="13"/>
        <v/>
      </c>
      <c r="X149" s="457" t="str">
        <f t="shared" si="14"/>
        <v>a1P36000002L9FhEAK</v>
      </c>
      <c r="Y149" s="457" t="b">
        <f t="shared" si="15"/>
        <v>0</v>
      </c>
      <c r="Z149" s="457" t="b">
        <f t="shared" si="16"/>
        <v>1</v>
      </c>
      <c r="AA149" s="457" t="str">
        <f>IFERROR(VLOOKUP(K149,'Reference Records'!$C$122:$E$267,3,FALSE),"")</f>
        <v/>
      </c>
      <c r="AB149" s="457" t="s">
        <v>583</v>
      </c>
      <c r="AC149" s="47"/>
    </row>
    <row r="150" spans="1:29" ht="47.15" customHeight="1" x14ac:dyDescent="0.45">
      <c r="A150" s="440">
        <v>23</v>
      </c>
      <c r="B150" s="451"/>
      <c r="C150" s="451"/>
      <c r="D150" s="451"/>
      <c r="E150" s="458" t="str">
        <f>IFERROR(IF(AND(K150="",T150=""),"",(VLOOKUP(Q150,'Reference records(soft deleted)'!$B$61:$D$89,3,FALSE))),"")</f>
        <v/>
      </c>
      <c r="F150" s="459"/>
      <c r="G150" s="459"/>
      <c r="H150" s="459"/>
      <c r="I150" s="459"/>
      <c r="J150" s="459"/>
      <c r="K150" s="452" t="str">
        <f>IFERROR(VLOOKUP(R150,'Reference records(soft deleted)'!$B$172:$D$343,3,FALSE),"")</f>
        <v/>
      </c>
      <c r="L150" s="459"/>
      <c r="M150" s="459"/>
      <c r="N150" s="459"/>
      <c r="O150" s="459"/>
      <c r="P150" s="459"/>
      <c r="Q150" s="460"/>
      <c r="R150" s="461"/>
      <c r="S150" s="461"/>
      <c r="T150" s="462"/>
      <c r="U150" s="456" t="str">
        <f>IFERROR(IF(VLOOKUP(E150,'Reference Records'!$C$96:$D$119,2,FALSE)=0,"",VLOOKUP(E150,'Reference Records'!$C$96:$D$119,2,FALSE)),"")</f>
        <v/>
      </c>
      <c r="V150" s="463"/>
      <c r="W150" s="457" t="str">
        <f t="shared" si="13"/>
        <v/>
      </c>
      <c r="X150" s="457" t="str">
        <f t="shared" si="14"/>
        <v>a1P36000002L9FhEAK</v>
      </c>
      <c r="Y150" s="457" t="b">
        <f t="shared" si="15"/>
        <v>0</v>
      </c>
      <c r="Z150" s="457" t="b">
        <f t="shared" si="16"/>
        <v>1</v>
      </c>
      <c r="AA150" s="457" t="str">
        <f>IFERROR(VLOOKUP(K150,'Reference Records'!$C$122:$E$267,3,FALSE),"")</f>
        <v/>
      </c>
      <c r="AB150" s="457" t="s">
        <v>584</v>
      </c>
      <c r="AC150" s="47"/>
    </row>
    <row r="151" spans="1:29" ht="47.15" customHeight="1" x14ac:dyDescent="0.45">
      <c r="A151" s="440">
        <v>24</v>
      </c>
      <c r="B151" s="451"/>
      <c r="C151" s="451"/>
      <c r="D151" s="451"/>
      <c r="E151" s="458" t="str">
        <f>IFERROR(IF(AND(K151="",T151=""),"",(VLOOKUP(Q151,'Reference records(soft deleted)'!$B$61:$D$89,3,FALSE))),"")</f>
        <v/>
      </c>
      <c r="F151" s="459"/>
      <c r="G151" s="459"/>
      <c r="H151" s="459"/>
      <c r="I151" s="459"/>
      <c r="J151" s="459"/>
      <c r="K151" s="452" t="str">
        <f>IFERROR(VLOOKUP(R151,'Reference records(soft deleted)'!$B$172:$D$343,3,FALSE),"")</f>
        <v/>
      </c>
      <c r="L151" s="459"/>
      <c r="M151" s="459"/>
      <c r="N151" s="459"/>
      <c r="O151" s="459"/>
      <c r="P151" s="459"/>
      <c r="Q151" s="460"/>
      <c r="R151" s="461"/>
      <c r="S151" s="461"/>
      <c r="T151" s="462"/>
      <c r="U151" s="456" t="str">
        <f>IFERROR(IF(VLOOKUP(E151,'Reference Records'!$C$96:$D$119,2,FALSE)=0,"",VLOOKUP(E151,'Reference Records'!$C$96:$D$119,2,FALSE)),"")</f>
        <v/>
      </c>
      <c r="V151" s="463"/>
      <c r="W151" s="457" t="str">
        <f t="shared" si="13"/>
        <v/>
      </c>
      <c r="X151" s="457" t="str">
        <f t="shared" si="14"/>
        <v>a1P36000002L9FhEAK</v>
      </c>
      <c r="Y151" s="457" t="b">
        <f t="shared" si="15"/>
        <v>0</v>
      </c>
      <c r="Z151" s="457" t="b">
        <f t="shared" si="16"/>
        <v>1</v>
      </c>
      <c r="AA151" s="457" t="str">
        <f>IFERROR(VLOOKUP(K151,'Reference Records'!$C$122:$E$267,3,FALSE),"")</f>
        <v/>
      </c>
      <c r="AB151" s="457" t="s">
        <v>585</v>
      </c>
      <c r="AC151" s="47"/>
    </row>
    <row r="152" spans="1:29" ht="47.15" customHeight="1" x14ac:dyDescent="0.45">
      <c r="A152" s="440">
        <v>25</v>
      </c>
      <c r="B152" s="451"/>
      <c r="C152" s="451"/>
      <c r="D152" s="451"/>
      <c r="E152" s="458" t="str">
        <f>IFERROR(IF(AND(K152="",T152=""),"",(VLOOKUP(Q152,'Reference records(soft deleted)'!$B$61:$D$89,3,FALSE))),"")</f>
        <v/>
      </c>
      <c r="F152" s="459"/>
      <c r="G152" s="459"/>
      <c r="H152" s="459"/>
      <c r="I152" s="459"/>
      <c r="J152" s="459"/>
      <c r="K152" s="452" t="str">
        <f>IFERROR(VLOOKUP(R152,'Reference records(soft deleted)'!$B$172:$D$343,3,FALSE),"")</f>
        <v/>
      </c>
      <c r="L152" s="459"/>
      <c r="M152" s="459"/>
      <c r="N152" s="459"/>
      <c r="O152" s="459"/>
      <c r="P152" s="459"/>
      <c r="Q152" s="460"/>
      <c r="R152" s="461"/>
      <c r="S152" s="461"/>
      <c r="T152" s="462"/>
      <c r="U152" s="456" t="str">
        <f>IFERROR(IF(VLOOKUP(E152,'Reference Records'!$C$96:$D$119,2,FALSE)=0,"",VLOOKUP(E152,'Reference Records'!$C$96:$D$119,2,FALSE)),"")</f>
        <v/>
      </c>
      <c r="V152" s="463"/>
      <c r="W152" s="457" t="str">
        <f t="shared" si="13"/>
        <v/>
      </c>
      <c r="X152" s="457" t="str">
        <f t="shared" si="14"/>
        <v>a1P36000002L9FhEAK</v>
      </c>
      <c r="Y152" s="457" t="b">
        <f t="shared" si="15"/>
        <v>0</v>
      </c>
      <c r="Z152" s="457" t="b">
        <f t="shared" si="16"/>
        <v>1</v>
      </c>
      <c r="AA152" s="457" t="str">
        <f>IFERROR(VLOOKUP(K152,'Reference Records'!$C$122:$E$267,3,FALSE),"")</f>
        <v/>
      </c>
      <c r="AB152" s="457" t="s">
        <v>586</v>
      </c>
      <c r="AC152" s="47"/>
    </row>
    <row r="153" spans="1:29" ht="47.15" customHeight="1" x14ac:dyDescent="0.45">
      <c r="A153" s="440">
        <v>26</v>
      </c>
      <c r="B153" s="451"/>
      <c r="C153" s="451"/>
      <c r="D153" s="451"/>
      <c r="E153" s="458" t="str">
        <f>IFERROR(IF(AND(K153="",T153=""),"",(VLOOKUP(Q153,'Reference records(soft deleted)'!$B$61:$D$89,3,FALSE))),"")</f>
        <v/>
      </c>
      <c r="F153" s="459"/>
      <c r="G153" s="459"/>
      <c r="H153" s="459"/>
      <c r="I153" s="459"/>
      <c r="J153" s="459"/>
      <c r="K153" s="452" t="str">
        <f>IFERROR(VLOOKUP(R153,'Reference records(soft deleted)'!$B$172:$D$343,3,FALSE),"")</f>
        <v/>
      </c>
      <c r="L153" s="459"/>
      <c r="M153" s="459"/>
      <c r="N153" s="459"/>
      <c r="O153" s="459"/>
      <c r="P153" s="459"/>
      <c r="Q153" s="460"/>
      <c r="R153" s="461"/>
      <c r="S153" s="461"/>
      <c r="T153" s="462"/>
      <c r="U153" s="456" t="str">
        <f>IFERROR(IF(VLOOKUP(E153,'Reference Records'!$C$96:$D$119,2,FALSE)=0,"",VLOOKUP(E153,'Reference Records'!$C$96:$D$119,2,FALSE)),"")</f>
        <v/>
      </c>
      <c r="V153" s="463"/>
      <c r="W153" s="457" t="str">
        <f t="shared" si="13"/>
        <v/>
      </c>
      <c r="X153" s="457" t="str">
        <f t="shared" si="14"/>
        <v>a1P36000002L9FhEAK</v>
      </c>
      <c r="Y153" s="457" t="b">
        <f t="shared" si="15"/>
        <v>0</v>
      </c>
      <c r="Z153" s="457" t="b">
        <f t="shared" si="16"/>
        <v>1</v>
      </c>
      <c r="AA153" s="457" t="str">
        <f>IFERROR(VLOOKUP(K153,'Reference Records'!$C$122:$E$267,3,FALSE),"")</f>
        <v/>
      </c>
      <c r="AB153" s="457" t="s">
        <v>587</v>
      </c>
      <c r="AC153" s="47"/>
    </row>
    <row r="154" spans="1:29" ht="47.15" customHeight="1" x14ac:dyDescent="0.45">
      <c r="A154" s="440">
        <v>27</v>
      </c>
      <c r="B154" s="451"/>
      <c r="C154" s="451"/>
      <c r="D154" s="451"/>
      <c r="E154" s="458" t="str">
        <f>IFERROR(IF(AND(K154="",T154=""),"",(VLOOKUP(Q154,'Reference records(soft deleted)'!$B$61:$D$89,3,FALSE))),"")</f>
        <v/>
      </c>
      <c r="F154" s="459"/>
      <c r="G154" s="459"/>
      <c r="H154" s="459"/>
      <c r="I154" s="459"/>
      <c r="J154" s="459"/>
      <c r="K154" s="452" t="str">
        <f>IFERROR(VLOOKUP(R154,'Reference records(soft deleted)'!$B$172:$D$343,3,FALSE),"")</f>
        <v/>
      </c>
      <c r="L154" s="459"/>
      <c r="M154" s="459"/>
      <c r="N154" s="459"/>
      <c r="O154" s="459"/>
      <c r="P154" s="459"/>
      <c r="Q154" s="460"/>
      <c r="R154" s="461"/>
      <c r="S154" s="461"/>
      <c r="T154" s="462"/>
      <c r="U154" s="456" t="str">
        <f>IFERROR(IF(VLOOKUP(E154,'Reference Records'!$C$96:$D$119,2,FALSE)=0,"",VLOOKUP(E154,'Reference Records'!$C$96:$D$119,2,FALSE)),"")</f>
        <v/>
      </c>
      <c r="V154" s="463"/>
      <c r="W154" s="457" t="str">
        <f t="shared" si="13"/>
        <v/>
      </c>
      <c r="X154" s="457" t="str">
        <f t="shared" si="14"/>
        <v>a1P36000002L9FhEAK</v>
      </c>
      <c r="Y154" s="457" t="b">
        <f t="shared" si="15"/>
        <v>0</v>
      </c>
      <c r="Z154" s="457" t="b">
        <f t="shared" si="16"/>
        <v>1</v>
      </c>
      <c r="AA154" s="457" t="str">
        <f>IFERROR(VLOOKUP(K154,'Reference Records'!$C$122:$E$267,3,FALSE),"")</f>
        <v/>
      </c>
      <c r="AB154" s="457" t="s">
        <v>588</v>
      </c>
      <c r="AC154" s="47"/>
    </row>
    <row r="155" spans="1:29" ht="47.15" customHeight="1" x14ac:dyDescent="0.45">
      <c r="A155" s="440">
        <v>28</v>
      </c>
      <c r="B155" s="451"/>
      <c r="C155" s="451"/>
      <c r="D155" s="451"/>
      <c r="E155" s="458" t="str">
        <f>IFERROR(IF(AND(K155="",T155=""),"",(VLOOKUP(Q155,'Reference records(soft deleted)'!$B$61:$D$89,3,FALSE))),"")</f>
        <v/>
      </c>
      <c r="F155" s="459"/>
      <c r="G155" s="459"/>
      <c r="H155" s="459"/>
      <c r="I155" s="459"/>
      <c r="J155" s="459"/>
      <c r="K155" s="452" t="str">
        <f>IFERROR(VLOOKUP(R155,'Reference records(soft deleted)'!$B$172:$D$343,3,FALSE),"")</f>
        <v/>
      </c>
      <c r="L155" s="459"/>
      <c r="M155" s="459"/>
      <c r="N155" s="459"/>
      <c r="O155" s="459"/>
      <c r="P155" s="459"/>
      <c r="Q155" s="460"/>
      <c r="R155" s="461"/>
      <c r="S155" s="461"/>
      <c r="T155" s="462"/>
      <c r="U155" s="456" t="str">
        <f>IFERROR(IF(VLOOKUP(E155,'Reference Records'!$C$96:$D$119,2,FALSE)=0,"",VLOOKUP(E155,'Reference Records'!$C$96:$D$119,2,FALSE)),"")</f>
        <v/>
      </c>
      <c r="V155" s="463"/>
      <c r="W155" s="457" t="str">
        <f t="shared" si="13"/>
        <v/>
      </c>
      <c r="X155" s="457" t="str">
        <f t="shared" si="14"/>
        <v>a1P36000002L9FhEAK</v>
      </c>
      <c r="Y155" s="457" t="b">
        <f t="shared" si="15"/>
        <v>0</v>
      </c>
      <c r="Z155" s="457" t="b">
        <f t="shared" si="16"/>
        <v>1</v>
      </c>
      <c r="AA155" s="457" t="str">
        <f>IFERROR(VLOOKUP(K155,'Reference Records'!$C$122:$E$267,3,FALSE),"")</f>
        <v/>
      </c>
      <c r="AB155" s="457" t="s">
        <v>589</v>
      </c>
      <c r="AC155" s="47"/>
    </row>
    <row r="156" spans="1:29" ht="47.15" customHeight="1" x14ac:dyDescent="0.45">
      <c r="A156" s="440">
        <v>29</v>
      </c>
      <c r="B156" s="451"/>
      <c r="C156" s="451"/>
      <c r="D156" s="451"/>
      <c r="E156" s="458" t="str">
        <f>IFERROR(IF(AND(K156="",T156=""),"",(VLOOKUP(Q156,'Reference records(soft deleted)'!$B$61:$D$89,3,FALSE))),"")</f>
        <v/>
      </c>
      <c r="F156" s="459"/>
      <c r="G156" s="459"/>
      <c r="H156" s="459"/>
      <c r="I156" s="459"/>
      <c r="J156" s="459"/>
      <c r="K156" s="452" t="str">
        <f>IFERROR(VLOOKUP(R156,'Reference records(soft deleted)'!$B$172:$D$343,3,FALSE),"")</f>
        <v/>
      </c>
      <c r="L156" s="459"/>
      <c r="M156" s="459"/>
      <c r="N156" s="459"/>
      <c r="O156" s="459"/>
      <c r="P156" s="459"/>
      <c r="Q156" s="460"/>
      <c r="R156" s="461"/>
      <c r="S156" s="461"/>
      <c r="T156" s="462"/>
      <c r="U156" s="456" t="str">
        <f>IFERROR(IF(VLOOKUP(E156,'Reference Records'!$C$96:$D$119,2,FALSE)=0,"",VLOOKUP(E156,'Reference Records'!$C$96:$D$119,2,FALSE)),"")</f>
        <v/>
      </c>
      <c r="V156" s="463"/>
      <c r="W156" s="457" t="str">
        <f t="shared" si="13"/>
        <v/>
      </c>
      <c r="X156" s="457" t="str">
        <f t="shared" si="14"/>
        <v>a1P36000002L9FhEAK</v>
      </c>
      <c r="Y156" s="457" t="b">
        <f t="shared" si="15"/>
        <v>0</v>
      </c>
      <c r="Z156" s="457" t="b">
        <f t="shared" si="16"/>
        <v>1</v>
      </c>
      <c r="AA156" s="457" t="str">
        <f>IFERROR(VLOOKUP(K156,'Reference Records'!$C$122:$E$267,3,FALSE),"")</f>
        <v/>
      </c>
      <c r="AB156" s="457" t="s">
        <v>590</v>
      </c>
      <c r="AC156" s="47"/>
    </row>
    <row r="157" spans="1:29" ht="47.15" customHeight="1" x14ac:dyDescent="0.45">
      <c r="A157" s="440">
        <v>30</v>
      </c>
      <c r="B157" s="451"/>
      <c r="C157" s="451"/>
      <c r="D157" s="451"/>
      <c r="E157" s="458" t="str">
        <f>IFERROR(IF(AND(K157="",T157=""),"",(VLOOKUP(Q157,'Reference records(soft deleted)'!$B$61:$D$89,3,FALSE))),"")</f>
        <v/>
      </c>
      <c r="F157" s="459"/>
      <c r="G157" s="459"/>
      <c r="H157" s="459"/>
      <c r="I157" s="459"/>
      <c r="J157" s="459"/>
      <c r="K157" s="452" t="str">
        <f>IFERROR(VLOOKUP(R157,'Reference records(soft deleted)'!$B$172:$D$343,3,FALSE),"")</f>
        <v/>
      </c>
      <c r="L157" s="459"/>
      <c r="M157" s="459"/>
      <c r="N157" s="459"/>
      <c r="O157" s="459"/>
      <c r="P157" s="459"/>
      <c r="Q157" s="460"/>
      <c r="R157" s="461"/>
      <c r="S157" s="461"/>
      <c r="T157" s="462"/>
      <c r="U157" s="456" t="str">
        <f>IFERROR(IF(VLOOKUP(E157,'Reference Records'!$C$96:$D$119,2,FALSE)=0,"",VLOOKUP(E157,'Reference Records'!$C$96:$D$119,2,FALSE)),"")</f>
        <v/>
      </c>
      <c r="V157" s="463"/>
      <c r="W157" s="457" t="str">
        <f t="shared" si="13"/>
        <v/>
      </c>
      <c r="X157" s="457" t="str">
        <f t="shared" si="14"/>
        <v>a1P36000002L9FhEAK</v>
      </c>
      <c r="Y157" s="457" t="b">
        <f t="shared" si="15"/>
        <v>0</v>
      </c>
      <c r="Z157" s="457" t="b">
        <f t="shared" si="16"/>
        <v>1</v>
      </c>
      <c r="AA157" s="457" t="str">
        <f>IFERROR(VLOOKUP(K157,'Reference Records'!$C$122:$E$267,3,FALSE),"")</f>
        <v/>
      </c>
      <c r="AB157" s="457" t="s">
        <v>591</v>
      </c>
      <c r="AC157" s="47"/>
    </row>
    <row r="158" spans="1:29" ht="47.15" customHeight="1" x14ac:dyDescent="0.45">
      <c r="A158" s="440">
        <v>31</v>
      </c>
      <c r="B158" s="451"/>
      <c r="C158" s="451"/>
      <c r="D158" s="451"/>
      <c r="E158" s="458" t="str">
        <f>IFERROR(IF(AND(K158="",T158=""),"",(VLOOKUP(Q158,'Reference records(soft deleted)'!$B$61:$D$89,3,FALSE))),"")</f>
        <v/>
      </c>
      <c r="F158" s="459"/>
      <c r="G158" s="459"/>
      <c r="H158" s="459"/>
      <c r="I158" s="459"/>
      <c r="J158" s="459"/>
      <c r="K158" s="452" t="str">
        <f>IFERROR(VLOOKUP(R158,'Reference records(soft deleted)'!$B$172:$D$343,3,FALSE),"")</f>
        <v/>
      </c>
      <c r="L158" s="459"/>
      <c r="M158" s="459"/>
      <c r="N158" s="459"/>
      <c r="O158" s="459"/>
      <c r="P158" s="459"/>
      <c r="Q158" s="460"/>
      <c r="R158" s="461"/>
      <c r="S158" s="461"/>
      <c r="T158" s="462"/>
      <c r="U158" s="456" t="str">
        <f>IFERROR(IF(VLOOKUP(E158,'Reference Records'!$C$96:$D$119,2,FALSE)=0,"",VLOOKUP(E158,'Reference Records'!$C$96:$D$119,2,FALSE)),"")</f>
        <v/>
      </c>
      <c r="V158" s="463"/>
      <c r="W158" s="457" t="str">
        <f t="shared" si="13"/>
        <v/>
      </c>
      <c r="X158" s="457" t="str">
        <f t="shared" si="14"/>
        <v>a1P36000002L9FhEAK</v>
      </c>
      <c r="Y158" s="457" t="b">
        <f t="shared" si="15"/>
        <v>0</v>
      </c>
      <c r="Z158" s="457" t="b">
        <f t="shared" si="16"/>
        <v>1</v>
      </c>
      <c r="AA158" s="457" t="str">
        <f>IFERROR(VLOOKUP(K158,'Reference Records'!$C$122:$E$267,3,FALSE),"")</f>
        <v/>
      </c>
      <c r="AB158" s="457" t="s">
        <v>592</v>
      </c>
      <c r="AC158" s="47"/>
    </row>
    <row r="159" spans="1:29" ht="47.15" customHeight="1" x14ac:dyDescent="0.45">
      <c r="A159" s="440">
        <v>32</v>
      </c>
      <c r="B159" s="451"/>
      <c r="C159" s="451"/>
      <c r="D159" s="451"/>
      <c r="E159" s="458" t="str">
        <f>IFERROR(IF(AND(K159="",T159=""),"",(VLOOKUP(Q159,'Reference records(soft deleted)'!$B$61:$D$89,3,FALSE))),"")</f>
        <v/>
      </c>
      <c r="F159" s="459"/>
      <c r="G159" s="459"/>
      <c r="H159" s="459"/>
      <c r="I159" s="459"/>
      <c r="J159" s="459"/>
      <c r="K159" s="452" t="str">
        <f>IFERROR(VLOOKUP(R159,'Reference records(soft deleted)'!$B$172:$D$343,3,FALSE),"")</f>
        <v/>
      </c>
      <c r="L159" s="459"/>
      <c r="M159" s="459"/>
      <c r="N159" s="459"/>
      <c r="O159" s="459"/>
      <c r="P159" s="459"/>
      <c r="Q159" s="460"/>
      <c r="R159" s="461"/>
      <c r="S159" s="461"/>
      <c r="T159" s="462"/>
      <c r="U159" s="456" t="str">
        <f>IFERROR(IF(VLOOKUP(E159,'Reference Records'!$C$96:$D$119,2,FALSE)=0,"",VLOOKUP(E159,'Reference Records'!$C$96:$D$119,2,FALSE)),"")</f>
        <v/>
      </c>
      <c r="V159" s="463"/>
      <c r="W159" s="457" t="str">
        <f t="shared" si="13"/>
        <v/>
      </c>
      <c r="X159" s="457" t="str">
        <f t="shared" si="14"/>
        <v>a1P36000002L9FhEAK</v>
      </c>
      <c r="Y159" s="457" t="b">
        <f t="shared" si="15"/>
        <v>0</v>
      </c>
      <c r="Z159" s="457" t="b">
        <f t="shared" si="16"/>
        <v>1</v>
      </c>
      <c r="AA159" s="457" t="str">
        <f>IFERROR(VLOOKUP(K159,'Reference Records'!$C$122:$E$267,3,FALSE),"")</f>
        <v/>
      </c>
      <c r="AB159" s="457" t="s">
        <v>593</v>
      </c>
      <c r="AC159" s="47"/>
    </row>
    <row r="160" spans="1:29" ht="47.15" customHeight="1" x14ac:dyDescent="0.45">
      <c r="A160" s="440">
        <v>33</v>
      </c>
      <c r="B160" s="451"/>
      <c r="C160" s="451"/>
      <c r="D160" s="451"/>
      <c r="E160" s="458" t="str">
        <f>IFERROR(IF(AND(K160="",T160=""),"",(VLOOKUP(Q160,'Reference records(soft deleted)'!$B$61:$D$89,3,FALSE))),"")</f>
        <v/>
      </c>
      <c r="F160" s="459"/>
      <c r="G160" s="459"/>
      <c r="H160" s="459"/>
      <c r="I160" s="459"/>
      <c r="J160" s="459"/>
      <c r="K160" s="452" t="str">
        <f>IFERROR(VLOOKUP(R160,'Reference records(soft deleted)'!$B$172:$D$343,3,FALSE),"")</f>
        <v/>
      </c>
      <c r="L160" s="459"/>
      <c r="M160" s="459"/>
      <c r="N160" s="459"/>
      <c r="O160" s="459"/>
      <c r="P160" s="459"/>
      <c r="Q160" s="460"/>
      <c r="R160" s="461"/>
      <c r="S160" s="461"/>
      <c r="T160" s="462"/>
      <c r="U160" s="456" t="str">
        <f>IFERROR(IF(VLOOKUP(E160,'Reference Records'!$C$96:$D$119,2,FALSE)=0,"",VLOOKUP(E160,'Reference Records'!$C$96:$D$119,2,FALSE)),"")</f>
        <v/>
      </c>
      <c r="V160" s="463"/>
      <c r="W160" s="457" t="str">
        <f t="shared" si="13"/>
        <v/>
      </c>
      <c r="X160" s="457" t="str">
        <f t="shared" si="14"/>
        <v>a1P36000002L9FhEAK</v>
      </c>
      <c r="Y160" s="457" t="b">
        <f t="shared" si="15"/>
        <v>0</v>
      </c>
      <c r="Z160" s="457" t="b">
        <f t="shared" si="16"/>
        <v>1</v>
      </c>
      <c r="AA160" s="457" t="str">
        <f>IFERROR(VLOOKUP(K160,'Reference Records'!$C$122:$E$267,3,FALSE),"")</f>
        <v/>
      </c>
      <c r="AB160" s="457" t="s">
        <v>594</v>
      </c>
      <c r="AC160" s="47"/>
    </row>
    <row r="161" spans="1:29" ht="47.15" customHeight="1" x14ac:dyDescent="0.45">
      <c r="A161" s="440">
        <v>34</v>
      </c>
      <c r="B161" s="451"/>
      <c r="C161" s="451"/>
      <c r="D161" s="451"/>
      <c r="E161" s="458" t="str">
        <f>IFERROR(IF(AND(K161="",T161=""),"",(VLOOKUP(Q161,'Reference records(soft deleted)'!$B$61:$D$89,3,FALSE))),"")</f>
        <v/>
      </c>
      <c r="F161" s="459"/>
      <c r="G161" s="459"/>
      <c r="H161" s="459"/>
      <c r="I161" s="459"/>
      <c r="J161" s="459"/>
      <c r="K161" s="452" t="str">
        <f>IFERROR(VLOOKUP(R161,'Reference records(soft deleted)'!$B$172:$D$343,3,FALSE),"")</f>
        <v/>
      </c>
      <c r="L161" s="459"/>
      <c r="M161" s="459"/>
      <c r="N161" s="459"/>
      <c r="O161" s="459"/>
      <c r="P161" s="459"/>
      <c r="Q161" s="460"/>
      <c r="R161" s="461"/>
      <c r="S161" s="461"/>
      <c r="T161" s="462"/>
      <c r="U161" s="456" t="str">
        <f>IFERROR(IF(VLOOKUP(E161,'Reference Records'!$C$96:$D$119,2,FALSE)=0,"",VLOOKUP(E161,'Reference Records'!$C$96:$D$119,2,FALSE)),"")</f>
        <v/>
      </c>
      <c r="V161" s="463"/>
      <c r="W161" s="457" t="str">
        <f t="shared" si="13"/>
        <v/>
      </c>
      <c r="X161" s="457" t="str">
        <f t="shared" si="14"/>
        <v>a1P36000002L9FhEAK</v>
      </c>
      <c r="Y161" s="457" t="b">
        <f t="shared" si="15"/>
        <v>0</v>
      </c>
      <c r="Z161" s="457" t="b">
        <f t="shared" si="16"/>
        <v>1</v>
      </c>
      <c r="AA161" s="457" t="str">
        <f>IFERROR(VLOOKUP(K161,'Reference Records'!$C$122:$E$267,3,FALSE),"")</f>
        <v/>
      </c>
      <c r="AB161" s="457" t="s">
        <v>595</v>
      </c>
      <c r="AC161" s="47"/>
    </row>
    <row r="162" spans="1:29" ht="47.15" customHeight="1" x14ac:dyDescent="0.45">
      <c r="A162" s="440">
        <v>35</v>
      </c>
      <c r="B162" s="451"/>
      <c r="C162" s="451"/>
      <c r="D162" s="451"/>
      <c r="E162" s="458" t="str">
        <f>IFERROR(IF(AND(K162="",T162=""),"",(VLOOKUP(Q162,'Reference records(soft deleted)'!$B$61:$D$89,3,FALSE))),"")</f>
        <v/>
      </c>
      <c r="F162" s="459"/>
      <c r="G162" s="459"/>
      <c r="H162" s="459"/>
      <c r="I162" s="459"/>
      <c r="J162" s="459"/>
      <c r="K162" s="452" t="str">
        <f>IFERROR(VLOOKUP(R162,'Reference records(soft deleted)'!$B$172:$D$343,3,FALSE),"")</f>
        <v/>
      </c>
      <c r="L162" s="459"/>
      <c r="M162" s="459"/>
      <c r="N162" s="459"/>
      <c r="O162" s="459"/>
      <c r="P162" s="459"/>
      <c r="Q162" s="460"/>
      <c r="R162" s="461"/>
      <c r="S162" s="461"/>
      <c r="T162" s="462"/>
      <c r="U162" s="456" t="str">
        <f>IFERROR(IF(VLOOKUP(E162,'Reference Records'!$C$96:$D$119,2,FALSE)=0,"",VLOOKUP(E162,'Reference Records'!$C$96:$D$119,2,FALSE)),"")</f>
        <v/>
      </c>
      <c r="V162" s="463"/>
      <c r="W162" s="457" t="str">
        <f t="shared" si="13"/>
        <v/>
      </c>
      <c r="X162" s="457" t="str">
        <f t="shared" si="14"/>
        <v>a1P36000002L9FhEAK</v>
      </c>
      <c r="Y162" s="457" t="b">
        <f t="shared" si="15"/>
        <v>0</v>
      </c>
      <c r="Z162" s="457" t="b">
        <f t="shared" si="16"/>
        <v>1</v>
      </c>
      <c r="AA162" s="457" t="str">
        <f>IFERROR(VLOOKUP(K162,'Reference Records'!$C$122:$E$267,3,FALSE),"")</f>
        <v/>
      </c>
      <c r="AB162" s="457" t="s">
        <v>596</v>
      </c>
      <c r="AC162" s="47"/>
    </row>
    <row r="163" spans="1:29" ht="47.15" customHeight="1" x14ac:dyDescent="0.45">
      <c r="A163" s="440">
        <v>36</v>
      </c>
      <c r="B163" s="451"/>
      <c r="C163" s="451"/>
      <c r="D163" s="451"/>
      <c r="E163" s="458" t="str">
        <f>IFERROR(IF(AND(K163="",T163=""),"",(VLOOKUP(Q163,'Reference records(soft deleted)'!$B$61:$D$89,3,FALSE))),"")</f>
        <v/>
      </c>
      <c r="F163" s="459"/>
      <c r="G163" s="459"/>
      <c r="H163" s="459"/>
      <c r="I163" s="459"/>
      <c r="J163" s="459"/>
      <c r="K163" s="452" t="str">
        <f>IFERROR(VLOOKUP(R163,'Reference records(soft deleted)'!$B$172:$D$343,3,FALSE),"")</f>
        <v/>
      </c>
      <c r="L163" s="459"/>
      <c r="M163" s="459"/>
      <c r="N163" s="459"/>
      <c r="O163" s="459"/>
      <c r="P163" s="459"/>
      <c r="Q163" s="460"/>
      <c r="R163" s="461"/>
      <c r="S163" s="461"/>
      <c r="T163" s="462"/>
      <c r="U163" s="456" t="str">
        <f>IFERROR(IF(VLOOKUP(E163,'Reference Records'!$C$96:$D$119,2,FALSE)=0,"",VLOOKUP(E163,'Reference Records'!$C$96:$D$119,2,FALSE)),"")</f>
        <v/>
      </c>
      <c r="V163" s="463"/>
      <c r="W163" s="457" t="str">
        <f t="shared" si="13"/>
        <v/>
      </c>
      <c r="X163" s="457" t="str">
        <f t="shared" si="14"/>
        <v>a1P36000002L9FhEAK</v>
      </c>
      <c r="Y163" s="457" t="b">
        <f t="shared" si="15"/>
        <v>0</v>
      </c>
      <c r="Z163" s="457" t="b">
        <f t="shared" si="16"/>
        <v>1</v>
      </c>
      <c r="AA163" s="457" t="str">
        <f>IFERROR(VLOOKUP(K163,'Reference Records'!$C$122:$E$267,3,FALSE),"")</f>
        <v/>
      </c>
      <c r="AB163" s="457" t="s">
        <v>597</v>
      </c>
      <c r="AC163" s="47"/>
    </row>
    <row r="164" spans="1:29" ht="47.15" customHeight="1" x14ac:dyDescent="0.45">
      <c r="A164" s="440">
        <v>37</v>
      </c>
      <c r="B164" s="451"/>
      <c r="C164" s="451"/>
      <c r="D164" s="451"/>
      <c r="E164" s="458" t="str">
        <f>IFERROR(IF(AND(K164="",T164=""),"",(VLOOKUP(Q164,'Reference records(soft deleted)'!$B$61:$D$89,3,FALSE))),"")</f>
        <v/>
      </c>
      <c r="F164" s="459"/>
      <c r="G164" s="459"/>
      <c r="H164" s="459"/>
      <c r="I164" s="459"/>
      <c r="J164" s="459"/>
      <c r="K164" s="452" t="str">
        <f>IFERROR(VLOOKUP(R164,'Reference records(soft deleted)'!$B$172:$D$343,3,FALSE),"")</f>
        <v/>
      </c>
      <c r="L164" s="459"/>
      <c r="M164" s="459"/>
      <c r="N164" s="459"/>
      <c r="O164" s="459"/>
      <c r="P164" s="459"/>
      <c r="Q164" s="460"/>
      <c r="R164" s="461"/>
      <c r="S164" s="461"/>
      <c r="T164" s="462"/>
      <c r="U164" s="456" t="str">
        <f>IFERROR(IF(VLOOKUP(E164,'Reference Records'!$C$96:$D$119,2,FALSE)=0,"",VLOOKUP(E164,'Reference Records'!$C$96:$D$119,2,FALSE)),"")</f>
        <v/>
      </c>
      <c r="V164" s="463"/>
      <c r="W164" s="457" t="str">
        <f t="shared" si="13"/>
        <v/>
      </c>
      <c r="X164" s="457" t="str">
        <f t="shared" si="14"/>
        <v>a1P36000002L9FhEAK</v>
      </c>
      <c r="Y164" s="457" t="b">
        <f t="shared" si="15"/>
        <v>0</v>
      </c>
      <c r="Z164" s="457" t="b">
        <f t="shared" si="16"/>
        <v>1</v>
      </c>
      <c r="AA164" s="457" t="str">
        <f>IFERROR(VLOOKUP(K164,'Reference Records'!$C$122:$E$267,3,FALSE),"")</f>
        <v/>
      </c>
      <c r="AB164" s="457" t="s">
        <v>598</v>
      </c>
      <c r="AC164" s="47"/>
    </row>
    <row r="165" spans="1:29" ht="47.15" customHeight="1" x14ac:dyDescent="0.45">
      <c r="A165" s="440">
        <v>38</v>
      </c>
      <c r="B165" s="451"/>
      <c r="C165" s="451"/>
      <c r="D165" s="451"/>
      <c r="E165" s="458" t="str">
        <f>IFERROR(IF(AND(K165="",T165=""),"",(VLOOKUP(Q165,'Reference records(soft deleted)'!$B$61:$D$89,3,FALSE))),"")</f>
        <v/>
      </c>
      <c r="F165" s="459"/>
      <c r="G165" s="459"/>
      <c r="H165" s="459"/>
      <c r="I165" s="459"/>
      <c r="J165" s="459"/>
      <c r="K165" s="452" t="str">
        <f>IFERROR(VLOOKUP(R165,'Reference records(soft deleted)'!$B$172:$D$343,3,FALSE),"")</f>
        <v/>
      </c>
      <c r="L165" s="459"/>
      <c r="M165" s="459"/>
      <c r="N165" s="459"/>
      <c r="O165" s="459"/>
      <c r="P165" s="459"/>
      <c r="Q165" s="460"/>
      <c r="R165" s="461"/>
      <c r="S165" s="461"/>
      <c r="T165" s="462"/>
      <c r="U165" s="456" t="str">
        <f>IFERROR(IF(VLOOKUP(E165,'Reference Records'!$C$96:$D$119,2,FALSE)=0,"",VLOOKUP(E165,'Reference Records'!$C$96:$D$119,2,FALSE)),"")</f>
        <v/>
      </c>
      <c r="V165" s="463"/>
      <c r="W165" s="457" t="str">
        <f t="shared" si="13"/>
        <v/>
      </c>
      <c r="X165" s="457" t="str">
        <f t="shared" si="14"/>
        <v>a1P36000002L9FhEAK</v>
      </c>
      <c r="Y165" s="457" t="b">
        <f t="shared" si="15"/>
        <v>0</v>
      </c>
      <c r="Z165" s="457" t="b">
        <f t="shared" si="16"/>
        <v>1</v>
      </c>
      <c r="AA165" s="457" t="str">
        <f>IFERROR(VLOOKUP(K165,'Reference Records'!$C$122:$E$267,3,FALSE),"")</f>
        <v/>
      </c>
      <c r="AB165" s="457" t="s">
        <v>599</v>
      </c>
      <c r="AC165" s="47"/>
    </row>
    <row r="166" spans="1:29" ht="47.15" customHeight="1" x14ac:dyDescent="0.45">
      <c r="A166" s="440">
        <v>39</v>
      </c>
      <c r="B166" s="451"/>
      <c r="C166" s="451"/>
      <c r="D166" s="451"/>
      <c r="E166" s="458" t="str">
        <f>IFERROR(IF(AND(K166="",T166=""),"",(VLOOKUP(Q166,'Reference records(soft deleted)'!$B$61:$D$89,3,FALSE))),"")</f>
        <v/>
      </c>
      <c r="F166" s="459"/>
      <c r="G166" s="459"/>
      <c r="H166" s="459"/>
      <c r="I166" s="459"/>
      <c r="J166" s="459"/>
      <c r="K166" s="452" t="str">
        <f>IFERROR(VLOOKUP(R166,'Reference records(soft deleted)'!$B$172:$D$343,3,FALSE),"")</f>
        <v/>
      </c>
      <c r="L166" s="459"/>
      <c r="M166" s="459"/>
      <c r="N166" s="459"/>
      <c r="O166" s="459"/>
      <c r="P166" s="459"/>
      <c r="Q166" s="460"/>
      <c r="R166" s="461"/>
      <c r="S166" s="461"/>
      <c r="T166" s="462"/>
      <c r="U166" s="456" t="str">
        <f>IFERROR(IF(VLOOKUP(E166,'Reference Records'!$C$96:$D$119,2,FALSE)=0,"",VLOOKUP(E166,'Reference Records'!$C$96:$D$119,2,FALSE)),"")</f>
        <v/>
      </c>
      <c r="V166" s="463"/>
      <c r="W166" s="457" t="str">
        <f t="shared" si="13"/>
        <v/>
      </c>
      <c r="X166" s="457" t="str">
        <f t="shared" si="14"/>
        <v>a1P36000002L9FhEAK</v>
      </c>
      <c r="Y166" s="457" t="b">
        <f t="shared" si="15"/>
        <v>0</v>
      </c>
      <c r="Z166" s="457" t="b">
        <f t="shared" si="16"/>
        <v>1</v>
      </c>
      <c r="AA166" s="457" t="str">
        <f>IFERROR(VLOOKUP(K166,'Reference Records'!$C$122:$E$267,3,FALSE),"")</f>
        <v/>
      </c>
      <c r="AB166" s="457" t="s">
        <v>600</v>
      </c>
      <c r="AC166" s="47"/>
    </row>
    <row r="167" spans="1:29" ht="47.15" customHeight="1" x14ac:dyDescent="0.45">
      <c r="A167" s="440">
        <v>40</v>
      </c>
      <c r="B167" s="451"/>
      <c r="C167" s="451"/>
      <c r="D167" s="451"/>
      <c r="E167" s="458" t="str">
        <f>IFERROR(IF(AND(K167="",T167=""),"",(VLOOKUP(Q167,'Reference records(soft deleted)'!$B$61:$D$89,3,FALSE))),"")</f>
        <v/>
      </c>
      <c r="F167" s="459"/>
      <c r="G167" s="459"/>
      <c r="H167" s="459"/>
      <c r="I167" s="459"/>
      <c r="J167" s="459"/>
      <c r="K167" s="452" t="str">
        <f>IFERROR(VLOOKUP(R167,'Reference records(soft deleted)'!$B$172:$D$343,3,FALSE),"")</f>
        <v/>
      </c>
      <c r="L167" s="459"/>
      <c r="M167" s="459"/>
      <c r="N167" s="459"/>
      <c r="O167" s="459"/>
      <c r="P167" s="459"/>
      <c r="Q167" s="460"/>
      <c r="R167" s="461"/>
      <c r="S167" s="461"/>
      <c r="T167" s="462"/>
      <c r="U167" s="456" t="str">
        <f>IFERROR(IF(VLOOKUP(E167,'Reference Records'!$C$96:$D$119,2,FALSE)=0,"",VLOOKUP(E167,'Reference Records'!$C$96:$D$119,2,FALSE)),"")</f>
        <v/>
      </c>
      <c r="V167" s="463"/>
      <c r="W167" s="457" t="str">
        <f t="shared" si="13"/>
        <v/>
      </c>
      <c r="X167" s="457" t="str">
        <f t="shared" si="14"/>
        <v>a1P36000002L9FhEAK</v>
      </c>
      <c r="Y167" s="457" t="b">
        <f t="shared" si="15"/>
        <v>0</v>
      </c>
      <c r="Z167" s="457" t="b">
        <f t="shared" si="16"/>
        <v>1</v>
      </c>
      <c r="AA167" s="457" t="str">
        <f>IFERROR(VLOOKUP(K167,'Reference Records'!$C$122:$E$267,3,FALSE),"")</f>
        <v/>
      </c>
      <c r="AB167" s="457" t="s">
        <v>601</v>
      </c>
      <c r="AC167" s="47"/>
    </row>
    <row r="168" spans="1:29" ht="47.15" customHeight="1" x14ac:dyDescent="0.45">
      <c r="A168" s="440">
        <v>41</v>
      </c>
      <c r="B168" s="451"/>
      <c r="C168" s="451"/>
      <c r="D168" s="451"/>
      <c r="E168" s="458" t="str">
        <f>IFERROR(IF(AND(K168="",T168=""),"",(VLOOKUP(Q168,'Reference records(soft deleted)'!$B$61:$D$89,3,FALSE))),"")</f>
        <v/>
      </c>
      <c r="F168" s="459"/>
      <c r="G168" s="459"/>
      <c r="H168" s="459"/>
      <c r="I168" s="459"/>
      <c r="J168" s="459"/>
      <c r="K168" s="452" t="str">
        <f>IFERROR(VLOOKUP(R168,'Reference records(soft deleted)'!$B$172:$D$343,3,FALSE),"")</f>
        <v/>
      </c>
      <c r="L168" s="459"/>
      <c r="M168" s="459"/>
      <c r="N168" s="459"/>
      <c r="O168" s="459"/>
      <c r="P168" s="459"/>
      <c r="Q168" s="460"/>
      <c r="R168" s="461"/>
      <c r="S168" s="461"/>
      <c r="T168" s="462"/>
      <c r="U168" s="456" t="str">
        <f>IFERROR(IF(VLOOKUP(E168,'Reference Records'!$C$96:$D$119,2,FALSE)=0,"",VLOOKUP(E168,'Reference Records'!$C$96:$D$119,2,FALSE)),"")</f>
        <v/>
      </c>
      <c r="V168" s="463"/>
      <c r="W168" s="457" t="str">
        <f t="shared" si="13"/>
        <v/>
      </c>
      <c r="X168" s="457" t="str">
        <f t="shared" si="14"/>
        <v>a1P36000002L9FhEAK</v>
      </c>
      <c r="Y168" s="457" t="b">
        <f t="shared" si="15"/>
        <v>0</v>
      </c>
      <c r="Z168" s="457" t="b">
        <f t="shared" si="16"/>
        <v>1</v>
      </c>
      <c r="AA168" s="457" t="str">
        <f>IFERROR(VLOOKUP(K168,'Reference Records'!$C$122:$E$267,3,FALSE),"")</f>
        <v/>
      </c>
      <c r="AB168" s="457" t="s">
        <v>602</v>
      </c>
      <c r="AC168" s="47"/>
    </row>
    <row r="169" spans="1:29" ht="47.15" customHeight="1" x14ac:dyDescent="0.45">
      <c r="A169" s="440">
        <v>42</v>
      </c>
      <c r="B169" s="451"/>
      <c r="C169" s="451"/>
      <c r="D169" s="451"/>
      <c r="E169" s="458" t="str">
        <f>IFERROR(IF(AND(K169="",T169=""),"",(VLOOKUP(Q169,'Reference records(soft deleted)'!$B$61:$D$89,3,FALSE))),"")</f>
        <v/>
      </c>
      <c r="F169" s="459"/>
      <c r="G169" s="459"/>
      <c r="H169" s="459"/>
      <c r="I169" s="459"/>
      <c r="J169" s="459"/>
      <c r="K169" s="452" t="str">
        <f>IFERROR(VLOOKUP(R169,'Reference records(soft deleted)'!$B$172:$D$343,3,FALSE),"")</f>
        <v/>
      </c>
      <c r="L169" s="459"/>
      <c r="M169" s="459"/>
      <c r="N169" s="459"/>
      <c r="O169" s="459"/>
      <c r="P169" s="459"/>
      <c r="Q169" s="460"/>
      <c r="R169" s="461"/>
      <c r="S169" s="461"/>
      <c r="T169" s="462"/>
      <c r="U169" s="456" t="str">
        <f>IFERROR(IF(VLOOKUP(E169,'Reference Records'!$C$96:$D$119,2,FALSE)=0,"",VLOOKUP(E169,'Reference Records'!$C$96:$D$119,2,FALSE)),"")</f>
        <v/>
      </c>
      <c r="V169" s="463"/>
      <c r="W169" s="457" t="str">
        <f t="shared" si="13"/>
        <v/>
      </c>
      <c r="X169" s="457" t="str">
        <f t="shared" si="14"/>
        <v>a1P36000002L9FhEAK</v>
      </c>
      <c r="Y169" s="457" t="b">
        <f t="shared" si="15"/>
        <v>0</v>
      </c>
      <c r="Z169" s="457" t="b">
        <f t="shared" si="16"/>
        <v>1</v>
      </c>
      <c r="AA169" s="457" t="str">
        <f>IFERROR(VLOOKUP(K169,'Reference Records'!$C$122:$E$267,3,FALSE),"")</f>
        <v/>
      </c>
      <c r="AB169" s="457" t="s">
        <v>603</v>
      </c>
      <c r="AC169" s="47"/>
    </row>
    <row r="170" spans="1:29" ht="47.15" customHeight="1" x14ac:dyDescent="0.45">
      <c r="A170" s="440">
        <v>43</v>
      </c>
      <c r="B170" s="451"/>
      <c r="C170" s="451"/>
      <c r="D170" s="451"/>
      <c r="E170" s="458" t="str">
        <f>IFERROR(IF(AND(K170="",T170=""),"",(VLOOKUP(Q170,'Reference records(soft deleted)'!$B$61:$D$89,3,FALSE))),"")</f>
        <v/>
      </c>
      <c r="F170" s="459"/>
      <c r="G170" s="459"/>
      <c r="H170" s="459"/>
      <c r="I170" s="459"/>
      <c r="J170" s="459"/>
      <c r="K170" s="452" t="str">
        <f>IFERROR(VLOOKUP(R170,'Reference records(soft deleted)'!$B$172:$D$343,3,FALSE),"")</f>
        <v/>
      </c>
      <c r="L170" s="459"/>
      <c r="M170" s="459"/>
      <c r="N170" s="459"/>
      <c r="O170" s="459"/>
      <c r="P170" s="459"/>
      <c r="Q170" s="460"/>
      <c r="R170" s="461"/>
      <c r="S170" s="461"/>
      <c r="T170" s="462"/>
      <c r="U170" s="456" t="str">
        <f>IFERROR(IF(VLOOKUP(E170,'Reference Records'!$C$96:$D$119,2,FALSE)=0,"",VLOOKUP(E170,'Reference Records'!$C$96:$D$119,2,FALSE)),"")</f>
        <v/>
      </c>
      <c r="V170" s="463"/>
      <c r="W170" s="457" t="str">
        <f t="shared" si="13"/>
        <v/>
      </c>
      <c r="X170" s="457" t="str">
        <f t="shared" si="14"/>
        <v>a1P36000002L9FhEAK</v>
      </c>
      <c r="Y170" s="457" t="b">
        <f t="shared" si="15"/>
        <v>0</v>
      </c>
      <c r="Z170" s="457" t="b">
        <f t="shared" si="16"/>
        <v>1</v>
      </c>
      <c r="AA170" s="457" t="str">
        <f>IFERROR(VLOOKUP(K170,'Reference Records'!$C$122:$E$267,3,FALSE),"")</f>
        <v/>
      </c>
      <c r="AB170" s="457" t="s">
        <v>604</v>
      </c>
      <c r="AC170" s="47"/>
    </row>
    <row r="171" spans="1:29" ht="47.15" customHeight="1" x14ac:dyDescent="0.45">
      <c r="A171" s="440">
        <v>44</v>
      </c>
      <c r="B171" s="451"/>
      <c r="C171" s="451"/>
      <c r="D171" s="451"/>
      <c r="E171" s="458" t="str">
        <f>IFERROR(IF(AND(K171="",T171=""),"",(VLOOKUP(Q171,'Reference records(soft deleted)'!$B$61:$D$89,3,FALSE))),"")</f>
        <v/>
      </c>
      <c r="F171" s="459"/>
      <c r="G171" s="459"/>
      <c r="H171" s="459"/>
      <c r="I171" s="459"/>
      <c r="J171" s="459"/>
      <c r="K171" s="452" t="str">
        <f>IFERROR(VLOOKUP(R171,'Reference records(soft deleted)'!$B$172:$D$343,3,FALSE),"")</f>
        <v/>
      </c>
      <c r="L171" s="459"/>
      <c r="M171" s="459"/>
      <c r="N171" s="459"/>
      <c r="O171" s="459"/>
      <c r="P171" s="459"/>
      <c r="Q171" s="460"/>
      <c r="R171" s="461"/>
      <c r="S171" s="461"/>
      <c r="T171" s="462"/>
      <c r="U171" s="456" t="str">
        <f>IFERROR(IF(VLOOKUP(E171,'Reference Records'!$C$96:$D$119,2,FALSE)=0,"",VLOOKUP(E171,'Reference Records'!$C$96:$D$119,2,FALSE)),"")</f>
        <v/>
      </c>
      <c r="V171" s="463"/>
      <c r="W171" s="457" t="str">
        <f t="shared" si="13"/>
        <v/>
      </c>
      <c r="X171" s="457" t="str">
        <f t="shared" si="14"/>
        <v>a1P36000002L9FhEAK</v>
      </c>
      <c r="Y171" s="457" t="b">
        <f t="shared" si="15"/>
        <v>0</v>
      </c>
      <c r="Z171" s="457" t="b">
        <f t="shared" si="16"/>
        <v>1</v>
      </c>
      <c r="AA171" s="457" t="str">
        <f>IFERROR(VLOOKUP(K171,'Reference Records'!$C$122:$E$267,3,FALSE),"")</f>
        <v/>
      </c>
      <c r="AB171" s="457" t="s">
        <v>605</v>
      </c>
      <c r="AC171" s="47"/>
    </row>
    <row r="172" spans="1:29" ht="47.15" customHeight="1" x14ac:dyDescent="0.45">
      <c r="A172" s="440">
        <v>45</v>
      </c>
      <c r="B172" s="451"/>
      <c r="C172" s="451"/>
      <c r="D172" s="451"/>
      <c r="E172" s="458" t="str">
        <f>IFERROR(IF(AND(K172="",T172=""),"",(VLOOKUP(Q172,'Reference records(soft deleted)'!$B$61:$D$89,3,FALSE))),"")</f>
        <v/>
      </c>
      <c r="F172" s="459"/>
      <c r="G172" s="459"/>
      <c r="H172" s="459"/>
      <c r="I172" s="459"/>
      <c r="J172" s="459"/>
      <c r="K172" s="452" t="str">
        <f>IFERROR(VLOOKUP(R172,'Reference records(soft deleted)'!$B$172:$D$343,3,FALSE),"")</f>
        <v/>
      </c>
      <c r="L172" s="459"/>
      <c r="M172" s="459"/>
      <c r="N172" s="459"/>
      <c r="O172" s="459"/>
      <c r="P172" s="459"/>
      <c r="Q172" s="460"/>
      <c r="R172" s="461"/>
      <c r="S172" s="461"/>
      <c r="T172" s="462"/>
      <c r="U172" s="456" t="str">
        <f>IFERROR(IF(VLOOKUP(E172,'Reference Records'!$C$96:$D$119,2,FALSE)=0,"",VLOOKUP(E172,'Reference Records'!$C$96:$D$119,2,FALSE)),"")</f>
        <v/>
      </c>
      <c r="V172" s="463"/>
      <c r="W172" s="457" t="str">
        <f t="shared" si="13"/>
        <v/>
      </c>
      <c r="X172" s="457" t="str">
        <f t="shared" si="14"/>
        <v>a1P36000002L9FhEAK</v>
      </c>
      <c r="Y172" s="457" t="b">
        <f t="shared" si="15"/>
        <v>0</v>
      </c>
      <c r="Z172" s="457" t="b">
        <f t="shared" si="16"/>
        <v>1</v>
      </c>
      <c r="AA172" s="457" t="str">
        <f>IFERROR(VLOOKUP(K172,'Reference Records'!$C$122:$E$267,3,FALSE),"")</f>
        <v/>
      </c>
      <c r="AB172" s="457" t="s">
        <v>606</v>
      </c>
      <c r="AC172" s="47"/>
    </row>
    <row r="173" spans="1:29" ht="47.15" customHeight="1" x14ac:dyDescent="0.45">
      <c r="A173" s="440">
        <v>46</v>
      </c>
      <c r="B173" s="451"/>
      <c r="C173" s="451"/>
      <c r="D173" s="451"/>
      <c r="E173" s="458" t="str">
        <f>IFERROR(IF(AND(K173="",T173=""),"",(VLOOKUP(Q173,'Reference records(soft deleted)'!$B$61:$D$89,3,FALSE))),"")</f>
        <v/>
      </c>
      <c r="F173" s="459"/>
      <c r="G173" s="459"/>
      <c r="H173" s="459"/>
      <c r="I173" s="459"/>
      <c r="J173" s="459"/>
      <c r="K173" s="452" t="str">
        <f>IFERROR(VLOOKUP(R173,'Reference records(soft deleted)'!$B$172:$D$343,3,FALSE),"")</f>
        <v/>
      </c>
      <c r="L173" s="459"/>
      <c r="M173" s="459"/>
      <c r="N173" s="459"/>
      <c r="O173" s="459"/>
      <c r="P173" s="459"/>
      <c r="Q173" s="460"/>
      <c r="R173" s="461"/>
      <c r="S173" s="461"/>
      <c r="T173" s="462"/>
      <c r="U173" s="456" t="str">
        <f>IFERROR(IF(VLOOKUP(E173,'Reference Records'!$C$96:$D$119,2,FALSE)=0,"",VLOOKUP(E173,'Reference Records'!$C$96:$D$119,2,FALSE)),"")</f>
        <v/>
      </c>
      <c r="V173" s="463"/>
      <c r="W173" s="457" t="str">
        <f t="shared" si="13"/>
        <v/>
      </c>
      <c r="X173" s="457" t="str">
        <f t="shared" si="14"/>
        <v>a1P36000002L9FhEAK</v>
      </c>
      <c r="Y173" s="457" t="b">
        <f t="shared" si="15"/>
        <v>0</v>
      </c>
      <c r="Z173" s="457" t="b">
        <f t="shared" si="16"/>
        <v>1</v>
      </c>
      <c r="AA173" s="457" t="str">
        <f>IFERROR(VLOOKUP(K173,'Reference Records'!$C$122:$E$267,3,FALSE),"")</f>
        <v/>
      </c>
      <c r="AB173" s="457" t="s">
        <v>607</v>
      </c>
      <c r="AC173" s="47"/>
    </row>
    <row r="174" spans="1:29" ht="47.15" customHeight="1" x14ac:dyDescent="0.45">
      <c r="A174" s="440">
        <v>47</v>
      </c>
      <c r="B174" s="451"/>
      <c r="C174" s="451"/>
      <c r="D174" s="451"/>
      <c r="E174" s="458" t="str">
        <f>IFERROR(IF(AND(K174="",T174=""),"",(VLOOKUP(Q174,'Reference records(soft deleted)'!$B$61:$D$89,3,FALSE))),"")</f>
        <v/>
      </c>
      <c r="F174" s="459"/>
      <c r="G174" s="459"/>
      <c r="H174" s="459"/>
      <c r="I174" s="459"/>
      <c r="J174" s="459"/>
      <c r="K174" s="452" t="str">
        <f>IFERROR(VLOOKUP(R174,'Reference records(soft deleted)'!$B$172:$D$343,3,FALSE),"")</f>
        <v/>
      </c>
      <c r="L174" s="459"/>
      <c r="M174" s="459"/>
      <c r="N174" s="459"/>
      <c r="O174" s="459"/>
      <c r="P174" s="459"/>
      <c r="Q174" s="460"/>
      <c r="R174" s="461"/>
      <c r="S174" s="461"/>
      <c r="T174" s="462"/>
      <c r="U174" s="456" t="str">
        <f>IFERROR(IF(VLOOKUP(E174,'Reference Records'!$C$96:$D$119,2,FALSE)=0,"",VLOOKUP(E174,'Reference Records'!$C$96:$D$119,2,FALSE)),"")</f>
        <v/>
      </c>
      <c r="V174" s="463"/>
      <c r="W174" s="457" t="str">
        <f t="shared" si="13"/>
        <v/>
      </c>
      <c r="X174" s="457" t="str">
        <f t="shared" si="14"/>
        <v>a1P36000002L9FhEAK</v>
      </c>
      <c r="Y174" s="457" t="b">
        <f t="shared" si="15"/>
        <v>0</v>
      </c>
      <c r="Z174" s="457" t="b">
        <f t="shared" si="16"/>
        <v>1</v>
      </c>
      <c r="AA174" s="457" t="str">
        <f>IFERROR(VLOOKUP(K174,'Reference Records'!$C$122:$E$267,3,FALSE),"")</f>
        <v/>
      </c>
      <c r="AB174" s="457" t="s">
        <v>608</v>
      </c>
      <c r="AC174" s="47"/>
    </row>
    <row r="175" spans="1:29" ht="47.15" customHeight="1" x14ac:dyDescent="0.45">
      <c r="A175" s="440">
        <v>48</v>
      </c>
      <c r="B175" s="451"/>
      <c r="C175" s="451"/>
      <c r="D175" s="451"/>
      <c r="E175" s="458" t="str">
        <f>IFERROR(IF(AND(K175="",T175=""),"",(VLOOKUP(Q175,'Reference records(soft deleted)'!$B$61:$D$89,3,FALSE))),"")</f>
        <v/>
      </c>
      <c r="F175" s="459"/>
      <c r="G175" s="459"/>
      <c r="H175" s="459"/>
      <c r="I175" s="459"/>
      <c r="J175" s="459"/>
      <c r="K175" s="452" t="str">
        <f>IFERROR(VLOOKUP(R175,'Reference records(soft deleted)'!$B$172:$D$343,3,FALSE),"")</f>
        <v/>
      </c>
      <c r="L175" s="459"/>
      <c r="M175" s="459"/>
      <c r="N175" s="459"/>
      <c r="O175" s="459"/>
      <c r="P175" s="459"/>
      <c r="Q175" s="460"/>
      <c r="R175" s="461"/>
      <c r="S175" s="461"/>
      <c r="T175" s="462"/>
      <c r="U175" s="456" t="str">
        <f>IFERROR(IF(VLOOKUP(E175,'Reference Records'!$C$96:$D$119,2,FALSE)=0,"",VLOOKUP(E175,'Reference Records'!$C$96:$D$119,2,FALSE)),"")</f>
        <v/>
      </c>
      <c r="V175" s="463"/>
      <c r="W175" s="457" t="str">
        <f t="shared" si="13"/>
        <v/>
      </c>
      <c r="X175" s="457" t="str">
        <f t="shared" si="14"/>
        <v>a1P36000002L9FhEAK</v>
      </c>
      <c r="Y175" s="457" t="b">
        <f t="shared" si="15"/>
        <v>0</v>
      </c>
      <c r="Z175" s="457" t="b">
        <f t="shared" si="16"/>
        <v>1</v>
      </c>
      <c r="AA175" s="457" t="str">
        <f>IFERROR(VLOOKUP(K175,'Reference Records'!$C$122:$E$267,3,FALSE),"")</f>
        <v/>
      </c>
      <c r="AB175" s="457" t="s">
        <v>609</v>
      </c>
      <c r="AC175" s="47"/>
    </row>
    <row r="176" spans="1:29" ht="47.15" customHeight="1" x14ac:dyDescent="0.45">
      <c r="A176" s="440">
        <v>49</v>
      </c>
      <c r="B176" s="451"/>
      <c r="C176" s="451"/>
      <c r="D176" s="451"/>
      <c r="E176" s="458" t="str">
        <f>IFERROR(IF(AND(K176="",T176=""),"",(VLOOKUP(Q176,'Reference records(soft deleted)'!$B$61:$D$89,3,FALSE))),"")</f>
        <v/>
      </c>
      <c r="F176" s="459"/>
      <c r="G176" s="459"/>
      <c r="H176" s="459"/>
      <c r="I176" s="459"/>
      <c r="J176" s="459"/>
      <c r="K176" s="452" t="str">
        <f>IFERROR(VLOOKUP(R176,'Reference records(soft deleted)'!$B$172:$D$343,3,FALSE),"")</f>
        <v/>
      </c>
      <c r="L176" s="459"/>
      <c r="M176" s="459"/>
      <c r="N176" s="459"/>
      <c r="O176" s="459"/>
      <c r="P176" s="459"/>
      <c r="Q176" s="460"/>
      <c r="R176" s="461"/>
      <c r="S176" s="461"/>
      <c r="T176" s="462"/>
      <c r="U176" s="456" t="str">
        <f>IFERROR(IF(VLOOKUP(E176,'Reference Records'!$C$96:$D$119,2,FALSE)=0,"",VLOOKUP(E176,'Reference Records'!$C$96:$D$119,2,FALSE)),"")</f>
        <v/>
      </c>
      <c r="V176" s="463"/>
      <c r="W176" s="457" t="str">
        <f t="shared" si="13"/>
        <v/>
      </c>
      <c r="X176" s="457" t="str">
        <f t="shared" si="14"/>
        <v>a1P36000002L9FhEAK</v>
      </c>
      <c r="Y176" s="457" t="b">
        <f t="shared" si="15"/>
        <v>0</v>
      </c>
      <c r="Z176" s="457" t="b">
        <f t="shared" si="16"/>
        <v>1</v>
      </c>
      <c r="AA176" s="457" t="str">
        <f>IFERROR(VLOOKUP(K176,'Reference Records'!$C$122:$E$267,3,FALSE),"")</f>
        <v/>
      </c>
      <c r="AB176" s="457" t="s">
        <v>610</v>
      </c>
      <c r="AC176" s="47"/>
    </row>
    <row r="177" spans="1:31" ht="47.15" customHeight="1" x14ac:dyDescent="0.45">
      <c r="A177" s="440">
        <v>50</v>
      </c>
      <c r="B177" s="451"/>
      <c r="C177" s="451"/>
      <c r="D177" s="451"/>
      <c r="E177" s="464" t="str">
        <f>IFERROR(IF(AND(K177="",T177=""),"",(VLOOKUP(Q177,'Reference records(soft deleted)'!$B$61:$D$89,3,FALSE))),"")</f>
        <v/>
      </c>
      <c r="F177" s="465"/>
      <c r="G177" s="465"/>
      <c r="H177" s="465"/>
      <c r="I177" s="465"/>
      <c r="J177" s="465"/>
      <c r="K177" s="452" t="str">
        <f>IFERROR(VLOOKUP(R177,'Reference records(soft deleted)'!$B$172:$D$343,3,FALSE),"")</f>
        <v/>
      </c>
      <c r="L177" s="465"/>
      <c r="M177" s="465"/>
      <c r="N177" s="465"/>
      <c r="O177" s="465"/>
      <c r="P177" s="465"/>
      <c r="Q177" s="466"/>
      <c r="R177" s="467"/>
      <c r="S177" s="467"/>
      <c r="T177" s="468"/>
      <c r="U177" s="456" t="str">
        <f>IFERROR(IF(VLOOKUP(E177,'Reference Records'!$C$96:$D$119,2,FALSE)=0,"",VLOOKUP(E177,'Reference Records'!$C$96:$D$119,2,FALSE)),"")</f>
        <v/>
      </c>
      <c r="V177" s="469"/>
      <c r="W177" s="457" t="str">
        <f t="shared" si="13"/>
        <v/>
      </c>
      <c r="X177" s="457" t="str">
        <f t="shared" si="14"/>
        <v>a1P36000002L9FhEAK</v>
      </c>
      <c r="Y177" s="457" t="b">
        <f t="shared" si="15"/>
        <v>0</v>
      </c>
      <c r="Z177" s="457" t="b">
        <f t="shared" si="16"/>
        <v>1</v>
      </c>
      <c r="AA177" s="457" t="str">
        <f>IFERROR(VLOOKUP(K177,'Reference Records'!$C$122:$E$267,3,FALSE),"")</f>
        <v/>
      </c>
      <c r="AB177" s="457" t="s">
        <v>611</v>
      </c>
      <c r="AC177" s="47"/>
    </row>
    <row r="178" spans="1:31" ht="2.15" customHeight="1" thickBot="1" x14ac:dyDescent="0.5">
      <c r="A178" s="112"/>
      <c r="B178" s="113"/>
      <c r="C178" s="113"/>
      <c r="D178" s="113"/>
      <c r="E178" s="113"/>
      <c r="F178" s="113"/>
      <c r="G178" s="113"/>
      <c r="H178" s="113"/>
      <c r="I178" s="113"/>
      <c r="J178" s="113"/>
      <c r="K178" s="113"/>
      <c r="L178" s="113"/>
      <c r="M178" s="113"/>
      <c r="N178" s="113"/>
      <c r="O178" s="113"/>
      <c r="P178" s="113"/>
      <c r="Q178" s="113"/>
      <c r="R178" s="113"/>
      <c r="S178" s="113"/>
      <c r="T178" s="113"/>
      <c r="U178" s="63"/>
      <c r="V178" s="114"/>
      <c r="W178" s="114"/>
      <c r="X178" s="114"/>
      <c r="Y178" s="114"/>
      <c r="Z178" s="114"/>
      <c r="AA178" s="63"/>
      <c r="AB178" s="63"/>
      <c r="AC178" s="57"/>
    </row>
    <row r="186" spans="1:31" x14ac:dyDescent="0.45">
      <c r="A186" s="64" t="s">
        <v>82</v>
      </c>
      <c r="B186" s="64"/>
      <c r="C186" s="64"/>
      <c r="D186" s="64"/>
    </row>
    <row r="190" spans="1:31" x14ac:dyDescent="0.45">
      <c r="AE190" s="342" t="s">
        <v>191</v>
      </c>
    </row>
    <row r="201" spans="44:45" x14ac:dyDescent="0.45">
      <c r="AS201" s="342"/>
    </row>
    <row r="202" spans="44:45" x14ac:dyDescent="0.45">
      <c r="AR202" s="342">
        <f>IF(C9="","",C9)</f>
        <v>12</v>
      </c>
      <c r="AS202" s="342">
        <v>3</v>
      </c>
    </row>
    <row r="203" spans="44:45" x14ac:dyDescent="0.45">
      <c r="AS203" s="342">
        <v>6</v>
      </c>
    </row>
    <row r="204" spans="44:45" x14ac:dyDescent="0.45">
      <c r="AS204" s="342">
        <v>12</v>
      </c>
    </row>
    <row r="205" spans="44:45" x14ac:dyDescent="0.45">
      <c r="AS205" s="342"/>
    </row>
  </sheetData>
  <sheetProtection password="FB8C" sheet="1" objects="1" scenarios="1"/>
  <mergeCells count="13">
    <mergeCell ref="A13:A14"/>
    <mergeCell ref="V4:W5"/>
    <mergeCell ref="A41:L41"/>
    <mergeCell ref="A1:T2"/>
    <mergeCell ref="A43:T43"/>
    <mergeCell ref="K10:K11"/>
    <mergeCell ref="A125:T125"/>
    <mergeCell ref="A124:T124"/>
    <mergeCell ref="Y57:Y58"/>
    <mergeCell ref="A56:E56"/>
    <mergeCell ref="A98:E98"/>
    <mergeCell ref="A74:E74"/>
    <mergeCell ref="Y75:Y90"/>
  </mergeCells>
  <conditionalFormatting sqref="E100:E116">
    <cfRule type="expression" dxfId="109" priority="26">
      <formula>AND(COUNTIF($E$100:$E$116,$E100)&gt;1,E100&lt;&gt;"")</formula>
    </cfRule>
  </conditionalFormatting>
  <conditionalFormatting sqref="A28:K28 B29:D38">
    <cfRule type="expression" dxfId="108" priority="20">
      <formula>OR($AN$5="Grant Making", $AN$5="Grant Revision")</formula>
    </cfRule>
  </conditionalFormatting>
  <conditionalFormatting sqref="A24:E25">
    <cfRule type="expression" dxfId="107" priority="19">
      <formula>$AN$5="Funding Request"</formula>
    </cfRule>
  </conditionalFormatting>
  <conditionalFormatting sqref="A9:E9">
    <cfRule type="expression" dxfId="106" priority="18">
      <formula>$AN$5="Funding Request"</formula>
    </cfRule>
  </conditionalFormatting>
  <conditionalFormatting sqref="A45:T51">
    <cfRule type="expression" dxfId="105" priority="5">
      <formula>$U45:$U52="[Record ID]"</formula>
    </cfRule>
    <cfRule type="expression" dxfId="104" priority="15">
      <formula>$A45&gt;$E$8</formula>
    </cfRule>
  </conditionalFormatting>
  <conditionalFormatting sqref="K44:T51">
    <cfRule type="expression" dxfId="103" priority="14">
      <formula>$AN$5="Funding Request"</formula>
    </cfRule>
  </conditionalFormatting>
  <conditionalFormatting sqref="A29:A38">
    <cfRule type="expression" dxfId="102" priority="12">
      <formula>OR($AN$5="Grant Making", $AN$5="Grant Revision")</formula>
    </cfRule>
  </conditionalFormatting>
  <conditionalFormatting sqref="K8">
    <cfRule type="expression" dxfId="101" priority="11">
      <formula>OR($AN$9="Additional Funding", $AN$9="Other Revison")</formula>
    </cfRule>
  </conditionalFormatting>
  <conditionalFormatting sqref="E11 E8">
    <cfRule type="expression" dxfId="100" priority="8">
      <formula>$E$8&gt;$E$11</formula>
    </cfRule>
  </conditionalFormatting>
  <conditionalFormatting sqref="A29:K38">
    <cfRule type="expression" dxfId="99" priority="6">
      <formula>$P29:$P39="[Record ID]"</formula>
    </cfRule>
  </conditionalFormatting>
  <conditionalFormatting sqref="A58:E63 A76:E76 A81:E87 A77:D80">
    <cfRule type="expression" dxfId="98" priority="4">
      <formula>$H58:$H71="[Record ID]"</formula>
    </cfRule>
  </conditionalFormatting>
  <conditionalFormatting sqref="A100:E111">
    <cfRule type="expression" dxfId="97" priority="2">
      <formula>$H100:$H116="[Record ID]"</formula>
    </cfRule>
  </conditionalFormatting>
  <conditionalFormatting sqref="A127:T177">
    <cfRule type="expression" dxfId="96" priority="1">
      <formula>$AB127:$AB178="[Record ID]"</formula>
    </cfRule>
  </conditionalFormatting>
  <conditionalFormatting sqref="A64:E70">
    <cfRule type="expression" dxfId="95" priority="28">
      <formula>$H64:$H89="[Record ID]"</formula>
    </cfRule>
  </conditionalFormatting>
  <conditionalFormatting sqref="A88:E88">
    <cfRule type="expression" dxfId="94" priority="30">
      <formula>$H88:$H116="[Record ID]"</formula>
    </cfRule>
  </conditionalFormatting>
  <conditionalFormatting sqref="A112:E115">
    <cfRule type="expression" dxfId="93" priority="32">
      <formula>$H112:$H178="[Record ID]"</formula>
    </cfRule>
  </conditionalFormatting>
  <conditionalFormatting sqref="E59">
    <cfRule type="expression" dxfId="92" priority="52">
      <formula>$H77:$H90="[Record ID]"</formula>
    </cfRule>
  </conditionalFormatting>
  <conditionalFormatting sqref="E77:E79">
    <cfRule type="expression" dxfId="91" priority="54">
      <formula>$H78:$H91="[Record ID]"</formula>
    </cfRule>
  </conditionalFormatting>
  <dataValidations count="15">
    <dataValidation type="list" allowBlank="1" showInputMessage="1" showErrorMessage="1" sqref="E127:E177" xr:uid="{00000000-0002-0000-0000-000000000000}">
      <formula1>Modules</formula1>
    </dataValidation>
    <dataValidation type="custom" allowBlank="1" showInputMessage="1" showErrorMessage="1" errorTitle="Implementation Period Start Date" error="The Implementation Period Start should be the first day of the month" sqref="E7" xr:uid="{00000000-0002-0000-0000-000001000000}">
      <formula1>DAY(E7)=1</formula1>
    </dataValidation>
    <dataValidation type="list" allowBlank="1" showInputMessage="1" showErrorMessage="1" sqref="K127:K177" xr:uid="{00000000-0002-0000-0000-000002000000}">
      <formula1>OFFSET(ModuleStart,MATCH(U127,ModuleColumn,0)-1,2,COUNTIF(ModuleColumn,U127),1)</formula1>
    </dataValidation>
    <dataValidation type="list" allowBlank="1" showInputMessage="1" showErrorMessage="1" sqref="E29:E38" xr:uid="{00000000-0002-0000-0000-000003000000}">
      <formula1>FundingRequestPR</formula1>
    </dataValidation>
    <dataValidation type="list" allowBlank="1" showInputMessage="1" showErrorMessage="1" sqref="E9" xr:uid="{00000000-0002-0000-0000-000004000000}">
      <formula1>IF(OR($AN$5="Grant Making", $AN$5="Grant Revision"),$AS$203:$AS$204,$AR$202)</formula1>
    </dataValidation>
    <dataValidation type="list" allowBlank="1" showInputMessage="1" showErrorMessage="1" sqref="K45:K51" xr:uid="{00000000-0002-0000-0000-000005000000}">
      <formula1>"Yes,No"</formula1>
    </dataValidation>
    <dataValidation type="date" allowBlank="1" showInputMessage="1" showErrorMessage="1" errorTitle="X-Author for Excel" error="Please enter a valid date." promptTitle="X-Author for Excel" sqref="E8 O45:P51" xr:uid="{00000000-0002-0000-0000-000006000000}">
      <formula1>1</formula1>
      <formula2>767376</formula2>
    </dataValidation>
    <dataValidation type="decimal" allowBlank="1" showInputMessage="1" showErrorMessage="1" errorTitle="X-Author for Excel" error="Please enter a valid numeric value. Valid range for Programmatic Report Period Frequency is -1E+18 to 1E+18." promptTitle="X-Author for Excel" sqref="C9" xr:uid="{00000000-0002-0000-0000-000007000000}">
      <formula1>-1000000000000000000</formula1>
      <formula2>1000000000000000000</formula2>
    </dataValidation>
    <dataValidation type="custom" allowBlank="1" showInputMessage="1" showErrorMessage="1" errorTitle="X-Author for Excel" error="Id and Lookup fields are not editable." promptTitle="X-Author for Excel" sqref="AN10 H58:H70 F58:F70 H76:H88 F76:F88 H100:J115 X127:X177 AA127:AB177 U45:U51 Q45:Q51 O29:P38" xr:uid="{00000000-0002-0000-0000-000008000000}">
      <formula1>""</formula1>
    </dataValidation>
    <dataValidation type="decimal" allowBlank="1" showInputMessage="1" showErrorMessage="1" errorTitle="X-Author for Excel" error="Please enter a valid numeric value. Valid range for Goal Number is -1E+18 to 1E+18." promptTitle="X-Author for Excel" sqref="A58:A70" xr:uid="{00000000-0002-0000-0000-000009000000}">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8:G70 G76:G88 G100:G115 Y127:Z177 M45:N51 R29:R38" xr:uid="{00000000-0002-0000-0000-00000A000000}">
      <formula1>"TRUE,FALSE"</formula1>
    </dataValidation>
    <dataValidation type="decimal" allowBlank="1" showInputMessage="1" showErrorMessage="1" errorTitle="X-Author for Excel" error="Please enter a valid numeric value. Valid range for Objective Number is -1E+18 to 1E+18." promptTitle="X-Author for Excel" sqref="A76:A88" xr:uid="{00000000-0002-0000-0000-00000B00000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100:A115" xr:uid="{00000000-0002-0000-0000-00000C000000}">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7:A177" xr:uid="{00000000-0002-0000-0000-00000D000000}">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29:A38" xr:uid="{00000000-0002-0000-0000-00000E000000}">
      <formula1>-1000000000000000000</formula1>
      <formula2>1000000000000000000</formula2>
    </dataValidation>
  </dataValidations>
  <hyperlinks>
    <hyperlink ref="A186" location="'Overview - Section A'!A13" display="'Overview - Section A'!A13" xr:uid="{00000000-0004-0000-0000-000000000000}"/>
    <hyperlink ref="E13" location="_8273a11c_a030_45ba_bf8f_2b577e1aa93b" display="Principal Recipients" xr:uid="{00000000-0004-0000-0000-000001000000}"/>
    <hyperlink ref="K13" location="_e49ca72f_320d_4468_afc1_5eb8b190d587" display="Reporting Periods " xr:uid="{00000000-0004-0000-0000-000002000000}"/>
    <hyperlink ref="T13" location="_0215c642_4079_4a66_b33f_02948e5b161c" display="Goals" xr:uid="{00000000-0004-0000-0000-000003000000}"/>
    <hyperlink ref="T14" location="_4ede0df7_bdae_485c_a6aa_cd381b32466f" display="Interventions" xr:uid="{00000000-0004-0000-0000-000004000000}"/>
    <hyperlink ref="K14" location="_eabb6097_6646_49fe_9d42_cce1d696601b" display="Modules" xr:uid="{00000000-0004-0000-0000-000005000000}"/>
    <hyperlink ref="E14" location="_4f36af19_06bf_4c59_990d_586822b3d259" display="Objectives" xr:uid="{00000000-0004-0000-0000-000006000000}"/>
  </hyperlinks>
  <pageMargins left="0.7" right="0.7" top="0.75" bottom="0.75" header="0.3" footer="0.3"/>
  <pageSetup paperSize="8" fitToHeight="0" orientation="landscape" r:id="rId1"/>
  <rowBreaks count="3" manualBreakCount="3">
    <brk id="39" max="27" man="1"/>
    <brk id="56" max="27" man="1"/>
    <brk id="178" max="27" man="1"/>
  </rowBreak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F000000}">
          <x14:formula1>
            <xm:f>'Account Role'!$C$2:$C$14</xm:f>
          </x14:formula1>
          <xm:sqref>J25</xm:sqref>
        </x14:dataValidation>
        <x14:dataValidation type="list" allowBlank="1" showInputMessage="1" showErrorMessage="1" xr:uid="{00000000-0002-0000-0000-000010000000}">
          <x14:formula1>
            <xm:f>OFFSET('Reference Records'!$B$96,1,0,MATCH(" ",'Reference Records'!$B$96:$B$119,-1)-1,1)</xm:f>
          </x14:formula1>
          <xm:sqref>E100:E115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D1:S465"/>
  <sheetViews>
    <sheetView workbookViewId="0">
      <selection activeCell="I15" sqref="I15"/>
    </sheetView>
  </sheetViews>
  <sheetFormatPr baseColWidth="10" defaultColWidth="8.92578125" defaultRowHeight="12.45" x14ac:dyDescent="0.3"/>
  <cols>
    <col min="1" max="3" width="8.92578125" style="12"/>
    <col min="4" max="4" width="20.7109375" style="12" bestFit="1" customWidth="1"/>
    <col min="5" max="5" width="22.0703125" style="12" bestFit="1" customWidth="1"/>
    <col min="6" max="6" width="18.5703125" style="12" bestFit="1" customWidth="1"/>
    <col min="7" max="7" width="8.92578125" style="12"/>
    <col min="8" max="8" width="8.5703125" style="12" bestFit="1" customWidth="1"/>
    <col min="9" max="9" width="13" style="12" bestFit="1" customWidth="1"/>
    <col min="10" max="10" width="38.92578125" style="12" bestFit="1" customWidth="1"/>
    <col min="11" max="11" width="12.7109375" style="12" bestFit="1" customWidth="1"/>
    <col min="12" max="12" width="12.0703125" style="12" bestFit="1" customWidth="1"/>
    <col min="13" max="13" width="14" style="12" bestFit="1" customWidth="1"/>
    <col min="14" max="14" width="9.5703125" style="12" bestFit="1" customWidth="1"/>
    <col min="15" max="15" width="13.92578125" style="12" customWidth="1"/>
    <col min="16" max="16384" width="8.92578125" style="12"/>
  </cols>
  <sheetData>
    <row r="1" spans="4:17" x14ac:dyDescent="0.3">
      <c r="D1" s="9" t="s">
        <v>150</v>
      </c>
    </row>
    <row r="2" spans="4:17" x14ac:dyDescent="0.3">
      <c r="D2" s="538" t="s">
        <v>145</v>
      </c>
      <c r="E2" s="538" t="s">
        <v>147</v>
      </c>
      <c r="F2" s="538" t="s">
        <v>337</v>
      </c>
      <c r="G2" s="538"/>
      <c r="H2" s="538" t="s">
        <v>339</v>
      </c>
      <c r="I2" s="538" t="s">
        <v>341</v>
      </c>
      <c r="J2" s="538" t="s">
        <v>148</v>
      </c>
      <c r="K2" s="538" t="s">
        <v>8</v>
      </c>
      <c r="L2" s="538" t="s">
        <v>9</v>
      </c>
      <c r="M2" s="538" t="s">
        <v>7</v>
      </c>
      <c r="N2" s="538" t="s">
        <v>5</v>
      </c>
      <c r="O2" s="538" t="s">
        <v>215</v>
      </c>
      <c r="P2" s="538" t="s">
        <v>217</v>
      </c>
      <c r="Q2" s="538" t="s">
        <v>25</v>
      </c>
    </row>
    <row r="3" spans="4:17" hidden="1" x14ac:dyDescent="0.3">
      <c r="D3" s="539" t="s">
        <v>144</v>
      </c>
      <c r="E3" s="538" t="s">
        <v>146</v>
      </c>
      <c r="F3" s="539" t="s">
        <v>336</v>
      </c>
      <c r="G3" s="538"/>
      <c r="H3" s="539" t="s">
        <v>338</v>
      </c>
      <c r="I3" s="539" t="s">
        <v>340</v>
      </c>
      <c r="J3" s="538" t="str">
        <f>F3&amp;H3&amp;I3</f>
        <v>[Impact Indicator Name ES][Category ES][Disaggregation ES]</v>
      </c>
      <c r="K3" s="539" t="s">
        <v>15</v>
      </c>
      <c r="L3" s="539" t="s">
        <v>16</v>
      </c>
      <c r="M3" s="539" t="s">
        <v>17</v>
      </c>
      <c r="N3" s="539" t="s">
        <v>51</v>
      </c>
      <c r="O3" s="539" t="s">
        <v>214</v>
      </c>
      <c r="P3" s="539" t="s">
        <v>216</v>
      </c>
      <c r="Q3" s="538" t="s">
        <v>24</v>
      </c>
    </row>
    <row r="4" spans="4:17" x14ac:dyDescent="0.3">
      <c r="D4" s="539" t="s">
        <v>2877</v>
      </c>
      <c r="E4" s="538" t="s">
        <v>2878</v>
      </c>
      <c r="F4" s="539"/>
      <c r="G4" s="538"/>
      <c r="H4" s="539"/>
      <c r="I4" s="539"/>
      <c r="J4" s="538" t="str">
        <f t="shared" ref="J4:J67" si="0">F4&amp;H4&amp;I4</f>
        <v/>
      </c>
      <c r="K4" s="539"/>
      <c r="L4" s="539"/>
      <c r="M4" s="539"/>
      <c r="N4" s="539"/>
      <c r="O4" s="539"/>
      <c r="P4" s="539"/>
      <c r="Q4" s="538" t="s">
        <v>1382</v>
      </c>
    </row>
    <row r="5" spans="4:17" x14ac:dyDescent="0.3">
      <c r="D5" s="539" t="s">
        <v>2879</v>
      </c>
      <c r="E5" s="538" t="s">
        <v>2878</v>
      </c>
      <c r="F5" s="539"/>
      <c r="G5" s="538"/>
      <c r="H5" s="539"/>
      <c r="I5" s="539"/>
      <c r="J5" s="538" t="str">
        <f t="shared" si="0"/>
        <v/>
      </c>
      <c r="K5" s="539"/>
      <c r="L5" s="539"/>
      <c r="M5" s="539"/>
      <c r="N5" s="539"/>
      <c r="O5" s="539"/>
      <c r="P5" s="539"/>
      <c r="Q5" s="538" t="s">
        <v>1383</v>
      </c>
    </row>
    <row r="6" spans="4:17" x14ac:dyDescent="0.3">
      <c r="D6" s="539" t="s">
        <v>2880</v>
      </c>
      <c r="E6" s="538" t="s">
        <v>2878</v>
      </c>
      <c r="F6" s="539"/>
      <c r="G6" s="538"/>
      <c r="H6" s="539"/>
      <c r="I6" s="539"/>
      <c r="J6" s="538" t="str">
        <f t="shared" si="0"/>
        <v/>
      </c>
      <c r="K6" s="539"/>
      <c r="L6" s="539"/>
      <c r="M6" s="539"/>
      <c r="N6" s="539"/>
      <c r="O6" s="539"/>
      <c r="P6" s="539"/>
      <c r="Q6" s="538" t="s">
        <v>1384</v>
      </c>
    </row>
    <row r="7" spans="4:17" x14ac:dyDescent="0.3">
      <c r="D7" s="539" t="s">
        <v>2881</v>
      </c>
      <c r="E7" s="538" t="s">
        <v>2878</v>
      </c>
      <c r="F7" s="539"/>
      <c r="G7" s="538"/>
      <c r="H7" s="539"/>
      <c r="I7" s="539"/>
      <c r="J7" s="538" t="str">
        <f t="shared" si="0"/>
        <v/>
      </c>
      <c r="K7" s="539"/>
      <c r="L7" s="539"/>
      <c r="M7" s="539"/>
      <c r="N7" s="539"/>
      <c r="O7" s="539"/>
      <c r="P7" s="539"/>
      <c r="Q7" s="538" t="s">
        <v>1385</v>
      </c>
    </row>
    <row r="8" spans="4:17" x14ac:dyDescent="0.3">
      <c r="D8" s="539" t="s">
        <v>2882</v>
      </c>
      <c r="E8" s="538" t="s">
        <v>2878</v>
      </c>
      <c r="F8" s="539"/>
      <c r="G8" s="538"/>
      <c r="H8" s="539"/>
      <c r="I8" s="539"/>
      <c r="J8" s="538" t="str">
        <f t="shared" si="0"/>
        <v/>
      </c>
      <c r="K8" s="539"/>
      <c r="L8" s="539"/>
      <c r="M8" s="539"/>
      <c r="N8" s="539"/>
      <c r="O8" s="539"/>
      <c r="P8" s="539"/>
      <c r="Q8" s="538" t="s">
        <v>1386</v>
      </c>
    </row>
    <row r="9" spans="4:17" x14ac:dyDescent="0.3">
      <c r="D9" s="539" t="s">
        <v>2883</v>
      </c>
      <c r="E9" s="538" t="s">
        <v>2878</v>
      </c>
      <c r="F9" s="539"/>
      <c r="G9" s="538"/>
      <c r="H9" s="539"/>
      <c r="I9" s="539"/>
      <c r="J9" s="538" t="str">
        <f t="shared" si="0"/>
        <v/>
      </c>
      <c r="K9" s="539"/>
      <c r="L9" s="539"/>
      <c r="M9" s="539"/>
      <c r="N9" s="539"/>
      <c r="O9" s="539"/>
      <c r="P9" s="539"/>
      <c r="Q9" s="538" t="s">
        <v>1387</v>
      </c>
    </row>
    <row r="10" spans="4:17" x14ac:dyDescent="0.3">
      <c r="D10" s="539" t="s">
        <v>2884</v>
      </c>
      <c r="E10" s="538" t="s">
        <v>2878</v>
      </c>
      <c r="F10" s="539"/>
      <c r="G10" s="538"/>
      <c r="H10" s="539"/>
      <c r="I10" s="539"/>
      <c r="J10" s="538" t="str">
        <f t="shared" si="0"/>
        <v/>
      </c>
      <c r="K10" s="539"/>
      <c r="L10" s="539"/>
      <c r="M10" s="539"/>
      <c r="N10" s="539"/>
      <c r="O10" s="539"/>
      <c r="P10" s="539"/>
      <c r="Q10" s="538" t="s">
        <v>1388</v>
      </c>
    </row>
    <row r="11" spans="4:17" x14ac:dyDescent="0.3">
      <c r="D11" s="539" t="s">
        <v>2885</v>
      </c>
      <c r="E11" s="538" t="s">
        <v>2878</v>
      </c>
      <c r="F11" s="539"/>
      <c r="G11" s="538"/>
      <c r="H11" s="539"/>
      <c r="I11" s="539"/>
      <c r="J11" s="538" t="str">
        <f t="shared" si="0"/>
        <v/>
      </c>
      <c r="K11" s="539"/>
      <c r="L11" s="539"/>
      <c r="M11" s="539"/>
      <c r="N11" s="539"/>
      <c r="O11" s="539"/>
      <c r="P11" s="539"/>
      <c r="Q11" s="538" t="s">
        <v>1389</v>
      </c>
    </row>
    <row r="12" spans="4:17" x14ac:dyDescent="0.3">
      <c r="D12" s="539" t="s">
        <v>2886</v>
      </c>
      <c r="E12" s="538" t="s">
        <v>2878</v>
      </c>
      <c r="F12" s="539"/>
      <c r="G12" s="538"/>
      <c r="H12" s="539"/>
      <c r="I12" s="539"/>
      <c r="J12" s="538" t="str">
        <f t="shared" si="0"/>
        <v/>
      </c>
      <c r="K12" s="539"/>
      <c r="L12" s="539"/>
      <c r="M12" s="539"/>
      <c r="N12" s="539"/>
      <c r="O12" s="539"/>
      <c r="P12" s="539"/>
      <c r="Q12" s="538" t="s">
        <v>1390</v>
      </c>
    </row>
    <row r="13" spans="4:17" x14ac:dyDescent="0.3">
      <c r="D13" s="539" t="s">
        <v>2887</v>
      </c>
      <c r="E13" s="538" t="s">
        <v>2878</v>
      </c>
      <c r="F13" s="539"/>
      <c r="G13" s="538"/>
      <c r="H13" s="539"/>
      <c r="I13" s="539"/>
      <c r="J13" s="538" t="str">
        <f t="shared" si="0"/>
        <v/>
      </c>
      <c r="K13" s="539"/>
      <c r="L13" s="539"/>
      <c r="M13" s="539"/>
      <c r="N13" s="539"/>
      <c r="O13" s="539"/>
      <c r="P13" s="539"/>
      <c r="Q13" s="538" t="s">
        <v>1391</v>
      </c>
    </row>
    <row r="14" spans="4:17" x14ac:dyDescent="0.3">
      <c r="D14" s="539" t="s">
        <v>2888</v>
      </c>
      <c r="E14" s="538" t="s">
        <v>2889</v>
      </c>
      <c r="F14" s="539"/>
      <c r="G14" s="538"/>
      <c r="H14" s="539"/>
      <c r="I14" s="539"/>
      <c r="J14" s="538" t="str">
        <f t="shared" si="0"/>
        <v/>
      </c>
      <c r="K14" s="539"/>
      <c r="L14" s="539"/>
      <c r="M14" s="539"/>
      <c r="N14" s="539"/>
      <c r="O14" s="539"/>
      <c r="P14" s="539"/>
      <c r="Q14" s="538" t="s">
        <v>1392</v>
      </c>
    </row>
    <row r="15" spans="4:17" x14ac:dyDescent="0.3">
      <c r="D15" s="539" t="s">
        <v>2890</v>
      </c>
      <c r="E15" s="538" t="s">
        <v>2889</v>
      </c>
      <c r="F15" s="539"/>
      <c r="G15" s="538"/>
      <c r="H15" s="539"/>
      <c r="I15" s="539"/>
      <c r="J15" s="538" t="str">
        <f t="shared" si="0"/>
        <v/>
      </c>
      <c r="K15" s="539"/>
      <c r="L15" s="539"/>
      <c r="M15" s="539"/>
      <c r="N15" s="539"/>
      <c r="O15" s="539"/>
      <c r="P15" s="539"/>
      <c r="Q15" s="538" t="s">
        <v>1393</v>
      </c>
    </row>
    <row r="16" spans="4:17" x14ac:dyDescent="0.3">
      <c r="D16" s="539" t="s">
        <v>2891</v>
      </c>
      <c r="E16" s="538" t="s">
        <v>2889</v>
      </c>
      <c r="F16" s="539"/>
      <c r="G16" s="538"/>
      <c r="H16" s="539"/>
      <c r="I16" s="539"/>
      <c r="J16" s="538" t="str">
        <f t="shared" si="0"/>
        <v/>
      </c>
      <c r="K16" s="539"/>
      <c r="L16" s="539"/>
      <c r="M16" s="539"/>
      <c r="N16" s="539"/>
      <c r="O16" s="539"/>
      <c r="P16" s="539"/>
      <c r="Q16" s="538" t="s">
        <v>1394</v>
      </c>
    </row>
    <row r="17" spans="4:17" x14ac:dyDescent="0.3">
      <c r="D17" s="539" t="s">
        <v>2892</v>
      </c>
      <c r="E17" s="538" t="s">
        <v>2889</v>
      </c>
      <c r="F17" s="539"/>
      <c r="G17" s="538"/>
      <c r="H17" s="539"/>
      <c r="I17" s="539"/>
      <c r="J17" s="538" t="str">
        <f t="shared" si="0"/>
        <v/>
      </c>
      <c r="K17" s="539"/>
      <c r="L17" s="539"/>
      <c r="M17" s="539"/>
      <c r="N17" s="539"/>
      <c r="O17" s="539"/>
      <c r="P17" s="539"/>
      <c r="Q17" s="538" t="s">
        <v>1395</v>
      </c>
    </row>
    <row r="18" spans="4:17" x14ac:dyDescent="0.3">
      <c r="D18" s="539" t="s">
        <v>2893</v>
      </c>
      <c r="E18" s="538" t="s">
        <v>2889</v>
      </c>
      <c r="F18" s="539"/>
      <c r="G18" s="538"/>
      <c r="H18" s="539"/>
      <c r="I18" s="539"/>
      <c r="J18" s="538" t="str">
        <f t="shared" si="0"/>
        <v/>
      </c>
      <c r="K18" s="539"/>
      <c r="L18" s="539"/>
      <c r="M18" s="539"/>
      <c r="N18" s="539"/>
      <c r="O18" s="539"/>
      <c r="P18" s="539"/>
      <c r="Q18" s="538" t="s">
        <v>1396</v>
      </c>
    </row>
    <row r="19" spans="4:17" x14ac:dyDescent="0.3">
      <c r="D19" s="539" t="s">
        <v>2894</v>
      </c>
      <c r="E19" s="538" t="s">
        <v>2889</v>
      </c>
      <c r="F19" s="539"/>
      <c r="G19" s="538"/>
      <c r="H19" s="539"/>
      <c r="I19" s="539"/>
      <c r="J19" s="538" t="str">
        <f t="shared" si="0"/>
        <v/>
      </c>
      <c r="K19" s="539"/>
      <c r="L19" s="539"/>
      <c r="M19" s="539"/>
      <c r="N19" s="539"/>
      <c r="O19" s="539"/>
      <c r="P19" s="539"/>
      <c r="Q19" s="538" t="s">
        <v>1397</v>
      </c>
    </row>
    <row r="20" spans="4:17" x14ac:dyDescent="0.3">
      <c r="D20" s="539" t="s">
        <v>2895</v>
      </c>
      <c r="E20" s="538" t="s">
        <v>2889</v>
      </c>
      <c r="F20" s="539"/>
      <c r="G20" s="538"/>
      <c r="H20" s="539"/>
      <c r="I20" s="539"/>
      <c r="J20" s="538" t="str">
        <f t="shared" si="0"/>
        <v/>
      </c>
      <c r="K20" s="539"/>
      <c r="L20" s="539"/>
      <c r="M20" s="539"/>
      <c r="N20" s="539"/>
      <c r="O20" s="539"/>
      <c r="P20" s="539"/>
      <c r="Q20" s="538" t="s">
        <v>1398</v>
      </c>
    </row>
    <row r="21" spans="4:17" x14ac:dyDescent="0.3">
      <c r="D21" s="539" t="s">
        <v>2896</v>
      </c>
      <c r="E21" s="538" t="s">
        <v>2889</v>
      </c>
      <c r="F21" s="539"/>
      <c r="G21" s="538"/>
      <c r="H21" s="539"/>
      <c r="I21" s="539"/>
      <c r="J21" s="538" t="str">
        <f t="shared" si="0"/>
        <v/>
      </c>
      <c r="K21" s="539"/>
      <c r="L21" s="539"/>
      <c r="M21" s="539"/>
      <c r="N21" s="539"/>
      <c r="O21" s="539"/>
      <c r="P21" s="539"/>
      <c r="Q21" s="538" t="s">
        <v>1399</v>
      </c>
    </row>
    <row r="22" spans="4:17" x14ac:dyDescent="0.3">
      <c r="D22" s="539" t="s">
        <v>2897</v>
      </c>
      <c r="E22" s="538" t="s">
        <v>2889</v>
      </c>
      <c r="F22" s="539"/>
      <c r="G22" s="538"/>
      <c r="H22" s="539"/>
      <c r="I22" s="539"/>
      <c r="J22" s="538" t="str">
        <f t="shared" si="0"/>
        <v/>
      </c>
      <c r="K22" s="539"/>
      <c r="L22" s="539"/>
      <c r="M22" s="539"/>
      <c r="N22" s="539"/>
      <c r="O22" s="539"/>
      <c r="P22" s="539"/>
      <c r="Q22" s="538" t="s">
        <v>1400</v>
      </c>
    </row>
    <row r="23" spans="4:17" x14ac:dyDescent="0.3">
      <c r="D23" s="539" t="s">
        <v>2898</v>
      </c>
      <c r="E23" s="538" t="s">
        <v>2889</v>
      </c>
      <c r="F23" s="539"/>
      <c r="G23" s="538"/>
      <c r="H23" s="539"/>
      <c r="I23" s="539"/>
      <c r="J23" s="538" t="str">
        <f t="shared" si="0"/>
        <v/>
      </c>
      <c r="K23" s="539"/>
      <c r="L23" s="539"/>
      <c r="M23" s="539"/>
      <c r="N23" s="539"/>
      <c r="O23" s="539"/>
      <c r="P23" s="539"/>
      <c r="Q23" s="538" t="s">
        <v>1401</v>
      </c>
    </row>
    <row r="24" spans="4:17" x14ac:dyDescent="0.3">
      <c r="D24" s="539" t="s">
        <v>2899</v>
      </c>
      <c r="E24" s="538" t="s">
        <v>2900</v>
      </c>
      <c r="F24" s="539"/>
      <c r="G24" s="538"/>
      <c r="H24" s="539"/>
      <c r="I24" s="539"/>
      <c r="J24" s="538" t="str">
        <f t="shared" si="0"/>
        <v/>
      </c>
      <c r="K24" s="539"/>
      <c r="L24" s="539"/>
      <c r="M24" s="539"/>
      <c r="N24" s="539"/>
      <c r="O24" s="539"/>
      <c r="P24" s="539"/>
      <c r="Q24" s="538" t="s">
        <v>1402</v>
      </c>
    </row>
    <row r="25" spans="4:17" x14ac:dyDescent="0.3">
      <c r="D25" s="539" t="s">
        <v>2901</v>
      </c>
      <c r="E25" s="538" t="s">
        <v>2900</v>
      </c>
      <c r="F25" s="539"/>
      <c r="G25" s="538"/>
      <c r="H25" s="539"/>
      <c r="I25" s="539"/>
      <c r="J25" s="538" t="str">
        <f t="shared" si="0"/>
        <v/>
      </c>
      <c r="K25" s="539"/>
      <c r="L25" s="539"/>
      <c r="M25" s="539"/>
      <c r="N25" s="539"/>
      <c r="O25" s="539"/>
      <c r="P25" s="539"/>
      <c r="Q25" s="538" t="s">
        <v>1403</v>
      </c>
    </row>
    <row r="26" spans="4:17" x14ac:dyDescent="0.3">
      <c r="D26" s="539" t="s">
        <v>2902</v>
      </c>
      <c r="E26" s="538" t="s">
        <v>2900</v>
      </c>
      <c r="F26" s="539"/>
      <c r="G26" s="538"/>
      <c r="H26" s="539"/>
      <c r="I26" s="539"/>
      <c r="J26" s="538" t="str">
        <f t="shared" si="0"/>
        <v/>
      </c>
      <c r="K26" s="539"/>
      <c r="L26" s="539"/>
      <c r="M26" s="539"/>
      <c r="N26" s="539"/>
      <c r="O26" s="539"/>
      <c r="P26" s="539"/>
      <c r="Q26" s="538" t="s">
        <v>1404</v>
      </c>
    </row>
    <row r="27" spans="4:17" x14ac:dyDescent="0.3">
      <c r="D27" s="539" t="s">
        <v>2903</v>
      </c>
      <c r="E27" s="538" t="s">
        <v>2900</v>
      </c>
      <c r="F27" s="539"/>
      <c r="G27" s="538"/>
      <c r="H27" s="539"/>
      <c r="I27" s="539"/>
      <c r="J27" s="538" t="str">
        <f t="shared" si="0"/>
        <v/>
      </c>
      <c r="K27" s="539"/>
      <c r="L27" s="539"/>
      <c r="M27" s="539"/>
      <c r="N27" s="539"/>
      <c r="O27" s="539"/>
      <c r="P27" s="539"/>
      <c r="Q27" s="538" t="s">
        <v>1405</v>
      </c>
    </row>
    <row r="28" spans="4:17" x14ac:dyDescent="0.3">
      <c r="D28" s="539" t="s">
        <v>2904</v>
      </c>
      <c r="E28" s="538" t="s">
        <v>2900</v>
      </c>
      <c r="F28" s="539"/>
      <c r="G28" s="538"/>
      <c r="H28" s="539"/>
      <c r="I28" s="539"/>
      <c r="J28" s="538" t="str">
        <f t="shared" si="0"/>
        <v/>
      </c>
      <c r="K28" s="539"/>
      <c r="L28" s="539"/>
      <c r="M28" s="539"/>
      <c r="N28" s="539"/>
      <c r="O28" s="539"/>
      <c r="P28" s="539"/>
      <c r="Q28" s="538" t="s">
        <v>1406</v>
      </c>
    </row>
    <row r="29" spans="4:17" x14ac:dyDescent="0.3">
      <c r="D29" s="539" t="s">
        <v>2905</v>
      </c>
      <c r="E29" s="538" t="s">
        <v>2900</v>
      </c>
      <c r="F29" s="539"/>
      <c r="G29" s="538"/>
      <c r="H29" s="539"/>
      <c r="I29" s="539"/>
      <c r="J29" s="538" t="str">
        <f t="shared" si="0"/>
        <v/>
      </c>
      <c r="K29" s="539"/>
      <c r="L29" s="539"/>
      <c r="M29" s="539"/>
      <c r="N29" s="539"/>
      <c r="O29" s="539"/>
      <c r="P29" s="539"/>
      <c r="Q29" s="538" t="s">
        <v>1407</v>
      </c>
    </row>
    <row r="30" spans="4:17" x14ac:dyDescent="0.3">
      <c r="D30" s="539" t="s">
        <v>2906</v>
      </c>
      <c r="E30" s="538" t="s">
        <v>2900</v>
      </c>
      <c r="F30" s="539"/>
      <c r="G30" s="538"/>
      <c r="H30" s="539"/>
      <c r="I30" s="539"/>
      <c r="J30" s="538" t="str">
        <f t="shared" si="0"/>
        <v/>
      </c>
      <c r="K30" s="539"/>
      <c r="L30" s="539"/>
      <c r="M30" s="539"/>
      <c r="N30" s="539"/>
      <c r="O30" s="539"/>
      <c r="P30" s="539"/>
      <c r="Q30" s="538" t="s">
        <v>1408</v>
      </c>
    </row>
    <row r="31" spans="4:17" x14ac:dyDescent="0.3">
      <c r="D31" s="539" t="s">
        <v>2907</v>
      </c>
      <c r="E31" s="538" t="s">
        <v>2900</v>
      </c>
      <c r="F31" s="539"/>
      <c r="G31" s="538"/>
      <c r="H31" s="539"/>
      <c r="I31" s="539"/>
      <c r="J31" s="538" t="str">
        <f t="shared" si="0"/>
        <v/>
      </c>
      <c r="K31" s="539"/>
      <c r="L31" s="539"/>
      <c r="M31" s="539"/>
      <c r="N31" s="539"/>
      <c r="O31" s="539"/>
      <c r="P31" s="539"/>
      <c r="Q31" s="538" t="s">
        <v>1409</v>
      </c>
    </row>
    <row r="32" spans="4:17" x14ac:dyDescent="0.3">
      <c r="D32" s="539" t="s">
        <v>2908</v>
      </c>
      <c r="E32" s="538" t="s">
        <v>2900</v>
      </c>
      <c r="F32" s="539"/>
      <c r="G32" s="538"/>
      <c r="H32" s="539"/>
      <c r="I32" s="539"/>
      <c r="J32" s="538" t="str">
        <f t="shared" si="0"/>
        <v/>
      </c>
      <c r="K32" s="539"/>
      <c r="L32" s="539"/>
      <c r="M32" s="539"/>
      <c r="N32" s="539"/>
      <c r="O32" s="539"/>
      <c r="P32" s="539"/>
      <c r="Q32" s="538" t="s">
        <v>1410</v>
      </c>
    </row>
    <row r="33" spans="4:17" x14ac:dyDescent="0.3">
      <c r="D33" s="539" t="s">
        <v>2909</v>
      </c>
      <c r="E33" s="538" t="s">
        <v>2900</v>
      </c>
      <c r="F33" s="539"/>
      <c r="G33" s="538"/>
      <c r="H33" s="539"/>
      <c r="I33" s="539"/>
      <c r="J33" s="538" t="str">
        <f t="shared" si="0"/>
        <v/>
      </c>
      <c r="K33" s="539"/>
      <c r="L33" s="539"/>
      <c r="M33" s="539"/>
      <c r="N33" s="539"/>
      <c r="O33" s="539"/>
      <c r="P33" s="539"/>
      <c r="Q33" s="538" t="s">
        <v>1411</v>
      </c>
    </row>
    <row r="34" spans="4:17" x14ac:dyDescent="0.3">
      <c r="D34" s="539" t="s">
        <v>2910</v>
      </c>
      <c r="E34" s="538" t="s">
        <v>2911</v>
      </c>
      <c r="F34" s="539"/>
      <c r="G34" s="538"/>
      <c r="H34" s="539"/>
      <c r="I34" s="539"/>
      <c r="J34" s="538" t="str">
        <f t="shared" si="0"/>
        <v/>
      </c>
      <c r="K34" s="539"/>
      <c r="L34" s="539"/>
      <c r="M34" s="539"/>
      <c r="N34" s="539"/>
      <c r="O34" s="539"/>
      <c r="P34" s="539"/>
      <c r="Q34" s="538" t="s">
        <v>1412</v>
      </c>
    </row>
    <row r="35" spans="4:17" x14ac:dyDescent="0.3">
      <c r="D35" s="539" t="s">
        <v>2912</v>
      </c>
      <c r="E35" s="538" t="s">
        <v>2911</v>
      </c>
      <c r="F35" s="539"/>
      <c r="G35" s="538"/>
      <c r="H35" s="539"/>
      <c r="I35" s="539"/>
      <c r="J35" s="538" t="str">
        <f t="shared" si="0"/>
        <v/>
      </c>
      <c r="K35" s="539"/>
      <c r="L35" s="539"/>
      <c r="M35" s="539"/>
      <c r="N35" s="539"/>
      <c r="O35" s="539"/>
      <c r="P35" s="539"/>
      <c r="Q35" s="538" t="s">
        <v>1413</v>
      </c>
    </row>
    <row r="36" spans="4:17" x14ac:dyDescent="0.3">
      <c r="D36" s="539" t="s">
        <v>2913</v>
      </c>
      <c r="E36" s="538" t="s">
        <v>2911</v>
      </c>
      <c r="F36" s="539"/>
      <c r="G36" s="538"/>
      <c r="H36" s="539"/>
      <c r="I36" s="539"/>
      <c r="J36" s="538" t="str">
        <f t="shared" si="0"/>
        <v/>
      </c>
      <c r="K36" s="539"/>
      <c r="L36" s="539"/>
      <c r="M36" s="539"/>
      <c r="N36" s="539"/>
      <c r="O36" s="539"/>
      <c r="P36" s="539"/>
      <c r="Q36" s="538" t="s">
        <v>1414</v>
      </c>
    </row>
    <row r="37" spans="4:17" x14ac:dyDescent="0.3">
      <c r="D37" s="539" t="s">
        <v>2914</v>
      </c>
      <c r="E37" s="538" t="s">
        <v>2911</v>
      </c>
      <c r="F37" s="539"/>
      <c r="G37" s="538"/>
      <c r="H37" s="539"/>
      <c r="I37" s="539"/>
      <c r="J37" s="538" t="str">
        <f t="shared" si="0"/>
        <v/>
      </c>
      <c r="K37" s="539"/>
      <c r="L37" s="539"/>
      <c r="M37" s="539"/>
      <c r="N37" s="539"/>
      <c r="O37" s="539"/>
      <c r="P37" s="539"/>
      <c r="Q37" s="538" t="s">
        <v>1415</v>
      </c>
    </row>
    <row r="38" spans="4:17" x14ac:dyDescent="0.3">
      <c r="D38" s="539" t="s">
        <v>2915</v>
      </c>
      <c r="E38" s="538" t="s">
        <v>2911</v>
      </c>
      <c r="F38" s="539"/>
      <c r="G38" s="538"/>
      <c r="H38" s="539"/>
      <c r="I38" s="539"/>
      <c r="J38" s="538" t="str">
        <f t="shared" si="0"/>
        <v/>
      </c>
      <c r="K38" s="539"/>
      <c r="L38" s="539"/>
      <c r="M38" s="539"/>
      <c r="N38" s="539"/>
      <c r="O38" s="539"/>
      <c r="P38" s="539"/>
      <c r="Q38" s="538" t="s">
        <v>1416</v>
      </c>
    </row>
    <row r="39" spans="4:17" x14ac:dyDescent="0.3">
      <c r="D39" s="539" t="s">
        <v>2916</v>
      </c>
      <c r="E39" s="538" t="s">
        <v>2911</v>
      </c>
      <c r="F39" s="539"/>
      <c r="G39" s="538"/>
      <c r="H39" s="539"/>
      <c r="I39" s="539"/>
      <c r="J39" s="538" t="str">
        <f t="shared" si="0"/>
        <v/>
      </c>
      <c r="K39" s="539"/>
      <c r="L39" s="539"/>
      <c r="M39" s="539"/>
      <c r="N39" s="539"/>
      <c r="O39" s="539"/>
      <c r="P39" s="539"/>
      <c r="Q39" s="538" t="s">
        <v>1417</v>
      </c>
    </row>
    <row r="40" spans="4:17" x14ac:dyDescent="0.3">
      <c r="D40" s="539" t="s">
        <v>2917</v>
      </c>
      <c r="E40" s="538" t="s">
        <v>2911</v>
      </c>
      <c r="F40" s="539"/>
      <c r="G40" s="538"/>
      <c r="H40" s="539"/>
      <c r="I40" s="539"/>
      <c r="J40" s="538" t="str">
        <f t="shared" si="0"/>
        <v/>
      </c>
      <c r="K40" s="539"/>
      <c r="L40" s="539"/>
      <c r="M40" s="539"/>
      <c r="N40" s="539"/>
      <c r="O40" s="539"/>
      <c r="P40" s="539"/>
      <c r="Q40" s="538" t="s">
        <v>1418</v>
      </c>
    </row>
    <row r="41" spans="4:17" x14ac:dyDescent="0.3">
      <c r="D41" s="539" t="s">
        <v>2918</v>
      </c>
      <c r="E41" s="538" t="s">
        <v>2911</v>
      </c>
      <c r="F41" s="539"/>
      <c r="G41" s="538"/>
      <c r="H41" s="539"/>
      <c r="I41" s="539"/>
      <c r="J41" s="538" t="str">
        <f t="shared" si="0"/>
        <v/>
      </c>
      <c r="K41" s="539"/>
      <c r="L41" s="539"/>
      <c r="M41" s="539"/>
      <c r="N41" s="539"/>
      <c r="O41" s="539"/>
      <c r="P41" s="539"/>
      <c r="Q41" s="538" t="s">
        <v>1419</v>
      </c>
    </row>
    <row r="42" spans="4:17" x14ac:dyDescent="0.3">
      <c r="D42" s="539" t="s">
        <v>2919</v>
      </c>
      <c r="E42" s="538" t="s">
        <v>2911</v>
      </c>
      <c r="F42" s="539"/>
      <c r="G42" s="538"/>
      <c r="H42" s="539"/>
      <c r="I42" s="539"/>
      <c r="J42" s="538" t="str">
        <f t="shared" si="0"/>
        <v/>
      </c>
      <c r="K42" s="539"/>
      <c r="L42" s="539"/>
      <c r="M42" s="539"/>
      <c r="N42" s="539"/>
      <c r="O42" s="539"/>
      <c r="P42" s="539"/>
      <c r="Q42" s="538" t="s">
        <v>1420</v>
      </c>
    </row>
    <row r="43" spans="4:17" x14ac:dyDescent="0.3">
      <c r="D43" s="539" t="s">
        <v>2920</v>
      </c>
      <c r="E43" s="538" t="s">
        <v>2911</v>
      </c>
      <c r="F43" s="539"/>
      <c r="G43" s="538"/>
      <c r="H43" s="539"/>
      <c r="I43" s="539"/>
      <c r="J43" s="538" t="str">
        <f t="shared" si="0"/>
        <v/>
      </c>
      <c r="K43" s="539"/>
      <c r="L43" s="539"/>
      <c r="M43" s="539"/>
      <c r="N43" s="539"/>
      <c r="O43" s="539"/>
      <c r="P43" s="539"/>
      <c r="Q43" s="538" t="s">
        <v>1421</v>
      </c>
    </row>
    <row r="44" spans="4:17" x14ac:dyDescent="0.3">
      <c r="D44" s="539" t="s">
        <v>2921</v>
      </c>
      <c r="E44" s="538" t="s">
        <v>2922</v>
      </c>
      <c r="F44" s="539"/>
      <c r="G44" s="538"/>
      <c r="H44" s="539"/>
      <c r="I44" s="539"/>
      <c r="J44" s="538" t="str">
        <f t="shared" si="0"/>
        <v/>
      </c>
      <c r="K44" s="539"/>
      <c r="L44" s="539"/>
      <c r="M44" s="539"/>
      <c r="N44" s="539"/>
      <c r="O44" s="539"/>
      <c r="P44" s="539"/>
      <c r="Q44" s="538" t="s">
        <v>1422</v>
      </c>
    </row>
    <row r="45" spans="4:17" x14ac:dyDescent="0.3">
      <c r="D45" s="539" t="s">
        <v>2923</v>
      </c>
      <c r="E45" s="538" t="s">
        <v>2922</v>
      </c>
      <c r="F45" s="539"/>
      <c r="G45" s="538"/>
      <c r="H45" s="539"/>
      <c r="I45" s="539"/>
      <c r="J45" s="538" t="str">
        <f t="shared" si="0"/>
        <v/>
      </c>
      <c r="K45" s="539"/>
      <c r="L45" s="539"/>
      <c r="M45" s="539"/>
      <c r="N45" s="539"/>
      <c r="O45" s="539"/>
      <c r="P45" s="539"/>
      <c r="Q45" s="538" t="s">
        <v>1423</v>
      </c>
    </row>
    <row r="46" spans="4:17" x14ac:dyDescent="0.3">
      <c r="D46" s="539" t="s">
        <v>2924</v>
      </c>
      <c r="E46" s="538" t="s">
        <v>2922</v>
      </c>
      <c r="F46" s="539"/>
      <c r="G46" s="538"/>
      <c r="H46" s="539"/>
      <c r="I46" s="539"/>
      <c r="J46" s="538" t="str">
        <f t="shared" si="0"/>
        <v/>
      </c>
      <c r="K46" s="539"/>
      <c r="L46" s="539"/>
      <c r="M46" s="539"/>
      <c r="N46" s="539"/>
      <c r="O46" s="539"/>
      <c r="P46" s="539"/>
      <c r="Q46" s="538" t="s">
        <v>1424</v>
      </c>
    </row>
    <row r="47" spans="4:17" x14ac:dyDescent="0.3">
      <c r="D47" s="539" t="s">
        <v>2925</v>
      </c>
      <c r="E47" s="538" t="s">
        <v>2922</v>
      </c>
      <c r="F47" s="539"/>
      <c r="G47" s="538"/>
      <c r="H47" s="539"/>
      <c r="I47" s="539"/>
      <c r="J47" s="538" t="str">
        <f t="shared" si="0"/>
        <v/>
      </c>
      <c r="K47" s="539"/>
      <c r="L47" s="539"/>
      <c r="M47" s="539"/>
      <c r="N47" s="539"/>
      <c r="O47" s="539"/>
      <c r="P47" s="539"/>
      <c r="Q47" s="538" t="s">
        <v>1425</v>
      </c>
    </row>
    <row r="48" spans="4:17" x14ac:dyDescent="0.3">
      <c r="D48" s="539" t="s">
        <v>2926</v>
      </c>
      <c r="E48" s="538" t="s">
        <v>2922</v>
      </c>
      <c r="F48" s="539"/>
      <c r="G48" s="538"/>
      <c r="H48" s="539"/>
      <c r="I48" s="539"/>
      <c r="J48" s="538" t="str">
        <f t="shared" si="0"/>
        <v/>
      </c>
      <c r="K48" s="539"/>
      <c r="L48" s="539"/>
      <c r="M48" s="539"/>
      <c r="N48" s="539"/>
      <c r="O48" s="539"/>
      <c r="P48" s="539"/>
      <c r="Q48" s="538" t="s">
        <v>1426</v>
      </c>
    </row>
    <row r="49" spans="4:17" x14ac:dyDescent="0.3">
      <c r="D49" s="539" t="s">
        <v>2927</v>
      </c>
      <c r="E49" s="538" t="s">
        <v>2922</v>
      </c>
      <c r="F49" s="539"/>
      <c r="G49" s="538"/>
      <c r="H49" s="539"/>
      <c r="I49" s="539"/>
      <c r="J49" s="538" t="str">
        <f t="shared" si="0"/>
        <v/>
      </c>
      <c r="K49" s="539"/>
      <c r="L49" s="539"/>
      <c r="M49" s="539"/>
      <c r="N49" s="539"/>
      <c r="O49" s="539"/>
      <c r="P49" s="539"/>
      <c r="Q49" s="538" t="s">
        <v>1427</v>
      </c>
    </row>
    <row r="50" spans="4:17" x14ac:dyDescent="0.3">
      <c r="D50" s="539" t="s">
        <v>2928</v>
      </c>
      <c r="E50" s="538" t="s">
        <v>2922</v>
      </c>
      <c r="F50" s="539"/>
      <c r="G50" s="538"/>
      <c r="H50" s="539"/>
      <c r="I50" s="539"/>
      <c r="J50" s="538" t="str">
        <f t="shared" si="0"/>
        <v/>
      </c>
      <c r="K50" s="539"/>
      <c r="L50" s="539"/>
      <c r="M50" s="539"/>
      <c r="N50" s="539"/>
      <c r="O50" s="539"/>
      <c r="P50" s="539"/>
      <c r="Q50" s="538" t="s">
        <v>1428</v>
      </c>
    </row>
    <row r="51" spans="4:17" x14ac:dyDescent="0.3">
      <c r="D51" s="539" t="s">
        <v>2929</v>
      </c>
      <c r="E51" s="538" t="s">
        <v>2922</v>
      </c>
      <c r="F51" s="539"/>
      <c r="G51" s="538"/>
      <c r="H51" s="539"/>
      <c r="I51" s="539"/>
      <c r="J51" s="538" t="str">
        <f t="shared" si="0"/>
        <v/>
      </c>
      <c r="K51" s="539"/>
      <c r="L51" s="539"/>
      <c r="M51" s="539"/>
      <c r="N51" s="539"/>
      <c r="O51" s="539"/>
      <c r="P51" s="539"/>
      <c r="Q51" s="538" t="s">
        <v>1429</v>
      </c>
    </row>
    <row r="52" spans="4:17" x14ac:dyDescent="0.3">
      <c r="D52" s="539" t="s">
        <v>2930</v>
      </c>
      <c r="E52" s="538" t="s">
        <v>2922</v>
      </c>
      <c r="F52" s="539"/>
      <c r="G52" s="538"/>
      <c r="H52" s="539"/>
      <c r="I52" s="539"/>
      <c r="J52" s="538" t="str">
        <f t="shared" si="0"/>
        <v/>
      </c>
      <c r="K52" s="539"/>
      <c r="L52" s="539"/>
      <c r="M52" s="539"/>
      <c r="N52" s="539"/>
      <c r="O52" s="539"/>
      <c r="P52" s="539"/>
      <c r="Q52" s="538" t="s">
        <v>1430</v>
      </c>
    </row>
    <row r="53" spans="4:17" x14ac:dyDescent="0.3">
      <c r="D53" s="539" t="s">
        <v>2931</v>
      </c>
      <c r="E53" s="538" t="s">
        <v>2922</v>
      </c>
      <c r="F53" s="539"/>
      <c r="G53" s="538"/>
      <c r="H53" s="539"/>
      <c r="I53" s="539"/>
      <c r="J53" s="538" t="str">
        <f t="shared" si="0"/>
        <v/>
      </c>
      <c r="K53" s="539"/>
      <c r="L53" s="539"/>
      <c r="M53" s="539"/>
      <c r="N53" s="539"/>
      <c r="O53" s="539"/>
      <c r="P53" s="539"/>
      <c r="Q53" s="538" t="s">
        <v>1431</v>
      </c>
    </row>
    <row r="54" spans="4:17" x14ac:dyDescent="0.3">
      <c r="D54" s="539" t="s">
        <v>2932</v>
      </c>
      <c r="E54" s="538" t="s">
        <v>2933</v>
      </c>
      <c r="F54" s="539"/>
      <c r="G54" s="538"/>
      <c r="H54" s="539"/>
      <c r="I54" s="539"/>
      <c r="J54" s="538" t="str">
        <f t="shared" si="0"/>
        <v/>
      </c>
      <c r="K54" s="539"/>
      <c r="L54" s="539"/>
      <c r="M54" s="539"/>
      <c r="N54" s="539"/>
      <c r="O54" s="539"/>
      <c r="P54" s="539"/>
      <c r="Q54" s="538" t="s">
        <v>1432</v>
      </c>
    </row>
    <row r="55" spans="4:17" x14ac:dyDescent="0.3">
      <c r="D55" s="539" t="s">
        <v>2934</v>
      </c>
      <c r="E55" s="538" t="s">
        <v>2933</v>
      </c>
      <c r="F55" s="539"/>
      <c r="G55" s="538"/>
      <c r="H55" s="539"/>
      <c r="I55" s="539"/>
      <c r="J55" s="538" t="str">
        <f t="shared" si="0"/>
        <v/>
      </c>
      <c r="K55" s="539"/>
      <c r="L55" s="539"/>
      <c r="M55" s="539"/>
      <c r="N55" s="539"/>
      <c r="O55" s="539"/>
      <c r="P55" s="539"/>
      <c r="Q55" s="538" t="s">
        <v>1433</v>
      </c>
    </row>
    <row r="56" spans="4:17" x14ac:dyDescent="0.3">
      <c r="D56" s="539" t="s">
        <v>2935</v>
      </c>
      <c r="E56" s="538" t="s">
        <v>2933</v>
      </c>
      <c r="F56" s="539"/>
      <c r="G56" s="538"/>
      <c r="H56" s="539"/>
      <c r="I56" s="539"/>
      <c r="J56" s="538" t="str">
        <f t="shared" si="0"/>
        <v/>
      </c>
      <c r="K56" s="539"/>
      <c r="L56" s="539"/>
      <c r="M56" s="539"/>
      <c r="N56" s="539"/>
      <c r="O56" s="539"/>
      <c r="P56" s="539"/>
      <c r="Q56" s="538" t="s">
        <v>1434</v>
      </c>
    </row>
    <row r="57" spans="4:17" x14ac:dyDescent="0.3">
      <c r="D57" s="539" t="s">
        <v>2936</v>
      </c>
      <c r="E57" s="538" t="s">
        <v>2933</v>
      </c>
      <c r="F57" s="539"/>
      <c r="G57" s="538"/>
      <c r="H57" s="539"/>
      <c r="I57" s="539"/>
      <c r="J57" s="538" t="str">
        <f t="shared" si="0"/>
        <v/>
      </c>
      <c r="K57" s="539"/>
      <c r="L57" s="539"/>
      <c r="M57" s="539"/>
      <c r="N57" s="539"/>
      <c r="O57" s="539"/>
      <c r="P57" s="539"/>
      <c r="Q57" s="538" t="s">
        <v>1435</v>
      </c>
    </row>
    <row r="58" spans="4:17" x14ac:dyDescent="0.3">
      <c r="D58" s="539" t="s">
        <v>2937</v>
      </c>
      <c r="E58" s="538" t="s">
        <v>2933</v>
      </c>
      <c r="F58" s="539"/>
      <c r="G58" s="538"/>
      <c r="H58" s="539"/>
      <c r="I58" s="539"/>
      <c r="J58" s="538" t="str">
        <f t="shared" si="0"/>
        <v/>
      </c>
      <c r="K58" s="539"/>
      <c r="L58" s="539"/>
      <c r="M58" s="539"/>
      <c r="N58" s="539"/>
      <c r="O58" s="539"/>
      <c r="P58" s="539"/>
      <c r="Q58" s="538" t="s">
        <v>1436</v>
      </c>
    </row>
    <row r="59" spans="4:17" x14ac:dyDescent="0.3">
      <c r="D59" s="539" t="s">
        <v>2938</v>
      </c>
      <c r="E59" s="538" t="s">
        <v>2933</v>
      </c>
      <c r="F59" s="539"/>
      <c r="G59" s="538"/>
      <c r="H59" s="539"/>
      <c r="I59" s="539"/>
      <c r="J59" s="538" t="str">
        <f t="shared" si="0"/>
        <v/>
      </c>
      <c r="K59" s="539"/>
      <c r="L59" s="539"/>
      <c r="M59" s="539"/>
      <c r="N59" s="539"/>
      <c r="O59" s="539"/>
      <c r="P59" s="539"/>
      <c r="Q59" s="538" t="s">
        <v>1437</v>
      </c>
    </row>
    <row r="60" spans="4:17" x14ac:dyDescent="0.3">
      <c r="D60" s="539" t="s">
        <v>2939</v>
      </c>
      <c r="E60" s="538" t="s">
        <v>2933</v>
      </c>
      <c r="F60" s="539"/>
      <c r="G60" s="538"/>
      <c r="H60" s="539"/>
      <c r="I60" s="539"/>
      <c r="J60" s="538" t="str">
        <f t="shared" si="0"/>
        <v/>
      </c>
      <c r="K60" s="539"/>
      <c r="L60" s="539"/>
      <c r="M60" s="539"/>
      <c r="N60" s="539"/>
      <c r="O60" s="539"/>
      <c r="P60" s="539"/>
      <c r="Q60" s="538" t="s">
        <v>1438</v>
      </c>
    </row>
    <row r="61" spans="4:17" x14ac:dyDescent="0.3">
      <c r="D61" s="539" t="s">
        <v>2940</v>
      </c>
      <c r="E61" s="538" t="s">
        <v>2933</v>
      </c>
      <c r="F61" s="539"/>
      <c r="G61" s="538"/>
      <c r="H61" s="539"/>
      <c r="I61" s="539"/>
      <c r="J61" s="538" t="str">
        <f t="shared" si="0"/>
        <v/>
      </c>
      <c r="K61" s="539"/>
      <c r="L61" s="539"/>
      <c r="M61" s="539"/>
      <c r="N61" s="539"/>
      <c r="O61" s="539"/>
      <c r="P61" s="539"/>
      <c r="Q61" s="538" t="s">
        <v>1439</v>
      </c>
    </row>
    <row r="62" spans="4:17" x14ac:dyDescent="0.3">
      <c r="D62" s="539" t="s">
        <v>2941</v>
      </c>
      <c r="E62" s="538" t="s">
        <v>2933</v>
      </c>
      <c r="F62" s="539"/>
      <c r="G62" s="538"/>
      <c r="H62" s="539"/>
      <c r="I62" s="539"/>
      <c r="J62" s="538" t="str">
        <f t="shared" si="0"/>
        <v/>
      </c>
      <c r="K62" s="539"/>
      <c r="L62" s="539"/>
      <c r="M62" s="539"/>
      <c r="N62" s="539"/>
      <c r="O62" s="539"/>
      <c r="P62" s="539"/>
      <c r="Q62" s="538" t="s">
        <v>1440</v>
      </c>
    </row>
    <row r="63" spans="4:17" x14ac:dyDescent="0.3">
      <c r="D63" s="539" t="s">
        <v>2942</v>
      </c>
      <c r="E63" s="538" t="s">
        <v>2933</v>
      </c>
      <c r="F63" s="539"/>
      <c r="G63" s="538"/>
      <c r="H63" s="539"/>
      <c r="I63" s="539"/>
      <c r="J63" s="538" t="str">
        <f t="shared" si="0"/>
        <v/>
      </c>
      <c r="K63" s="539"/>
      <c r="L63" s="539"/>
      <c r="M63" s="539"/>
      <c r="N63" s="539"/>
      <c r="O63" s="539"/>
      <c r="P63" s="539"/>
      <c r="Q63" s="538" t="s">
        <v>1441</v>
      </c>
    </row>
    <row r="64" spans="4:17" x14ac:dyDescent="0.3">
      <c r="D64" s="539" t="s">
        <v>2943</v>
      </c>
      <c r="E64" s="538" t="s">
        <v>2944</v>
      </c>
      <c r="F64" s="539"/>
      <c r="G64" s="538"/>
      <c r="H64" s="539"/>
      <c r="I64" s="539"/>
      <c r="J64" s="538" t="str">
        <f t="shared" si="0"/>
        <v/>
      </c>
      <c r="K64" s="539"/>
      <c r="L64" s="539"/>
      <c r="M64" s="539"/>
      <c r="N64" s="539"/>
      <c r="O64" s="539"/>
      <c r="P64" s="539"/>
      <c r="Q64" s="538" t="s">
        <v>1442</v>
      </c>
    </row>
    <row r="65" spans="4:17" x14ac:dyDescent="0.3">
      <c r="D65" s="539" t="s">
        <v>2945</v>
      </c>
      <c r="E65" s="538" t="s">
        <v>2944</v>
      </c>
      <c r="F65" s="539"/>
      <c r="G65" s="538"/>
      <c r="H65" s="539"/>
      <c r="I65" s="539"/>
      <c r="J65" s="538" t="str">
        <f t="shared" si="0"/>
        <v/>
      </c>
      <c r="K65" s="539"/>
      <c r="L65" s="539"/>
      <c r="M65" s="539"/>
      <c r="N65" s="539"/>
      <c r="O65" s="539"/>
      <c r="P65" s="539"/>
      <c r="Q65" s="538" t="s">
        <v>1443</v>
      </c>
    </row>
    <row r="66" spans="4:17" x14ac:dyDescent="0.3">
      <c r="D66" s="539" t="s">
        <v>2946</v>
      </c>
      <c r="E66" s="538" t="s">
        <v>2944</v>
      </c>
      <c r="F66" s="539"/>
      <c r="G66" s="538"/>
      <c r="H66" s="539"/>
      <c r="I66" s="539"/>
      <c r="J66" s="538" t="str">
        <f t="shared" si="0"/>
        <v/>
      </c>
      <c r="K66" s="539"/>
      <c r="L66" s="539"/>
      <c r="M66" s="539"/>
      <c r="N66" s="539"/>
      <c r="O66" s="539"/>
      <c r="P66" s="539"/>
      <c r="Q66" s="538" t="s">
        <v>1444</v>
      </c>
    </row>
    <row r="67" spans="4:17" x14ac:dyDescent="0.3">
      <c r="D67" s="539" t="s">
        <v>2947</v>
      </c>
      <c r="E67" s="538" t="s">
        <v>2944</v>
      </c>
      <c r="F67" s="539"/>
      <c r="G67" s="538"/>
      <c r="H67" s="539"/>
      <c r="I67" s="539"/>
      <c r="J67" s="538" t="str">
        <f t="shared" si="0"/>
        <v/>
      </c>
      <c r="K67" s="539"/>
      <c r="L67" s="539"/>
      <c r="M67" s="539"/>
      <c r="N67" s="539"/>
      <c r="O67" s="539"/>
      <c r="P67" s="539"/>
      <c r="Q67" s="538" t="s">
        <v>1445</v>
      </c>
    </row>
    <row r="68" spans="4:17" x14ac:dyDescent="0.3">
      <c r="D68" s="539" t="s">
        <v>2948</v>
      </c>
      <c r="E68" s="538" t="s">
        <v>2944</v>
      </c>
      <c r="F68" s="539"/>
      <c r="G68" s="538"/>
      <c r="H68" s="539"/>
      <c r="I68" s="539"/>
      <c r="J68" s="538" t="str">
        <f t="shared" ref="J68:J131" si="1">F68&amp;H68&amp;I68</f>
        <v/>
      </c>
      <c r="K68" s="539"/>
      <c r="L68" s="539"/>
      <c r="M68" s="539"/>
      <c r="N68" s="539"/>
      <c r="O68" s="539"/>
      <c r="P68" s="539"/>
      <c r="Q68" s="538" t="s">
        <v>1446</v>
      </c>
    </row>
    <row r="69" spans="4:17" x14ac:dyDescent="0.3">
      <c r="D69" s="539" t="s">
        <v>2949</v>
      </c>
      <c r="E69" s="538" t="s">
        <v>2944</v>
      </c>
      <c r="F69" s="539"/>
      <c r="G69" s="538"/>
      <c r="H69" s="539"/>
      <c r="I69" s="539"/>
      <c r="J69" s="538" t="str">
        <f t="shared" si="1"/>
        <v/>
      </c>
      <c r="K69" s="539"/>
      <c r="L69" s="539"/>
      <c r="M69" s="539"/>
      <c r="N69" s="539"/>
      <c r="O69" s="539"/>
      <c r="P69" s="539"/>
      <c r="Q69" s="538" t="s">
        <v>1447</v>
      </c>
    </row>
    <row r="70" spans="4:17" x14ac:dyDescent="0.3">
      <c r="D70" s="539" t="s">
        <v>2950</v>
      </c>
      <c r="E70" s="538" t="s">
        <v>2944</v>
      </c>
      <c r="F70" s="539"/>
      <c r="G70" s="538"/>
      <c r="H70" s="539"/>
      <c r="I70" s="539"/>
      <c r="J70" s="538" t="str">
        <f t="shared" si="1"/>
        <v/>
      </c>
      <c r="K70" s="539"/>
      <c r="L70" s="539"/>
      <c r="M70" s="539"/>
      <c r="N70" s="539"/>
      <c r="O70" s="539"/>
      <c r="P70" s="539"/>
      <c r="Q70" s="538" t="s">
        <v>1448</v>
      </c>
    </row>
    <row r="71" spans="4:17" x14ac:dyDescent="0.3">
      <c r="D71" s="539" t="s">
        <v>2951</v>
      </c>
      <c r="E71" s="538" t="s">
        <v>2944</v>
      </c>
      <c r="F71" s="539"/>
      <c r="G71" s="538"/>
      <c r="H71" s="539"/>
      <c r="I71" s="539"/>
      <c r="J71" s="538" t="str">
        <f t="shared" si="1"/>
        <v/>
      </c>
      <c r="K71" s="539"/>
      <c r="L71" s="539"/>
      <c r="M71" s="539"/>
      <c r="N71" s="539"/>
      <c r="O71" s="539"/>
      <c r="P71" s="539"/>
      <c r="Q71" s="538" t="s">
        <v>1449</v>
      </c>
    </row>
    <row r="72" spans="4:17" x14ac:dyDescent="0.3">
      <c r="D72" s="539" t="s">
        <v>2952</v>
      </c>
      <c r="E72" s="538" t="s">
        <v>2944</v>
      </c>
      <c r="F72" s="539"/>
      <c r="G72" s="538"/>
      <c r="H72" s="539"/>
      <c r="I72" s="539"/>
      <c r="J72" s="538" t="str">
        <f t="shared" si="1"/>
        <v/>
      </c>
      <c r="K72" s="539"/>
      <c r="L72" s="539"/>
      <c r="M72" s="539"/>
      <c r="N72" s="539"/>
      <c r="O72" s="539"/>
      <c r="P72" s="539"/>
      <c r="Q72" s="538" t="s">
        <v>1450</v>
      </c>
    </row>
    <row r="73" spans="4:17" x14ac:dyDescent="0.3">
      <c r="D73" s="539" t="s">
        <v>2953</v>
      </c>
      <c r="E73" s="538" t="s">
        <v>2944</v>
      </c>
      <c r="F73" s="539"/>
      <c r="G73" s="538"/>
      <c r="H73" s="539"/>
      <c r="I73" s="539"/>
      <c r="J73" s="538" t="str">
        <f t="shared" si="1"/>
        <v/>
      </c>
      <c r="K73" s="539"/>
      <c r="L73" s="539"/>
      <c r="M73" s="539"/>
      <c r="N73" s="539"/>
      <c r="O73" s="539"/>
      <c r="P73" s="539"/>
      <c r="Q73" s="538" t="s">
        <v>1451</v>
      </c>
    </row>
    <row r="74" spans="4:17" x14ac:dyDescent="0.3">
      <c r="D74" s="539" t="s">
        <v>2954</v>
      </c>
      <c r="E74" s="538" t="s">
        <v>2955</v>
      </c>
      <c r="F74" s="539"/>
      <c r="G74" s="538"/>
      <c r="H74" s="539"/>
      <c r="I74" s="539"/>
      <c r="J74" s="538" t="str">
        <f t="shared" si="1"/>
        <v/>
      </c>
      <c r="K74" s="539"/>
      <c r="L74" s="539"/>
      <c r="M74" s="539"/>
      <c r="N74" s="539"/>
      <c r="O74" s="539"/>
      <c r="P74" s="539"/>
      <c r="Q74" s="538" t="s">
        <v>1452</v>
      </c>
    </row>
    <row r="75" spans="4:17" x14ac:dyDescent="0.3">
      <c r="D75" s="539" t="s">
        <v>2956</v>
      </c>
      <c r="E75" s="538" t="s">
        <v>2955</v>
      </c>
      <c r="F75" s="539"/>
      <c r="G75" s="538"/>
      <c r="H75" s="539"/>
      <c r="I75" s="539"/>
      <c r="J75" s="538" t="str">
        <f t="shared" si="1"/>
        <v/>
      </c>
      <c r="K75" s="539"/>
      <c r="L75" s="539"/>
      <c r="M75" s="539"/>
      <c r="N75" s="539"/>
      <c r="O75" s="539"/>
      <c r="P75" s="539"/>
      <c r="Q75" s="538" t="s">
        <v>1453</v>
      </c>
    </row>
    <row r="76" spans="4:17" x14ac:dyDescent="0.3">
      <c r="D76" s="539" t="s">
        <v>2957</v>
      </c>
      <c r="E76" s="538" t="s">
        <v>2955</v>
      </c>
      <c r="F76" s="539"/>
      <c r="G76" s="538"/>
      <c r="H76" s="539"/>
      <c r="I76" s="539"/>
      <c r="J76" s="538" t="str">
        <f t="shared" si="1"/>
        <v/>
      </c>
      <c r="K76" s="539"/>
      <c r="L76" s="539"/>
      <c r="M76" s="539"/>
      <c r="N76" s="539"/>
      <c r="O76" s="539"/>
      <c r="P76" s="539"/>
      <c r="Q76" s="538" t="s">
        <v>1454</v>
      </c>
    </row>
    <row r="77" spans="4:17" x14ac:dyDescent="0.3">
      <c r="D77" s="539" t="s">
        <v>2958</v>
      </c>
      <c r="E77" s="538" t="s">
        <v>2955</v>
      </c>
      <c r="F77" s="539"/>
      <c r="G77" s="538"/>
      <c r="H77" s="539"/>
      <c r="I77" s="539"/>
      <c r="J77" s="538" t="str">
        <f t="shared" si="1"/>
        <v/>
      </c>
      <c r="K77" s="539"/>
      <c r="L77" s="539"/>
      <c r="M77" s="539"/>
      <c r="N77" s="539"/>
      <c r="O77" s="539"/>
      <c r="P77" s="539"/>
      <c r="Q77" s="538" t="s">
        <v>1455</v>
      </c>
    </row>
    <row r="78" spans="4:17" x14ac:dyDescent="0.3">
      <c r="D78" s="539" t="s">
        <v>2959</v>
      </c>
      <c r="E78" s="538" t="s">
        <v>2955</v>
      </c>
      <c r="F78" s="539"/>
      <c r="G78" s="538"/>
      <c r="H78" s="539"/>
      <c r="I78" s="539"/>
      <c r="J78" s="538" t="str">
        <f t="shared" si="1"/>
        <v/>
      </c>
      <c r="K78" s="539"/>
      <c r="L78" s="539"/>
      <c r="M78" s="539"/>
      <c r="N78" s="539"/>
      <c r="O78" s="539"/>
      <c r="P78" s="539"/>
      <c r="Q78" s="538" t="s">
        <v>1456</v>
      </c>
    </row>
    <row r="79" spans="4:17" x14ac:dyDescent="0.3">
      <c r="D79" s="539" t="s">
        <v>2960</v>
      </c>
      <c r="E79" s="538" t="s">
        <v>2955</v>
      </c>
      <c r="F79" s="539"/>
      <c r="G79" s="538"/>
      <c r="H79" s="539"/>
      <c r="I79" s="539"/>
      <c r="J79" s="538" t="str">
        <f t="shared" si="1"/>
        <v/>
      </c>
      <c r="K79" s="539"/>
      <c r="L79" s="539"/>
      <c r="M79" s="539"/>
      <c r="N79" s="539"/>
      <c r="O79" s="539"/>
      <c r="P79" s="539"/>
      <c r="Q79" s="538" t="s">
        <v>1457</v>
      </c>
    </row>
    <row r="80" spans="4:17" x14ac:dyDescent="0.3">
      <c r="D80" s="539" t="s">
        <v>2961</v>
      </c>
      <c r="E80" s="538" t="s">
        <v>2955</v>
      </c>
      <c r="F80" s="539"/>
      <c r="G80" s="538"/>
      <c r="H80" s="539"/>
      <c r="I80" s="539"/>
      <c r="J80" s="538" t="str">
        <f t="shared" si="1"/>
        <v/>
      </c>
      <c r="K80" s="539"/>
      <c r="L80" s="539"/>
      <c r="M80" s="539"/>
      <c r="N80" s="539"/>
      <c r="O80" s="539"/>
      <c r="P80" s="539"/>
      <c r="Q80" s="538" t="s">
        <v>1458</v>
      </c>
    </row>
    <row r="81" spans="4:17" x14ac:dyDescent="0.3">
      <c r="D81" s="539" t="s">
        <v>2962</v>
      </c>
      <c r="E81" s="538" t="s">
        <v>2955</v>
      </c>
      <c r="F81" s="539"/>
      <c r="G81" s="538"/>
      <c r="H81" s="539"/>
      <c r="I81" s="539"/>
      <c r="J81" s="538" t="str">
        <f t="shared" si="1"/>
        <v/>
      </c>
      <c r="K81" s="539"/>
      <c r="L81" s="539"/>
      <c r="M81" s="539"/>
      <c r="N81" s="539"/>
      <c r="O81" s="539"/>
      <c r="P81" s="539"/>
      <c r="Q81" s="538" t="s">
        <v>1459</v>
      </c>
    </row>
    <row r="82" spans="4:17" x14ac:dyDescent="0.3">
      <c r="D82" s="539" t="s">
        <v>2963</v>
      </c>
      <c r="E82" s="538" t="s">
        <v>2955</v>
      </c>
      <c r="F82" s="539"/>
      <c r="G82" s="538"/>
      <c r="H82" s="539"/>
      <c r="I82" s="539"/>
      <c r="J82" s="538" t="str">
        <f t="shared" si="1"/>
        <v/>
      </c>
      <c r="K82" s="539"/>
      <c r="L82" s="539"/>
      <c r="M82" s="539"/>
      <c r="N82" s="539"/>
      <c r="O82" s="539"/>
      <c r="P82" s="539"/>
      <c r="Q82" s="538" t="s">
        <v>1460</v>
      </c>
    </row>
    <row r="83" spans="4:17" x14ac:dyDescent="0.3">
      <c r="D83" s="539" t="s">
        <v>2964</v>
      </c>
      <c r="E83" s="538" t="s">
        <v>2955</v>
      </c>
      <c r="F83" s="539"/>
      <c r="G83" s="538"/>
      <c r="H83" s="539"/>
      <c r="I83" s="539"/>
      <c r="J83" s="538" t="str">
        <f t="shared" si="1"/>
        <v/>
      </c>
      <c r="K83" s="539"/>
      <c r="L83" s="539"/>
      <c r="M83" s="539"/>
      <c r="N83" s="539"/>
      <c r="O83" s="539"/>
      <c r="P83" s="539"/>
      <c r="Q83" s="538" t="s">
        <v>1461</v>
      </c>
    </row>
    <row r="84" spans="4:17" x14ac:dyDescent="0.3">
      <c r="D84" s="539" t="s">
        <v>2965</v>
      </c>
      <c r="E84" s="538" t="s">
        <v>2966</v>
      </c>
      <c r="F84" s="539"/>
      <c r="G84" s="538"/>
      <c r="H84" s="539"/>
      <c r="I84" s="539"/>
      <c r="J84" s="538" t="str">
        <f t="shared" si="1"/>
        <v/>
      </c>
      <c r="K84" s="539"/>
      <c r="L84" s="539"/>
      <c r="M84" s="539"/>
      <c r="N84" s="539"/>
      <c r="O84" s="539"/>
      <c r="P84" s="539"/>
      <c r="Q84" s="538" t="s">
        <v>1462</v>
      </c>
    </row>
    <row r="85" spans="4:17" x14ac:dyDescent="0.3">
      <c r="D85" s="539" t="s">
        <v>2967</v>
      </c>
      <c r="E85" s="538" t="s">
        <v>2966</v>
      </c>
      <c r="F85" s="539"/>
      <c r="G85" s="538"/>
      <c r="H85" s="539"/>
      <c r="I85" s="539"/>
      <c r="J85" s="538" t="str">
        <f t="shared" si="1"/>
        <v/>
      </c>
      <c r="K85" s="539"/>
      <c r="L85" s="539"/>
      <c r="M85" s="539"/>
      <c r="N85" s="539"/>
      <c r="O85" s="539"/>
      <c r="P85" s="539"/>
      <c r="Q85" s="538" t="s">
        <v>1463</v>
      </c>
    </row>
    <row r="86" spans="4:17" x14ac:dyDescent="0.3">
      <c r="D86" s="539" t="s">
        <v>2968</v>
      </c>
      <c r="E86" s="538" t="s">
        <v>2966</v>
      </c>
      <c r="F86" s="539"/>
      <c r="G86" s="538"/>
      <c r="H86" s="539"/>
      <c r="I86" s="539"/>
      <c r="J86" s="538" t="str">
        <f t="shared" si="1"/>
        <v/>
      </c>
      <c r="K86" s="539"/>
      <c r="L86" s="539"/>
      <c r="M86" s="539"/>
      <c r="N86" s="539"/>
      <c r="O86" s="539"/>
      <c r="P86" s="539"/>
      <c r="Q86" s="538" t="s">
        <v>1464</v>
      </c>
    </row>
    <row r="87" spans="4:17" x14ac:dyDescent="0.3">
      <c r="D87" s="539" t="s">
        <v>2969</v>
      </c>
      <c r="E87" s="538" t="s">
        <v>2966</v>
      </c>
      <c r="F87" s="539"/>
      <c r="G87" s="538"/>
      <c r="H87" s="539"/>
      <c r="I87" s="539"/>
      <c r="J87" s="538" t="str">
        <f t="shared" si="1"/>
        <v/>
      </c>
      <c r="K87" s="539"/>
      <c r="L87" s="539"/>
      <c r="M87" s="539"/>
      <c r="N87" s="539"/>
      <c r="O87" s="539"/>
      <c r="P87" s="539"/>
      <c r="Q87" s="538" t="s">
        <v>1465</v>
      </c>
    </row>
    <row r="88" spans="4:17" x14ac:dyDescent="0.3">
      <c r="D88" s="539" t="s">
        <v>2970</v>
      </c>
      <c r="E88" s="538" t="s">
        <v>2966</v>
      </c>
      <c r="F88" s="539"/>
      <c r="G88" s="538"/>
      <c r="H88" s="539"/>
      <c r="I88" s="539"/>
      <c r="J88" s="538" t="str">
        <f t="shared" si="1"/>
        <v/>
      </c>
      <c r="K88" s="539"/>
      <c r="L88" s="539"/>
      <c r="M88" s="539"/>
      <c r="N88" s="539"/>
      <c r="O88" s="539"/>
      <c r="P88" s="539"/>
      <c r="Q88" s="538" t="s">
        <v>1466</v>
      </c>
    </row>
    <row r="89" spans="4:17" x14ac:dyDescent="0.3">
      <c r="D89" s="539" t="s">
        <v>2971</v>
      </c>
      <c r="E89" s="538" t="s">
        <v>2966</v>
      </c>
      <c r="F89" s="539"/>
      <c r="G89" s="538"/>
      <c r="H89" s="539"/>
      <c r="I89" s="539"/>
      <c r="J89" s="538" t="str">
        <f t="shared" si="1"/>
        <v/>
      </c>
      <c r="K89" s="539"/>
      <c r="L89" s="539"/>
      <c r="M89" s="539"/>
      <c r="N89" s="539"/>
      <c r="O89" s="539"/>
      <c r="P89" s="539"/>
      <c r="Q89" s="538" t="s">
        <v>1467</v>
      </c>
    </row>
    <row r="90" spans="4:17" x14ac:dyDescent="0.3">
      <c r="D90" s="539" t="s">
        <v>2972</v>
      </c>
      <c r="E90" s="538" t="s">
        <v>2966</v>
      </c>
      <c r="F90" s="539"/>
      <c r="G90" s="538"/>
      <c r="H90" s="539"/>
      <c r="I90" s="539"/>
      <c r="J90" s="538" t="str">
        <f t="shared" si="1"/>
        <v/>
      </c>
      <c r="K90" s="539"/>
      <c r="L90" s="539"/>
      <c r="M90" s="539"/>
      <c r="N90" s="539"/>
      <c r="O90" s="539"/>
      <c r="P90" s="539"/>
      <c r="Q90" s="538" t="s">
        <v>1468</v>
      </c>
    </row>
    <row r="91" spans="4:17" x14ac:dyDescent="0.3">
      <c r="D91" s="539" t="s">
        <v>2973</v>
      </c>
      <c r="E91" s="538" t="s">
        <v>2966</v>
      </c>
      <c r="F91" s="539"/>
      <c r="G91" s="538"/>
      <c r="H91" s="539"/>
      <c r="I91" s="539"/>
      <c r="J91" s="538" t="str">
        <f t="shared" si="1"/>
        <v/>
      </c>
      <c r="K91" s="539"/>
      <c r="L91" s="539"/>
      <c r="M91" s="539"/>
      <c r="N91" s="539"/>
      <c r="O91" s="539"/>
      <c r="P91" s="539"/>
      <c r="Q91" s="538" t="s">
        <v>1469</v>
      </c>
    </row>
    <row r="92" spans="4:17" x14ac:dyDescent="0.3">
      <c r="D92" s="539" t="s">
        <v>2974</v>
      </c>
      <c r="E92" s="538" t="s">
        <v>2966</v>
      </c>
      <c r="F92" s="539"/>
      <c r="G92" s="538"/>
      <c r="H92" s="539"/>
      <c r="I92" s="539"/>
      <c r="J92" s="538" t="str">
        <f t="shared" si="1"/>
        <v/>
      </c>
      <c r="K92" s="539"/>
      <c r="L92" s="539"/>
      <c r="M92" s="539"/>
      <c r="N92" s="539"/>
      <c r="O92" s="539"/>
      <c r="P92" s="539"/>
      <c r="Q92" s="538" t="s">
        <v>1470</v>
      </c>
    </row>
    <row r="93" spans="4:17" x14ac:dyDescent="0.3">
      <c r="D93" s="539" t="s">
        <v>2975</v>
      </c>
      <c r="E93" s="538" t="s">
        <v>2966</v>
      </c>
      <c r="F93" s="539"/>
      <c r="G93" s="538"/>
      <c r="H93" s="539"/>
      <c r="I93" s="539"/>
      <c r="J93" s="538" t="str">
        <f t="shared" si="1"/>
        <v/>
      </c>
      <c r="K93" s="539"/>
      <c r="L93" s="539"/>
      <c r="M93" s="539"/>
      <c r="N93" s="539"/>
      <c r="O93" s="539"/>
      <c r="P93" s="539"/>
      <c r="Q93" s="538" t="s">
        <v>1471</v>
      </c>
    </row>
    <row r="94" spans="4:17" x14ac:dyDescent="0.3">
      <c r="D94" s="539" t="s">
        <v>2976</v>
      </c>
      <c r="E94" s="538" t="s">
        <v>2977</v>
      </c>
      <c r="F94" s="539"/>
      <c r="G94" s="538"/>
      <c r="H94" s="539"/>
      <c r="I94" s="539"/>
      <c r="J94" s="538" t="str">
        <f t="shared" si="1"/>
        <v/>
      </c>
      <c r="K94" s="539"/>
      <c r="L94" s="539"/>
      <c r="M94" s="539"/>
      <c r="N94" s="539"/>
      <c r="O94" s="539"/>
      <c r="P94" s="539"/>
      <c r="Q94" s="538" t="s">
        <v>1472</v>
      </c>
    </row>
    <row r="95" spans="4:17" x14ac:dyDescent="0.3">
      <c r="D95" s="539" t="s">
        <v>2978</v>
      </c>
      <c r="E95" s="538" t="s">
        <v>2977</v>
      </c>
      <c r="F95" s="539"/>
      <c r="G95" s="538"/>
      <c r="H95" s="539"/>
      <c r="I95" s="539"/>
      <c r="J95" s="538" t="str">
        <f t="shared" si="1"/>
        <v/>
      </c>
      <c r="K95" s="539"/>
      <c r="L95" s="539"/>
      <c r="M95" s="539"/>
      <c r="N95" s="539"/>
      <c r="O95" s="539"/>
      <c r="P95" s="539"/>
      <c r="Q95" s="538" t="s">
        <v>1473</v>
      </c>
    </row>
    <row r="96" spans="4:17" x14ac:dyDescent="0.3">
      <c r="D96" s="539" t="s">
        <v>2979</v>
      </c>
      <c r="E96" s="538" t="s">
        <v>2977</v>
      </c>
      <c r="F96" s="539"/>
      <c r="G96" s="538"/>
      <c r="H96" s="539"/>
      <c r="I96" s="539"/>
      <c r="J96" s="538" t="str">
        <f t="shared" si="1"/>
        <v/>
      </c>
      <c r="K96" s="539"/>
      <c r="L96" s="539"/>
      <c r="M96" s="539"/>
      <c r="N96" s="539"/>
      <c r="O96" s="539"/>
      <c r="P96" s="539"/>
      <c r="Q96" s="538" t="s">
        <v>1474</v>
      </c>
    </row>
    <row r="97" spans="4:17" x14ac:dyDescent="0.3">
      <c r="D97" s="539" t="s">
        <v>2980</v>
      </c>
      <c r="E97" s="538" t="s">
        <v>2977</v>
      </c>
      <c r="F97" s="539"/>
      <c r="G97" s="538"/>
      <c r="H97" s="539"/>
      <c r="I97" s="539"/>
      <c r="J97" s="538" t="str">
        <f t="shared" si="1"/>
        <v/>
      </c>
      <c r="K97" s="539"/>
      <c r="L97" s="539"/>
      <c r="M97" s="539"/>
      <c r="N97" s="539"/>
      <c r="O97" s="539"/>
      <c r="P97" s="539"/>
      <c r="Q97" s="538" t="s">
        <v>1475</v>
      </c>
    </row>
    <row r="98" spans="4:17" x14ac:dyDescent="0.3">
      <c r="D98" s="539" t="s">
        <v>2981</v>
      </c>
      <c r="E98" s="538" t="s">
        <v>2977</v>
      </c>
      <c r="F98" s="539"/>
      <c r="G98" s="538"/>
      <c r="H98" s="539"/>
      <c r="I98" s="539"/>
      <c r="J98" s="538" t="str">
        <f t="shared" si="1"/>
        <v/>
      </c>
      <c r="K98" s="539"/>
      <c r="L98" s="539"/>
      <c r="M98" s="539"/>
      <c r="N98" s="539"/>
      <c r="O98" s="539"/>
      <c r="P98" s="539"/>
      <c r="Q98" s="538" t="s">
        <v>1476</v>
      </c>
    </row>
    <row r="99" spans="4:17" x14ac:dyDescent="0.3">
      <c r="D99" s="539" t="s">
        <v>2982</v>
      </c>
      <c r="E99" s="538" t="s">
        <v>2977</v>
      </c>
      <c r="F99" s="539"/>
      <c r="G99" s="538"/>
      <c r="H99" s="539"/>
      <c r="I99" s="539"/>
      <c r="J99" s="538" t="str">
        <f t="shared" si="1"/>
        <v/>
      </c>
      <c r="K99" s="539"/>
      <c r="L99" s="539"/>
      <c r="M99" s="539"/>
      <c r="N99" s="539"/>
      <c r="O99" s="539"/>
      <c r="P99" s="539"/>
      <c r="Q99" s="538" t="s">
        <v>1477</v>
      </c>
    </row>
    <row r="100" spans="4:17" x14ac:dyDescent="0.3">
      <c r="D100" s="539" t="s">
        <v>2983</v>
      </c>
      <c r="E100" s="538" t="s">
        <v>2977</v>
      </c>
      <c r="F100" s="539"/>
      <c r="G100" s="538"/>
      <c r="H100" s="539"/>
      <c r="I100" s="539"/>
      <c r="J100" s="538" t="str">
        <f t="shared" si="1"/>
        <v/>
      </c>
      <c r="K100" s="539"/>
      <c r="L100" s="539"/>
      <c r="M100" s="539"/>
      <c r="N100" s="539"/>
      <c r="O100" s="539"/>
      <c r="P100" s="539"/>
      <c r="Q100" s="538" t="s">
        <v>1478</v>
      </c>
    </row>
    <row r="101" spans="4:17" x14ac:dyDescent="0.3">
      <c r="D101" s="539" t="s">
        <v>2984</v>
      </c>
      <c r="E101" s="538" t="s">
        <v>2977</v>
      </c>
      <c r="F101" s="539"/>
      <c r="G101" s="538"/>
      <c r="H101" s="539"/>
      <c r="I101" s="539"/>
      <c r="J101" s="538" t="str">
        <f t="shared" si="1"/>
        <v/>
      </c>
      <c r="K101" s="539"/>
      <c r="L101" s="539"/>
      <c r="M101" s="539"/>
      <c r="N101" s="539"/>
      <c r="O101" s="539"/>
      <c r="P101" s="539"/>
      <c r="Q101" s="538" t="s">
        <v>1479</v>
      </c>
    </row>
    <row r="102" spans="4:17" x14ac:dyDescent="0.3">
      <c r="D102" s="539" t="s">
        <v>2985</v>
      </c>
      <c r="E102" s="538" t="s">
        <v>2977</v>
      </c>
      <c r="F102" s="539"/>
      <c r="G102" s="538"/>
      <c r="H102" s="539"/>
      <c r="I102" s="539"/>
      <c r="J102" s="538" t="str">
        <f t="shared" si="1"/>
        <v/>
      </c>
      <c r="K102" s="539"/>
      <c r="L102" s="539"/>
      <c r="M102" s="539"/>
      <c r="N102" s="539"/>
      <c r="O102" s="539"/>
      <c r="P102" s="539"/>
      <c r="Q102" s="538" t="s">
        <v>1480</v>
      </c>
    </row>
    <row r="103" spans="4:17" x14ac:dyDescent="0.3">
      <c r="D103" s="539" t="s">
        <v>2986</v>
      </c>
      <c r="E103" s="538" t="s">
        <v>2977</v>
      </c>
      <c r="F103" s="539"/>
      <c r="G103" s="538"/>
      <c r="H103" s="539"/>
      <c r="I103" s="539"/>
      <c r="J103" s="538" t="str">
        <f t="shared" si="1"/>
        <v/>
      </c>
      <c r="K103" s="539"/>
      <c r="L103" s="539"/>
      <c r="M103" s="539"/>
      <c r="N103" s="539"/>
      <c r="O103" s="539"/>
      <c r="P103" s="539"/>
      <c r="Q103" s="538" t="s">
        <v>1481</v>
      </c>
    </row>
    <row r="104" spans="4:17" x14ac:dyDescent="0.3">
      <c r="D104" s="539" t="s">
        <v>2987</v>
      </c>
      <c r="E104" s="538" t="s">
        <v>2988</v>
      </c>
      <c r="F104" s="539"/>
      <c r="G104" s="538"/>
      <c r="H104" s="539"/>
      <c r="I104" s="539"/>
      <c r="J104" s="538" t="str">
        <f t="shared" si="1"/>
        <v/>
      </c>
      <c r="K104" s="539"/>
      <c r="L104" s="539"/>
      <c r="M104" s="539"/>
      <c r="N104" s="539"/>
      <c r="O104" s="539"/>
      <c r="P104" s="539"/>
      <c r="Q104" s="538" t="s">
        <v>1482</v>
      </c>
    </row>
    <row r="105" spans="4:17" x14ac:dyDescent="0.3">
      <c r="D105" s="539" t="s">
        <v>2989</v>
      </c>
      <c r="E105" s="538" t="s">
        <v>2988</v>
      </c>
      <c r="F105" s="539"/>
      <c r="G105" s="538"/>
      <c r="H105" s="539"/>
      <c r="I105" s="539"/>
      <c r="J105" s="538" t="str">
        <f t="shared" si="1"/>
        <v/>
      </c>
      <c r="K105" s="539"/>
      <c r="L105" s="539"/>
      <c r="M105" s="539"/>
      <c r="N105" s="539"/>
      <c r="O105" s="539"/>
      <c r="P105" s="539"/>
      <c r="Q105" s="538" t="s">
        <v>1483</v>
      </c>
    </row>
    <row r="106" spans="4:17" x14ac:dyDescent="0.3">
      <c r="D106" s="539" t="s">
        <v>2990</v>
      </c>
      <c r="E106" s="538" t="s">
        <v>2988</v>
      </c>
      <c r="F106" s="539"/>
      <c r="G106" s="538"/>
      <c r="H106" s="539"/>
      <c r="I106" s="539"/>
      <c r="J106" s="538" t="str">
        <f t="shared" si="1"/>
        <v/>
      </c>
      <c r="K106" s="539"/>
      <c r="L106" s="539"/>
      <c r="M106" s="539"/>
      <c r="N106" s="539"/>
      <c r="O106" s="539"/>
      <c r="P106" s="539"/>
      <c r="Q106" s="538" t="s">
        <v>1484</v>
      </c>
    </row>
    <row r="107" spans="4:17" x14ac:dyDescent="0.3">
      <c r="D107" s="539" t="s">
        <v>2991</v>
      </c>
      <c r="E107" s="538" t="s">
        <v>2988</v>
      </c>
      <c r="F107" s="539"/>
      <c r="G107" s="538"/>
      <c r="H107" s="539"/>
      <c r="I107" s="539"/>
      <c r="J107" s="538" t="str">
        <f t="shared" si="1"/>
        <v/>
      </c>
      <c r="K107" s="539"/>
      <c r="L107" s="539"/>
      <c r="M107" s="539"/>
      <c r="N107" s="539"/>
      <c r="O107" s="539"/>
      <c r="P107" s="539"/>
      <c r="Q107" s="538" t="s">
        <v>1485</v>
      </c>
    </row>
    <row r="108" spans="4:17" x14ac:dyDescent="0.3">
      <c r="D108" s="539" t="s">
        <v>2992</v>
      </c>
      <c r="E108" s="538" t="s">
        <v>2988</v>
      </c>
      <c r="F108" s="539"/>
      <c r="G108" s="538"/>
      <c r="H108" s="539"/>
      <c r="I108" s="539"/>
      <c r="J108" s="538" t="str">
        <f t="shared" si="1"/>
        <v/>
      </c>
      <c r="K108" s="539"/>
      <c r="L108" s="539"/>
      <c r="M108" s="539"/>
      <c r="N108" s="539"/>
      <c r="O108" s="539"/>
      <c r="P108" s="539"/>
      <c r="Q108" s="538" t="s">
        <v>1486</v>
      </c>
    </row>
    <row r="109" spans="4:17" x14ac:dyDescent="0.3">
      <c r="D109" s="539" t="s">
        <v>2993</v>
      </c>
      <c r="E109" s="538" t="s">
        <v>2988</v>
      </c>
      <c r="F109" s="539"/>
      <c r="G109" s="538"/>
      <c r="H109" s="539"/>
      <c r="I109" s="539"/>
      <c r="J109" s="538" t="str">
        <f t="shared" si="1"/>
        <v/>
      </c>
      <c r="K109" s="539"/>
      <c r="L109" s="539"/>
      <c r="M109" s="539"/>
      <c r="N109" s="539"/>
      <c r="O109" s="539"/>
      <c r="P109" s="539"/>
      <c r="Q109" s="538" t="s">
        <v>1487</v>
      </c>
    </row>
    <row r="110" spans="4:17" x14ac:dyDescent="0.3">
      <c r="D110" s="539" t="s">
        <v>2994</v>
      </c>
      <c r="E110" s="538" t="s">
        <v>2988</v>
      </c>
      <c r="F110" s="539"/>
      <c r="G110" s="538"/>
      <c r="H110" s="539"/>
      <c r="I110" s="539"/>
      <c r="J110" s="538" t="str">
        <f t="shared" si="1"/>
        <v/>
      </c>
      <c r="K110" s="539"/>
      <c r="L110" s="539"/>
      <c r="M110" s="539"/>
      <c r="N110" s="539"/>
      <c r="O110" s="539"/>
      <c r="P110" s="539"/>
      <c r="Q110" s="538" t="s">
        <v>1488</v>
      </c>
    </row>
    <row r="111" spans="4:17" x14ac:dyDescent="0.3">
      <c r="D111" s="539" t="s">
        <v>2995</v>
      </c>
      <c r="E111" s="538" t="s">
        <v>2988</v>
      </c>
      <c r="F111" s="539"/>
      <c r="G111" s="538"/>
      <c r="H111" s="539"/>
      <c r="I111" s="539"/>
      <c r="J111" s="538" t="str">
        <f t="shared" si="1"/>
        <v/>
      </c>
      <c r="K111" s="539"/>
      <c r="L111" s="539"/>
      <c r="M111" s="539"/>
      <c r="N111" s="539"/>
      <c r="O111" s="539"/>
      <c r="P111" s="539"/>
      <c r="Q111" s="538" t="s">
        <v>1489</v>
      </c>
    </row>
    <row r="112" spans="4:17" x14ac:dyDescent="0.3">
      <c r="D112" s="539" t="s">
        <v>2996</v>
      </c>
      <c r="E112" s="538" t="s">
        <v>2988</v>
      </c>
      <c r="F112" s="539"/>
      <c r="G112" s="538"/>
      <c r="H112" s="539"/>
      <c r="I112" s="539"/>
      <c r="J112" s="538" t="str">
        <f t="shared" si="1"/>
        <v/>
      </c>
      <c r="K112" s="539"/>
      <c r="L112" s="539"/>
      <c r="M112" s="539"/>
      <c r="N112" s="539"/>
      <c r="O112" s="539"/>
      <c r="P112" s="539"/>
      <c r="Q112" s="538" t="s">
        <v>1490</v>
      </c>
    </row>
    <row r="113" spans="4:17" x14ac:dyDescent="0.3">
      <c r="D113" s="539" t="s">
        <v>2997</v>
      </c>
      <c r="E113" s="538" t="s">
        <v>2988</v>
      </c>
      <c r="F113" s="539"/>
      <c r="G113" s="538"/>
      <c r="H113" s="539"/>
      <c r="I113" s="539"/>
      <c r="J113" s="538" t="str">
        <f t="shared" si="1"/>
        <v/>
      </c>
      <c r="K113" s="539"/>
      <c r="L113" s="539"/>
      <c r="M113" s="539"/>
      <c r="N113" s="539"/>
      <c r="O113" s="539"/>
      <c r="P113" s="539"/>
      <c r="Q113" s="538" t="s">
        <v>1491</v>
      </c>
    </row>
    <row r="114" spans="4:17" x14ac:dyDescent="0.3">
      <c r="D114" s="539" t="s">
        <v>2998</v>
      </c>
      <c r="E114" s="538" t="s">
        <v>2999</v>
      </c>
      <c r="F114" s="539"/>
      <c r="G114" s="538"/>
      <c r="H114" s="539"/>
      <c r="I114" s="539"/>
      <c r="J114" s="538" t="str">
        <f t="shared" si="1"/>
        <v/>
      </c>
      <c r="K114" s="539"/>
      <c r="L114" s="539"/>
      <c r="M114" s="539"/>
      <c r="N114" s="539"/>
      <c r="O114" s="539"/>
      <c r="P114" s="539"/>
      <c r="Q114" s="538" t="s">
        <v>1492</v>
      </c>
    </row>
    <row r="115" spans="4:17" x14ac:dyDescent="0.3">
      <c r="D115" s="539" t="s">
        <v>3000</v>
      </c>
      <c r="E115" s="538" t="s">
        <v>2999</v>
      </c>
      <c r="F115" s="539"/>
      <c r="G115" s="538"/>
      <c r="H115" s="539"/>
      <c r="I115" s="539"/>
      <c r="J115" s="538" t="str">
        <f t="shared" si="1"/>
        <v/>
      </c>
      <c r="K115" s="539"/>
      <c r="L115" s="539"/>
      <c r="M115" s="539"/>
      <c r="N115" s="539"/>
      <c r="O115" s="539"/>
      <c r="P115" s="539"/>
      <c r="Q115" s="538" t="s">
        <v>1493</v>
      </c>
    </row>
    <row r="116" spans="4:17" x14ac:dyDescent="0.3">
      <c r="D116" s="539" t="s">
        <v>3001</v>
      </c>
      <c r="E116" s="538" t="s">
        <v>2999</v>
      </c>
      <c r="F116" s="539"/>
      <c r="G116" s="538"/>
      <c r="H116" s="539"/>
      <c r="I116" s="539"/>
      <c r="J116" s="538" t="str">
        <f t="shared" si="1"/>
        <v/>
      </c>
      <c r="K116" s="539"/>
      <c r="L116" s="539"/>
      <c r="M116" s="539"/>
      <c r="N116" s="539"/>
      <c r="O116" s="539"/>
      <c r="P116" s="539"/>
      <c r="Q116" s="538" t="s">
        <v>1494</v>
      </c>
    </row>
    <row r="117" spans="4:17" x14ac:dyDescent="0.3">
      <c r="D117" s="539" t="s">
        <v>3002</v>
      </c>
      <c r="E117" s="538" t="s">
        <v>2999</v>
      </c>
      <c r="F117" s="539"/>
      <c r="G117" s="538"/>
      <c r="H117" s="539"/>
      <c r="I117" s="539"/>
      <c r="J117" s="538" t="str">
        <f t="shared" si="1"/>
        <v/>
      </c>
      <c r="K117" s="539"/>
      <c r="L117" s="539"/>
      <c r="M117" s="539"/>
      <c r="N117" s="539"/>
      <c r="O117" s="539"/>
      <c r="P117" s="539"/>
      <c r="Q117" s="538" t="s">
        <v>1495</v>
      </c>
    </row>
    <row r="118" spans="4:17" x14ac:dyDescent="0.3">
      <c r="D118" s="539" t="s">
        <v>3003</v>
      </c>
      <c r="E118" s="538" t="s">
        <v>2999</v>
      </c>
      <c r="F118" s="539"/>
      <c r="G118" s="538"/>
      <c r="H118" s="539"/>
      <c r="I118" s="539"/>
      <c r="J118" s="538" t="str">
        <f t="shared" si="1"/>
        <v/>
      </c>
      <c r="K118" s="539"/>
      <c r="L118" s="539"/>
      <c r="M118" s="539"/>
      <c r="N118" s="539"/>
      <c r="O118" s="539"/>
      <c r="P118" s="539"/>
      <c r="Q118" s="538" t="s">
        <v>1496</v>
      </c>
    </row>
    <row r="119" spans="4:17" x14ac:dyDescent="0.3">
      <c r="D119" s="539" t="s">
        <v>3004</v>
      </c>
      <c r="E119" s="538" t="s">
        <v>2999</v>
      </c>
      <c r="F119" s="539"/>
      <c r="G119" s="538"/>
      <c r="H119" s="539"/>
      <c r="I119" s="539"/>
      <c r="J119" s="538" t="str">
        <f t="shared" si="1"/>
        <v/>
      </c>
      <c r="K119" s="539"/>
      <c r="L119" s="539"/>
      <c r="M119" s="539"/>
      <c r="N119" s="539"/>
      <c r="O119" s="539"/>
      <c r="P119" s="539"/>
      <c r="Q119" s="538" t="s">
        <v>1497</v>
      </c>
    </row>
    <row r="120" spans="4:17" x14ac:dyDescent="0.3">
      <c r="D120" s="539" t="s">
        <v>3005</v>
      </c>
      <c r="E120" s="538" t="s">
        <v>2999</v>
      </c>
      <c r="F120" s="539"/>
      <c r="G120" s="538"/>
      <c r="H120" s="539"/>
      <c r="I120" s="539"/>
      <c r="J120" s="538" t="str">
        <f t="shared" si="1"/>
        <v/>
      </c>
      <c r="K120" s="539"/>
      <c r="L120" s="539"/>
      <c r="M120" s="539"/>
      <c r="N120" s="539"/>
      <c r="O120" s="539"/>
      <c r="P120" s="539"/>
      <c r="Q120" s="538" t="s">
        <v>1498</v>
      </c>
    </row>
    <row r="121" spans="4:17" x14ac:dyDescent="0.3">
      <c r="D121" s="539" t="s">
        <v>3006</v>
      </c>
      <c r="E121" s="538" t="s">
        <v>2999</v>
      </c>
      <c r="F121" s="539"/>
      <c r="G121" s="538"/>
      <c r="H121" s="539"/>
      <c r="I121" s="539"/>
      <c r="J121" s="538" t="str">
        <f t="shared" si="1"/>
        <v/>
      </c>
      <c r="K121" s="539"/>
      <c r="L121" s="539"/>
      <c r="M121" s="539"/>
      <c r="N121" s="539"/>
      <c r="O121" s="539"/>
      <c r="P121" s="539"/>
      <c r="Q121" s="538" t="s">
        <v>1499</v>
      </c>
    </row>
    <row r="122" spans="4:17" x14ac:dyDescent="0.3">
      <c r="D122" s="539" t="s">
        <v>3007</v>
      </c>
      <c r="E122" s="538" t="s">
        <v>2999</v>
      </c>
      <c r="F122" s="539"/>
      <c r="G122" s="538"/>
      <c r="H122" s="539"/>
      <c r="I122" s="539"/>
      <c r="J122" s="538" t="str">
        <f t="shared" si="1"/>
        <v/>
      </c>
      <c r="K122" s="539"/>
      <c r="L122" s="539"/>
      <c r="M122" s="539"/>
      <c r="N122" s="539"/>
      <c r="O122" s="539"/>
      <c r="P122" s="539"/>
      <c r="Q122" s="538" t="s">
        <v>1500</v>
      </c>
    </row>
    <row r="123" spans="4:17" x14ac:dyDescent="0.3">
      <c r="D123" s="539" t="s">
        <v>3008</v>
      </c>
      <c r="E123" s="538" t="s">
        <v>2999</v>
      </c>
      <c r="F123" s="539"/>
      <c r="G123" s="538"/>
      <c r="H123" s="539"/>
      <c r="I123" s="539"/>
      <c r="J123" s="538" t="str">
        <f t="shared" si="1"/>
        <v/>
      </c>
      <c r="K123" s="539"/>
      <c r="L123" s="539"/>
      <c r="M123" s="539"/>
      <c r="N123" s="539"/>
      <c r="O123" s="539"/>
      <c r="P123" s="539"/>
      <c r="Q123" s="538" t="s">
        <v>1501</v>
      </c>
    </row>
    <row r="124" spans="4:17" x14ac:dyDescent="0.3">
      <c r="D124" s="539" t="s">
        <v>3009</v>
      </c>
      <c r="E124" s="538" t="s">
        <v>3010</v>
      </c>
      <c r="F124" s="539"/>
      <c r="G124" s="538"/>
      <c r="H124" s="539"/>
      <c r="I124" s="539"/>
      <c r="J124" s="538" t="str">
        <f t="shared" si="1"/>
        <v/>
      </c>
      <c r="K124" s="539"/>
      <c r="L124" s="539"/>
      <c r="M124" s="539"/>
      <c r="N124" s="539"/>
      <c r="O124" s="539"/>
      <c r="P124" s="539"/>
      <c r="Q124" s="538" t="s">
        <v>1502</v>
      </c>
    </row>
    <row r="125" spans="4:17" x14ac:dyDescent="0.3">
      <c r="D125" s="539" t="s">
        <v>3011</v>
      </c>
      <c r="E125" s="538" t="s">
        <v>3010</v>
      </c>
      <c r="F125" s="539"/>
      <c r="G125" s="538"/>
      <c r="H125" s="539"/>
      <c r="I125" s="539"/>
      <c r="J125" s="538" t="str">
        <f t="shared" si="1"/>
        <v/>
      </c>
      <c r="K125" s="539"/>
      <c r="L125" s="539"/>
      <c r="M125" s="539"/>
      <c r="N125" s="539"/>
      <c r="O125" s="539"/>
      <c r="P125" s="539"/>
      <c r="Q125" s="538" t="s">
        <v>1503</v>
      </c>
    </row>
    <row r="126" spans="4:17" x14ac:dyDescent="0.3">
      <c r="D126" s="539" t="s">
        <v>3012</v>
      </c>
      <c r="E126" s="538" t="s">
        <v>3010</v>
      </c>
      <c r="F126" s="539"/>
      <c r="G126" s="538"/>
      <c r="H126" s="539"/>
      <c r="I126" s="539"/>
      <c r="J126" s="538" t="str">
        <f t="shared" si="1"/>
        <v/>
      </c>
      <c r="K126" s="539"/>
      <c r="L126" s="539"/>
      <c r="M126" s="539"/>
      <c r="N126" s="539"/>
      <c r="O126" s="539"/>
      <c r="P126" s="539"/>
      <c r="Q126" s="538" t="s">
        <v>1504</v>
      </c>
    </row>
    <row r="127" spans="4:17" x14ac:dyDescent="0.3">
      <c r="D127" s="539" t="s">
        <v>3013</v>
      </c>
      <c r="E127" s="538" t="s">
        <v>3010</v>
      </c>
      <c r="F127" s="539"/>
      <c r="G127" s="538"/>
      <c r="H127" s="539"/>
      <c r="I127" s="539"/>
      <c r="J127" s="538" t="str">
        <f t="shared" si="1"/>
        <v/>
      </c>
      <c r="K127" s="539"/>
      <c r="L127" s="539"/>
      <c r="M127" s="539"/>
      <c r="N127" s="539"/>
      <c r="O127" s="539"/>
      <c r="P127" s="539"/>
      <c r="Q127" s="538" t="s">
        <v>1505</v>
      </c>
    </row>
    <row r="128" spans="4:17" x14ac:dyDescent="0.3">
      <c r="D128" s="539" t="s">
        <v>3014</v>
      </c>
      <c r="E128" s="538" t="s">
        <v>3010</v>
      </c>
      <c r="F128" s="539"/>
      <c r="G128" s="538"/>
      <c r="H128" s="539"/>
      <c r="I128" s="539"/>
      <c r="J128" s="538" t="str">
        <f t="shared" si="1"/>
        <v/>
      </c>
      <c r="K128" s="539"/>
      <c r="L128" s="539"/>
      <c r="M128" s="539"/>
      <c r="N128" s="539"/>
      <c r="O128" s="539"/>
      <c r="P128" s="539"/>
      <c r="Q128" s="538" t="s">
        <v>1506</v>
      </c>
    </row>
    <row r="129" spans="4:17" x14ac:dyDescent="0.3">
      <c r="D129" s="539" t="s">
        <v>3015</v>
      </c>
      <c r="E129" s="538" t="s">
        <v>3010</v>
      </c>
      <c r="F129" s="539"/>
      <c r="G129" s="538"/>
      <c r="H129" s="539"/>
      <c r="I129" s="539"/>
      <c r="J129" s="538" t="str">
        <f t="shared" si="1"/>
        <v/>
      </c>
      <c r="K129" s="539"/>
      <c r="L129" s="539"/>
      <c r="M129" s="539"/>
      <c r="N129" s="539"/>
      <c r="O129" s="539"/>
      <c r="P129" s="539"/>
      <c r="Q129" s="538" t="s">
        <v>1507</v>
      </c>
    </row>
    <row r="130" spans="4:17" x14ac:dyDescent="0.3">
      <c r="D130" s="539" t="s">
        <v>3016</v>
      </c>
      <c r="E130" s="538" t="s">
        <v>3010</v>
      </c>
      <c r="F130" s="539"/>
      <c r="G130" s="538"/>
      <c r="H130" s="539"/>
      <c r="I130" s="539"/>
      <c r="J130" s="538" t="str">
        <f t="shared" si="1"/>
        <v/>
      </c>
      <c r="K130" s="539"/>
      <c r="L130" s="539"/>
      <c r="M130" s="539"/>
      <c r="N130" s="539"/>
      <c r="O130" s="539"/>
      <c r="P130" s="539"/>
      <c r="Q130" s="538" t="s">
        <v>1508</v>
      </c>
    </row>
    <row r="131" spans="4:17" x14ac:dyDescent="0.3">
      <c r="D131" s="539" t="s">
        <v>3017</v>
      </c>
      <c r="E131" s="538" t="s">
        <v>3010</v>
      </c>
      <c r="F131" s="539"/>
      <c r="G131" s="538"/>
      <c r="H131" s="539"/>
      <c r="I131" s="539"/>
      <c r="J131" s="538" t="str">
        <f t="shared" si="1"/>
        <v/>
      </c>
      <c r="K131" s="539"/>
      <c r="L131" s="539"/>
      <c r="M131" s="539"/>
      <c r="N131" s="539"/>
      <c r="O131" s="539"/>
      <c r="P131" s="539"/>
      <c r="Q131" s="538" t="s">
        <v>1509</v>
      </c>
    </row>
    <row r="132" spans="4:17" x14ac:dyDescent="0.3">
      <c r="D132" s="539" t="s">
        <v>3018</v>
      </c>
      <c r="E132" s="538" t="s">
        <v>3010</v>
      </c>
      <c r="F132" s="539"/>
      <c r="G132" s="538"/>
      <c r="H132" s="539"/>
      <c r="I132" s="539"/>
      <c r="J132" s="538" t="str">
        <f t="shared" ref="J132:J153" si="2">F132&amp;H132&amp;I132</f>
        <v/>
      </c>
      <c r="K132" s="539"/>
      <c r="L132" s="539"/>
      <c r="M132" s="539"/>
      <c r="N132" s="539"/>
      <c r="O132" s="539"/>
      <c r="P132" s="539"/>
      <c r="Q132" s="538" t="s">
        <v>1510</v>
      </c>
    </row>
    <row r="133" spans="4:17" x14ac:dyDescent="0.3">
      <c r="D133" s="539" t="s">
        <v>3019</v>
      </c>
      <c r="E133" s="538" t="s">
        <v>3010</v>
      </c>
      <c r="F133" s="539"/>
      <c r="G133" s="538"/>
      <c r="H133" s="539"/>
      <c r="I133" s="539"/>
      <c r="J133" s="538" t="str">
        <f t="shared" si="2"/>
        <v/>
      </c>
      <c r="K133" s="539"/>
      <c r="L133" s="539"/>
      <c r="M133" s="539"/>
      <c r="N133" s="539"/>
      <c r="O133" s="539"/>
      <c r="P133" s="539"/>
      <c r="Q133" s="538" t="s">
        <v>1511</v>
      </c>
    </row>
    <row r="134" spans="4:17" x14ac:dyDescent="0.3">
      <c r="D134" s="539" t="s">
        <v>3020</v>
      </c>
      <c r="E134" s="538" t="s">
        <v>3021</v>
      </c>
      <c r="F134" s="539"/>
      <c r="G134" s="538"/>
      <c r="H134" s="539"/>
      <c r="I134" s="539"/>
      <c r="J134" s="538" t="str">
        <f t="shared" si="2"/>
        <v/>
      </c>
      <c r="K134" s="539"/>
      <c r="L134" s="539"/>
      <c r="M134" s="539"/>
      <c r="N134" s="539"/>
      <c r="O134" s="539"/>
      <c r="P134" s="539"/>
      <c r="Q134" s="538" t="s">
        <v>1512</v>
      </c>
    </row>
    <row r="135" spans="4:17" x14ac:dyDescent="0.3">
      <c r="D135" s="539" t="s">
        <v>3022</v>
      </c>
      <c r="E135" s="538" t="s">
        <v>3021</v>
      </c>
      <c r="F135" s="539"/>
      <c r="G135" s="538"/>
      <c r="H135" s="539"/>
      <c r="I135" s="539"/>
      <c r="J135" s="538" t="str">
        <f t="shared" si="2"/>
        <v/>
      </c>
      <c r="K135" s="539"/>
      <c r="L135" s="539"/>
      <c r="M135" s="539"/>
      <c r="N135" s="539"/>
      <c r="O135" s="539"/>
      <c r="P135" s="539"/>
      <c r="Q135" s="538" t="s">
        <v>1513</v>
      </c>
    </row>
    <row r="136" spans="4:17" x14ac:dyDescent="0.3">
      <c r="D136" s="539" t="s">
        <v>3023</v>
      </c>
      <c r="E136" s="538" t="s">
        <v>3021</v>
      </c>
      <c r="F136" s="539"/>
      <c r="G136" s="538"/>
      <c r="H136" s="539"/>
      <c r="I136" s="539"/>
      <c r="J136" s="538" t="str">
        <f t="shared" si="2"/>
        <v/>
      </c>
      <c r="K136" s="539"/>
      <c r="L136" s="539"/>
      <c r="M136" s="539"/>
      <c r="N136" s="539"/>
      <c r="O136" s="539"/>
      <c r="P136" s="539"/>
      <c r="Q136" s="538" t="s">
        <v>1514</v>
      </c>
    </row>
    <row r="137" spans="4:17" x14ac:dyDescent="0.3">
      <c r="D137" s="539" t="s">
        <v>3024</v>
      </c>
      <c r="E137" s="538" t="s">
        <v>3021</v>
      </c>
      <c r="F137" s="539"/>
      <c r="G137" s="538"/>
      <c r="H137" s="539"/>
      <c r="I137" s="539"/>
      <c r="J137" s="538" t="str">
        <f t="shared" si="2"/>
        <v/>
      </c>
      <c r="K137" s="539"/>
      <c r="L137" s="539"/>
      <c r="M137" s="539"/>
      <c r="N137" s="539"/>
      <c r="O137" s="539"/>
      <c r="P137" s="539"/>
      <c r="Q137" s="538" t="s">
        <v>1515</v>
      </c>
    </row>
    <row r="138" spans="4:17" x14ac:dyDescent="0.3">
      <c r="D138" s="539" t="s">
        <v>3025</v>
      </c>
      <c r="E138" s="538" t="s">
        <v>3021</v>
      </c>
      <c r="F138" s="539"/>
      <c r="G138" s="538"/>
      <c r="H138" s="539"/>
      <c r="I138" s="539"/>
      <c r="J138" s="538" t="str">
        <f t="shared" si="2"/>
        <v/>
      </c>
      <c r="K138" s="539"/>
      <c r="L138" s="539"/>
      <c r="M138" s="539"/>
      <c r="N138" s="539"/>
      <c r="O138" s="539"/>
      <c r="P138" s="539"/>
      <c r="Q138" s="538" t="s">
        <v>1516</v>
      </c>
    </row>
    <row r="139" spans="4:17" x14ac:dyDescent="0.3">
      <c r="D139" s="539" t="s">
        <v>3026</v>
      </c>
      <c r="E139" s="538" t="s">
        <v>3021</v>
      </c>
      <c r="F139" s="539"/>
      <c r="G139" s="538"/>
      <c r="H139" s="539"/>
      <c r="I139" s="539"/>
      <c r="J139" s="538" t="str">
        <f t="shared" si="2"/>
        <v/>
      </c>
      <c r="K139" s="539"/>
      <c r="L139" s="539"/>
      <c r="M139" s="539"/>
      <c r="N139" s="539"/>
      <c r="O139" s="539"/>
      <c r="P139" s="539"/>
      <c r="Q139" s="538" t="s">
        <v>1517</v>
      </c>
    </row>
    <row r="140" spans="4:17" x14ac:dyDescent="0.3">
      <c r="D140" s="539" t="s">
        <v>3027</v>
      </c>
      <c r="E140" s="538" t="s">
        <v>3021</v>
      </c>
      <c r="F140" s="539"/>
      <c r="G140" s="538"/>
      <c r="H140" s="539"/>
      <c r="I140" s="539"/>
      <c r="J140" s="538" t="str">
        <f t="shared" si="2"/>
        <v/>
      </c>
      <c r="K140" s="539"/>
      <c r="L140" s="539"/>
      <c r="M140" s="539"/>
      <c r="N140" s="539"/>
      <c r="O140" s="539"/>
      <c r="P140" s="539"/>
      <c r="Q140" s="538" t="s">
        <v>1518</v>
      </c>
    </row>
    <row r="141" spans="4:17" x14ac:dyDescent="0.3">
      <c r="D141" s="539" t="s">
        <v>3028</v>
      </c>
      <c r="E141" s="538" t="s">
        <v>3021</v>
      </c>
      <c r="F141" s="539"/>
      <c r="G141" s="538"/>
      <c r="H141" s="539"/>
      <c r="I141" s="539"/>
      <c r="J141" s="538" t="str">
        <f t="shared" si="2"/>
        <v/>
      </c>
      <c r="K141" s="539"/>
      <c r="L141" s="539"/>
      <c r="M141" s="539"/>
      <c r="N141" s="539"/>
      <c r="O141" s="539"/>
      <c r="P141" s="539"/>
      <c r="Q141" s="538" t="s">
        <v>1519</v>
      </c>
    </row>
    <row r="142" spans="4:17" x14ac:dyDescent="0.3">
      <c r="D142" s="539" t="s">
        <v>3029</v>
      </c>
      <c r="E142" s="538" t="s">
        <v>3021</v>
      </c>
      <c r="F142" s="539"/>
      <c r="G142" s="538"/>
      <c r="H142" s="539"/>
      <c r="I142" s="539"/>
      <c r="J142" s="538" t="str">
        <f t="shared" si="2"/>
        <v/>
      </c>
      <c r="K142" s="539"/>
      <c r="L142" s="539"/>
      <c r="M142" s="539"/>
      <c r="N142" s="539"/>
      <c r="O142" s="539"/>
      <c r="P142" s="539"/>
      <c r="Q142" s="538" t="s">
        <v>1520</v>
      </c>
    </row>
    <row r="143" spans="4:17" x14ac:dyDescent="0.3">
      <c r="D143" s="539" t="s">
        <v>3030</v>
      </c>
      <c r="E143" s="538" t="s">
        <v>3021</v>
      </c>
      <c r="F143" s="539"/>
      <c r="G143" s="538"/>
      <c r="H143" s="539"/>
      <c r="I143" s="539"/>
      <c r="J143" s="538" t="str">
        <f t="shared" si="2"/>
        <v/>
      </c>
      <c r="K143" s="539"/>
      <c r="L143" s="539"/>
      <c r="M143" s="539"/>
      <c r="N143" s="539"/>
      <c r="O143" s="539"/>
      <c r="P143" s="539"/>
      <c r="Q143" s="538" t="s">
        <v>1521</v>
      </c>
    </row>
    <row r="144" spans="4:17" x14ac:dyDescent="0.3">
      <c r="D144" s="539" t="s">
        <v>3031</v>
      </c>
      <c r="E144" s="538" t="s">
        <v>3032</v>
      </c>
      <c r="F144" s="539"/>
      <c r="G144" s="538"/>
      <c r="H144" s="539"/>
      <c r="I144" s="539"/>
      <c r="J144" s="538" t="str">
        <f t="shared" si="2"/>
        <v/>
      </c>
      <c r="K144" s="539"/>
      <c r="L144" s="539"/>
      <c r="M144" s="539"/>
      <c r="N144" s="539"/>
      <c r="O144" s="539"/>
      <c r="P144" s="539"/>
      <c r="Q144" s="538" t="s">
        <v>1522</v>
      </c>
    </row>
    <row r="145" spans="4:17" x14ac:dyDescent="0.3">
      <c r="D145" s="539" t="s">
        <v>3033</v>
      </c>
      <c r="E145" s="538" t="s">
        <v>3032</v>
      </c>
      <c r="F145" s="539"/>
      <c r="G145" s="538"/>
      <c r="H145" s="539"/>
      <c r="I145" s="539"/>
      <c r="J145" s="538" t="str">
        <f t="shared" si="2"/>
        <v/>
      </c>
      <c r="K145" s="539"/>
      <c r="L145" s="539"/>
      <c r="M145" s="539"/>
      <c r="N145" s="539"/>
      <c r="O145" s="539"/>
      <c r="P145" s="539"/>
      <c r="Q145" s="538" t="s">
        <v>1523</v>
      </c>
    </row>
    <row r="146" spans="4:17" x14ac:dyDescent="0.3">
      <c r="D146" s="539" t="s">
        <v>3034</v>
      </c>
      <c r="E146" s="538" t="s">
        <v>3032</v>
      </c>
      <c r="F146" s="539"/>
      <c r="G146" s="538"/>
      <c r="H146" s="539"/>
      <c r="I146" s="539"/>
      <c r="J146" s="538" t="str">
        <f t="shared" si="2"/>
        <v/>
      </c>
      <c r="K146" s="539"/>
      <c r="L146" s="539"/>
      <c r="M146" s="539"/>
      <c r="N146" s="539"/>
      <c r="O146" s="539"/>
      <c r="P146" s="539"/>
      <c r="Q146" s="538" t="s">
        <v>1524</v>
      </c>
    </row>
    <row r="147" spans="4:17" x14ac:dyDescent="0.3">
      <c r="D147" s="539" t="s">
        <v>3035</v>
      </c>
      <c r="E147" s="538" t="s">
        <v>3032</v>
      </c>
      <c r="F147" s="539"/>
      <c r="G147" s="538"/>
      <c r="H147" s="539"/>
      <c r="I147" s="539"/>
      <c r="J147" s="538" t="str">
        <f t="shared" si="2"/>
        <v/>
      </c>
      <c r="K147" s="539"/>
      <c r="L147" s="539"/>
      <c r="M147" s="539"/>
      <c r="N147" s="539"/>
      <c r="O147" s="539"/>
      <c r="P147" s="539"/>
      <c r="Q147" s="538" t="s">
        <v>1525</v>
      </c>
    </row>
    <row r="148" spans="4:17" x14ac:dyDescent="0.3">
      <c r="D148" s="539" t="s">
        <v>3036</v>
      </c>
      <c r="E148" s="538" t="s">
        <v>3032</v>
      </c>
      <c r="F148" s="539"/>
      <c r="G148" s="538"/>
      <c r="H148" s="539"/>
      <c r="I148" s="539"/>
      <c r="J148" s="538" t="str">
        <f t="shared" si="2"/>
        <v/>
      </c>
      <c r="K148" s="539"/>
      <c r="L148" s="539"/>
      <c r="M148" s="539"/>
      <c r="N148" s="539"/>
      <c r="O148" s="539"/>
      <c r="P148" s="539"/>
      <c r="Q148" s="538" t="s">
        <v>1526</v>
      </c>
    </row>
    <row r="149" spans="4:17" x14ac:dyDescent="0.3">
      <c r="D149" s="539" t="s">
        <v>3037</v>
      </c>
      <c r="E149" s="538" t="s">
        <v>3032</v>
      </c>
      <c r="F149" s="539"/>
      <c r="G149" s="538"/>
      <c r="H149" s="539"/>
      <c r="I149" s="539"/>
      <c r="J149" s="538" t="str">
        <f t="shared" si="2"/>
        <v/>
      </c>
      <c r="K149" s="539"/>
      <c r="L149" s="539"/>
      <c r="M149" s="539"/>
      <c r="N149" s="539"/>
      <c r="O149" s="539"/>
      <c r="P149" s="539"/>
      <c r="Q149" s="538" t="s">
        <v>1527</v>
      </c>
    </row>
    <row r="150" spans="4:17" x14ac:dyDescent="0.3">
      <c r="D150" s="539" t="s">
        <v>3038</v>
      </c>
      <c r="E150" s="538" t="s">
        <v>3032</v>
      </c>
      <c r="F150" s="539"/>
      <c r="G150" s="538"/>
      <c r="H150" s="539"/>
      <c r="I150" s="539"/>
      <c r="J150" s="538" t="str">
        <f t="shared" si="2"/>
        <v/>
      </c>
      <c r="K150" s="539"/>
      <c r="L150" s="539"/>
      <c r="M150" s="539"/>
      <c r="N150" s="539"/>
      <c r="O150" s="539"/>
      <c r="P150" s="539"/>
      <c r="Q150" s="538" t="s">
        <v>1528</v>
      </c>
    </row>
    <row r="151" spans="4:17" x14ac:dyDescent="0.3">
      <c r="D151" s="539" t="s">
        <v>3039</v>
      </c>
      <c r="E151" s="538" t="s">
        <v>3032</v>
      </c>
      <c r="F151" s="539"/>
      <c r="G151" s="538"/>
      <c r="H151" s="539"/>
      <c r="I151" s="539"/>
      <c r="J151" s="538" t="str">
        <f t="shared" si="2"/>
        <v/>
      </c>
      <c r="K151" s="539"/>
      <c r="L151" s="539"/>
      <c r="M151" s="539"/>
      <c r="N151" s="539"/>
      <c r="O151" s="539"/>
      <c r="P151" s="539"/>
      <c r="Q151" s="538" t="s">
        <v>1529</v>
      </c>
    </row>
    <row r="152" spans="4:17" x14ac:dyDescent="0.3">
      <c r="D152" s="539" t="s">
        <v>3040</v>
      </c>
      <c r="E152" s="538" t="s">
        <v>3032</v>
      </c>
      <c r="F152" s="539"/>
      <c r="G152" s="538"/>
      <c r="H152" s="539"/>
      <c r="I152" s="539"/>
      <c r="J152" s="538" t="str">
        <f t="shared" si="2"/>
        <v/>
      </c>
      <c r="K152" s="539"/>
      <c r="L152" s="539"/>
      <c r="M152" s="539"/>
      <c r="N152" s="539"/>
      <c r="O152" s="539"/>
      <c r="P152" s="539"/>
      <c r="Q152" s="538" t="s">
        <v>1530</v>
      </c>
    </row>
    <row r="153" spans="4:17" x14ac:dyDescent="0.3">
      <c r="D153" s="539" t="s">
        <v>3041</v>
      </c>
      <c r="E153" s="538" t="s">
        <v>3032</v>
      </c>
      <c r="F153" s="539"/>
      <c r="G153" s="538"/>
      <c r="H153" s="539"/>
      <c r="I153" s="539"/>
      <c r="J153" s="538" t="str">
        <f t="shared" si="2"/>
        <v/>
      </c>
      <c r="K153" s="539"/>
      <c r="L153" s="539"/>
      <c r="M153" s="539"/>
      <c r="N153" s="539"/>
      <c r="O153" s="539"/>
      <c r="P153" s="539"/>
      <c r="Q153" s="538" t="s">
        <v>1531</v>
      </c>
    </row>
    <row r="157" spans="4:17" x14ac:dyDescent="0.3">
      <c r="D157" s="9" t="s">
        <v>151</v>
      </c>
    </row>
    <row r="158" spans="4:17" x14ac:dyDescent="0.3">
      <c r="D158" s="538" t="s">
        <v>153</v>
      </c>
      <c r="E158" s="538" t="s">
        <v>155</v>
      </c>
      <c r="F158" s="538" t="s">
        <v>343</v>
      </c>
      <c r="G158" s="538"/>
      <c r="H158" s="538" t="s">
        <v>339</v>
      </c>
      <c r="I158" s="538" t="s">
        <v>341</v>
      </c>
      <c r="J158" s="538" t="s">
        <v>148</v>
      </c>
      <c r="K158" s="538" t="s">
        <v>8</v>
      </c>
      <c r="L158" s="538" t="s">
        <v>9</v>
      </c>
      <c r="M158" s="538" t="s">
        <v>7</v>
      </c>
      <c r="N158" s="538" t="s">
        <v>5</v>
      </c>
      <c r="O158" s="538" t="s">
        <v>215</v>
      </c>
      <c r="P158" s="538" t="s">
        <v>217</v>
      </c>
      <c r="Q158" s="538" t="s">
        <v>25</v>
      </c>
    </row>
    <row r="159" spans="4:17" hidden="1" x14ac:dyDescent="0.3">
      <c r="D159" s="539" t="s">
        <v>152</v>
      </c>
      <c r="E159" s="538" t="s">
        <v>154</v>
      </c>
      <c r="F159" s="539" t="s">
        <v>342</v>
      </c>
      <c r="G159" s="538"/>
      <c r="H159" s="539" t="s">
        <v>338</v>
      </c>
      <c r="I159" s="539" t="s">
        <v>340</v>
      </c>
      <c r="J159" s="538" t="str">
        <f>F159&amp;H159&amp;I159</f>
        <v>[Outcome Indicator Name ES][Category ES][Disaggregation ES]</v>
      </c>
      <c r="K159" s="539" t="s">
        <v>15</v>
      </c>
      <c r="L159" s="539" t="s">
        <v>16</v>
      </c>
      <c r="M159" s="539" t="s">
        <v>17</v>
      </c>
      <c r="N159" s="539" t="s">
        <v>51</v>
      </c>
      <c r="O159" s="539" t="s">
        <v>214</v>
      </c>
      <c r="P159" s="539" t="s">
        <v>216</v>
      </c>
      <c r="Q159" s="538" t="s">
        <v>24</v>
      </c>
    </row>
    <row r="160" spans="4:17" x14ac:dyDescent="0.3">
      <c r="D160" s="539" t="s">
        <v>3042</v>
      </c>
      <c r="E160" s="538" t="s">
        <v>3043</v>
      </c>
      <c r="F160" s="539"/>
      <c r="G160" s="538"/>
      <c r="H160" s="539"/>
      <c r="I160" s="539"/>
      <c r="J160" s="538" t="str">
        <f t="shared" ref="J160:J223" si="3">F160&amp;H160&amp;I160</f>
        <v/>
      </c>
      <c r="K160" s="539"/>
      <c r="L160" s="539"/>
      <c r="M160" s="539"/>
      <c r="N160" s="539"/>
      <c r="O160" s="539"/>
      <c r="P160" s="539"/>
      <c r="Q160" s="538" t="s">
        <v>1532</v>
      </c>
    </row>
    <row r="161" spans="4:17" x14ac:dyDescent="0.3">
      <c r="D161" s="539" t="s">
        <v>3044</v>
      </c>
      <c r="E161" s="538" t="s">
        <v>3043</v>
      </c>
      <c r="F161" s="539"/>
      <c r="G161" s="538"/>
      <c r="H161" s="539"/>
      <c r="I161" s="539"/>
      <c r="J161" s="538" t="str">
        <f t="shared" si="3"/>
        <v/>
      </c>
      <c r="K161" s="539"/>
      <c r="L161" s="539"/>
      <c r="M161" s="539"/>
      <c r="N161" s="539"/>
      <c r="O161" s="539"/>
      <c r="P161" s="539"/>
      <c r="Q161" s="538" t="s">
        <v>1533</v>
      </c>
    </row>
    <row r="162" spans="4:17" x14ac:dyDescent="0.3">
      <c r="D162" s="539" t="s">
        <v>3045</v>
      </c>
      <c r="E162" s="538" t="s">
        <v>3043</v>
      </c>
      <c r="F162" s="539"/>
      <c r="G162" s="538"/>
      <c r="H162" s="539"/>
      <c r="I162" s="539"/>
      <c r="J162" s="538" t="str">
        <f t="shared" si="3"/>
        <v/>
      </c>
      <c r="K162" s="539"/>
      <c r="L162" s="539"/>
      <c r="M162" s="539"/>
      <c r="N162" s="539"/>
      <c r="O162" s="539"/>
      <c r="P162" s="539"/>
      <c r="Q162" s="538" t="s">
        <v>1534</v>
      </c>
    </row>
    <row r="163" spans="4:17" x14ac:dyDescent="0.3">
      <c r="D163" s="539" t="s">
        <v>3046</v>
      </c>
      <c r="E163" s="538" t="s">
        <v>3043</v>
      </c>
      <c r="F163" s="539"/>
      <c r="G163" s="538"/>
      <c r="H163" s="539"/>
      <c r="I163" s="539"/>
      <c r="J163" s="538" t="str">
        <f t="shared" si="3"/>
        <v/>
      </c>
      <c r="K163" s="539"/>
      <c r="L163" s="539"/>
      <c r="M163" s="539"/>
      <c r="N163" s="539"/>
      <c r="O163" s="539"/>
      <c r="P163" s="539"/>
      <c r="Q163" s="538" t="s">
        <v>1535</v>
      </c>
    </row>
    <row r="164" spans="4:17" x14ac:dyDescent="0.3">
      <c r="D164" s="539" t="s">
        <v>3047</v>
      </c>
      <c r="E164" s="538" t="s">
        <v>3043</v>
      </c>
      <c r="F164" s="539"/>
      <c r="G164" s="538"/>
      <c r="H164" s="539"/>
      <c r="I164" s="539"/>
      <c r="J164" s="538" t="str">
        <f t="shared" si="3"/>
        <v/>
      </c>
      <c r="K164" s="539"/>
      <c r="L164" s="539"/>
      <c r="M164" s="539"/>
      <c r="N164" s="539"/>
      <c r="O164" s="539"/>
      <c r="P164" s="539"/>
      <c r="Q164" s="538" t="s">
        <v>1536</v>
      </c>
    </row>
    <row r="165" spans="4:17" x14ac:dyDescent="0.3">
      <c r="D165" s="539" t="s">
        <v>3048</v>
      </c>
      <c r="E165" s="538" t="s">
        <v>3043</v>
      </c>
      <c r="F165" s="539"/>
      <c r="G165" s="538"/>
      <c r="H165" s="539"/>
      <c r="I165" s="539"/>
      <c r="J165" s="538" t="str">
        <f t="shared" si="3"/>
        <v/>
      </c>
      <c r="K165" s="539"/>
      <c r="L165" s="539"/>
      <c r="M165" s="539"/>
      <c r="N165" s="539"/>
      <c r="O165" s="539"/>
      <c r="P165" s="539"/>
      <c r="Q165" s="538" t="s">
        <v>1537</v>
      </c>
    </row>
    <row r="166" spans="4:17" x14ac:dyDescent="0.3">
      <c r="D166" s="539" t="s">
        <v>3049</v>
      </c>
      <c r="E166" s="538" t="s">
        <v>3043</v>
      </c>
      <c r="F166" s="539"/>
      <c r="G166" s="538"/>
      <c r="H166" s="539"/>
      <c r="I166" s="539"/>
      <c r="J166" s="538" t="str">
        <f t="shared" si="3"/>
        <v/>
      </c>
      <c r="K166" s="539"/>
      <c r="L166" s="539"/>
      <c r="M166" s="539"/>
      <c r="N166" s="539"/>
      <c r="O166" s="539"/>
      <c r="P166" s="539"/>
      <c r="Q166" s="538" t="s">
        <v>1538</v>
      </c>
    </row>
    <row r="167" spans="4:17" x14ac:dyDescent="0.3">
      <c r="D167" s="539" t="s">
        <v>3050</v>
      </c>
      <c r="E167" s="538" t="s">
        <v>3043</v>
      </c>
      <c r="F167" s="539"/>
      <c r="G167" s="538"/>
      <c r="H167" s="539"/>
      <c r="I167" s="539"/>
      <c r="J167" s="538" t="str">
        <f t="shared" si="3"/>
        <v/>
      </c>
      <c r="K167" s="539"/>
      <c r="L167" s="539"/>
      <c r="M167" s="539"/>
      <c r="N167" s="539"/>
      <c r="O167" s="539"/>
      <c r="P167" s="539"/>
      <c r="Q167" s="538" t="s">
        <v>1539</v>
      </c>
    </row>
    <row r="168" spans="4:17" x14ac:dyDescent="0.3">
      <c r="D168" s="539" t="s">
        <v>3051</v>
      </c>
      <c r="E168" s="538" t="s">
        <v>3043</v>
      </c>
      <c r="F168" s="539"/>
      <c r="G168" s="538"/>
      <c r="H168" s="539"/>
      <c r="I168" s="539"/>
      <c r="J168" s="538" t="str">
        <f t="shared" si="3"/>
        <v/>
      </c>
      <c r="K168" s="539"/>
      <c r="L168" s="539"/>
      <c r="M168" s="539"/>
      <c r="N168" s="539"/>
      <c r="O168" s="539"/>
      <c r="P168" s="539"/>
      <c r="Q168" s="538" t="s">
        <v>1540</v>
      </c>
    </row>
    <row r="169" spans="4:17" x14ac:dyDescent="0.3">
      <c r="D169" s="539" t="s">
        <v>3052</v>
      </c>
      <c r="E169" s="538" t="s">
        <v>3043</v>
      </c>
      <c r="F169" s="539"/>
      <c r="G169" s="538"/>
      <c r="H169" s="539"/>
      <c r="I169" s="539"/>
      <c r="J169" s="538" t="str">
        <f t="shared" si="3"/>
        <v/>
      </c>
      <c r="K169" s="539"/>
      <c r="L169" s="539"/>
      <c r="M169" s="539"/>
      <c r="N169" s="539"/>
      <c r="O169" s="539"/>
      <c r="P169" s="539"/>
      <c r="Q169" s="538" t="s">
        <v>1541</v>
      </c>
    </row>
    <row r="170" spans="4:17" x14ac:dyDescent="0.3">
      <c r="D170" s="539" t="s">
        <v>3053</v>
      </c>
      <c r="E170" s="538" t="s">
        <v>3054</v>
      </c>
      <c r="F170" s="539"/>
      <c r="G170" s="538"/>
      <c r="H170" s="539"/>
      <c r="I170" s="539"/>
      <c r="J170" s="538" t="str">
        <f t="shared" si="3"/>
        <v/>
      </c>
      <c r="K170" s="539"/>
      <c r="L170" s="539"/>
      <c r="M170" s="539"/>
      <c r="N170" s="539"/>
      <c r="O170" s="539"/>
      <c r="P170" s="539"/>
      <c r="Q170" s="538" t="s">
        <v>1542</v>
      </c>
    </row>
    <row r="171" spans="4:17" x14ac:dyDescent="0.3">
      <c r="D171" s="539" t="s">
        <v>3055</v>
      </c>
      <c r="E171" s="538" t="s">
        <v>3054</v>
      </c>
      <c r="F171" s="539"/>
      <c r="G171" s="538"/>
      <c r="H171" s="539"/>
      <c r="I171" s="539"/>
      <c r="J171" s="538" t="str">
        <f t="shared" si="3"/>
        <v/>
      </c>
      <c r="K171" s="539"/>
      <c r="L171" s="539"/>
      <c r="M171" s="539"/>
      <c r="N171" s="539"/>
      <c r="O171" s="539"/>
      <c r="P171" s="539"/>
      <c r="Q171" s="538" t="s">
        <v>1543</v>
      </c>
    </row>
    <row r="172" spans="4:17" x14ac:dyDescent="0.3">
      <c r="D172" s="539" t="s">
        <v>3056</v>
      </c>
      <c r="E172" s="538" t="s">
        <v>3054</v>
      </c>
      <c r="F172" s="539"/>
      <c r="G172" s="538"/>
      <c r="H172" s="539"/>
      <c r="I172" s="539"/>
      <c r="J172" s="538" t="str">
        <f t="shared" si="3"/>
        <v/>
      </c>
      <c r="K172" s="539"/>
      <c r="L172" s="539"/>
      <c r="M172" s="539"/>
      <c r="N172" s="539"/>
      <c r="O172" s="539"/>
      <c r="P172" s="539"/>
      <c r="Q172" s="538" t="s">
        <v>1544</v>
      </c>
    </row>
    <row r="173" spans="4:17" x14ac:dyDescent="0.3">
      <c r="D173" s="539" t="s">
        <v>3057</v>
      </c>
      <c r="E173" s="538" t="s">
        <v>3054</v>
      </c>
      <c r="F173" s="539"/>
      <c r="G173" s="538"/>
      <c r="H173" s="539"/>
      <c r="I173" s="539"/>
      <c r="J173" s="538" t="str">
        <f t="shared" si="3"/>
        <v/>
      </c>
      <c r="K173" s="539"/>
      <c r="L173" s="539"/>
      <c r="M173" s="539"/>
      <c r="N173" s="539"/>
      <c r="O173" s="539"/>
      <c r="P173" s="539"/>
      <c r="Q173" s="538" t="s">
        <v>1545</v>
      </c>
    </row>
    <row r="174" spans="4:17" x14ac:dyDescent="0.3">
      <c r="D174" s="539" t="s">
        <v>3058</v>
      </c>
      <c r="E174" s="538" t="s">
        <v>3054</v>
      </c>
      <c r="F174" s="539"/>
      <c r="G174" s="538"/>
      <c r="H174" s="539"/>
      <c r="I174" s="539"/>
      <c r="J174" s="538" t="str">
        <f t="shared" si="3"/>
        <v/>
      </c>
      <c r="K174" s="539"/>
      <c r="L174" s="539"/>
      <c r="M174" s="539"/>
      <c r="N174" s="539"/>
      <c r="O174" s="539"/>
      <c r="P174" s="539"/>
      <c r="Q174" s="538" t="s">
        <v>1546</v>
      </c>
    </row>
    <row r="175" spans="4:17" x14ac:dyDescent="0.3">
      <c r="D175" s="539" t="s">
        <v>3059</v>
      </c>
      <c r="E175" s="538" t="s">
        <v>3054</v>
      </c>
      <c r="F175" s="539"/>
      <c r="G175" s="538"/>
      <c r="H175" s="539"/>
      <c r="I175" s="539"/>
      <c r="J175" s="538" t="str">
        <f t="shared" si="3"/>
        <v/>
      </c>
      <c r="K175" s="539"/>
      <c r="L175" s="539"/>
      <c r="M175" s="539"/>
      <c r="N175" s="539"/>
      <c r="O175" s="539"/>
      <c r="P175" s="539"/>
      <c r="Q175" s="538" t="s">
        <v>1547</v>
      </c>
    </row>
    <row r="176" spans="4:17" x14ac:dyDescent="0.3">
      <c r="D176" s="539" t="s">
        <v>3060</v>
      </c>
      <c r="E176" s="538" t="s">
        <v>3054</v>
      </c>
      <c r="F176" s="539"/>
      <c r="G176" s="538"/>
      <c r="H176" s="539"/>
      <c r="I176" s="539"/>
      <c r="J176" s="538" t="str">
        <f t="shared" si="3"/>
        <v/>
      </c>
      <c r="K176" s="539"/>
      <c r="L176" s="539"/>
      <c r="M176" s="539"/>
      <c r="N176" s="539"/>
      <c r="O176" s="539"/>
      <c r="P176" s="539"/>
      <c r="Q176" s="538" t="s">
        <v>1548</v>
      </c>
    </row>
    <row r="177" spans="4:17" x14ac:dyDescent="0.3">
      <c r="D177" s="539" t="s">
        <v>3061</v>
      </c>
      <c r="E177" s="538" t="s">
        <v>3054</v>
      </c>
      <c r="F177" s="539"/>
      <c r="G177" s="538"/>
      <c r="H177" s="539"/>
      <c r="I177" s="539"/>
      <c r="J177" s="538" t="str">
        <f t="shared" si="3"/>
        <v/>
      </c>
      <c r="K177" s="539"/>
      <c r="L177" s="539"/>
      <c r="M177" s="539"/>
      <c r="N177" s="539"/>
      <c r="O177" s="539"/>
      <c r="P177" s="539"/>
      <c r="Q177" s="538" t="s">
        <v>1549</v>
      </c>
    </row>
    <row r="178" spans="4:17" x14ac:dyDescent="0.3">
      <c r="D178" s="539" t="s">
        <v>3062</v>
      </c>
      <c r="E178" s="538" t="s">
        <v>3054</v>
      </c>
      <c r="F178" s="539"/>
      <c r="G178" s="538"/>
      <c r="H178" s="539"/>
      <c r="I178" s="539"/>
      <c r="J178" s="538" t="str">
        <f t="shared" si="3"/>
        <v/>
      </c>
      <c r="K178" s="539"/>
      <c r="L178" s="539"/>
      <c r="M178" s="539"/>
      <c r="N178" s="539"/>
      <c r="O178" s="539"/>
      <c r="P178" s="539"/>
      <c r="Q178" s="538" t="s">
        <v>1550</v>
      </c>
    </row>
    <row r="179" spans="4:17" x14ac:dyDescent="0.3">
      <c r="D179" s="539" t="s">
        <v>3063</v>
      </c>
      <c r="E179" s="538" t="s">
        <v>3054</v>
      </c>
      <c r="F179" s="539"/>
      <c r="G179" s="538"/>
      <c r="H179" s="539"/>
      <c r="I179" s="539"/>
      <c r="J179" s="538" t="str">
        <f t="shared" si="3"/>
        <v/>
      </c>
      <c r="K179" s="539"/>
      <c r="L179" s="539"/>
      <c r="M179" s="539"/>
      <c r="N179" s="539"/>
      <c r="O179" s="539"/>
      <c r="P179" s="539"/>
      <c r="Q179" s="538" t="s">
        <v>1551</v>
      </c>
    </row>
    <row r="180" spans="4:17" x14ac:dyDescent="0.3">
      <c r="D180" s="539" t="s">
        <v>3064</v>
      </c>
      <c r="E180" s="538" t="s">
        <v>3065</v>
      </c>
      <c r="F180" s="539"/>
      <c r="G180" s="538"/>
      <c r="H180" s="539"/>
      <c r="I180" s="539"/>
      <c r="J180" s="538" t="str">
        <f t="shared" si="3"/>
        <v/>
      </c>
      <c r="K180" s="539"/>
      <c r="L180" s="539"/>
      <c r="M180" s="539"/>
      <c r="N180" s="539"/>
      <c r="O180" s="539"/>
      <c r="P180" s="539"/>
      <c r="Q180" s="538" t="s">
        <v>1552</v>
      </c>
    </row>
    <row r="181" spans="4:17" x14ac:dyDescent="0.3">
      <c r="D181" s="539" t="s">
        <v>3066</v>
      </c>
      <c r="E181" s="538" t="s">
        <v>3065</v>
      </c>
      <c r="F181" s="539"/>
      <c r="G181" s="538"/>
      <c r="H181" s="539"/>
      <c r="I181" s="539"/>
      <c r="J181" s="538" t="str">
        <f t="shared" si="3"/>
        <v/>
      </c>
      <c r="K181" s="539"/>
      <c r="L181" s="539"/>
      <c r="M181" s="539"/>
      <c r="N181" s="539"/>
      <c r="O181" s="539"/>
      <c r="P181" s="539"/>
      <c r="Q181" s="538" t="s">
        <v>1553</v>
      </c>
    </row>
    <row r="182" spans="4:17" x14ac:dyDescent="0.3">
      <c r="D182" s="539" t="s">
        <v>3067</v>
      </c>
      <c r="E182" s="538" t="s">
        <v>3065</v>
      </c>
      <c r="F182" s="539"/>
      <c r="G182" s="538"/>
      <c r="H182" s="539"/>
      <c r="I182" s="539"/>
      <c r="J182" s="538" t="str">
        <f t="shared" si="3"/>
        <v/>
      </c>
      <c r="K182" s="539"/>
      <c r="L182" s="539"/>
      <c r="M182" s="539"/>
      <c r="N182" s="539"/>
      <c r="O182" s="539"/>
      <c r="P182" s="539"/>
      <c r="Q182" s="538" t="s">
        <v>1554</v>
      </c>
    </row>
    <row r="183" spans="4:17" x14ac:dyDescent="0.3">
      <c r="D183" s="539" t="s">
        <v>3068</v>
      </c>
      <c r="E183" s="538" t="s">
        <v>3065</v>
      </c>
      <c r="F183" s="539"/>
      <c r="G183" s="538"/>
      <c r="H183" s="539"/>
      <c r="I183" s="539"/>
      <c r="J183" s="538" t="str">
        <f t="shared" si="3"/>
        <v/>
      </c>
      <c r="K183" s="539"/>
      <c r="L183" s="539"/>
      <c r="M183" s="539"/>
      <c r="N183" s="539"/>
      <c r="O183" s="539"/>
      <c r="P183" s="539"/>
      <c r="Q183" s="538" t="s">
        <v>1555</v>
      </c>
    </row>
    <row r="184" spans="4:17" x14ac:dyDescent="0.3">
      <c r="D184" s="539" t="s">
        <v>3069</v>
      </c>
      <c r="E184" s="538" t="s">
        <v>3065</v>
      </c>
      <c r="F184" s="539"/>
      <c r="G184" s="538"/>
      <c r="H184" s="539"/>
      <c r="I184" s="539"/>
      <c r="J184" s="538" t="str">
        <f t="shared" si="3"/>
        <v/>
      </c>
      <c r="K184" s="539"/>
      <c r="L184" s="539"/>
      <c r="M184" s="539"/>
      <c r="N184" s="539"/>
      <c r="O184" s="539"/>
      <c r="P184" s="539"/>
      <c r="Q184" s="538" t="s">
        <v>1556</v>
      </c>
    </row>
    <row r="185" spans="4:17" x14ac:dyDescent="0.3">
      <c r="D185" s="539" t="s">
        <v>3070</v>
      </c>
      <c r="E185" s="538" t="s">
        <v>3065</v>
      </c>
      <c r="F185" s="539"/>
      <c r="G185" s="538"/>
      <c r="H185" s="539"/>
      <c r="I185" s="539"/>
      <c r="J185" s="538" t="str">
        <f t="shared" si="3"/>
        <v/>
      </c>
      <c r="K185" s="539"/>
      <c r="L185" s="539"/>
      <c r="M185" s="539"/>
      <c r="N185" s="539"/>
      <c r="O185" s="539"/>
      <c r="P185" s="539"/>
      <c r="Q185" s="538" t="s">
        <v>1557</v>
      </c>
    </row>
    <row r="186" spans="4:17" x14ac:dyDescent="0.3">
      <c r="D186" s="539" t="s">
        <v>3071</v>
      </c>
      <c r="E186" s="538" t="s">
        <v>3065</v>
      </c>
      <c r="F186" s="539"/>
      <c r="G186" s="538"/>
      <c r="H186" s="539"/>
      <c r="I186" s="539"/>
      <c r="J186" s="538" t="str">
        <f t="shared" si="3"/>
        <v/>
      </c>
      <c r="K186" s="539"/>
      <c r="L186" s="539"/>
      <c r="M186" s="539"/>
      <c r="N186" s="539"/>
      <c r="O186" s="539"/>
      <c r="P186" s="539"/>
      <c r="Q186" s="538" t="s">
        <v>1558</v>
      </c>
    </row>
    <row r="187" spans="4:17" x14ac:dyDescent="0.3">
      <c r="D187" s="539" t="s">
        <v>3072</v>
      </c>
      <c r="E187" s="538" t="s">
        <v>3065</v>
      </c>
      <c r="F187" s="539"/>
      <c r="G187" s="538"/>
      <c r="H187" s="539"/>
      <c r="I187" s="539"/>
      <c r="J187" s="538" t="str">
        <f t="shared" si="3"/>
        <v/>
      </c>
      <c r="K187" s="539"/>
      <c r="L187" s="539"/>
      <c r="M187" s="539"/>
      <c r="N187" s="539"/>
      <c r="O187" s="539"/>
      <c r="P187" s="539"/>
      <c r="Q187" s="538" t="s">
        <v>1559</v>
      </c>
    </row>
    <row r="188" spans="4:17" x14ac:dyDescent="0.3">
      <c r="D188" s="539" t="s">
        <v>3073</v>
      </c>
      <c r="E188" s="538" t="s">
        <v>3065</v>
      </c>
      <c r="F188" s="539"/>
      <c r="G188" s="538"/>
      <c r="H188" s="539"/>
      <c r="I188" s="539"/>
      <c r="J188" s="538" t="str">
        <f t="shared" si="3"/>
        <v/>
      </c>
      <c r="K188" s="539"/>
      <c r="L188" s="539"/>
      <c r="M188" s="539"/>
      <c r="N188" s="539"/>
      <c r="O188" s="539"/>
      <c r="P188" s="539"/>
      <c r="Q188" s="538" t="s">
        <v>1560</v>
      </c>
    </row>
    <row r="189" spans="4:17" x14ac:dyDescent="0.3">
      <c r="D189" s="539" t="s">
        <v>3074</v>
      </c>
      <c r="E189" s="538" t="s">
        <v>3065</v>
      </c>
      <c r="F189" s="539"/>
      <c r="G189" s="538"/>
      <c r="H189" s="539"/>
      <c r="I189" s="539"/>
      <c r="J189" s="538" t="str">
        <f t="shared" si="3"/>
        <v/>
      </c>
      <c r="K189" s="539"/>
      <c r="L189" s="539"/>
      <c r="M189" s="539"/>
      <c r="N189" s="539"/>
      <c r="O189" s="539"/>
      <c r="P189" s="539"/>
      <c r="Q189" s="538" t="s">
        <v>1561</v>
      </c>
    </row>
    <row r="190" spans="4:17" x14ac:dyDescent="0.3">
      <c r="D190" s="539" t="s">
        <v>3075</v>
      </c>
      <c r="E190" s="538" t="s">
        <v>3076</v>
      </c>
      <c r="F190" s="539"/>
      <c r="G190" s="538"/>
      <c r="H190" s="539"/>
      <c r="I190" s="539"/>
      <c r="J190" s="538" t="str">
        <f t="shared" si="3"/>
        <v/>
      </c>
      <c r="K190" s="539"/>
      <c r="L190" s="539"/>
      <c r="M190" s="539"/>
      <c r="N190" s="539"/>
      <c r="O190" s="539"/>
      <c r="P190" s="539"/>
      <c r="Q190" s="538" t="s">
        <v>1562</v>
      </c>
    </row>
    <row r="191" spans="4:17" x14ac:dyDescent="0.3">
      <c r="D191" s="539" t="s">
        <v>3077</v>
      </c>
      <c r="E191" s="538" t="s">
        <v>3076</v>
      </c>
      <c r="F191" s="539"/>
      <c r="G191" s="538"/>
      <c r="H191" s="539"/>
      <c r="I191" s="539"/>
      <c r="J191" s="538" t="str">
        <f t="shared" si="3"/>
        <v/>
      </c>
      <c r="K191" s="539"/>
      <c r="L191" s="539"/>
      <c r="M191" s="539"/>
      <c r="N191" s="539"/>
      <c r="O191" s="539"/>
      <c r="P191" s="539"/>
      <c r="Q191" s="538" t="s">
        <v>1563</v>
      </c>
    </row>
    <row r="192" spans="4:17" x14ac:dyDescent="0.3">
      <c r="D192" s="539" t="s">
        <v>3078</v>
      </c>
      <c r="E192" s="538" t="s">
        <v>3076</v>
      </c>
      <c r="F192" s="539"/>
      <c r="G192" s="538"/>
      <c r="H192" s="539"/>
      <c r="I192" s="539"/>
      <c r="J192" s="538" t="str">
        <f t="shared" si="3"/>
        <v/>
      </c>
      <c r="K192" s="539"/>
      <c r="L192" s="539"/>
      <c r="M192" s="539"/>
      <c r="N192" s="539"/>
      <c r="O192" s="539"/>
      <c r="P192" s="539"/>
      <c r="Q192" s="538" t="s">
        <v>1564</v>
      </c>
    </row>
    <row r="193" spans="4:17" x14ac:dyDescent="0.3">
      <c r="D193" s="539" t="s">
        <v>3079</v>
      </c>
      <c r="E193" s="538" t="s">
        <v>3076</v>
      </c>
      <c r="F193" s="539"/>
      <c r="G193" s="538"/>
      <c r="H193" s="539"/>
      <c r="I193" s="539"/>
      <c r="J193" s="538" t="str">
        <f t="shared" si="3"/>
        <v/>
      </c>
      <c r="K193" s="539"/>
      <c r="L193" s="539"/>
      <c r="M193" s="539"/>
      <c r="N193" s="539"/>
      <c r="O193" s="539"/>
      <c r="P193" s="539"/>
      <c r="Q193" s="538" t="s">
        <v>1565</v>
      </c>
    </row>
    <row r="194" spans="4:17" x14ac:dyDescent="0.3">
      <c r="D194" s="539" t="s">
        <v>3080</v>
      </c>
      <c r="E194" s="538" t="s">
        <v>3076</v>
      </c>
      <c r="F194" s="539"/>
      <c r="G194" s="538"/>
      <c r="H194" s="539"/>
      <c r="I194" s="539"/>
      <c r="J194" s="538" t="str">
        <f t="shared" si="3"/>
        <v/>
      </c>
      <c r="K194" s="539"/>
      <c r="L194" s="539"/>
      <c r="M194" s="539"/>
      <c r="N194" s="539"/>
      <c r="O194" s="539"/>
      <c r="P194" s="539"/>
      <c r="Q194" s="538" t="s">
        <v>1566</v>
      </c>
    </row>
    <row r="195" spans="4:17" x14ac:dyDescent="0.3">
      <c r="D195" s="539" t="s">
        <v>3081</v>
      </c>
      <c r="E195" s="538" t="s">
        <v>3076</v>
      </c>
      <c r="F195" s="539"/>
      <c r="G195" s="538"/>
      <c r="H195" s="539"/>
      <c r="I195" s="539"/>
      <c r="J195" s="538" t="str">
        <f t="shared" si="3"/>
        <v/>
      </c>
      <c r="K195" s="539"/>
      <c r="L195" s="539"/>
      <c r="M195" s="539"/>
      <c r="N195" s="539"/>
      <c r="O195" s="539"/>
      <c r="P195" s="539"/>
      <c r="Q195" s="538" t="s">
        <v>1567</v>
      </c>
    </row>
    <row r="196" spans="4:17" x14ac:dyDescent="0.3">
      <c r="D196" s="539" t="s">
        <v>3082</v>
      </c>
      <c r="E196" s="538" t="s">
        <v>3076</v>
      </c>
      <c r="F196" s="539"/>
      <c r="G196" s="538"/>
      <c r="H196" s="539"/>
      <c r="I196" s="539"/>
      <c r="J196" s="538" t="str">
        <f t="shared" si="3"/>
        <v/>
      </c>
      <c r="K196" s="539"/>
      <c r="L196" s="539"/>
      <c r="M196" s="539"/>
      <c r="N196" s="539"/>
      <c r="O196" s="539"/>
      <c r="P196" s="539"/>
      <c r="Q196" s="538" t="s">
        <v>1568</v>
      </c>
    </row>
    <row r="197" spans="4:17" x14ac:dyDescent="0.3">
      <c r="D197" s="539" t="s">
        <v>3083</v>
      </c>
      <c r="E197" s="538" t="s">
        <v>3076</v>
      </c>
      <c r="F197" s="539"/>
      <c r="G197" s="538"/>
      <c r="H197" s="539"/>
      <c r="I197" s="539"/>
      <c r="J197" s="538" t="str">
        <f t="shared" si="3"/>
        <v/>
      </c>
      <c r="K197" s="539"/>
      <c r="L197" s="539"/>
      <c r="M197" s="539"/>
      <c r="N197" s="539"/>
      <c r="O197" s="539"/>
      <c r="P197" s="539"/>
      <c r="Q197" s="538" t="s">
        <v>1569</v>
      </c>
    </row>
    <row r="198" spans="4:17" x14ac:dyDescent="0.3">
      <c r="D198" s="539" t="s">
        <v>3084</v>
      </c>
      <c r="E198" s="538" t="s">
        <v>3076</v>
      </c>
      <c r="F198" s="539"/>
      <c r="G198" s="538"/>
      <c r="H198" s="539"/>
      <c r="I198" s="539"/>
      <c r="J198" s="538" t="str">
        <f t="shared" si="3"/>
        <v/>
      </c>
      <c r="K198" s="539"/>
      <c r="L198" s="539"/>
      <c r="M198" s="539"/>
      <c r="N198" s="539"/>
      <c r="O198" s="539"/>
      <c r="P198" s="539"/>
      <c r="Q198" s="538" t="s">
        <v>1570</v>
      </c>
    </row>
    <row r="199" spans="4:17" x14ac:dyDescent="0.3">
      <c r="D199" s="539" t="s">
        <v>3085</v>
      </c>
      <c r="E199" s="538" t="s">
        <v>3076</v>
      </c>
      <c r="F199" s="539"/>
      <c r="G199" s="538"/>
      <c r="H199" s="539"/>
      <c r="I199" s="539"/>
      <c r="J199" s="538" t="str">
        <f t="shared" si="3"/>
        <v/>
      </c>
      <c r="K199" s="539"/>
      <c r="L199" s="539"/>
      <c r="M199" s="539"/>
      <c r="N199" s="539"/>
      <c r="O199" s="539"/>
      <c r="P199" s="539"/>
      <c r="Q199" s="538" t="s">
        <v>1571</v>
      </c>
    </row>
    <row r="200" spans="4:17" x14ac:dyDescent="0.3">
      <c r="D200" s="539" t="s">
        <v>3086</v>
      </c>
      <c r="E200" s="538" t="s">
        <v>3087</v>
      </c>
      <c r="F200" s="539"/>
      <c r="G200" s="538"/>
      <c r="H200" s="539"/>
      <c r="I200" s="539"/>
      <c r="J200" s="538" t="str">
        <f t="shared" si="3"/>
        <v/>
      </c>
      <c r="K200" s="539"/>
      <c r="L200" s="539"/>
      <c r="M200" s="539"/>
      <c r="N200" s="539"/>
      <c r="O200" s="539"/>
      <c r="P200" s="539"/>
      <c r="Q200" s="538" t="s">
        <v>1572</v>
      </c>
    </row>
    <row r="201" spans="4:17" x14ac:dyDescent="0.3">
      <c r="D201" s="539" t="s">
        <v>3088</v>
      </c>
      <c r="E201" s="538" t="s">
        <v>3087</v>
      </c>
      <c r="F201" s="539"/>
      <c r="G201" s="538"/>
      <c r="H201" s="539"/>
      <c r="I201" s="539"/>
      <c r="J201" s="538" t="str">
        <f t="shared" si="3"/>
        <v/>
      </c>
      <c r="K201" s="539"/>
      <c r="L201" s="539"/>
      <c r="M201" s="539"/>
      <c r="N201" s="539"/>
      <c r="O201" s="539"/>
      <c r="P201" s="539"/>
      <c r="Q201" s="538" t="s">
        <v>1573</v>
      </c>
    </row>
    <row r="202" spans="4:17" x14ac:dyDescent="0.3">
      <c r="D202" s="539" t="s">
        <v>3089</v>
      </c>
      <c r="E202" s="538" t="s">
        <v>3087</v>
      </c>
      <c r="F202" s="539"/>
      <c r="G202" s="538"/>
      <c r="H202" s="539"/>
      <c r="I202" s="539"/>
      <c r="J202" s="538" t="str">
        <f t="shared" si="3"/>
        <v/>
      </c>
      <c r="K202" s="539"/>
      <c r="L202" s="539"/>
      <c r="M202" s="539"/>
      <c r="N202" s="539"/>
      <c r="O202" s="539"/>
      <c r="P202" s="539"/>
      <c r="Q202" s="538" t="s">
        <v>1574</v>
      </c>
    </row>
    <row r="203" spans="4:17" x14ac:dyDescent="0.3">
      <c r="D203" s="539" t="s">
        <v>3090</v>
      </c>
      <c r="E203" s="538" t="s">
        <v>3087</v>
      </c>
      <c r="F203" s="539"/>
      <c r="G203" s="538"/>
      <c r="H203" s="539"/>
      <c r="I203" s="539"/>
      <c r="J203" s="538" t="str">
        <f t="shared" si="3"/>
        <v/>
      </c>
      <c r="K203" s="539"/>
      <c r="L203" s="539"/>
      <c r="M203" s="539"/>
      <c r="N203" s="539"/>
      <c r="O203" s="539"/>
      <c r="P203" s="539"/>
      <c r="Q203" s="538" t="s">
        <v>1575</v>
      </c>
    </row>
    <row r="204" spans="4:17" x14ac:dyDescent="0.3">
      <c r="D204" s="539" t="s">
        <v>3091</v>
      </c>
      <c r="E204" s="538" t="s">
        <v>3087</v>
      </c>
      <c r="F204" s="539"/>
      <c r="G204" s="538"/>
      <c r="H204" s="539"/>
      <c r="I204" s="539"/>
      <c r="J204" s="538" t="str">
        <f t="shared" si="3"/>
        <v/>
      </c>
      <c r="K204" s="539"/>
      <c r="L204" s="539"/>
      <c r="M204" s="539"/>
      <c r="N204" s="539"/>
      <c r="O204" s="539"/>
      <c r="P204" s="539"/>
      <c r="Q204" s="538" t="s">
        <v>1576</v>
      </c>
    </row>
    <row r="205" spans="4:17" x14ac:dyDescent="0.3">
      <c r="D205" s="539" t="s">
        <v>3092</v>
      </c>
      <c r="E205" s="538" t="s">
        <v>3087</v>
      </c>
      <c r="F205" s="539"/>
      <c r="G205" s="538"/>
      <c r="H205" s="539"/>
      <c r="I205" s="539"/>
      <c r="J205" s="538" t="str">
        <f t="shared" si="3"/>
        <v/>
      </c>
      <c r="K205" s="539"/>
      <c r="L205" s="539"/>
      <c r="M205" s="539"/>
      <c r="N205" s="539"/>
      <c r="O205" s="539"/>
      <c r="P205" s="539"/>
      <c r="Q205" s="538" t="s">
        <v>1577</v>
      </c>
    </row>
    <row r="206" spans="4:17" x14ac:dyDescent="0.3">
      <c r="D206" s="539" t="s">
        <v>3093</v>
      </c>
      <c r="E206" s="538" t="s">
        <v>3087</v>
      </c>
      <c r="F206" s="539"/>
      <c r="G206" s="538"/>
      <c r="H206" s="539"/>
      <c r="I206" s="539"/>
      <c r="J206" s="538" t="str">
        <f t="shared" si="3"/>
        <v/>
      </c>
      <c r="K206" s="539"/>
      <c r="L206" s="539"/>
      <c r="M206" s="539"/>
      <c r="N206" s="539"/>
      <c r="O206" s="539"/>
      <c r="P206" s="539"/>
      <c r="Q206" s="538" t="s">
        <v>1578</v>
      </c>
    </row>
    <row r="207" spans="4:17" x14ac:dyDescent="0.3">
      <c r="D207" s="539" t="s">
        <v>3094</v>
      </c>
      <c r="E207" s="538" t="s">
        <v>3087</v>
      </c>
      <c r="F207" s="539"/>
      <c r="G207" s="538"/>
      <c r="H207" s="539"/>
      <c r="I207" s="539"/>
      <c r="J207" s="538" t="str">
        <f t="shared" si="3"/>
        <v/>
      </c>
      <c r="K207" s="539"/>
      <c r="L207" s="539"/>
      <c r="M207" s="539"/>
      <c r="N207" s="539"/>
      <c r="O207" s="539"/>
      <c r="P207" s="539"/>
      <c r="Q207" s="538" t="s">
        <v>1579</v>
      </c>
    </row>
    <row r="208" spans="4:17" x14ac:dyDescent="0.3">
      <c r="D208" s="539" t="s">
        <v>3095</v>
      </c>
      <c r="E208" s="538" t="s">
        <v>3087</v>
      </c>
      <c r="F208" s="539"/>
      <c r="G208" s="538"/>
      <c r="H208" s="539"/>
      <c r="I208" s="539"/>
      <c r="J208" s="538" t="str">
        <f t="shared" si="3"/>
        <v/>
      </c>
      <c r="K208" s="539"/>
      <c r="L208" s="539"/>
      <c r="M208" s="539"/>
      <c r="N208" s="539"/>
      <c r="O208" s="539"/>
      <c r="P208" s="539"/>
      <c r="Q208" s="538" t="s">
        <v>1580</v>
      </c>
    </row>
    <row r="209" spans="4:17" x14ac:dyDescent="0.3">
      <c r="D209" s="539" t="s">
        <v>3096</v>
      </c>
      <c r="E209" s="538" t="s">
        <v>3087</v>
      </c>
      <c r="F209" s="539"/>
      <c r="G209" s="538"/>
      <c r="H209" s="539"/>
      <c r="I209" s="539"/>
      <c r="J209" s="538" t="str">
        <f t="shared" si="3"/>
        <v/>
      </c>
      <c r="K209" s="539"/>
      <c r="L209" s="539"/>
      <c r="M209" s="539"/>
      <c r="N209" s="539"/>
      <c r="O209" s="539"/>
      <c r="P209" s="539"/>
      <c r="Q209" s="538" t="s">
        <v>1581</v>
      </c>
    </row>
    <row r="210" spans="4:17" x14ac:dyDescent="0.3">
      <c r="D210" s="539" t="s">
        <v>3097</v>
      </c>
      <c r="E210" s="538" t="s">
        <v>3098</v>
      </c>
      <c r="F210" s="539"/>
      <c r="G210" s="538"/>
      <c r="H210" s="539"/>
      <c r="I210" s="539"/>
      <c r="J210" s="538" t="str">
        <f t="shared" si="3"/>
        <v/>
      </c>
      <c r="K210" s="539"/>
      <c r="L210" s="539"/>
      <c r="M210" s="539"/>
      <c r="N210" s="539"/>
      <c r="O210" s="539"/>
      <c r="P210" s="539"/>
      <c r="Q210" s="538" t="s">
        <v>1582</v>
      </c>
    </row>
    <row r="211" spans="4:17" x14ac:dyDescent="0.3">
      <c r="D211" s="539" t="s">
        <v>3099</v>
      </c>
      <c r="E211" s="538" t="s">
        <v>3098</v>
      </c>
      <c r="F211" s="539"/>
      <c r="G211" s="538"/>
      <c r="H211" s="539"/>
      <c r="I211" s="539"/>
      <c r="J211" s="538" t="str">
        <f t="shared" si="3"/>
        <v/>
      </c>
      <c r="K211" s="539"/>
      <c r="L211" s="539"/>
      <c r="M211" s="539"/>
      <c r="N211" s="539"/>
      <c r="O211" s="539"/>
      <c r="P211" s="539"/>
      <c r="Q211" s="538" t="s">
        <v>1583</v>
      </c>
    </row>
    <row r="212" spans="4:17" x14ac:dyDescent="0.3">
      <c r="D212" s="539" t="s">
        <v>3100</v>
      </c>
      <c r="E212" s="538" t="s">
        <v>3098</v>
      </c>
      <c r="F212" s="539"/>
      <c r="G212" s="538"/>
      <c r="H212" s="539"/>
      <c r="I212" s="539"/>
      <c r="J212" s="538" t="str">
        <f t="shared" si="3"/>
        <v/>
      </c>
      <c r="K212" s="539"/>
      <c r="L212" s="539"/>
      <c r="M212" s="539"/>
      <c r="N212" s="539"/>
      <c r="O212" s="539"/>
      <c r="P212" s="539"/>
      <c r="Q212" s="538" t="s">
        <v>1584</v>
      </c>
    </row>
    <row r="213" spans="4:17" x14ac:dyDescent="0.3">
      <c r="D213" s="539" t="s">
        <v>3101</v>
      </c>
      <c r="E213" s="538" t="s">
        <v>3098</v>
      </c>
      <c r="F213" s="539"/>
      <c r="G213" s="538"/>
      <c r="H213" s="539"/>
      <c r="I213" s="539"/>
      <c r="J213" s="538" t="str">
        <f t="shared" si="3"/>
        <v/>
      </c>
      <c r="K213" s="539"/>
      <c r="L213" s="539"/>
      <c r="M213" s="539"/>
      <c r="N213" s="539"/>
      <c r="O213" s="539"/>
      <c r="P213" s="539"/>
      <c r="Q213" s="538" t="s">
        <v>1585</v>
      </c>
    </row>
    <row r="214" spans="4:17" x14ac:dyDescent="0.3">
      <c r="D214" s="539" t="s">
        <v>3102</v>
      </c>
      <c r="E214" s="538" t="s">
        <v>3098</v>
      </c>
      <c r="F214" s="539"/>
      <c r="G214" s="538"/>
      <c r="H214" s="539"/>
      <c r="I214" s="539"/>
      <c r="J214" s="538" t="str">
        <f t="shared" si="3"/>
        <v/>
      </c>
      <c r="K214" s="539"/>
      <c r="L214" s="539"/>
      <c r="M214" s="539"/>
      <c r="N214" s="539"/>
      <c r="O214" s="539"/>
      <c r="P214" s="539"/>
      <c r="Q214" s="538" t="s">
        <v>1586</v>
      </c>
    </row>
    <row r="215" spans="4:17" x14ac:dyDescent="0.3">
      <c r="D215" s="539" t="s">
        <v>3103</v>
      </c>
      <c r="E215" s="538" t="s">
        <v>3098</v>
      </c>
      <c r="F215" s="539"/>
      <c r="G215" s="538"/>
      <c r="H215" s="539"/>
      <c r="I215" s="539"/>
      <c r="J215" s="538" t="str">
        <f t="shared" si="3"/>
        <v/>
      </c>
      <c r="K215" s="539"/>
      <c r="L215" s="539"/>
      <c r="M215" s="539"/>
      <c r="N215" s="539"/>
      <c r="O215" s="539"/>
      <c r="P215" s="539"/>
      <c r="Q215" s="538" t="s">
        <v>1587</v>
      </c>
    </row>
    <row r="216" spans="4:17" x14ac:dyDescent="0.3">
      <c r="D216" s="539" t="s">
        <v>3104</v>
      </c>
      <c r="E216" s="538" t="s">
        <v>3098</v>
      </c>
      <c r="F216" s="539"/>
      <c r="G216" s="538"/>
      <c r="H216" s="539"/>
      <c r="I216" s="539"/>
      <c r="J216" s="538" t="str">
        <f t="shared" si="3"/>
        <v/>
      </c>
      <c r="K216" s="539"/>
      <c r="L216" s="539"/>
      <c r="M216" s="539"/>
      <c r="N216" s="539"/>
      <c r="O216" s="539"/>
      <c r="P216" s="539"/>
      <c r="Q216" s="538" t="s">
        <v>1588</v>
      </c>
    </row>
    <row r="217" spans="4:17" x14ac:dyDescent="0.3">
      <c r="D217" s="539" t="s">
        <v>3105</v>
      </c>
      <c r="E217" s="538" t="s">
        <v>3098</v>
      </c>
      <c r="F217" s="539"/>
      <c r="G217" s="538"/>
      <c r="H217" s="539"/>
      <c r="I217" s="539"/>
      <c r="J217" s="538" t="str">
        <f t="shared" si="3"/>
        <v/>
      </c>
      <c r="K217" s="539"/>
      <c r="L217" s="539"/>
      <c r="M217" s="539"/>
      <c r="N217" s="539"/>
      <c r="O217" s="539"/>
      <c r="P217" s="539"/>
      <c r="Q217" s="538" t="s">
        <v>1589</v>
      </c>
    </row>
    <row r="218" spans="4:17" x14ac:dyDescent="0.3">
      <c r="D218" s="539" t="s">
        <v>3106</v>
      </c>
      <c r="E218" s="538" t="s">
        <v>3098</v>
      </c>
      <c r="F218" s="539"/>
      <c r="G218" s="538"/>
      <c r="H218" s="539"/>
      <c r="I218" s="539"/>
      <c r="J218" s="538" t="str">
        <f t="shared" si="3"/>
        <v/>
      </c>
      <c r="K218" s="539"/>
      <c r="L218" s="539"/>
      <c r="M218" s="539"/>
      <c r="N218" s="539"/>
      <c r="O218" s="539"/>
      <c r="P218" s="539"/>
      <c r="Q218" s="538" t="s">
        <v>1590</v>
      </c>
    </row>
    <row r="219" spans="4:17" x14ac:dyDescent="0.3">
      <c r="D219" s="539" t="s">
        <v>3107</v>
      </c>
      <c r="E219" s="538" t="s">
        <v>3098</v>
      </c>
      <c r="F219" s="539"/>
      <c r="G219" s="538"/>
      <c r="H219" s="539"/>
      <c r="I219" s="539"/>
      <c r="J219" s="538" t="str">
        <f t="shared" si="3"/>
        <v/>
      </c>
      <c r="K219" s="539"/>
      <c r="L219" s="539"/>
      <c r="M219" s="539"/>
      <c r="N219" s="539"/>
      <c r="O219" s="539"/>
      <c r="P219" s="539"/>
      <c r="Q219" s="538" t="s">
        <v>1591</v>
      </c>
    </row>
    <row r="220" spans="4:17" x14ac:dyDescent="0.3">
      <c r="D220" s="539" t="s">
        <v>3108</v>
      </c>
      <c r="E220" s="538" t="s">
        <v>3109</v>
      </c>
      <c r="F220" s="539"/>
      <c r="G220" s="538"/>
      <c r="H220" s="539"/>
      <c r="I220" s="539"/>
      <c r="J220" s="538" t="str">
        <f t="shared" si="3"/>
        <v/>
      </c>
      <c r="K220" s="539"/>
      <c r="L220" s="539"/>
      <c r="M220" s="539"/>
      <c r="N220" s="539"/>
      <c r="O220" s="539"/>
      <c r="P220" s="539"/>
      <c r="Q220" s="538" t="s">
        <v>1592</v>
      </c>
    </row>
    <row r="221" spans="4:17" x14ac:dyDescent="0.3">
      <c r="D221" s="539" t="s">
        <v>3110</v>
      </c>
      <c r="E221" s="538" t="s">
        <v>3109</v>
      </c>
      <c r="F221" s="539"/>
      <c r="G221" s="538"/>
      <c r="H221" s="539"/>
      <c r="I221" s="539"/>
      <c r="J221" s="538" t="str">
        <f t="shared" si="3"/>
        <v/>
      </c>
      <c r="K221" s="539"/>
      <c r="L221" s="539"/>
      <c r="M221" s="539"/>
      <c r="N221" s="539"/>
      <c r="O221" s="539"/>
      <c r="P221" s="539"/>
      <c r="Q221" s="538" t="s">
        <v>1593</v>
      </c>
    </row>
    <row r="222" spans="4:17" x14ac:dyDescent="0.3">
      <c r="D222" s="539" t="s">
        <v>3111</v>
      </c>
      <c r="E222" s="538" t="s">
        <v>3109</v>
      </c>
      <c r="F222" s="539"/>
      <c r="G222" s="538"/>
      <c r="H222" s="539"/>
      <c r="I222" s="539"/>
      <c r="J222" s="538" t="str">
        <f t="shared" si="3"/>
        <v/>
      </c>
      <c r="K222" s="539"/>
      <c r="L222" s="539"/>
      <c r="M222" s="539"/>
      <c r="N222" s="539"/>
      <c r="O222" s="539"/>
      <c r="P222" s="539"/>
      <c r="Q222" s="538" t="s">
        <v>1594</v>
      </c>
    </row>
    <row r="223" spans="4:17" x14ac:dyDescent="0.3">
      <c r="D223" s="539" t="s">
        <v>3112</v>
      </c>
      <c r="E223" s="538" t="s">
        <v>3109</v>
      </c>
      <c r="F223" s="539"/>
      <c r="G223" s="538"/>
      <c r="H223" s="539"/>
      <c r="I223" s="539"/>
      <c r="J223" s="538" t="str">
        <f t="shared" si="3"/>
        <v/>
      </c>
      <c r="K223" s="539"/>
      <c r="L223" s="539"/>
      <c r="M223" s="539"/>
      <c r="N223" s="539"/>
      <c r="O223" s="539"/>
      <c r="P223" s="539"/>
      <c r="Q223" s="538" t="s">
        <v>1595</v>
      </c>
    </row>
    <row r="224" spans="4:17" x14ac:dyDescent="0.3">
      <c r="D224" s="539" t="s">
        <v>3113</v>
      </c>
      <c r="E224" s="538" t="s">
        <v>3109</v>
      </c>
      <c r="F224" s="539"/>
      <c r="G224" s="538"/>
      <c r="H224" s="539"/>
      <c r="I224" s="539"/>
      <c r="J224" s="538" t="str">
        <f t="shared" ref="J224:J287" si="4">F224&amp;H224&amp;I224</f>
        <v/>
      </c>
      <c r="K224" s="539"/>
      <c r="L224" s="539"/>
      <c r="M224" s="539"/>
      <c r="N224" s="539"/>
      <c r="O224" s="539"/>
      <c r="P224" s="539"/>
      <c r="Q224" s="538" t="s">
        <v>1596</v>
      </c>
    </row>
    <row r="225" spans="4:17" x14ac:dyDescent="0.3">
      <c r="D225" s="539" t="s">
        <v>3114</v>
      </c>
      <c r="E225" s="538" t="s">
        <v>3109</v>
      </c>
      <c r="F225" s="539"/>
      <c r="G225" s="538"/>
      <c r="H225" s="539"/>
      <c r="I225" s="539"/>
      <c r="J225" s="538" t="str">
        <f t="shared" si="4"/>
        <v/>
      </c>
      <c r="K225" s="539"/>
      <c r="L225" s="539"/>
      <c r="M225" s="539"/>
      <c r="N225" s="539"/>
      <c r="O225" s="539"/>
      <c r="P225" s="539"/>
      <c r="Q225" s="538" t="s">
        <v>1597</v>
      </c>
    </row>
    <row r="226" spans="4:17" x14ac:dyDescent="0.3">
      <c r="D226" s="539" t="s">
        <v>3115</v>
      </c>
      <c r="E226" s="538" t="s">
        <v>3109</v>
      </c>
      <c r="F226" s="539"/>
      <c r="G226" s="538"/>
      <c r="H226" s="539"/>
      <c r="I226" s="539"/>
      <c r="J226" s="538" t="str">
        <f t="shared" si="4"/>
        <v/>
      </c>
      <c r="K226" s="539"/>
      <c r="L226" s="539"/>
      <c r="M226" s="539"/>
      <c r="N226" s="539"/>
      <c r="O226" s="539"/>
      <c r="P226" s="539"/>
      <c r="Q226" s="538" t="s">
        <v>1598</v>
      </c>
    </row>
    <row r="227" spans="4:17" x14ac:dyDescent="0.3">
      <c r="D227" s="539" t="s">
        <v>3116</v>
      </c>
      <c r="E227" s="538" t="s">
        <v>3109</v>
      </c>
      <c r="F227" s="539"/>
      <c r="G227" s="538"/>
      <c r="H227" s="539"/>
      <c r="I227" s="539"/>
      <c r="J227" s="538" t="str">
        <f t="shared" si="4"/>
        <v/>
      </c>
      <c r="K227" s="539"/>
      <c r="L227" s="539"/>
      <c r="M227" s="539"/>
      <c r="N227" s="539"/>
      <c r="O227" s="539"/>
      <c r="P227" s="539"/>
      <c r="Q227" s="538" t="s">
        <v>1599</v>
      </c>
    </row>
    <row r="228" spans="4:17" x14ac:dyDescent="0.3">
      <c r="D228" s="539" t="s">
        <v>3117</v>
      </c>
      <c r="E228" s="538" t="s">
        <v>3109</v>
      </c>
      <c r="F228" s="539"/>
      <c r="G228" s="538"/>
      <c r="H228" s="539"/>
      <c r="I228" s="539"/>
      <c r="J228" s="538" t="str">
        <f t="shared" si="4"/>
        <v/>
      </c>
      <c r="K228" s="539"/>
      <c r="L228" s="539"/>
      <c r="M228" s="539"/>
      <c r="N228" s="539"/>
      <c r="O228" s="539"/>
      <c r="P228" s="539"/>
      <c r="Q228" s="538" t="s">
        <v>1600</v>
      </c>
    </row>
    <row r="229" spans="4:17" x14ac:dyDescent="0.3">
      <c r="D229" s="539" t="s">
        <v>3118</v>
      </c>
      <c r="E229" s="538" t="s">
        <v>3109</v>
      </c>
      <c r="F229" s="539"/>
      <c r="G229" s="538"/>
      <c r="H229" s="539"/>
      <c r="I229" s="539"/>
      <c r="J229" s="538" t="str">
        <f t="shared" si="4"/>
        <v/>
      </c>
      <c r="K229" s="539"/>
      <c r="L229" s="539"/>
      <c r="M229" s="539"/>
      <c r="N229" s="539"/>
      <c r="O229" s="539"/>
      <c r="P229" s="539"/>
      <c r="Q229" s="538" t="s">
        <v>1601</v>
      </c>
    </row>
    <row r="230" spans="4:17" x14ac:dyDescent="0.3">
      <c r="D230" s="539" t="s">
        <v>3119</v>
      </c>
      <c r="E230" s="538" t="s">
        <v>3120</v>
      </c>
      <c r="F230" s="539"/>
      <c r="G230" s="538"/>
      <c r="H230" s="539"/>
      <c r="I230" s="539"/>
      <c r="J230" s="538" t="str">
        <f t="shared" si="4"/>
        <v/>
      </c>
      <c r="K230" s="539"/>
      <c r="L230" s="539"/>
      <c r="M230" s="539"/>
      <c r="N230" s="539"/>
      <c r="O230" s="539"/>
      <c r="P230" s="539"/>
      <c r="Q230" s="538" t="s">
        <v>1602</v>
      </c>
    </row>
    <row r="231" spans="4:17" x14ac:dyDescent="0.3">
      <c r="D231" s="539" t="s">
        <v>3121</v>
      </c>
      <c r="E231" s="538" t="s">
        <v>3120</v>
      </c>
      <c r="F231" s="539"/>
      <c r="G231" s="538"/>
      <c r="H231" s="539"/>
      <c r="I231" s="539"/>
      <c r="J231" s="538" t="str">
        <f t="shared" si="4"/>
        <v/>
      </c>
      <c r="K231" s="539"/>
      <c r="L231" s="539"/>
      <c r="M231" s="539"/>
      <c r="N231" s="539"/>
      <c r="O231" s="539"/>
      <c r="P231" s="539"/>
      <c r="Q231" s="538" t="s">
        <v>1603</v>
      </c>
    </row>
    <row r="232" spans="4:17" x14ac:dyDescent="0.3">
      <c r="D232" s="539" t="s">
        <v>3122</v>
      </c>
      <c r="E232" s="538" t="s">
        <v>3120</v>
      </c>
      <c r="F232" s="539"/>
      <c r="G232" s="538"/>
      <c r="H232" s="539"/>
      <c r="I232" s="539"/>
      <c r="J232" s="538" t="str">
        <f t="shared" si="4"/>
        <v/>
      </c>
      <c r="K232" s="539"/>
      <c r="L232" s="539"/>
      <c r="M232" s="539"/>
      <c r="N232" s="539"/>
      <c r="O232" s="539"/>
      <c r="P232" s="539"/>
      <c r="Q232" s="538" t="s">
        <v>1604</v>
      </c>
    </row>
    <row r="233" spans="4:17" x14ac:dyDescent="0.3">
      <c r="D233" s="539" t="s">
        <v>3123</v>
      </c>
      <c r="E233" s="538" t="s">
        <v>3120</v>
      </c>
      <c r="F233" s="539"/>
      <c r="G233" s="538"/>
      <c r="H233" s="539"/>
      <c r="I233" s="539"/>
      <c r="J233" s="538" t="str">
        <f t="shared" si="4"/>
        <v/>
      </c>
      <c r="K233" s="539"/>
      <c r="L233" s="539"/>
      <c r="M233" s="539"/>
      <c r="N233" s="539"/>
      <c r="O233" s="539"/>
      <c r="P233" s="539"/>
      <c r="Q233" s="538" t="s">
        <v>1605</v>
      </c>
    </row>
    <row r="234" spans="4:17" x14ac:dyDescent="0.3">
      <c r="D234" s="539" t="s">
        <v>3124</v>
      </c>
      <c r="E234" s="538" t="s">
        <v>3120</v>
      </c>
      <c r="F234" s="539"/>
      <c r="G234" s="538"/>
      <c r="H234" s="539"/>
      <c r="I234" s="539"/>
      <c r="J234" s="538" t="str">
        <f t="shared" si="4"/>
        <v/>
      </c>
      <c r="K234" s="539"/>
      <c r="L234" s="539"/>
      <c r="M234" s="539"/>
      <c r="N234" s="539"/>
      <c r="O234" s="539"/>
      <c r="P234" s="539"/>
      <c r="Q234" s="538" t="s">
        <v>1606</v>
      </c>
    </row>
    <row r="235" spans="4:17" x14ac:dyDescent="0.3">
      <c r="D235" s="539" t="s">
        <v>3125</v>
      </c>
      <c r="E235" s="538" t="s">
        <v>3120</v>
      </c>
      <c r="F235" s="539"/>
      <c r="G235" s="538"/>
      <c r="H235" s="539"/>
      <c r="I235" s="539"/>
      <c r="J235" s="538" t="str">
        <f t="shared" si="4"/>
        <v/>
      </c>
      <c r="K235" s="539"/>
      <c r="L235" s="539"/>
      <c r="M235" s="539"/>
      <c r="N235" s="539"/>
      <c r="O235" s="539"/>
      <c r="P235" s="539"/>
      <c r="Q235" s="538" t="s">
        <v>1607</v>
      </c>
    </row>
    <row r="236" spans="4:17" x14ac:dyDescent="0.3">
      <c r="D236" s="539" t="s">
        <v>3126</v>
      </c>
      <c r="E236" s="538" t="s">
        <v>3120</v>
      </c>
      <c r="F236" s="539"/>
      <c r="G236" s="538"/>
      <c r="H236" s="539"/>
      <c r="I236" s="539"/>
      <c r="J236" s="538" t="str">
        <f t="shared" si="4"/>
        <v/>
      </c>
      <c r="K236" s="539"/>
      <c r="L236" s="539"/>
      <c r="M236" s="539"/>
      <c r="N236" s="539"/>
      <c r="O236" s="539"/>
      <c r="P236" s="539"/>
      <c r="Q236" s="538" t="s">
        <v>1608</v>
      </c>
    </row>
    <row r="237" spans="4:17" x14ac:dyDescent="0.3">
      <c r="D237" s="539" t="s">
        <v>3127</v>
      </c>
      <c r="E237" s="538" t="s">
        <v>3120</v>
      </c>
      <c r="F237" s="539"/>
      <c r="G237" s="538"/>
      <c r="H237" s="539"/>
      <c r="I237" s="539"/>
      <c r="J237" s="538" t="str">
        <f t="shared" si="4"/>
        <v/>
      </c>
      <c r="K237" s="539"/>
      <c r="L237" s="539"/>
      <c r="M237" s="539"/>
      <c r="N237" s="539"/>
      <c r="O237" s="539"/>
      <c r="P237" s="539"/>
      <c r="Q237" s="538" t="s">
        <v>1609</v>
      </c>
    </row>
    <row r="238" spans="4:17" x14ac:dyDescent="0.3">
      <c r="D238" s="539" t="s">
        <v>3128</v>
      </c>
      <c r="E238" s="538" t="s">
        <v>3120</v>
      </c>
      <c r="F238" s="539"/>
      <c r="G238" s="538"/>
      <c r="H238" s="539"/>
      <c r="I238" s="539"/>
      <c r="J238" s="538" t="str">
        <f t="shared" si="4"/>
        <v/>
      </c>
      <c r="K238" s="539"/>
      <c r="L238" s="539"/>
      <c r="M238" s="539"/>
      <c r="N238" s="539"/>
      <c r="O238" s="539"/>
      <c r="P238" s="539"/>
      <c r="Q238" s="538" t="s">
        <v>1610</v>
      </c>
    </row>
    <row r="239" spans="4:17" x14ac:dyDescent="0.3">
      <c r="D239" s="539" t="s">
        <v>3129</v>
      </c>
      <c r="E239" s="538" t="s">
        <v>3120</v>
      </c>
      <c r="F239" s="539"/>
      <c r="G239" s="538"/>
      <c r="H239" s="539"/>
      <c r="I239" s="539"/>
      <c r="J239" s="538" t="str">
        <f t="shared" si="4"/>
        <v/>
      </c>
      <c r="K239" s="539"/>
      <c r="L239" s="539"/>
      <c r="M239" s="539"/>
      <c r="N239" s="539"/>
      <c r="O239" s="539"/>
      <c r="P239" s="539"/>
      <c r="Q239" s="538" t="s">
        <v>1611</v>
      </c>
    </row>
    <row r="240" spans="4:17" x14ac:dyDescent="0.3">
      <c r="D240" s="539" t="s">
        <v>3130</v>
      </c>
      <c r="E240" s="538" t="s">
        <v>3131</v>
      </c>
      <c r="F240" s="539"/>
      <c r="G240" s="538"/>
      <c r="H240" s="539"/>
      <c r="I240" s="539"/>
      <c r="J240" s="538" t="str">
        <f t="shared" si="4"/>
        <v/>
      </c>
      <c r="K240" s="539"/>
      <c r="L240" s="539"/>
      <c r="M240" s="539"/>
      <c r="N240" s="539"/>
      <c r="O240" s="539"/>
      <c r="P240" s="539"/>
      <c r="Q240" s="538" t="s">
        <v>1612</v>
      </c>
    </row>
    <row r="241" spans="4:17" x14ac:dyDescent="0.3">
      <c r="D241" s="539" t="s">
        <v>3132</v>
      </c>
      <c r="E241" s="538" t="s">
        <v>3131</v>
      </c>
      <c r="F241" s="539"/>
      <c r="G241" s="538"/>
      <c r="H241" s="539"/>
      <c r="I241" s="539"/>
      <c r="J241" s="538" t="str">
        <f t="shared" si="4"/>
        <v/>
      </c>
      <c r="K241" s="539"/>
      <c r="L241" s="539"/>
      <c r="M241" s="539"/>
      <c r="N241" s="539"/>
      <c r="O241" s="539"/>
      <c r="P241" s="539"/>
      <c r="Q241" s="538" t="s">
        <v>1613</v>
      </c>
    </row>
    <row r="242" spans="4:17" x14ac:dyDescent="0.3">
      <c r="D242" s="539" t="s">
        <v>3133</v>
      </c>
      <c r="E242" s="538" t="s">
        <v>3131</v>
      </c>
      <c r="F242" s="539"/>
      <c r="G242" s="538"/>
      <c r="H242" s="539"/>
      <c r="I242" s="539"/>
      <c r="J242" s="538" t="str">
        <f t="shared" si="4"/>
        <v/>
      </c>
      <c r="K242" s="539"/>
      <c r="L242" s="539"/>
      <c r="M242" s="539"/>
      <c r="N242" s="539"/>
      <c r="O242" s="539"/>
      <c r="P242" s="539"/>
      <c r="Q242" s="538" t="s">
        <v>1614</v>
      </c>
    </row>
    <row r="243" spans="4:17" x14ac:dyDescent="0.3">
      <c r="D243" s="539" t="s">
        <v>3134</v>
      </c>
      <c r="E243" s="538" t="s">
        <v>3131</v>
      </c>
      <c r="F243" s="539"/>
      <c r="G243" s="538"/>
      <c r="H243" s="539"/>
      <c r="I243" s="539"/>
      <c r="J243" s="538" t="str">
        <f t="shared" si="4"/>
        <v/>
      </c>
      <c r="K243" s="539"/>
      <c r="L243" s="539"/>
      <c r="M243" s="539"/>
      <c r="N243" s="539"/>
      <c r="O243" s="539"/>
      <c r="P243" s="539"/>
      <c r="Q243" s="538" t="s">
        <v>1615</v>
      </c>
    </row>
    <row r="244" spans="4:17" x14ac:dyDescent="0.3">
      <c r="D244" s="539" t="s">
        <v>3135</v>
      </c>
      <c r="E244" s="538" t="s">
        <v>3131</v>
      </c>
      <c r="F244" s="539"/>
      <c r="G244" s="538"/>
      <c r="H244" s="539"/>
      <c r="I244" s="539"/>
      <c r="J244" s="538" t="str">
        <f t="shared" si="4"/>
        <v/>
      </c>
      <c r="K244" s="539"/>
      <c r="L244" s="539"/>
      <c r="M244" s="539"/>
      <c r="N244" s="539"/>
      <c r="O244" s="539"/>
      <c r="P244" s="539"/>
      <c r="Q244" s="538" t="s">
        <v>1616</v>
      </c>
    </row>
    <row r="245" spans="4:17" x14ac:dyDescent="0.3">
      <c r="D245" s="539" t="s">
        <v>3136</v>
      </c>
      <c r="E245" s="538" t="s">
        <v>3131</v>
      </c>
      <c r="F245" s="539"/>
      <c r="G245" s="538"/>
      <c r="H245" s="539"/>
      <c r="I245" s="539"/>
      <c r="J245" s="538" t="str">
        <f t="shared" si="4"/>
        <v/>
      </c>
      <c r="K245" s="539"/>
      <c r="L245" s="539"/>
      <c r="M245" s="539"/>
      <c r="N245" s="539"/>
      <c r="O245" s="539"/>
      <c r="P245" s="539"/>
      <c r="Q245" s="538" t="s">
        <v>1617</v>
      </c>
    </row>
    <row r="246" spans="4:17" x14ac:dyDescent="0.3">
      <c r="D246" s="539" t="s">
        <v>3137</v>
      </c>
      <c r="E246" s="538" t="s">
        <v>3131</v>
      </c>
      <c r="F246" s="539"/>
      <c r="G246" s="538"/>
      <c r="H246" s="539"/>
      <c r="I246" s="539"/>
      <c r="J246" s="538" t="str">
        <f t="shared" si="4"/>
        <v/>
      </c>
      <c r="K246" s="539"/>
      <c r="L246" s="539"/>
      <c r="M246" s="539"/>
      <c r="N246" s="539"/>
      <c r="O246" s="539"/>
      <c r="P246" s="539"/>
      <c r="Q246" s="538" t="s">
        <v>1618</v>
      </c>
    </row>
    <row r="247" spans="4:17" x14ac:dyDescent="0.3">
      <c r="D247" s="539" t="s">
        <v>3138</v>
      </c>
      <c r="E247" s="538" t="s">
        <v>3131</v>
      </c>
      <c r="F247" s="539"/>
      <c r="G247" s="538"/>
      <c r="H247" s="539"/>
      <c r="I247" s="539"/>
      <c r="J247" s="538" t="str">
        <f t="shared" si="4"/>
        <v/>
      </c>
      <c r="K247" s="539"/>
      <c r="L247" s="539"/>
      <c r="M247" s="539"/>
      <c r="N247" s="539"/>
      <c r="O247" s="539"/>
      <c r="P247" s="539"/>
      <c r="Q247" s="538" t="s">
        <v>1619</v>
      </c>
    </row>
    <row r="248" spans="4:17" x14ac:dyDescent="0.3">
      <c r="D248" s="539" t="s">
        <v>3139</v>
      </c>
      <c r="E248" s="538" t="s">
        <v>3131</v>
      </c>
      <c r="F248" s="539"/>
      <c r="G248" s="538"/>
      <c r="H248" s="539"/>
      <c r="I248" s="539"/>
      <c r="J248" s="538" t="str">
        <f t="shared" si="4"/>
        <v/>
      </c>
      <c r="K248" s="539"/>
      <c r="L248" s="539"/>
      <c r="M248" s="539"/>
      <c r="N248" s="539"/>
      <c r="O248" s="539"/>
      <c r="P248" s="539"/>
      <c r="Q248" s="538" t="s">
        <v>1620</v>
      </c>
    </row>
    <row r="249" spans="4:17" x14ac:dyDescent="0.3">
      <c r="D249" s="539" t="s">
        <v>3140</v>
      </c>
      <c r="E249" s="538" t="s">
        <v>3131</v>
      </c>
      <c r="F249" s="539"/>
      <c r="G249" s="538"/>
      <c r="H249" s="539"/>
      <c r="I249" s="539"/>
      <c r="J249" s="538" t="str">
        <f t="shared" si="4"/>
        <v/>
      </c>
      <c r="K249" s="539"/>
      <c r="L249" s="539"/>
      <c r="M249" s="539"/>
      <c r="N249" s="539"/>
      <c r="O249" s="539"/>
      <c r="P249" s="539"/>
      <c r="Q249" s="538" t="s">
        <v>1621</v>
      </c>
    </row>
    <row r="250" spans="4:17" x14ac:dyDescent="0.3">
      <c r="D250" s="539" t="s">
        <v>3141</v>
      </c>
      <c r="E250" s="538" t="s">
        <v>3142</v>
      </c>
      <c r="F250" s="539"/>
      <c r="G250" s="538"/>
      <c r="H250" s="539"/>
      <c r="I250" s="539"/>
      <c r="J250" s="538" t="str">
        <f t="shared" si="4"/>
        <v/>
      </c>
      <c r="K250" s="539"/>
      <c r="L250" s="539"/>
      <c r="M250" s="539"/>
      <c r="N250" s="539"/>
      <c r="O250" s="539"/>
      <c r="P250" s="539"/>
      <c r="Q250" s="538" t="s">
        <v>1622</v>
      </c>
    </row>
    <row r="251" spans="4:17" x14ac:dyDescent="0.3">
      <c r="D251" s="539" t="s">
        <v>3143</v>
      </c>
      <c r="E251" s="538" t="s">
        <v>3142</v>
      </c>
      <c r="F251" s="539"/>
      <c r="G251" s="538"/>
      <c r="H251" s="539"/>
      <c r="I251" s="539"/>
      <c r="J251" s="538" t="str">
        <f t="shared" si="4"/>
        <v/>
      </c>
      <c r="K251" s="539"/>
      <c r="L251" s="539"/>
      <c r="M251" s="539"/>
      <c r="N251" s="539"/>
      <c r="O251" s="539"/>
      <c r="P251" s="539"/>
      <c r="Q251" s="538" t="s">
        <v>1623</v>
      </c>
    </row>
    <row r="252" spans="4:17" x14ac:dyDescent="0.3">
      <c r="D252" s="539" t="s">
        <v>3144</v>
      </c>
      <c r="E252" s="538" t="s">
        <v>3142</v>
      </c>
      <c r="F252" s="539"/>
      <c r="G252" s="538"/>
      <c r="H252" s="539"/>
      <c r="I252" s="539"/>
      <c r="J252" s="538" t="str">
        <f t="shared" si="4"/>
        <v/>
      </c>
      <c r="K252" s="539"/>
      <c r="L252" s="539"/>
      <c r="M252" s="539"/>
      <c r="N252" s="539"/>
      <c r="O252" s="539"/>
      <c r="P252" s="539"/>
      <c r="Q252" s="538" t="s">
        <v>1624</v>
      </c>
    </row>
    <row r="253" spans="4:17" x14ac:dyDescent="0.3">
      <c r="D253" s="539" t="s">
        <v>3145</v>
      </c>
      <c r="E253" s="538" t="s">
        <v>3142</v>
      </c>
      <c r="F253" s="539"/>
      <c r="G253" s="538"/>
      <c r="H253" s="539"/>
      <c r="I253" s="539"/>
      <c r="J253" s="538" t="str">
        <f t="shared" si="4"/>
        <v/>
      </c>
      <c r="K253" s="539"/>
      <c r="L253" s="539"/>
      <c r="M253" s="539"/>
      <c r="N253" s="539"/>
      <c r="O253" s="539"/>
      <c r="P253" s="539"/>
      <c r="Q253" s="538" t="s">
        <v>1625</v>
      </c>
    </row>
    <row r="254" spans="4:17" x14ac:dyDescent="0.3">
      <c r="D254" s="539" t="s">
        <v>3146</v>
      </c>
      <c r="E254" s="538" t="s">
        <v>3142</v>
      </c>
      <c r="F254" s="539"/>
      <c r="G254" s="538"/>
      <c r="H254" s="539"/>
      <c r="I254" s="539"/>
      <c r="J254" s="538" t="str">
        <f t="shared" si="4"/>
        <v/>
      </c>
      <c r="K254" s="539"/>
      <c r="L254" s="539"/>
      <c r="M254" s="539"/>
      <c r="N254" s="539"/>
      <c r="O254" s="539"/>
      <c r="P254" s="539"/>
      <c r="Q254" s="538" t="s">
        <v>1626</v>
      </c>
    </row>
    <row r="255" spans="4:17" x14ac:dyDescent="0.3">
      <c r="D255" s="539" t="s">
        <v>3147</v>
      </c>
      <c r="E255" s="538" t="s">
        <v>3142</v>
      </c>
      <c r="F255" s="539"/>
      <c r="G255" s="538"/>
      <c r="H255" s="539"/>
      <c r="I255" s="539"/>
      <c r="J255" s="538" t="str">
        <f t="shared" si="4"/>
        <v/>
      </c>
      <c r="K255" s="539"/>
      <c r="L255" s="539"/>
      <c r="M255" s="539"/>
      <c r="N255" s="539"/>
      <c r="O255" s="539"/>
      <c r="P255" s="539"/>
      <c r="Q255" s="538" t="s">
        <v>1627</v>
      </c>
    </row>
    <row r="256" spans="4:17" x14ac:dyDescent="0.3">
      <c r="D256" s="539" t="s">
        <v>3148</v>
      </c>
      <c r="E256" s="538" t="s">
        <v>3142</v>
      </c>
      <c r="F256" s="539"/>
      <c r="G256" s="538"/>
      <c r="H256" s="539"/>
      <c r="I256" s="539"/>
      <c r="J256" s="538" t="str">
        <f t="shared" si="4"/>
        <v/>
      </c>
      <c r="K256" s="539"/>
      <c r="L256" s="539"/>
      <c r="M256" s="539"/>
      <c r="N256" s="539"/>
      <c r="O256" s="539"/>
      <c r="P256" s="539"/>
      <c r="Q256" s="538" t="s">
        <v>1628</v>
      </c>
    </row>
    <row r="257" spans="4:17" x14ac:dyDescent="0.3">
      <c r="D257" s="539" t="s">
        <v>3149</v>
      </c>
      <c r="E257" s="538" t="s">
        <v>3142</v>
      </c>
      <c r="F257" s="539"/>
      <c r="G257" s="538"/>
      <c r="H257" s="539"/>
      <c r="I257" s="539"/>
      <c r="J257" s="538" t="str">
        <f t="shared" si="4"/>
        <v/>
      </c>
      <c r="K257" s="539"/>
      <c r="L257" s="539"/>
      <c r="M257" s="539"/>
      <c r="N257" s="539"/>
      <c r="O257" s="539"/>
      <c r="P257" s="539"/>
      <c r="Q257" s="538" t="s">
        <v>1629</v>
      </c>
    </row>
    <row r="258" spans="4:17" x14ac:dyDescent="0.3">
      <c r="D258" s="539" t="s">
        <v>3150</v>
      </c>
      <c r="E258" s="538" t="s">
        <v>3142</v>
      </c>
      <c r="F258" s="539"/>
      <c r="G258" s="538"/>
      <c r="H258" s="539"/>
      <c r="I258" s="539"/>
      <c r="J258" s="538" t="str">
        <f t="shared" si="4"/>
        <v/>
      </c>
      <c r="K258" s="539"/>
      <c r="L258" s="539"/>
      <c r="M258" s="539"/>
      <c r="N258" s="539"/>
      <c r="O258" s="539"/>
      <c r="P258" s="539"/>
      <c r="Q258" s="538" t="s">
        <v>1630</v>
      </c>
    </row>
    <row r="259" spans="4:17" x14ac:dyDescent="0.3">
      <c r="D259" s="539" t="s">
        <v>3151</v>
      </c>
      <c r="E259" s="538" t="s">
        <v>3142</v>
      </c>
      <c r="F259" s="539"/>
      <c r="G259" s="538"/>
      <c r="H259" s="539"/>
      <c r="I259" s="539"/>
      <c r="J259" s="538" t="str">
        <f t="shared" si="4"/>
        <v/>
      </c>
      <c r="K259" s="539"/>
      <c r="L259" s="539"/>
      <c r="M259" s="539"/>
      <c r="N259" s="539"/>
      <c r="O259" s="539"/>
      <c r="P259" s="539"/>
      <c r="Q259" s="538" t="s">
        <v>1631</v>
      </c>
    </row>
    <row r="260" spans="4:17" x14ac:dyDescent="0.3">
      <c r="D260" s="539" t="s">
        <v>3152</v>
      </c>
      <c r="E260" s="538" t="s">
        <v>3153</v>
      </c>
      <c r="F260" s="539"/>
      <c r="G260" s="538"/>
      <c r="H260" s="539"/>
      <c r="I260" s="539"/>
      <c r="J260" s="538" t="str">
        <f t="shared" si="4"/>
        <v/>
      </c>
      <c r="K260" s="539"/>
      <c r="L260" s="539"/>
      <c r="M260" s="539"/>
      <c r="N260" s="539"/>
      <c r="O260" s="539"/>
      <c r="P260" s="539"/>
      <c r="Q260" s="538" t="s">
        <v>1632</v>
      </c>
    </row>
    <row r="261" spans="4:17" x14ac:dyDescent="0.3">
      <c r="D261" s="539" t="s">
        <v>3154</v>
      </c>
      <c r="E261" s="538" t="s">
        <v>3153</v>
      </c>
      <c r="F261" s="539"/>
      <c r="G261" s="538"/>
      <c r="H261" s="539"/>
      <c r="I261" s="539"/>
      <c r="J261" s="538" t="str">
        <f t="shared" si="4"/>
        <v/>
      </c>
      <c r="K261" s="539"/>
      <c r="L261" s="539"/>
      <c r="M261" s="539"/>
      <c r="N261" s="539"/>
      <c r="O261" s="539"/>
      <c r="P261" s="539"/>
      <c r="Q261" s="538" t="s">
        <v>1633</v>
      </c>
    </row>
    <row r="262" spans="4:17" x14ac:dyDescent="0.3">
      <c r="D262" s="539" t="s">
        <v>3155</v>
      </c>
      <c r="E262" s="538" t="s">
        <v>3153</v>
      </c>
      <c r="F262" s="539"/>
      <c r="G262" s="538"/>
      <c r="H262" s="539"/>
      <c r="I262" s="539"/>
      <c r="J262" s="538" t="str">
        <f t="shared" si="4"/>
        <v/>
      </c>
      <c r="K262" s="539"/>
      <c r="L262" s="539"/>
      <c r="M262" s="539"/>
      <c r="N262" s="539"/>
      <c r="O262" s="539"/>
      <c r="P262" s="539"/>
      <c r="Q262" s="538" t="s">
        <v>1634</v>
      </c>
    </row>
    <row r="263" spans="4:17" x14ac:dyDescent="0.3">
      <c r="D263" s="539" t="s">
        <v>3156</v>
      </c>
      <c r="E263" s="538" t="s">
        <v>3153</v>
      </c>
      <c r="F263" s="539"/>
      <c r="G263" s="538"/>
      <c r="H263" s="539"/>
      <c r="I263" s="539"/>
      <c r="J263" s="538" t="str">
        <f t="shared" si="4"/>
        <v/>
      </c>
      <c r="K263" s="539"/>
      <c r="L263" s="539"/>
      <c r="M263" s="539"/>
      <c r="N263" s="539"/>
      <c r="O263" s="539"/>
      <c r="P263" s="539"/>
      <c r="Q263" s="538" t="s">
        <v>1635</v>
      </c>
    </row>
    <row r="264" spans="4:17" x14ac:dyDescent="0.3">
      <c r="D264" s="539" t="s">
        <v>3157</v>
      </c>
      <c r="E264" s="538" t="s">
        <v>3153</v>
      </c>
      <c r="F264" s="539"/>
      <c r="G264" s="538"/>
      <c r="H264" s="539"/>
      <c r="I264" s="539"/>
      <c r="J264" s="538" t="str">
        <f t="shared" si="4"/>
        <v/>
      </c>
      <c r="K264" s="539"/>
      <c r="L264" s="539"/>
      <c r="M264" s="539"/>
      <c r="N264" s="539"/>
      <c r="O264" s="539"/>
      <c r="P264" s="539"/>
      <c r="Q264" s="538" t="s">
        <v>1636</v>
      </c>
    </row>
    <row r="265" spans="4:17" x14ac:dyDescent="0.3">
      <c r="D265" s="539" t="s">
        <v>3158</v>
      </c>
      <c r="E265" s="538" t="s">
        <v>3153</v>
      </c>
      <c r="F265" s="539"/>
      <c r="G265" s="538"/>
      <c r="H265" s="539"/>
      <c r="I265" s="539"/>
      <c r="J265" s="538" t="str">
        <f t="shared" si="4"/>
        <v/>
      </c>
      <c r="K265" s="539"/>
      <c r="L265" s="539"/>
      <c r="M265" s="539"/>
      <c r="N265" s="539"/>
      <c r="O265" s="539"/>
      <c r="P265" s="539"/>
      <c r="Q265" s="538" t="s">
        <v>1637</v>
      </c>
    </row>
    <row r="266" spans="4:17" x14ac:dyDescent="0.3">
      <c r="D266" s="539" t="s">
        <v>3159</v>
      </c>
      <c r="E266" s="538" t="s">
        <v>3153</v>
      </c>
      <c r="F266" s="539"/>
      <c r="G266" s="538"/>
      <c r="H266" s="539"/>
      <c r="I266" s="539"/>
      <c r="J266" s="538" t="str">
        <f t="shared" si="4"/>
        <v/>
      </c>
      <c r="K266" s="539"/>
      <c r="L266" s="539"/>
      <c r="M266" s="539"/>
      <c r="N266" s="539"/>
      <c r="O266" s="539"/>
      <c r="P266" s="539"/>
      <c r="Q266" s="538" t="s">
        <v>1638</v>
      </c>
    </row>
    <row r="267" spans="4:17" x14ac:dyDescent="0.3">
      <c r="D267" s="539" t="s">
        <v>3160</v>
      </c>
      <c r="E267" s="538" t="s">
        <v>3153</v>
      </c>
      <c r="F267" s="539"/>
      <c r="G267" s="538"/>
      <c r="H267" s="539"/>
      <c r="I267" s="539"/>
      <c r="J267" s="538" t="str">
        <f t="shared" si="4"/>
        <v/>
      </c>
      <c r="K267" s="539"/>
      <c r="L267" s="539"/>
      <c r="M267" s="539"/>
      <c r="N267" s="539"/>
      <c r="O267" s="539"/>
      <c r="P267" s="539"/>
      <c r="Q267" s="538" t="s">
        <v>1639</v>
      </c>
    </row>
    <row r="268" spans="4:17" x14ac:dyDescent="0.3">
      <c r="D268" s="539" t="s">
        <v>3161</v>
      </c>
      <c r="E268" s="538" t="s">
        <v>3153</v>
      </c>
      <c r="F268" s="539"/>
      <c r="G268" s="538"/>
      <c r="H268" s="539"/>
      <c r="I268" s="539"/>
      <c r="J268" s="538" t="str">
        <f t="shared" si="4"/>
        <v/>
      </c>
      <c r="K268" s="539"/>
      <c r="L268" s="539"/>
      <c r="M268" s="539"/>
      <c r="N268" s="539"/>
      <c r="O268" s="539"/>
      <c r="P268" s="539"/>
      <c r="Q268" s="538" t="s">
        <v>1640</v>
      </c>
    </row>
    <row r="269" spans="4:17" x14ac:dyDescent="0.3">
      <c r="D269" s="539" t="s">
        <v>3162</v>
      </c>
      <c r="E269" s="538" t="s">
        <v>3153</v>
      </c>
      <c r="F269" s="539"/>
      <c r="G269" s="538"/>
      <c r="H269" s="539"/>
      <c r="I269" s="539"/>
      <c r="J269" s="538" t="str">
        <f t="shared" si="4"/>
        <v/>
      </c>
      <c r="K269" s="539"/>
      <c r="L269" s="539"/>
      <c r="M269" s="539"/>
      <c r="N269" s="539"/>
      <c r="O269" s="539"/>
      <c r="P269" s="539"/>
      <c r="Q269" s="538" t="s">
        <v>1641</v>
      </c>
    </row>
    <row r="270" spans="4:17" x14ac:dyDescent="0.3">
      <c r="D270" s="539" t="s">
        <v>3163</v>
      </c>
      <c r="E270" s="538" t="s">
        <v>3164</v>
      </c>
      <c r="F270" s="539"/>
      <c r="G270" s="538"/>
      <c r="H270" s="539"/>
      <c r="I270" s="539"/>
      <c r="J270" s="538" t="str">
        <f t="shared" si="4"/>
        <v/>
      </c>
      <c r="K270" s="539"/>
      <c r="L270" s="539"/>
      <c r="M270" s="539"/>
      <c r="N270" s="539"/>
      <c r="O270" s="539"/>
      <c r="P270" s="539"/>
      <c r="Q270" s="538" t="s">
        <v>1642</v>
      </c>
    </row>
    <row r="271" spans="4:17" x14ac:dyDescent="0.3">
      <c r="D271" s="539" t="s">
        <v>3165</v>
      </c>
      <c r="E271" s="538" t="s">
        <v>3164</v>
      </c>
      <c r="F271" s="539"/>
      <c r="G271" s="538"/>
      <c r="H271" s="539"/>
      <c r="I271" s="539"/>
      <c r="J271" s="538" t="str">
        <f t="shared" si="4"/>
        <v/>
      </c>
      <c r="K271" s="539"/>
      <c r="L271" s="539"/>
      <c r="M271" s="539"/>
      <c r="N271" s="539"/>
      <c r="O271" s="539"/>
      <c r="P271" s="539"/>
      <c r="Q271" s="538" t="s">
        <v>1643</v>
      </c>
    </row>
    <row r="272" spans="4:17" x14ac:dyDescent="0.3">
      <c r="D272" s="539" t="s">
        <v>3166</v>
      </c>
      <c r="E272" s="538" t="s">
        <v>3164</v>
      </c>
      <c r="F272" s="539"/>
      <c r="G272" s="538"/>
      <c r="H272" s="539"/>
      <c r="I272" s="539"/>
      <c r="J272" s="538" t="str">
        <f t="shared" si="4"/>
        <v/>
      </c>
      <c r="K272" s="539"/>
      <c r="L272" s="539"/>
      <c r="M272" s="539"/>
      <c r="N272" s="539"/>
      <c r="O272" s="539"/>
      <c r="P272" s="539"/>
      <c r="Q272" s="538" t="s">
        <v>1644</v>
      </c>
    </row>
    <row r="273" spans="4:17" x14ac:dyDescent="0.3">
      <c r="D273" s="539" t="s">
        <v>3167</v>
      </c>
      <c r="E273" s="538" t="s">
        <v>3164</v>
      </c>
      <c r="F273" s="539"/>
      <c r="G273" s="538"/>
      <c r="H273" s="539"/>
      <c r="I273" s="539"/>
      <c r="J273" s="538" t="str">
        <f t="shared" si="4"/>
        <v/>
      </c>
      <c r="K273" s="539"/>
      <c r="L273" s="539"/>
      <c r="M273" s="539"/>
      <c r="N273" s="539"/>
      <c r="O273" s="539"/>
      <c r="P273" s="539"/>
      <c r="Q273" s="538" t="s">
        <v>1645</v>
      </c>
    </row>
    <row r="274" spans="4:17" x14ac:dyDescent="0.3">
      <c r="D274" s="539" t="s">
        <v>3168</v>
      </c>
      <c r="E274" s="538" t="s">
        <v>3164</v>
      </c>
      <c r="F274" s="539"/>
      <c r="G274" s="538"/>
      <c r="H274" s="539"/>
      <c r="I274" s="539"/>
      <c r="J274" s="538" t="str">
        <f t="shared" si="4"/>
        <v/>
      </c>
      <c r="K274" s="539"/>
      <c r="L274" s="539"/>
      <c r="M274" s="539"/>
      <c r="N274" s="539"/>
      <c r="O274" s="539"/>
      <c r="P274" s="539"/>
      <c r="Q274" s="538" t="s">
        <v>1646</v>
      </c>
    </row>
    <row r="275" spans="4:17" x14ac:dyDescent="0.3">
      <c r="D275" s="539" t="s">
        <v>3169</v>
      </c>
      <c r="E275" s="538" t="s">
        <v>3164</v>
      </c>
      <c r="F275" s="539"/>
      <c r="G275" s="538"/>
      <c r="H275" s="539"/>
      <c r="I275" s="539"/>
      <c r="J275" s="538" t="str">
        <f t="shared" si="4"/>
        <v/>
      </c>
      <c r="K275" s="539"/>
      <c r="L275" s="539"/>
      <c r="M275" s="539"/>
      <c r="N275" s="539"/>
      <c r="O275" s="539"/>
      <c r="P275" s="539"/>
      <c r="Q275" s="538" t="s">
        <v>1647</v>
      </c>
    </row>
    <row r="276" spans="4:17" x14ac:dyDescent="0.3">
      <c r="D276" s="539" t="s">
        <v>3170</v>
      </c>
      <c r="E276" s="538" t="s">
        <v>3164</v>
      </c>
      <c r="F276" s="539"/>
      <c r="G276" s="538"/>
      <c r="H276" s="539"/>
      <c r="I276" s="539"/>
      <c r="J276" s="538" t="str">
        <f t="shared" si="4"/>
        <v/>
      </c>
      <c r="K276" s="539"/>
      <c r="L276" s="539"/>
      <c r="M276" s="539"/>
      <c r="N276" s="539"/>
      <c r="O276" s="539"/>
      <c r="P276" s="539"/>
      <c r="Q276" s="538" t="s">
        <v>1648</v>
      </c>
    </row>
    <row r="277" spans="4:17" x14ac:dyDescent="0.3">
      <c r="D277" s="539" t="s">
        <v>3171</v>
      </c>
      <c r="E277" s="538" t="s">
        <v>3164</v>
      </c>
      <c r="F277" s="539"/>
      <c r="G277" s="538"/>
      <c r="H277" s="539"/>
      <c r="I277" s="539"/>
      <c r="J277" s="538" t="str">
        <f t="shared" si="4"/>
        <v/>
      </c>
      <c r="K277" s="539"/>
      <c r="L277" s="539"/>
      <c r="M277" s="539"/>
      <c r="N277" s="539"/>
      <c r="O277" s="539"/>
      <c r="P277" s="539"/>
      <c r="Q277" s="538" t="s">
        <v>1649</v>
      </c>
    </row>
    <row r="278" spans="4:17" x14ac:dyDescent="0.3">
      <c r="D278" s="539" t="s">
        <v>3172</v>
      </c>
      <c r="E278" s="538" t="s">
        <v>3164</v>
      </c>
      <c r="F278" s="539"/>
      <c r="G278" s="538"/>
      <c r="H278" s="539"/>
      <c r="I278" s="539"/>
      <c r="J278" s="538" t="str">
        <f t="shared" si="4"/>
        <v/>
      </c>
      <c r="K278" s="539"/>
      <c r="L278" s="539"/>
      <c r="M278" s="539"/>
      <c r="N278" s="539"/>
      <c r="O278" s="539"/>
      <c r="P278" s="539"/>
      <c r="Q278" s="538" t="s">
        <v>1650</v>
      </c>
    </row>
    <row r="279" spans="4:17" x14ac:dyDescent="0.3">
      <c r="D279" s="539" t="s">
        <v>3173</v>
      </c>
      <c r="E279" s="538" t="s">
        <v>3164</v>
      </c>
      <c r="F279" s="539"/>
      <c r="G279" s="538"/>
      <c r="H279" s="539"/>
      <c r="I279" s="539"/>
      <c r="J279" s="538" t="str">
        <f t="shared" si="4"/>
        <v/>
      </c>
      <c r="K279" s="539"/>
      <c r="L279" s="539"/>
      <c r="M279" s="539"/>
      <c r="N279" s="539"/>
      <c r="O279" s="539"/>
      <c r="P279" s="539"/>
      <c r="Q279" s="538" t="s">
        <v>1651</v>
      </c>
    </row>
    <row r="280" spans="4:17" x14ac:dyDescent="0.3">
      <c r="D280" s="539" t="s">
        <v>3174</v>
      </c>
      <c r="E280" s="538" t="s">
        <v>3175</v>
      </c>
      <c r="F280" s="539"/>
      <c r="G280" s="538"/>
      <c r="H280" s="539"/>
      <c r="I280" s="539"/>
      <c r="J280" s="538" t="str">
        <f t="shared" si="4"/>
        <v/>
      </c>
      <c r="K280" s="539"/>
      <c r="L280" s="539"/>
      <c r="M280" s="539"/>
      <c r="N280" s="539"/>
      <c r="O280" s="539"/>
      <c r="P280" s="539"/>
      <c r="Q280" s="538" t="s">
        <v>1652</v>
      </c>
    </row>
    <row r="281" spans="4:17" x14ac:dyDescent="0.3">
      <c r="D281" s="539" t="s">
        <v>3176</v>
      </c>
      <c r="E281" s="538" t="s">
        <v>3175</v>
      </c>
      <c r="F281" s="539"/>
      <c r="G281" s="538"/>
      <c r="H281" s="539"/>
      <c r="I281" s="539"/>
      <c r="J281" s="538" t="str">
        <f t="shared" si="4"/>
        <v/>
      </c>
      <c r="K281" s="539"/>
      <c r="L281" s="539"/>
      <c r="M281" s="539"/>
      <c r="N281" s="539"/>
      <c r="O281" s="539"/>
      <c r="P281" s="539"/>
      <c r="Q281" s="538" t="s">
        <v>1653</v>
      </c>
    </row>
    <row r="282" spans="4:17" x14ac:dyDescent="0.3">
      <c r="D282" s="539" t="s">
        <v>3177</v>
      </c>
      <c r="E282" s="538" t="s">
        <v>3175</v>
      </c>
      <c r="F282" s="539"/>
      <c r="G282" s="538"/>
      <c r="H282" s="539"/>
      <c r="I282" s="539"/>
      <c r="J282" s="538" t="str">
        <f t="shared" si="4"/>
        <v/>
      </c>
      <c r="K282" s="539"/>
      <c r="L282" s="539"/>
      <c r="M282" s="539"/>
      <c r="N282" s="539"/>
      <c r="O282" s="539"/>
      <c r="P282" s="539"/>
      <c r="Q282" s="538" t="s">
        <v>1654</v>
      </c>
    </row>
    <row r="283" spans="4:17" x14ac:dyDescent="0.3">
      <c r="D283" s="539" t="s">
        <v>3178</v>
      </c>
      <c r="E283" s="538" t="s">
        <v>3175</v>
      </c>
      <c r="F283" s="539"/>
      <c r="G283" s="538"/>
      <c r="H283" s="539"/>
      <c r="I283" s="539"/>
      <c r="J283" s="538" t="str">
        <f t="shared" si="4"/>
        <v/>
      </c>
      <c r="K283" s="539"/>
      <c r="L283" s="539"/>
      <c r="M283" s="539"/>
      <c r="N283" s="539"/>
      <c r="O283" s="539"/>
      <c r="P283" s="539"/>
      <c r="Q283" s="538" t="s">
        <v>1655</v>
      </c>
    </row>
    <row r="284" spans="4:17" x14ac:dyDescent="0.3">
      <c r="D284" s="539" t="s">
        <v>3179</v>
      </c>
      <c r="E284" s="538" t="s">
        <v>3175</v>
      </c>
      <c r="F284" s="539"/>
      <c r="G284" s="538"/>
      <c r="H284" s="539"/>
      <c r="I284" s="539"/>
      <c r="J284" s="538" t="str">
        <f t="shared" si="4"/>
        <v/>
      </c>
      <c r="K284" s="539"/>
      <c r="L284" s="539"/>
      <c r="M284" s="539"/>
      <c r="N284" s="539"/>
      <c r="O284" s="539"/>
      <c r="P284" s="539"/>
      <c r="Q284" s="538" t="s">
        <v>1656</v>
      </c>
    </row>
    <row r="285" spans="4:17" x14ac:dyDescent="0.3">
      <c r="D285" s="539" t="s">
        <v>3180</v>
      </c>
      <c r="E285" s="538" t="s">
        <v>3175</v>
      </c>
      <c r="F285" s="539"/>
      <c r="G285" s="538"/>
      <c r="H285" s="539"/>
      <c r="I285" s="539"/>
      <c r="J285" s="538" t="str">
        <f t="shared" si="4"/>
        <v/>
      </c>
      <c r="K285" s="539"/>
      <c r="L285" s="539"/>
      <c r="M285" s="539"/>
      <c r="N285" s="539"/>
      <c r="O285" s="539"/>
      <c r="P285" s="539"/>
      <c r="Q285" s="538" t="s">
        <v>1657</v>
      </c>
    </row>
    <row r="286" spans="4:17" x14ac:dyDescent="0.3">
      <c r="D286" s="539" t="s">
        <v>3181</v>
      </c>
      <c r="E286" s="538" t="s">
        <v>3175</v>
      </c>
      <c r="F286" s="539"/>
      <c r="G286" s="538"/>
      <c r="H286" s="539"/>
      <c r="I286" s="539"/>
      <c r="J286" s="538" t="str">
        <f t="shared" si="4"/>
        <v/>
      </c>
      <c r="K286" s="539"/>
      <c r="L286" s="539"/>
      <c r="M286" s="539"/>
      <c r="N286" s="539"/>
      <c r="O286" s="539"/>
      <c r="P286" s="539"/>
      <c r="Q286" s="538" t="s">
        <v>1658</v>
      </c>
    </row>
    <row r="287" spans="4:17" x14ac:dyDescent="0.3">
      <c r="D287" s="539" t="s">
        <v>3182</v>
      </c>
      <c r="E287" s="538" t="s">
        <v>3175</v>
      </c>
      <c r="F287" s="539"/>
      <c r="G287" s="538"/>
      <c r="H287" s="539"/>
      <c r="I287" s="539"/>
      <c r="J287" s="538" t="str">
        <f t="shared" si="4"/>
        <v/>
      </c>
      <c r="K287" s="539"/>
      <c r="L287" s="539"/>
      <c r="M287" s="539"/>
      <c r="N287" s="539"/>
      <c r="O287" s="539"/>
      <c r="P287" s="539"/>
      <c r="Q287" s="538" t="s">
        <v>1659</v>
      </c>
    </row>
    <row r="288" spans="4:17" x14ac:dyDescent="0.3">
      <c r="D288" s="539" t="s">
        <v>3183</v>
      </c>
      <c r="E288" s="538" t="s">
        <v>3175</v>
      </c>
      <c r="F288" s="539"/>
      <c r="G288" s="538"/>
      <c r="H288" s="539"/>
      <c r="I288" s="539"/>
      <c r="J288" s="538" t="str">
        <f t="shared" ref="J288:J309" si="5">F288&amp;H288&amp;I288</f>
        <v/>
      </c>
      <c r="K288" s="539"/>
      <c r="L288" s="539"/>
      <c r="M288" s="539"/>
      <c r="N288" s="539"/>
      <c r="O288" s="539"/>
      <c r="P288" s="539"/>
      <c r="Q288" s="538" t="s">
        <v>1660</v>
      </c>
    </row>
    <row r="289" spans="4:17" x14ac:dyDescent="0.3">
      <c r="D289" s="539" t="s">
        <v>3184</v>
      </c>
      <c r="E289" s="538" t="s">
        <v>3175</v>
      </c>
      <c r="F289" s="539"/>
      <c r="G289" s="538"/>
      <c r="H289" s="539"/>
      <c r="I289" s="539"/>
      <c r="J289" s="538" t="str">
        <f t="shared" si="5"/>
        <v/>
      </c>
      <c r="K289" s="539"/>
      <c r="L289" s="539"/>
      <c r="M289" s="539"/>
      <c r="N289" s="539"/>
      <c r="O289" s="539"/>
      <c r="P289" s="539"/>
      <c r="Q289" s="538" t="s">
        <v>1661</v>
      </c>
    </row>
    <row r="290" spans="4:17" x14ac:dyDescent="0.3">
      <c r="D290" s="539" t="s">
        <v>3185</v>
      </c>
      <c r="E290" s="538" t="s">
        <v>3186</v>
      </c>
      <c r="F290" s="539"/>
      <c r="G290" s="538"/>
      <c r="H290" s="539"/>
      <c r="I290" s="539"/>
      <c r="J290" s="538" t="str">
        <f t="shared" si="5"/>
        <v/>
      </c>
      <c r="K290" s="539"/>
      <c r="L290" s="539"/>
      <c r="M290" s="539"/>
      <c r="N290" s="539"/>
      <c r="O290" s="539"/>
      <c r="P290" s="539"/>
      <c r="Q290" s="538" t="s">
        <v>1662</v>
      </c>
    </row>
    <row r="291" spans="4:17" x14ac:dyDescent="0.3">
      <c r="D291" s="539" t="s">
        <v>3187</v>
      </c>
      <c r="E291" s="538" t="s">
        <v>3186</v>
      </c>
      <c r="F291" s="539"/>
      <c r="G291" s="538"/>
      <c r="H291" s="539"/>
      <c r="I291" s="539"/>
      <c r="J291" s="538" t="str">
        <f t="shared" si="5"/>
        <v/>
      </c>
      <c r="K291" s="539"/>
      <c r="L291" s="539"/>
      <c r="M291" s="539"/>
      <c r="N291" s="539"/>
      <c r="O291" s="539"/>
      <c r="P291" s="539"/>
      <c r="Q291" s="538" t="s">
        <v>1663</v>
      </c>
    </row>
    <row r="292" spans="4:17" x14ac:dyDescent="0.3">
      <c r="D292" s="539" t="s">
        <v>3188</v>
      </c>
      <c r="E292" s="538" t="s">
        <v>3186</v>
      </c>
      <c r="F292" s="539"/>
      <c r="G292" s="538"/>
      <c r="H292" s="539"/>
      <c r="I292" s="539"/>
      <c r="J292" s="538" t="str">
        <f t="shared" si="5"/>
        <v/>
      </c>
      <c r="K292" s="539"/>
      <c r="L292" s="539"/>
      <c r="M292" s="539"/>
      <c r="N292" s="539"/>
      <c r="O292" s="539"/>
      <c r="P292" s="539"/>
      <c r="Q292" s="538" t="s">
        <v>1664</v>
      </c>
    </row>
    <row r="293" spans="4:17" x14ac:dyDescent="0.3">
      <c r="D293" s="539" t="s">
        <v>3189</v>
      </c>
      <c r="E293" s="538" t="s">
        <v>3186</v>
      </c>
      <c r="F293" s="539"/>
      <c r="G293" s="538"/>
      <c r="H293" s="539"/>
      <c r="I293" s="539"/>
      <c r="J293" s="538" t="str">
        <f t="shared" si="5"/>
        <v/>
      </c>
      <c r="K293" s="539"/>
      <c r="L293" s="539"/>
      <c r="M293" s="539"/>
      <c r="N293" s="539"/>
      <c r="O293" s="539"/>
      <c r="P293" s="539"/>
      <c r="Q293" s="538" t="s">
        <v>1665</v>
      </c>
    </row>
    <row r="294" spans="4:17" x14ac:dyDescent="0.3">
      <c r="D294" s="539" t="s">
        <v>3190</v>
      </c>
      <c r="E294" s="538" t="s">
        <v>3186</v>
      </c>
      <c r="F294" s="539"/>
      <c r="G294" s="538"/>
      <c r="H294" s="539"/>
      <c r="I294" s="539"/>
      <c r="J294" s="538" t="str">
        <f t="shared" si="5"/>
        <v/>
      </c>
      <c r="K294" s="539"/>
      <c r="L294" s="539"/>
      <c r="M294" s="539"/>
      <c r="N294" s="539"/>
      <c r="O294" s="539"/>
      <c r="P294" s="539"/>
      <c r="Q294" s="538" t="s">
        <v>1666</v>
      </c>
    </row>
    <row r="295" spans="4:17" x14ac:dyDescent="0.3">
      <c r="D295" s="539" t="s">
        <v>3191</v>
      </c>
      <c r="E295" s="538" t="s">
        <v>3186</v>
      </c>
      <c r="F295" s="539"/>
      <c r="G295" s="538"/>
      <c r="H295" s="539"/>
      <c r="I295" s="539"/>
      <c r="J295" s="538" t="str">
        <f t="shared" si="5"/>
        <v/>
      </c>
      <c r="K295" s="539"/>
      <c r="L295" s="539"/>
      <c r="M295" s="539"/>
      <c r="N295" s="539"/>
      <c r="O295" s="539"/>
      <c r="P295" s="539"/>
      <c r="Q295" s="538" t="s">
        <v>1667</v>
      </c>
    </row>
    <row r="296" spans="4:17" x14ac:dyDescent="0.3">
      <c r="D296" s="539" t="s">
        <v>3192</v>
      </c>
      <c r="E296" s="538" t="s">
        <v>3186</v>
      </c>
      <c r="F296" s="539"/>
      <c r="G296" s="538"/>
      <c r="H296" s="539"/>
      <c r="I296" s="539"/>
      <c r="J296" s="538" t="str">
        <f t="shared" si="5"/>
        <v/>
      </c>
      <c r="K296" s="539"/>
      <c r="L296" s="539"/>
      <c r="M296" s="539"/>
      <c r="N296" s="539"/>
      <c r="O296" s="539"/>
      <c r="P296" s="539"/>
      <c r="Q296" s="538" t="s">
        <v>1668</v>
      </c>
    </row>
    <row r="297" spans="4:17" x14ac:dyDescent="0.3">
      <c r="D297" s="539" t="s">
        <v>3193</v>
      </c>
      <c r="E297" s="538" t="s">
        <v>3186</v>
      </c>
      <c r="F297" s="539"/>
      <c r="G297" s="538"/>
      <c r="H297" s="539"/>
      <c r="I297" s="539"/>
      <c r="J297" s="538" t="str">
        <f t="shared" si="5"/>
        <v/>
      </c>
      <c r="K297" s="539"/>
      <c r="L297" s="539"/>
      <c r="M297" s="539"/>
      <c r="N297" s="539"/>
      <c r="O297" s="539"/>
      <c r="P297" s="539"/>
      <c r="Q297" s="538" t="s">
        <v>1669</v>
      </c>
    </row>
    <row r="298" spans="4:17" x14ac:dyDescent="0.3">
      <c r="D298" s="539" t="s">
        <v>3194</v>
      </c>
      <c r="E298" s="538" t="s">
        <v>3186</v>
      </c>
      <c r="F298" s="539"/>
      <c r="G298" s="538"/>
      <c r="H298" s="539"/>
      <c r="I298" s="539"/>
      <c r="J298" s="538" t="str">
        <f t="shared" si="5"/>
        <v/>
      </c>
      <c r="K298" s="539"/>
      <c r="L298" s="539"/>
      <c r="M298" s="539"/>
      <c r="N298" s="539"/>
      <c r="O298" s="539"/>
      <c r="P298" s="539"/>
      <c r="Q298" s="538" t="s">
        <v>1670</v>
      </c>
    </row>
    <row r="299" spans="4:17" x14ac:dyDescent="0.3">
      <c r="D299" s="539" t="s">
        <v>3195</v>
      </c>
      <c r="E299" s="538" t="s">
        <v>3186</v>
      </c>
      <c r="F299" s="539"/>
      <c r="G299" s="538"/>
      <c r="H299" s="539"/>
      <c r="I299" s="539"/>
      <c r="J299" s="538" t="str">
        <f t="shared" si="5"/>
        <v/>
      </c>
      <c r="K299" s="539"/>
      <c r="L299" s="539"/>
      <c r="M299" s="539"/>
      <c r="N299" s="539"/>
      <c r="O299" s="539"/>
      <c r="P299" s="539"/>
      <c r="Q299" s="538" t="s">
        <v>1671</v>
      </c>
    </row>
    <row r="300" spans="4:17" x14ac:dyDescent="0.3">
      <c r="D300" s="539" t="s">
        <v>3196</v>
      </c>
      <c r="E300" s="538" t="s">
        <v>3197</v>
      </c>
      <c r="F300" s="539"/>
      <c r="G300" s="538"/>
      <c r="H300" s="539"/>
      <c r="I300" s="539"/>
      <c r="J300" s="538" t="str">
        <f t="shared" si="5"/>
        <v/>
      </c>
      <c r="K300" s="539"/>
      <c r="L300" s="539"/>
      <c r="M300" s="539"/>
      <c r="N300" s="539"/>
      <c r="O300" s="539"/>
      <c r="P300" s="539"/>
      <c r="Q300" s="538" t="s">
        <v>1672</v>
      </c>
    </row>
    <row r="301" spans="4:17" x14ac:dyDescent="0.3">
      <c r="D301" s="539" t="s">
        <v>3198</v>
      </c>
      <c r="E301" s="538" t="s">
        <v>3197</v>
      </c>
      <c r="F301" s="539"/>
      <c r="G301" s="538"/>
      <c r="H301" s="539"/>
      <c r="I301" s="539"/>
      <c r="J301" s="538" t="str">
        <f t="shared" si="5"/>
        <v/>
      </c>
      <c r="K301" s="539"/>
      <c r="L301" s="539"/>
      <c r="M301" s="539"/>
      <c r="N301" s="539"/>
      <c r="O301" s="539"/>
      <c r="P301" s="539"/>
      <c r="Q301" s="538" t="s">
        <v>1673</v>
      </c>
    </row>
    <row r="302" spans="4:17" x14ac:dyDescent="0.3">
      <c r="D302" s="539" t="s">
        <v>3199</v>
      </c>
      <c r="E302" s="538" t="s">
        <v>3197</v>
      </c>
      <c r="F302" s="539"/>
      <c r="G302" s="538"/>
      <c r="H302" s="539"/>
      <c r="I302" s="539"/>
      <c r="J302" s="538" t="str">
        <f t="shared" si="5"/>
        <v/>
      </c>
      <c r="K302" s="539"/>
      <c r="L302" s="539"/>
      <c r="M302" s="539"/>
      <c r="N302" s="539"/>
      <c r="O302" s="539"/>
      <c r="P302" s="539"/>
      <c r="Q302" s="538" t="s">
        <v>1674</v>
      </c>
    </row>
    <row r="303" spans="4:17" x14ac:dyDescent="0.3">
      <c r="D303" s="539" t="s">
        <v>3200</v>
      </c>
      <c r="E303" s="538" t="s">
        <v>3197</v>
      </c>
      <c r="F303" s="539"/>
      <c r="G303" s="538"/>
      <c r="H303" s="539"/>
      <c r="I303" s="539"/>
      <c r="J303" s="538" t="str">
        <f t="shared" si="5"/>
        <v/>
      </c>
      <c r="K303" s="539"/>
      <c r="L303" s="539"/>
      <c r="M303" s="539"/>
      <c r="N303" s="539"/>
      <c r="O303" s="539"/>
      <c r="P303" s="539"/>
      <c r="Q303" s="538" t="s">
        <v>1675</v>
      </c>
    </row>
    <row r="304" spans="4:17" x14ac:dyDescent="0.3">
      <c r="D304" s="539" t="s">
        <v>3201</v>
      </c>
      <c r="E304" s="538" t="s">
        <v>3197</v>
      </c>
      <c r="F304" s="539"/>
      <c r="G304" s="538"/>
      <c r="H304" s="539"/>
      <c r="I304" s="539"/>
      <c r="J304" s="538" t="str">
        <f t="shared" si="5"/>
        <v/>
      </c>
      <c r="K304" s="539"/>
      <c r="L304" s="539"/>
      <c r="M304" s="539"/>
      <c r="N304" s="539"/>
      <c r="O304" s="539"/>
      <c r="P304" s="539"/>
      <c r="Q304" s="538" t="s">
        <v>1676</v>
      </c>
    </row>
    <row r="305" spans="4:19" x14ac:dyDescent="0.3">
      <c r="D305" s="539" t="s">
        <v>3202</v>
      </c>
      <c r="E305" s="538" t="s">
        <v>3197</v>
      </c>
      <c r="F305" s="539"/>
      <c r="G305" s="538"/>
      <c r="H305" s="539"/>
      <c r="I305" s="539"/>
      <c r="J305" s="538" t="str">
        <f t="shared" si="5"/>
        <v/>
      </c>
      <c r="K305" s="539"/>
      <c r="L305" s="539"/>
      <c r="M305" s="539"/>
      <c r="N305" s="539"/>
      <c r="O305" s="539"/>
      <c r="P305" s="539"/>
      <c r="Q305" s="538" t="s">
        <v>1677</v>
      </c>
    </row>
    <row r="306" spans="4:19" x14ac:dyDescent="0.3">
      <c r="D306" s="539" t="s">
        <v>3203</v>
      </c>
      <c r="E306" s="538" t="s">
        <v>3197</v>
      </c>
      <c r="F306" s="539"/>
      <c r="G306" s="538"/>
      <c r="H306" s="539"/>
      <c r="I306" s="539"/>
      <c r="J306" s="538" t="str">
        <f t="shared" si="5"/>
        <v/>
      </c>
      <c r="K306" s="539"/>
      <c r="L306" s="539"/>
      <c r="M306" s="539"/>
      <c r="N306" s="539"/>
      <c r="O306" s="539"/>
      <c r="P306" s="539"/>
      <c r="Q306" s="538" t="s">
        <v>1678</v>
      </c>
    </row>
    <row r="307" spans="4:19" x14ac:dyDescent="0.3">
      <c r="D307" s="539" t="s">
        <v>3204</v>
      </c>
      <c r="E307" s="538" t="s">
        <v>3197</v>
      </c>
      <c r="F307" s="539"/>
      <c r="G307" s="538"/>
      <c r="H307" s="539"/>
      <c r="I307" s="539"/>
      <c r="J307" s="538" t="str">
        <f t="shared" si="5"/>
        <v/>
      </c>
      <c r="K307" s="539"/>
      <c r="L307" s="539"/>
      <c r="M307" s="539"/>
      <c r="N307" s="539"/>
      <c r="O307" s="539"/>
      <c r="P307" s="539"/>
      <c r="Q307" s="538" t="s">
        <v>1679</v>
      </c>
    </row>
    <row r="308" spans="4:19" x14ac:dyDescent="0.3">
      <c r="D308" s="539" t="s">
        <v>3205</v>
      </c>
      <c r="E308" s="538" t="s">
        <v>3197</v>
      </c>
      <c r="F308" s="539"/>
      <c r="G308" s="538"/>
      <c r="H308" s="539"/>
      <c r="I308" s="539"/>
      <c r="J308" s="538" t="str">
        <f t="shared" si="5"/>
        <v/>
      </c>
      <c r="K308" s="539"/>
      <c r="L308" s="539"/>
      <c r="M308" s="539"/>
      <c r="N308" s="539"/>
      <c r="O308" s="539"/>
      <c r="P308" s="539"/>
      <c r="Q308" s="538" t="s">
        <v>1680</v>
      </c>
    </row>
    <row r="309" spans="4:19" x14ac:dyDescent="0.3">
      <c r="D309" s="539" t="s">
        <v>3206</v>
      </c>
      <c r="E309" s="538" t="s">
        <v>3197</v>
      </c>
      <c r="F309" s="539"/>
      <c r="G309" s="538"/>
      <c r="H309" s="539"/>
      <c r="I309" s="539"/>
      <c r="J309" s="538" t="str">
        <f t="shared" si="5"/>
        <v/>
      </c>
      <c r="K309" s="539"/>
      <c r="L309" s="539"/>
      <c r="M309" s="539"/>
      <c r="N309" s="539"/>
      <c r="O309" s="539"/>
      <c r="P309" s="539"/>
      <c r="Q309" s="538" t="s">
        <v>1681</v>
      </c>
    </row>
    <row r="313" spans="4:19" x14ac:dyDescent="0.3">
      <c r="D313" s="9" t="s">
        <v>156</v>
      </c>
    </row>
    <row r="314" spans="4:19" x14ac:dyDescent="0.3">
      <c r="D314" s="538" t="s">
        <v>158</v>
      </c>
      <c r="E314" s="538" t="s">
        <v>160</v>
      </c>
      <c r="F314" s="538" t="s">
        <v>345</v>
      </c>
      <c r="G314" s="538"/>
      <c r="H314" s="538" t="s">
        <v>339</v>
      </c>
      <c r="I314" s="538" t="s">
        <v>341</v>
      </c>
      <c r="J314" s="538" t="s">
        <v>148</v>
      </c>
      <c r="K314" s="538" t="s">
        <v>2</v>
      </c>
      <c r="L314" s="538" t="s">
        <v>3</v>
      </c>
      <c r="M314" s="538" t="s">
        <v>4</v>
      </c>
      <c r="N314" s="538" t="s">
        <v>136</v>
      </c>
      <c r="O314" s="538" t="s">
        <v>7</v>
      </c>
      <c r="P314" s="538" t="s">
        <v>5</v>
      </c>
      <c r="Q314" s="538" t="s">
        <v>215</v>
      </c>
      <c r="R314" s="538" t="s">
        <v>217</v>
      </c>
      <c r="S314" s="538" t="s">
        <v>25</v>
      </c>
    </row>
    <row r="315" spans="4:19" hidden="1" x14ac:dyDescent="0.3">
      <c r="D315" s="539" t="s">
        <v>157</v>
      </c>
      <c r="E315" s="538" t="s">
        <v>159</v>
      </c>
      <c r="F315" s="539" t="s">
        <v>344</v>
      </c>
      <c r="G315" s="538"/>
      <c r="H315" s="539" t="s">
        <v>338</v>
      </c>
      <c r="I315" s="539" t="s">
        <v>340</v>
      </c>
      <c r="J315" s="538" t="str">
        <f>F315&amp;H315&amp;I315</f>
        <v>[Coverage Indicator Name - ES][Category ES][Disaggregation ES]</v>
      </c>
      <c r="K315" s="549" t="s">
        <v>34</v>
      </c>
      <c r="L315" s="549" t="s">
        <v>35</v>
      </c>
      <c r="M315" s="550" t="s">
        <v>161</v>
      </c>
      <c r="N315" s="539" t="s">
        <v>36</v>
      </c>
      <c r="O315" s="539" t="s">
        <v>17</v>
      </c>
      <c r="P315" s="539" t="s">
        <v>51</v>
      </c>
      <c r="Q315" s="539" t="s">
        <v>214</v>
      </c>
      <c r="R315" s="539" t="s">
        <v>216</v>
      </c>
      <c r="S315" s="538" t="s">
        <v>24</v>
      </c>
    </row>
    <row r="316" spans="4:19" x14ac:dyDescent="0.3">
      <c r="D316" s="539" t="s">
        <v>3207</v>
      </c>
      <c r="E316" s="538" t="s">
        <v>3208</v>
      </c>
      <c r="F316" s="539"/>
      <c r="G316" s="538"/>
      <c r="H316" s="539"/>
      <c r="I316" s="539"/>
      <c r="J316" s="538" t="str">
        <f t="shared" ref="J316:J379" si="6">F316&amp;H316&amp;I316</f>
        <v/>
      </c>
      <c r="K316" s="549"/>
      <c r="L316" s="549"/>
      <c r="M316" s="550"/>
      <c r="N316" s="539"/>
      <c r="O316" s="539"/>
      <c r="P316" s="539"/>
      <c r="Q316" s="539"/>
      <c r="R316" s="539"/>
      <c r="S316" s="538" t="s">
        <v>1682</v>
      </c>
    </row>
    <row r="317" spans="4:19" x14ac:dyDescent="0.3">
      <c r="D317" s="539" t="s">
        <v>3209</v>
      </c>
      <c r="E317" s="538" t="s">
        <v>3208</v>
      </c>
      <c r="F317" s="539"/>
      <c r="G317" s="538"/>
      <c r="H317" s="539"/>
      <c r="I317" s="539"/>
      <c r="J317" s="538" t="str">
        <f t="shared" si="6"/>
        <v/>
      </c>
      <c r="K317" s="549"/>
      <c r="L317" s="549"/>
      <c r="M317" s="550"/>
      <c r="N317" s="539"/>
      <c r="O317" s="539"/>
      <c r="P317" s="539"/>
      <c r="Q317" s="539"/>
      <c r="R317" s="539"/>
      <c r="S317" s="538" t="s">
        <v>1683</v>
      </c>
    </row>
    <row r="318" spans="4:19" x14ac:dyDescent="0.3">
      <c r="D318" s="539" t="s">
        <v>3210</v>
      </c>
      <c r="E318" s="538" t="s">
        <v>3208</v>
      </c>
      <c r="F318" s="539"/>
      <c r="G318" s="538"/>
      <c r="H318" s="539"/>
      <c r="I318" s="539"/>
      <c r="J318" s="538" t="str">
        <f t="shared" si="6"/>
        <v/>
      </c>
      <c r="K318" s="549"/>
      <c r="L318" s="549"/>
      <c r="M318" s="550"/>
      <c r="N318" s="539"/>
      <c r="O318" s="539"/>
      <c r="P318" s="539"/>
      <c r="Q318" s="539"/>
      <c r="R318" s="539"/>
      <c r="S318" s="538" t="s">
        <v>1684</v>
      </c>
    </row>
    <row r="319" spans="4:19" x14ac:dyDescent="0.3">
      <c r="D319" s="539" t="s">
        <v>3211</v>
      </c>
      <c r="E319" s="538" t="s">
        <v>3208</v>
      </c>
      <c r="F319" s="539"/>
      <c r="G319" s="538"/>
      <c r="H319" s="539"/>
      <c r="I319" s="539"/>
      <c r="J319" s="538" t="str">
        <f t="shared" si="6"/>
        <v/>
      </c>
      <c r="K319" s="549"/>
      <c r="L319" s="549"/>
      <c r="M319" s="550"/>
      <c r="N319" s="539"/>
      <c r="O319" s="539"/>
      <c r="P319" s="539"/>
      <c r="Q319" s="539"/>
      <c r="R319" s="539"/>
      <c r="S319" s="538" t="s">
        <v>1685</v>
      </c>
    </row>
    <row r="320" spans="4:19" x14ac:dyDescent="0.3">
      <c r="D320" s="539" t="s">
        <v>3212</v>
      </c>
      <c r="E320" s="538" t="s">
        <v>3208</v>
      </c>
      <c r="F320" s="539"/>
      <c r="G320" s="538"/>
      <c r="H320" s="539"/>
      <c r="I320" s="539"/>
      <c r="J320" s="538" t="str">
        <f t="shared" si="6"/>
        <v/>
      </c>
      <c r="K320" s="549"/>
      <c r="L320" s="549"/>
      <c r="M320" s="550"/>
      <c r="N320" s="539"/>
      <c r="O320" s="539"/>
      <c r="P320" s="539"/>
      <c r="Q320" s="539"/>
      <c r="R320" s="539"/>
      <c r="S320" s="538" t="s">
        <v>1686</v>
      </c>
    </row>
    <row r="321" spans="4:19" x14ac:dyDescent="0.3">
      <c r="D321" s="539" t="s">
        <v>3213</v>
      </c>
      <c r="E321" s="538" t="s">
        <v>3208</v>
      </c>
      <c r="F321" s="539"/>
      <c r="G321" s="538"/>
      <c r="H321" s="539"/>
      <c r="I321" s="539"/>
      <c r="J321" s="538" t="str">
        <f t="shared" si="6"/>
        <v/>
      </c>
      <c r="K321" s="549"/>
      <c r="L321" s="549"/>
      <c r="M321" s="550"/>
      <c r="N321" s="539"/>
      <c r="O321" s="539"/>
      <c r="P321" s="539"/>
      <c r="Q321" s="539"/>
      <c r="R321" s="539"/>
      <c r="S321" s="538" t="s">
        <v>1687</v>
      </c>
    </row>
    <row r="322" spans="4:19" x14ac:dyDescent="0.3">
      <c r="D322" s="539" t="s">
        <v>3214</v>
      </c>
      <c r="E322" s="538" t="s">
        <v>3208</v>
      </c>
      <c r="F322" s="539"/>
      <c r="G322" s="538"/>
      <c r="H322" s="539"/>
      <c r="I322" s="539"/>
      <c r="J322" s="538" t="str">
        <f t="shared" si="6"/>
        <v/>
      </c>
      <c r="K322" s="549"/>
      <c r="L322" s="549"/>
      <c r="M322" s="550"/>
      <c r="N322" s="539"/>
      <c r="O322" s="539"/>
      <c r="P322" s="539"/>
      <c r="Q322" s="539"/>
      <c r="R322" s="539"/>
      <c r="S322" s="538" t="s">
        <v>1688</v>
      </c>
    </row>
    <row r="323" spans="4:19" x14ac:dyDescent="0.3">
      <c r="D323" s="539" t="s">
        <v>3215</v>
      </c>
      <c r="E323" s="538" t="s">
        <v>3208</v>
      </c>
      <c r="F323" s="539"/>
      <c r="G323" s="538"/>
      <c r="H323" s="539"/>
      <c r="I323" s="539"/>
      <c r="J323" s="538" t="str">
        <f t="shared" si="6"/>
        <v/>
      </c>
      <c r="K323" s="549"/>
      <c r="L323" s="549"/>
      <c r="M323" s="550"/>
      <c r="N323" s="539"/>
      <c r="O323" s="539"/>
      <c r="P323" s="539"/>
      <c r="Q323" s="539"/>
      <c r="R323" s="539"/>
      <c r="S323" s="538" t="s">
        <v>1689</v>
      </c>
    </row>
    <row r="324" spans="4:19" x14ac:dyDescent="0.3">
      <c r="D324" s="539" t="s">
        <v>3216</v>
      </c>
      <c r="E324" s="538" t="s">
        <v>3208</v>
      </c>
      <c r="F324" s="539"/>
      <c r="G324" s="538"/>
      <c r="H324" s="539"/>
      <c r="I324" s="539"/>
      <c r="J324" s="538" t="str">
        <f t="shared" si="6"/>
        <v/>
      </c>
      <c r="K324" s="549"/>
      <c r="L324" s="549"/>
      <c r="M324" s="550"/>
      <c r="N324" s="539"/>
      <c r="O324" s="539"/>
      <c r="P324" s="539"/>
      <c r="Q324" s="539"/>
      <c r="R324" s="539"/>
      <c r="S324" s="538" t="s">
        <v>1690</v>
      </c>
    </row>
    <row r="325" spans="4:19" x14ac:dyDescent="0.3">
      <c r="D325" s="539" t="s">
        <v>3217</v>
      </c>
      <c r="E325" s="538" t="s">
        <v>3208</v>
      </c>
      <c r="F325" s="539"/>
      <c r="G325" s="538"/>
      <c r="H325" s="539"/>
      <c r="I325" s="539"/>
      <c r="J325" s="538" t="str">
        <f t="shared" si="6"/>
        <v/>
      </c>
      <c r="K325" s="549"/>
      <c r="L325" s="549"/>
      <c r="M325" s="550"/>
      <c r="N325" s="539"/>
      <c r="O325" s="539"/>
      <c r="P325" s="539"/>
      <c r="Q325" s="539"/>
      <c r="R325" s="539"/>
      <c r="S325" s="538" t="s">
        <v>1691</v>
      </c>
    </row>
    <row r="326" spans="4:19" x14ac:dyDescent="0.3">
      <c r="D326" s="539" t="s">
        <v>3218</v>
      </c>
      <c r="E326" s="538" t="s">
        <v>3219</v>
      </c>
      <c r="F326" s="539"/>
      <c r="G326" s="538"/>
      <c r="H326" s="539"/>
      <c r="I326" s="539"/>
      <c r="J326" s="538" t="str">
        <f t="shared" si="6"/>
        <v/>
      </c>
      <c r="K326" s="549"/>
      <c r="L326" s="549"/>
      <c r="M326" s="550"/>
      <c r="N326" s="539"/>
      <c r="O326" s="539"/>
      <c r="P326" s="539"/>
      <c r="Q326" s="539"/>
      <c r="R326" s="539"/>
      <c r="S326" s="538" t="s">
        <v>1692</v>
      </c>
    </row>
    <row r="327" spans="4:19" x14ac:dyDescent="0.3">
      <c r="D327" s="539" t="s">
        <v>3220</v>
      </c>
      <c r="E327" s="538" t="s">
        <v>3219</v>
      </c>
      <c r="F327" s="539"/>
      <c r="G327" s="538"/>
      <c r="H327" s="539"/>
      <c r="I327" s="539"/>
      <c r="J327" s="538" t="str">
        <f t="shared" si="6"/>
        <v/>
      </c>
      <c r="K327" s="549"/>
      <c r="L327" s="549"/>
      <c r="M327" s="550"/>
      <c r="N327" s="539"/>
      <c r="O327" s="539"/>
      <c r="P327" s="539"/>
      <c r="Q327" s="539"/>
      <c r="R327" s="539"/>
      <c r="S327" s="538" t="s">
        <v>1693</v>
      </c>
    </row>
    <row r="328" spans="4:19" x14ac:dyDescent="0.3">
      <c r="D328" s="539" t="s">
        <v>3221</v>
      </c>
      <c r="E328" s="538" t="s">
        <v>3219</v>
      </c>
      <c r="F328" s="539"/>
      <c r="G328" s="538"/>
      <c r="H328" s="539"/>
      <c r="I328" s="539"/>
      <c r="J328" s="538" t="str">
        <f t="shared" si="6"/>
        <v/>
      </c>
      <c r="K328" s="549"/>
      <c r="L328" s="549"/>
      <c r="M328" s="550"/>
      <c r="N328" s="539"/>
      <c r="O328" s="539"/>
      <c r="P328" s="539"/>
      <c r="Q328" s="539"/>
      <c r="R328" s="539"/>
      <c r="S328" s="538" t="s">
        <v>1694</v>
      </c>
    </row>
    <row r="329" spans="4:19" x14ac:dyDescent="0.3">
      <c r="D329" s="539" t="s">
        <v>3222</v>
      </c>
      <c r="E329" s="538" t="s">
        <v>3219</v>
      </c>
      <c r="F329" s="539"/>
      <c r="G329" s="538"/>
      <c r="H329" s="539"/>
      <c r="I329" s="539"/>
      <c r="J329" s="538" t="str">
        <f t="shared" si="6"/>
        <v/>
      </c>
      <c r="K329" s="549"/>
      <c r="L329" s="549"/>
      <c r="M329" s="550"/>
      <c r="N329" s="539"/>
      <c r="O329" s="539"/>
      <c r="P329" s="539"/>
      <c r="Q329" s="539"/>
      <c r="R329" s="539"/>
      <c r="S329" s="538" t="s">
        <v>1695</v>
      </c>
    </row>
    <row r="330" spans="4:19" x14ac:dyDescent="0.3">
      <c r="D330" s="539" t="s">
        <v>3223</v>
      </c>
      <c r="E330" s="538" t="s">
        <v>3219</v>
      </c>
      <c r="F330" s="539"/>
      <c r="G330" s="538"/>
      <c r="H330" s="539"/>
      <c r="I330" s="539"/>
      <c r="J330" s="538" t="str">
        <f t="shared" si="6"/>
        <v/>
      </c>
      <c r="K330" s="549"/>
      <c r="L330" s="549"/>
      <c r="M330" s="550"/>
      <c r="N330" s="539"/>
      <c r="O330" s="539"/>
      <c r="P330" s="539"/>
      <c r="Q330" s="539"/>
      <c r="R330" s="539"/>
      <c r="S330" s="538" t="s">
        <v>1696</v>
      </c>
    </row>
    <row r="331" spans="4:19" x14ac:dyDescent="0.3">
      <c r="D331" s="539" t="s">
        <v>3224</v>
      </c>
      <c r="E331" s="538" t="s">
        <v>3219</v>
      </c>
      <c r="F331" s="539"/>
      <c r="G331" s="538"/>
      <c r="H331" s="539"/>
      <c r="I331" s="539"/>
      <c r="J331" s="538" t="str">
        <f t="shared" si="6"/>
        <v/>
      </c>
      <c r="K331" s="549"/>
      <c r="L331" s="549"/>
      <c r="M331" s="550"/>
      <c r="N331" s="539"/>
      <c r="O331" s="539"/>
      <c r="P331" s="539"/>
      <c r="Q331" s="539"/>
      <c r="R331" s="539"/>
      <c r="S331" s="538" t="s">
        <v>1697</v>
      </c>
    </row>
    <row r="332" spans="4:19" x14ac:dyDescent="0.3">
      <c r="D332" s="539" t="s">
        <v>3225</v>
      </c>
      <c r="E332" s="538" t="s">
        <v>3219</v>
      </c>
      <c r="F332" s="539"/>
      <c r="G332" s="538"/>
      <c r="H332" s="539"/>
      <c r="I332" s="539"/>
      <c r="J332" s="538" t="str">
        <f t="shared" si="6"/>
        <v/>
      </c>
      <c r="K332" s="549"/>
      <c r="L332" s="549"/>
      <c r="M332" s="550"/>
      <c r="N332" s="539"/>
      <c r="O332" s="539"/>
      <c r="P332" s="539"/>
      <c r="Q332" s="539"/>
      <c r="R332" s="539"/>
      <c r="S332" s="538" t="s">
        <v>1698</v>
      </c>
    </row>
    <row r="333" spans="4:19" x14ac:dyDescent="0.3">
      <c r="D333" s="539" t="s">
        <v>3226</v>
      </c>
      <c r="E333" s="538" t="s">
        <v>3219</v>
      </c>
      <c r="F333" s="539"/>
      <c r="G333" s="538"/>
      <c r="H333" s="539"/>
      <c r="I333" s="539"/>
      <c r="J333" s="538" t="str">
        <f t="shared" si="6"/>
        <v/>
      </c>
      <c r="K333" s="549"/>
      <c r="L333" s="549"/>
      <c r="M333" s="550"/>
      <c r="N333" s="539"/>
      <c r="O333" s="539"/>
      <c r="P333" s="539"/>
      <c r="Q333" s="539"/>
      <c r="R333" s="539"/>
      <c r="S333" s="538" t="s">
        <v>1699</v>
      </c>
    </row>
    <row r="334" spans="4:19" x14ac:dyDescent="0.3">
      <c r="D334" s="539" t="s">
        <v>3227</v>
      </c>
      <c r="E334" s="538" t="s">
        <v>3219</v>
      </c>
      <c r="F334" s="539"/>
      <c r="G334" s="538"/>
      <c r="H334" s="539"/>
      <c r="I334" s="539"/>
      <c r="J334" s="538" t="str">
        <f t="shared" si="6"/>
        <v/>
      </c>
      <c r="K334" s="549"/>
      <c r="L334" s="549"/>
      <c r="M334" s="550"/>
      <c r="N334" s="539"/>
      <c r="O334" s="539"/>
      <c r="P334" s="539"/>
      <c r="Q334" s="539"/>
      <c r="R334" s="539"/>
      <c r="S334" s="538" t="s">
        <v>1700</v>
      </c>
    </row>
    <row r="335" spans="4:19" x14ac:dyDescent="0.3">
      <c r="D335" s="539" t="s">
        <v>3228</v>
      </c>
      <c r="E335" s="538" t="s">
        <v>3219</v>
      </c>
      <c r="F335" s="539"/>
      <c r="G335" s="538"/>
      <c r="H335" s="539"/>
      <c r="I335" s="539"/>
      <c r="J335" s="538" t="str">
        <f t="shared" si="6"/>
        <v/>
      </c>
      <c r="K335" s="549"/>
      <c r="L335" s="549"/>
      <c r="M335" s="550"/>
      <c r="N335" s="539"/>
      <c r="O335" s="539"/>
      <c r="P335" s="539"/>
      <c r="Q335" s="539"/>
      <c r="R335" s="539"/>
      <c r="S335" s="538" t="s">
        <v>1701</v>
      </c>
    </row>
    <row r="336" spans="4:19" x14ac:dyDescent="0.3">
      <c r="D336" s="539" t="s">
        <v>3229</v>
      </c>
      <c r="E336" s="538" t="s">
        <v>3230</v>
      </c>
      <c r="F336" s="539"/>
      <c r="G336" s="538"/>
      <c r="H336" s="539"/>
      <c r="I336" s="539"/>
      <c r="J336" s="538" t="str">
        <f t="shared" si="6"/>
        <v/>
      </c>
      <c r="K336" s="549"/>
      <c r="L336" s="549"/>
      <c r="M336" s="550"/>
      <c r="N336" s="539"/>
      <c r="O336" s="539"/>
      <c r="P336" s="539"/>
      <c r="Q336" s="539"/>
      <c r="R336" s="539"/>
      <c r="S336" s="538" t="s">
        <v>1702</v>
      </c>
    </row>
    <row r="337" spans="4:19" x14ac:dyDescent="0.3">
      <c r="D337" s="539" t="s">
        <v>3231</v>
      </c>
      <c r="E337" s="538" t="s">
        <v>3230</v>
      </c>
      <c r="F337" s="539"/>
      <c r="G337" s="538"/>
      <c r="H337" s="539"/>
      <c r="I337" s="539"/>
      <c r="J337" s="538" t="str">
        <f t="shared" si="6"/>
        <v/>
      </c>
      <c r="K337" s="549"/>
      <c r="L337" s="549"/>
      <c r="M337" s="550"/>
      <c r="N337" s="539"/>
      <c r="O337" s="539"/>
      <c r="P337" s="539"/>
      <c r="Q337" s="539"/>
      <c r="R337" s="539"/>
      <c r="S337" s="538" t="s">
        <v>1703</v>
      </c>
    </row>
    <row r="338" spans="4:19" x14ac:dyDescent="0.3">
      <c r="D338" s="539" t="s">
        <v>3232</v>
      </c>
      <c r="E338" s="538" t="s">
        <v>3230</v>
      </c>
      <c r="F338" s="539"/>
      <c r="G338" s="538"/>
      <c r="H338" s="539"/>
      <c r="I338" s="539"/>
      <c r="J338" s="538" t="str">
        <f t="shared" si="6"/>
        <v/>
      </c>
      <c r="K338" s="549"/>
      <c r="L338" s="549"/>
      <c r="M338" s="550"/>
      <c r="N338" s="539"/>
      <c r="O338" s="539"/>
      <c r="P338" s="539"/>
      <c r="Q338" s="539"/>
      <c r="R338" s="539"/>
      <c r="S338" s="538" t="s">
        <v>1704</v>
      </c>
    </row>
    <row r="339" spans="4:19" x14ac:dyDescent="0.3">
      <c r="D339" s="539" t="s">
        <v>3233</v>
      </c>
      <c r="E339" s="538" t="s">
        <v>3230</v>
      </c>
      <c r="F339" s="539"/>
      <c r="G339" s="538"/>
      <c r="H339" s="539"/>
      <c r="I339" s="539"/>
      <c r="J339" s="538" t="str">
        <f t="shared" si="6"/>
        <v/>
      </c>
      <c r="K339" s="549"/>
      <c r="L339" s="549"/>
      <c r="M339" s="550"/>
      <c r="N339" s="539"/>
      <c r="O339" s="539"/>
      <c r="P339" s="539"/>
      <c r="Q339" s="539"/>
      <c r="R339" s="539"/>
      <c r="S339" s="538" t="s">
        <v>1705</v>
      </c>
    </row>
    <row r="340" spans="4:19" x14ac:dyDescent="0.3">
      <c r="D340" s="539" t="s">
        <v>3234</v>
      </c>
      <c r="E340" s="538" t="s">
        <v>3230</v>
      </c>
      <c r="F340" s="539"/>
      <c r="G340" s="538"/>
      <c r="H340" s="539"/>
      <c r="I340" s="539"/>
      <c r="J340" s="538" t="str">
        <f t="shared" si="6"/>
        <v/>
      </c>
      <c r="K340" s="549"/>
      <c r="L340" s="549"/>
      <c r="M340" s="550"/>
      <c r="N340" s="539"/>
      <c r="O340" s="539"/>
      <c r="P340" s="539"/>
      <c r="Q340" s="539"/>
      <c r="R340" s="539"/>
      <c r="S340" s="538" t="s">
        <v>1706</v>
      </c>
    </row>
    <row r="341" spans="4:19" x14ac:dyDescent="0.3">
      <c r="D341" s="539" t="s">
        <v>3235</v>
      </c>
      <c r="E341" s="538" t="s">
        <v>3230</v>
      </c>
      <c r="F341" s="539"/>
      <c r="G341" s="538"/>
      <c r="H341" s="539"/>
      <c r="I341" s="539"/>
      <c r="J341" s="538" t="str">
        <f t="shared" si="6"/>
        <v/>
      </c>
      <c r="K341" s="549"/>
      <c r="L341" s="549"/>
      <c r="M341" s="550"/>
      <c r="N341" s="539"/>
      <c r="O341" s="539"/>
      <c r="P341" s="539"/>
      <c r="Q341" s="539"/>
      <c r="R341" s="539"/>
      <c r="S341" s="538" t="s">
        <v>1707</v>
      </c>
    </row>
    <row r="342" spans="4:19" x14ac:dyDescent="0.3">
      <c r="D342" s="539" t="s">
        <v>3236</v>
      </c>
      <c r="E342" s="538" t="s">
        <v>3230</v>
      </c>
      <c r="F342" s="539"/>
      <c r="G342" s="538"/>
      <c r="H342" s="539"/>
      <c r="I342" s="539"/>
      <c r="J342" s="538" t="str">
        <f t="shared" si="6"/>
        <v/>
      </c>
      <c r="K342" s="549"/>
      <c r="L342" s="549"/>
      <c r="M342" s="550"/>
      <c r="N342" s="539"/>
      <c r="O342" s="539"/>
      <c r="P342" s="539"/>
      <c r="Q342" s="539"/>
      <c r="R342" s="539"/>
      <c r="S342" s="538" t="s">
        <v>1708</v>
      </c>
    </row>
    <row r="343" spans="4:19" x14ac:dyDescent="0.3">
      <c r="D343" s="539" t="s">
        <v>3237</v>
      </c>
      <c r="E343" s="538" t="s">
        <v>3230</v>
      </c>
      <c r="F343" s="539"/>
      <c r="G343" s="538"/>
      <c r="H343" s="539"/>
      <c r="I343" s="539"/>
      <c r="J343" s="538" t="str">
        <f t="shared" si="6"/>
        <v/>
      </c>
      <c r="K343" s="549"/>
      <c r="L343" s="549"/>
      <c r="M343" s="550"/>
      <c r="N343" s="539"/>
      <c r="O343" s="539"/>
      <c r="P343" s="539"/>
      <c r="Q343" s="539"/>
      <c r="R343" s="539"/>
      <c r="S343" s="538" t="s">
        <v>1709</v>
      </c>
    </row>
    <row r="344" spans="4:19" x14ac:dyDescent="0.3">
      <c r="D344" s="539" t="s">
        <v>3238</v>
      </c>
      <c r="E344" s="538" t="s">
        <v>3230</v>
      </c>
      <c r="F344" s="539"/>
      <c r="G344" s="538"/>
      <c r="H344" s="539"/>
      <c r="I344" s="539"/>
      <c r="J344" s="538" t="str">
        <f t="shared" si="6"/>
        <v/>
      </c>
      <c r="K344" s="549"/>
      <c r="L344" s="549"/>
      <c r="M344" s="550"/>
      <c r="N344" s="539"/>
      <c r="O344" s="539"/>
      <c r="P344" s="539"/>
      <c r="Q344" s="539"/>
      <c r="R344" s="539"/>
      <c r="S344" s="538" t="s">
        <v>1710</v>
      </c>
    </row>
    <row r="345" spans="4:19" x14ac:dyDescent="0.3">
      <c r="D345" s="539" t="s">
        <v>3239</v>
      </c>
      <c r="E345" s="538" t="s">
        <v>3230</v>
      </c>
      <c r="F345" s="539"/>
      <c r="G345" s="538"/>
      <c r="H345" s="539"/>
      <c r="I345" s="539"/>
      <c r="J345" s="538" t="str">
        <f t="shared" si="6"/>
        <v/>
      </c>
      <c r="K345" s="549"/>
      <c r="L345" s="549"/>
      <c r="M345" s="550"/>
      <c r="N345" s="539"/>
      <c r="O345" s="539"/>
      <c r="P345" s="539"/>
      <c r="Q345" s="539"/>
      <c r="R345" s="539"/>
      <c r="S345" s="538" t="s">
        <v>1711</v>
      </c>
    </row>
    <row r="346" spans="4:19" x14ac:dyDescent="0.3">
      <c r="D346" s="539" t="s">
        <v>3240</v>
      </c>
      <c r="E346" s="538" t="s">
        <v>3241</v>
      </c>
      <c r="F346" s="539"/>
      <c r="G346" s="538"/>
      <c r="H346" s="539"/>
      <c r="I346" s="539"/>
      <c r="J346" s="538" t="str">
        <f t="shared" si="6"/>
        <v/>
      </c>
      <c r="K346" s="549"/>
      <c r="L346" s="549"/>
      <c r="M346" s="550"/>
      <c r="N346" s="539"/>
      <c r="O346" s="539"/>
      <c r="P346" s="539"/>
      <c r="Q346" s="539"/>
      <c r="R346" s="539"/>
      <c r="S346" s="538" t="s">
        <v>1712</v>
      </c>
    </row>
    <row r="347" spans="4:19" x14ac:dyDescent="0.3">
      <c r="D347" s="539" t="s">
        <v>3242</v>
      </c>
      <c r="E347" s="538" t="s">
        <v>3241</v>
      </c>
      <c r="F347" s="539"/>
      <c r="G347" s="538"/>
      <c r="H347" s="539"/>
      <c r="I347" s="539"/>
      <c r="J347" s="538" t="str">
        <f t="shared" si="6"/>
        <v/>
      </c>
      <c r="K347" s="549"/>
      <c r="L347" s="549"/>
      <c r="M347" s="550"/>
      <c r="N347" s="539"/>
      <c r="O347" s="539"/>
      <c r="P347" s="539"/>
      <c r="Q347" s="539"/>
      <c r="R347" s="539"/>
      <c r="S347" s="538" t="s">
        <v>1713</v>
      </c>
    </row>
    <row r="348" spans="4:19" x14ac:dyDescent="0.3">
      <c r="D348" s="539" t="s">
        <v>3243</v>
      </c>
      <c r="E348" s="538" t="s">
        <v>3241</v>
      </c>
      <c r="F348" s="539"/>
      <c r="G348" s="538"/>
      <c r="H348" s="539"/>
      <c r="I348" s="539"/>
      <c r="J348" s="538" t="str">
        <f t="shared" si="6"/>
        <v/>
      </c>
      <c r="K348" s="549"/>
      <c r="L348" s="549"/>
      <c r="M348" s="550"/>
      <c r="N348" s="539"/>
      <c r="O348" s="539"/>
      <c r="P348" s="539"/>
      <c r="Q348" s="539"/>
      <c r="R348" s="539"/>
      <c r="S348" s="538" t="s">
        <v>1714</v>
      </c>
    </row>
    <row r="349" spans="4:19" x14ac:dyDescent="0.3">
      <c r="D349" s="539" t="s">
        <v>3244</v>
      </c>
      <c r="E349" s="538" t="s">
        <v>3241</v>
      </c>
      <c r="F349" s="539"/>
      <c r="G349" s="538"/>
      <c r="H349" s="539"/>
      <c r="I349" s="539"/>
      <c r="J349" s="538" t="str">
        <f t="shared" si="6"/>
        <v/>
      </c>
      <c r="K349" s="549"/>
      <c r="L349" s="549"/>
      <c r="M349" s="550"/>
      <c r="N349" s="539"/>
      <c r="O349" s="539"/>
      <c r="P349" s="539"/>
      <c r="Q349" s="539"/>
      <c r="R349" s="539"/>
      <c r="S349" s="538" t="s">
        <v>1715</v>
      </c>
    </row>
    <row r="350" spans="4:19" x14ac:dyDescent="0.3">
      <c r="D350" s="539" t="s">
        <v>3245</v>
      </c>
      <c r="E350" s="538" t="s">
        <v>3241</v>
      </c>
      <c r="F350" s="539"/>
      <c r="G350" s="538"/>
      <c r="H350" s="539"/>
      <c r="I350" s="539"/>
      <c r="J350" s="538" t="str">
        <f t="shared" si="6"/>
        <v/>
      </c>
      <c r="K350" s="549"/>
      <c r="L350" s="549"/>
      <c r="M350" s="550"/>
      <c r="N350" s="539"/>
      <c r="O350" s="539"/>
      <c r="P350" s="539"/>
      <c r="Q350" s="539"/>
      <c r="R350" s="539"/>
      <c r="S350" s="538" t="s">
        <v>1716</v>
      </c>
    </row>
    <row r="351" spans="4:19" x14ac:dyDescent="0.3">
      <c r="D351" s="539" t="s">
        <v>3246</v>
      </c>
      <c r="E351" s="538" t="s">
        <v>3241</v>
      </c>
      <c r="F351" s="539"/>
      <c r="G351" s="538"/>
      <c r="H351" s="539"/>
      <c r="I351" s="539"/>
      <c r="J351" s="538" t="str">
        <f t="shared" si="6"/>
        <v/>
      </c>
      <c r="K351" s="549"/>
      <c r="L351" s="549"/>
      <c r="M351" s="550"/>
      <c r="N351" s="539"/>
      <c r="O351" s="539"/>
      <c r="P351" s="539"/>
      <c r="Q351" s="539"/>
      <c r="R351" s="539"/>
      <c r="S351" s="538" t="s">
        <v>1717</v>
      </c>
    </row>
    <row r="352" spans="4:19" x14ac:dyDescent="0.3">
      <c r="D352" s="539" t="s">
        <v>3247</v>
      </c>
      <c r="E352" s="538" t="s">
        <v>3241</v>
      </c>
      <c r="F352" s="539"/>
      <c r="G352" s="538"/>
      <c r="H352" s="539"/>
      <c r="I352" s="539"/>
      <c r="J352" s="538" t="str">
        <f t="shared" si="6"/>
        <v/>
      </c>
      <c r="K352" s="549"/>
      <c r="L352" s="549"/>
      <c r="M352" s="550"/>
      <c r="N352" s="539"/>
      <c r="O352" s="539"/>
      <c r="P352" s="539"/>
      <c r="Q352" s="539"/>
      <c r="R352" s="539"/>
      <c r="S352" s="538" t="s">
        <v>1718</v>
      </c>
    </row>
    <row r="353" spans="4:19" x14ac:dyDescent="0.3">
      <c r="D353" s="539" t="s">
        <v>3248</v>
      </c>
      <c r="E353" s="538" t="s">
        <v>3241</v>
      </c>
      <c r="F353" s="539"/>
      <c r="G353" s="538"/>
      <c r="H353" s="539"/>
      <c r="I353" s="539"/>
      <c r="J353" s="538" t="str">
        <f t="shared" si="6"/>
        <v/>
      </c>
      <c r="K353" s="549"/>
      <c r="L353" s="549"/>
      <c r="M353" s="550"/>
      <c r="N353" s="539"/>
      <c r="O353" s="539"/>
      <c r="P353" s="539"/>
      <c r="Q353" s="539"/>
      <c r="R353" s="539"/>
      <c r="S353" s="538" t="s">
        <v>1719</v>
      </c>
    </row>
    <row r="354" spans="4:19" x14ac:dyDescent="0.3">
      <c r="D354" s="539" t="s">
        <v>3249</v>
      </c>
      <c r="E354" s="538" t="s">
        <v>3241</v>
      </c>
      <c r="F354" s="539"/>
      <c r="G354" s="538"/>
      <c r="H354" s="539"/>
      <c r="I354" s="539"/>
      <c r="J354" s="538" t="str">
        <f t="shared" si="6"/>
        <v/>
      </c>
      <c r="K354" s="549"/>
      <c r="L354" s="549"/>
      <c r="M354" s="550"/>
      <c r="N354" s="539"/>
      <c r="O354" s="539"/>
      <c r="P354" s="539"/>
      <c r="Q354" s="539"/>
      <c r="R354" s="539"/>
      <c r="S354" s="538" t="s">
        <v>1720</v>
      </c>
    </row>
    <row r="355" spans="4:19" x14ac:dyDescent="0.3">
      <c r="D355" s="539" t="s">
        <v>3250</v>
      </c>
      <c r="E355" s="538" t="s">
        <v>3241</v>
      </c>
      <c r="F355" s="539"/>
      <c r="G355" s="538"/>
      <c r="H355" s="539"/>
      <c r="I355" s="539"/>
      <c r="J355" s="538" t="str">
        <f t="shared" si="6"/>
        <v/>
      </c>
      <c r="K355" s="549"/>
      <c r="L355" s="549"/>
      <c r="M355" s="550"/>
      <c r="N355" s="539"/>
      <c r="O355" s="539"/>
      <c r="P355" s="539"/>
      <c r="Q355" s="539"/>
      <c r="R355" s="539"/>
      <c r="S355" s="538" t="s">
        <v>1721</v>
      </c>
    </row>
    <row r="356" spans="4:19" x14ac:dyDescent="0.3">
      <c r="D356" s="539" t="s">
        <v>3251</v>
      </c>
      <c r="E356" s="538" t="s">
        <v>3252</v>
      </c>
      <c r="F356" s="539"/>
      <c r="G356" s="538"/>
      <c r="H356" s="539"/>
      <c r="I356" s="539"/>
      <c r="J356" s="538" t="str">
        <f t="shared" si="6"/>
        <v/>
      </c>
      <c r="K356" s="549"/>
      <c r="L356" s="549"/>
      <c r="M356" s="550"/>
      <c r="N356" s="539"/>
      <c r="O356" s="539"/>
      <c r="P356" s="539"/>
      <c r="Q356" s="539"/>
      <c r="R356" s="539"/>
      <c r="S356" s="538" t="s">
        <v>1722</v>
      </c>
    </row>
    <row r="357" spans="4:19" x14ac:dyDescent="0.3">
      <c r="D357" s="539" t="s">
        <v>3253</v>
      </c>
      <c r="E357" s="538" t="s">
        <v>3252</v>
      </c>
      <c r="F357" s="539"/>
      <c r="G357" s="538"/>
      <c r="H357" s="539"/>
      <c r="I357" s="539"/>
      <c r="J357" s="538" t="str">
        <f t="shared" si="6"/>
        <v/>
      </c>
      <c r="K357" s="549"/>
      <c r="L357" s="549"/>
      <c r="M357" s="550"/>
      <c r="N357" s="539"/>
      <c r="O357" s="539"/>
      <c r="P357" s="539"/>
      <c r="Q357" s="539"/>
      <c r="R357" s="539"/>
      <c r="S357" s="538" t="s">
        <v>1723</v>
      </c>
    </row>
    <row r="358" spans="4:19" x14ac:dyDescent="0.3">
      <c r="D358" s="539" t="s">
        <v>3254</v>
      </c>
      <c r="E358" s="538" t="s">
        <v>3252</v>
      </c>
      <c r="F358" s="539"/>
      <c r="G358" s="538"/>
      <c r="H358" s="539"/>
      <c r="I358" s="539"/>
      <c r="J358" s="538" t="str">
        <f t="shared" si="6"/>
        <v/>
      </c>
      <c r="K358" s="549"/>
      <c r="L358" s="549"/>
      <c r="M358" s="550"/>
      <c r="N358" s="539"/>
      <c r="O358" s="539"/>
      <c r="P358" s="539"/>
      <c r="Q358" s="539"/>
      <c r="R358" s="539"/>
      <c r="S358" s="538" t="s">
        <v>1724</v>
      </c>
    </row>
    <row r="359" spans="4:19" x14ac:dyDescent="0.3">
      <c r="D359" s="539" t="s">
        <v>3255</v>
      </c>
      <c r="E359" s="538" t="s">
        <v>3252</v>
      </c>
      <c r="F359" s="539"/>
      <c r="G359" s="538"/>
      <c r="H359" s="539"/>
      <c r="I359" s="539"/>
      <c r="J359" s="538" t="str">
        <f t="shared" si="6"/>
        <v/>
      </c>
      <c r="K359" s="549"/>
      <c r="L359" s="549"/>
      <c r="M359" s="550"/>
      <c r="N359" s="539"/>
      <c r="O359" s="539"/>
      <c r="P359" s="539"/>
      <c r="Q359" s="539"/>
      <c r="R359" s="539"/>
      <c r="S359" s="538" t="s">
        <v>1725</v>
      </c>
    </row>
    <row r="360" spans="4:19" x14ac:dyDescent="0.3">
      <c r="D360" s="539" t="s">
        <v>3256</v>
      </c>
      <c r="E360" s="538" t="s">
        <v>3252</v>
      </c>
      <c r="F360" s="539"/>
      <c r="G360" s="538"/>
      <c r="H360" s="539"/>
      <c r="I360" s="539"/>
      <c r="J360" s="538" t="str">
        <f t="shared" si="6"/>
        <v/>
      </c>
      <c r="K360" s="549"/>
      <c r="L360" s="549"/>
      <c r="M360" s="550"/>
      <c r="N360" s="539"/>
      <c r="O360" s="539"/>
      <c r="P360" s="539"/>
      <c r="Q360" s="539"/>
      <c r="R360" s="539"/>
      <c r="S360" s="538" t="s">
        <v>1726</v>
      </c>
    </row>
    <row r="361" spans="4:19" x14ac:dyDescent="0.3">
      <c r="D361" s="539" t="s">
        <v>3257</v>
      </c>
      <c r="E361" s="538" t="s">
        <v>3252</v>
      </c>
      <c r="F361" s="539"/>
      <c r="G361" s="538"/>
      <c r="H361" s="539"/>
      <c r="I361" s="539"/>
      <c r="J361" s="538" t="str">
        <f t="shared" si="6"/>
        <v/>
      </c>
      <c r="K361" s="549"/>
      <c r="L361" s="549"/>
      <c r="M361" s="550"/>
      <c r="N361" s="539"/>
      <c r="O361" s="539"/>
      <c r="P361" s="539"/>
      <c r="Q361" s="539"/>
      <c r="R361" s="539"/>
      <c r="S361" s="538" t="s">
        <v>1727</v>
      </c>
    </row>
    <row r="362" spans="4:19" x14ac:dyDescent="0.3">
      <c r="D362" s="539" t="s">
        <v>3258</v>
      </c>
      <c r="E362" s="538" t="s">
        <v>3252</v>
      </c>
      <c r="F362" s="539"/>
      <c r="G362" s="538"/>
      <c r="H362" s="539"/>
      <c r="I362" s="539"/>
      <c r="J362" s="538" t="str">
        <f t="shared" si="6"/>
        <v/>
      </c>
      <c r="K362" s="549"/>
      <c r="L362" s="549"/>
      <c r="M362" s="550"/>
      <c r="N362" s="539"/>
      <c r="O362" s="539"/>
      <c r="P362" s="539"/>
      <c r="Q362" s="539"/>
      <c r="R362" s="539"/>
      <c r="S362" s="538" t="s">
        <v>1728</v>
      </c>
    </row>
    <row r="363" spans="4:19" x14ac:dyDescent="0.3">
      <c r="D363" s="539" t="s">
        <v>3259</v>
      </c>
      <c r="E363" s="538" t="s">
        <v>3252</v>
      </c>
      <c r="F363" s="539"/>
      <c r="G363" s="538"/>
      <c r="H363" s="539"/>
      <c r="I363" s="539"/>
      <c r="J363" s="538" t="str">
        <f t="shared" si="6"/>
        <v/>
      </c>
      <c r="K363" s="549"/>
      <c r="L363" s="549"/>
      <c r="M363" s="550"/>
      <c r="N363" s="539"/>
      <c r="O363" s="539"/>
      <c r="P363" s="539"/>
      <c r="Q363" s="539"/>
      <c r="R363" s="539"/>
      <c r="S363" s="538" t="s">
        <v>1729</v>
      </c>
    </row>
    <row r="364" spans="4:19" x14ac:dyDescent="0.3">
      <c r="D364" s="539" t="s">
        <v>3260</v>
      </c>
      <c r="E364" s="538" t="s">
        <v>3252</v>
      </c>
      <c r="F364" s="539"/>
      <c r="G364" s="538"/>
      <c r="H364" s="539"/>
      <c r="I364" s="539"/>
      <c r="J364" s="538" t="str">
        <f t="shared" si="6"/>
        <v/>
      </c>
      <c r="K364" s="549"/>
      <c r="L364" s="549"/>
      <c r="M364" s="550"/>
      <c r="N364" s="539"/>
      <c r="O364" s="539"/>
      <c r="P364" s="539"/>
      <c r="Q364" s="539"/>
      <c r="R364" s="539"/>
      <c r="S364" s="538" t="s">
        <v>1730</v>
      </c>
    </row>
    <row r="365" spans="4:19" x14ac:dyDescent="0.3">
      <c r="D365" s="539" t="s">
        <v>3261</v>
      </c>
      <c r="E365" s="538" t="s">
        <v>3252</v>
      </c>
      <c r="F365" s="539"/>
      <c r="G365" s="538"/>
      <c r="H365" s="539"/>
      <c r="I365" s="539"/>
      <c r="J365" s="538" t="str">
        <f t="shared" si="6"/>
        <v/>
      </c>
      <c r="K365" s="549"/>
      <c r="L365" s="549"/>
      <c r="M365" s="550"/>
      <c r="N365" s="539"/>
      <c r="O365" s="539"/>
      <c r="P365" s="539"/>
      <c r="Q365" s="539"/>
      <c r="R365" s="539"/>
      <c r="S365" s="538" t="s">
        <v>1731</v>
      </c>
    </row>
    <row r="366" spans="4:19" x14ac:dyDescent="0.3">
      <c r="D366" s="539" t="s">
        <v>3262</v>
      </c>
      <c r="E366" s="538" t="s">
        <v>3263</v>
      </c>
      <c r="F366" s="539"/>
      <c r="G366" s="538"/>
      <c r="H366" s="539"/>
      <c r="I366" s="539"/>
      <c r="J366" s="538" t="str">
        <f t="shared" si="6"/>
        <v/>
      </c>
      <c r="K366" s="549"/>
      <c r="L366" s="549"/>
      <c r="M366" s="550"/>
      <c r="N366" s="539"/>
      <c r="O366" s="539"/>
      <c r="P366" s="539"/>
      <c r="Q366" s="539"/>
      <c r="R366" s="539"/>
      <c r="S366" s="538" t="s">
        <v>1732</v>
      </c>
    </row>
    <row r="367" spans="4:19" x14ac:dyDescent="0.3">
      <c r="D367" s="539" t="s">
        <v>3264</v>
      </c>
      <c r="E367" s="538" t="s">
        <v>3263</v>
      </c>
      <c r="F367" s="539"/>
      <c r="G367" s="538"/>
      <c r="H367" s="539"/>
      <c r="I367" s="539"/>
      <c r="J367" s="538" t="str">
        <f t="shared" si="6"/>
        <v/>
      </c>
      <c r="K367" s="549"/>
      <c r="L367" s="549"/>
      <c r="M367" s="550"/>
      <c r="N367" s="539"/>
      <c r="O367" s="539"/>
      <c r="P367" s="539"/>
      <c r="Q367" s="539"/>
      <c r="R367" s="539"/>
      <c r="S367" s="538" t="s">
        <v>1733</v>
      </c>
    </row>
    <row r="368" spans="4:19" x14ac:dyDescent="0.3">
      <c r="D368" s="539" t="s">
        <v>3265</v>
      </c>
      <c r="E368" s="538" t="s">
        <v>3263</v>
      </c>
      <c r="F368" s="539"/>
      <c r="G368" s="538"/>
      <c r="H368" s="539"/>
      <c r="I368" s="539"/>
      <c r="J368" s="538" t="str">
        <f t="shared" si="6"/>
        <v/>
      </c>
      <c r="K368" s="549"/>
      <c r="L368" s="549"/>
      <c r="M368" s="550"/>
      <c r="N368" s="539"/>
      <c r="O368" s="539"/>
      <c r="P368" s="539"/>
      <c r="Q368" s="539"/>
      <c r="R368" s="539"/>
      <c r="S368" s="538" t="s">
        <v>1734</v>
      </c>
    </row>
    <row r="369" spans="4:19" x14ac:dyDescent="0.3">
      <c r="D369" s="539" t="s">
        <v>3266</v>
      </c>
      <c r="E369" s="538" t="s">
        <v>3263</v>
      </c>
      <c r="F369" s="539"/>
      <c r="G369" s="538"/>
      <c r="H369" s="539"/>
      <c r="I369" s="539"/>
      <c r="J369" s="538" t="str">
        <f t="shared" si="6"/>
        <v/>
      </c>
      <c r="K369" s="549"/>
      <c r="L369" s="549"/>
      <c r="M369" s="550"/>
      <c r="N369" s="539"/>
      <c r="O369" s="539"/>
      <c r="P369" s="539"/>
      <c r="Q369" s="539"/>
      <c r="R369" s="539"/>
      <c r="S369" s="538" t="s">
        <v>1735</v>
      </c>
    </row>
    <row r="370" spans="4:19" x14ac:dyDescent="0.3">
      <c r="D370" s="539" t="s">
        <v>3267</v>
      </c>
      <c r="E370" s="538" t="s">
        <v>3263</v>
      </c>
      <c r="F370" s="539"/>
      <c r="G370" s="538"/>
      <c r="H370" s="539"/>
      <c r="I370" s="539"/>
      <c r="J370" s="538" t="str">
        <f t="shared" si="6"/>
        <v/>
      </c>
      <c r="K370" s="549"/>
      <c r="L370" s="549"/>
      <c r="M370" s="550"/>
      <c r="N370" s="539"/>
      <c r="O370" s="539"/>
      <c r="P370" s="539"/>
      <c r="Q370" s="539"/>
      <c r="R370" s="539"/>
      <c r="S370" s="538" t="s">
        <v>1736</v>
      </c>
    </row>
    <row r="371" spans="4:19" x14ac:dyDescent="0.3">
      <c r="D371" s="539" t="s">
        <v>3268</v>
      </c>
      <c r="E371" s="538" t="s">
        <v>3263</v>
      </c>
      <c r="F371" s="539"/>
      <c r="G371" s="538"/>
      <c r="H371" s="539"/>
      <c r="I371" s="539"/>
      <c r="J371" s="538" t="str">
        <f t="shared" si="6"/>
        <v/>
      </c>
      <c r="K371" s="549"/>
      <c r="L371" s="549"/>
      <c r="M371" s="550"/>
      <c r="N371" s="539"/>
      <c r="O371" s="539"/>
      <c r="P371" s="539"/>
      <c r="Q371" s="539"/>
      <c r="R371" s="539"/>
      <c r="S371" s="538" t="s">
        <v>1737</v>
      </c>
    </row>
    <row r="372" spans="4:19" x14ac:dyDescent="0.3">
      <c r="D372" s="539" t="s">
        <v>3269</v>
      </c>
      <c r="E372" s="538" t="s">
        <v>3263</v>
      </c>
      <c r="F372" s="539"/>
      <c r="G372" s="538"/>
      <c r="H372" s="539"/>
      <c r="I372" s="539"/>
      <c r="J372" s="538" t="str">
        <f t="shared" si="6"/>
        <v/>
      </c>
      <c r="K372" s="549"/>
      <c r="L372" s="549"/>
      <c r="M372" s="550"/>
      <c r="N372" s="539"/>
      <c r="O372" s="539"/>
      <c r="P372" s="539"/>
      <c r="Q372" s="539"/>
      <c r="R372" s="539"/>
      <c r="S372" s="538" t="s">
        <v>1738</v>
      </c>
    </row>
    <row r="373" spans="4:19" x14ac:dyDescent="0.3">
      <c r="D373" s="539" t="s">
        <v>3270</v>
      </c>
      <c r="E373" s="538" t="s">
        <v>3263</v>
      </c>
      <c r="F373" s="539"/>
      <c r="G373" s="538"/>
      <c r="H373" s="539"/>
      <c r="I373" s="539"/>
      <c r="J373" s="538" t="str">
        <f t="shared" si="6"/>
        <v/>
      </c>
      <c r="K373" s="549"/>
      <c r="L373" s="549"/>
      <c r="M373" s="550"/>
      <c r="N373" s="539"/>
      <c r="O373" s="539"/>
      <c r="P373" s="539"/>
      <c r="Q373" s="539"/>
      <c r="R373" s="539"/>
      <c r="S373" s="538" t="s">
        <v>1739</v>
      </c>
    </row>
    <row r="374" spans="4:19" x14ac:dyDescent="0.3">
      <c r="D374" s="539" t="s">
        <v>3271</v>
      </c>
      <c r="E374" s="538" t="s">
        <v>3263</v>
      </c>
      <c r="F374" s="539"/>
      <c r="G374" s="538"/>
      <c r="H374" s="539"/>
      <c r="I374" s="539"/>
      <c r="J374" s="538" t="str">
        <f t="shared" si="6"/>
        <v/>
      </c>
      <c r="K374" s="549"/>
      <c r="L374" s="549"/>
      <c r="M374" s="550"/>
      <c r="N374" s="539"/>
      <c r="O374" s="539"/>
      <c r="P374" s="539"/>
      <c r="Q374" s="539"/>
      <c r="R374" s="539"/>
      <c r="S374" s="538" t="s">
        <v>1740</v>
      </c>
    </row>
    <row r="375" spans="4:19" x14ac:dyDescent="0.3">
      <c r="D375" s="539" t="s">
        <v>3272</v>
      </c>
      <c r="E375" s="538" t="s">
        <v>3263</v>
      </c>
      <c r="F375" s="539"/>
      <c r="G375" s="538"/>
      <c r="H375" s="539"/>
      <c r="I375" s="539"/>
      <c r="J375" s="538" t="str">
        <f t="shared" si="6"/>
        <v/>
      </c>
      <c r="K375" s="549"/>
      <c r="L375" s="549"/>
      <c r="M375" s="550"/>
      <c r="N375" s="539"/>
      <c r="O375" s="539"/>
      <c r="P375" s="539"/>
      <c r="Q375" s="539"/>
      <c r="R375" s="539"/>
      <c r="S375" s="538" t="s">
        <v>1741</v>
      </c>
    </row>
    <row r="376" spans="4:19" x14ac:dyDescent="0.3">
      <c r="D376" s="539" t="s">
        <v>3273</v>
      </c>
      <c r="E376" s="538" t="s">
        <v>3274</v>
      </c>
      <c r="F376" s="539"/>
      <c r="G376" s="538"/>
      <c r="H376" s="539"/>
      <c r="I376" s="539"/>
      <c r="J376" s="538" t="str">
        <f t="shared" si="6"/>
        <v/>
      </c>
      <c r="K376" s="549"/>
      <c r="L376" s="549"/>
      <c r="M376" s="550"/>
      <c r="N376" s="539"/>
      <c r="O376" s="539"/>
      <c r="P376" s="539"/>
      <c r="Q376" s="539"/>
      <c r="R376" s="539"/>
      <c r="S376" s="538" t="s">
        <v>1742</v>
      </c>
    </row>
    <row r="377" spans="4:19" x14ac:dyDescent="0.3">
      <c r="D377" s="539" t="s">
        <v>3275</v>
      </c>
      <c r="E377" s="538" t="s">
        <v>3274</v>
      </c>
      <c r="F377" s="539"/>
      <c r="G377" s="538"/>
      <c r="H377" s="539"/>
      <c r="I377" s="539"/>
      <c r="J377" s="538" t="str">
        <f t="shared" si="6"/>
        <v/>
      </c>
      <c r="K377" s="549"/>
      <c r="L377" s="549"/>
      <c r="M377" s="550"/>
      <c r="N377" s="539"/>
      <c r="O377" s="539"/>
      <c r="P377" s="539"/>
      <c r="Q377" s="539"/>
      <c r="R377" s="539"/>
      <c r="S377" s="538" t="s">
        <v>1743</v>
      </c>
    </row>
    <row r="378" spans="4:19" x14ac:dyDescent="0.3">
      <c r="D378" s="539" t="s">
        <v>3276</v>
      </c>
      <c r="E378" s="538" t="s">
        <v>3274</v>
      </c>
      <c r="F378" s="539"/>
      <c r="G378" s="538"/>
      <c r="H378" s="539"/>
      <c r="I378" s="539"/>
      <c r="J378" s="538" t="str">
        <f t="shared" si="6"/>
        <v/>
      </c>
      <c r="K378" s="549"/>
      <c r="L378" s="549"/>
      <c r="M378" s="550"/>
      <c r="N378" s="539"/>
      <c r="O378" s="539"/>
      <c r="P378" s="539"/>
      <c r="Q378" s="539"/>
      <c r="R378" s="539"/>
      <c r="S378" s="538" t="s">
        <v>1744</v>
      </c>
    </row>
    <row r="379" spans="4:19" x14ac:dyDescent="0.3">
      <c r="D379" s="539" t="s">
        <v>3277</v>
      </c>
      <c r="E379" s="538" t="s">
        <v>3274</v>
      </c>
      <c r="F379" s="539"/>
      <c r="G379" s="538"/>
      <c r="H379" s="539"/>
      <c r="I379" s="539"/>
      <c r="J379" s="538" t="str">
        <f t="shared" si="6"/>
        <v/>
      </c>
      <c r="K379" s="549"/>
      <c r="L379" s="549"/>
      <c r="M379" s="550"/>
      <c r="N379" s="539"/>
      <c r="O379" s="539"/>
      <c r="P379" s="539"/>
      <c r="Q379" s="539"/>
      <c r="R379" s="539"/>
      <c r="S379" s="538" t="s">
        <v>1745</v>
      </c>
    </row>
    <row r="380" spans="4:19" x14ac:dyDescent="0.3">
      <c r="D380" s="539" t="s">
        <v>3278</v>
      </c>
      <c r="E380" s="538" t="s">
        <v>3274</v>
      </c>
      <c r="F380" s="539"/>
      <c r="G380" s="538"/>
      <c r="H380" s="539"/>
      <c r="I380" s="539"/>
      <c r="J380" s="538" t="str">
        <f t="shared" ref="J380:J443" si="7">F380&amp;H380&amp;I380</f>
        <v/>
      </c>
      <c r="K380" s="549"/>
      <c r="L380" s="549"/>
      <c r="M380" s="550"/>
      <c r="N380" s="539"/>
      <c r="O380" s="539"/>
      <c r="P380" s="539"/>
      <c r="Q380" s="539"/>
      <c r="R380" s="539"/>
      <c r="S380" s="538" t="s">
        <v>1746</v>
      </c>
    </row>
    <row r="381" spans="4:19" x14ac:dyDescent="0.3">
      <c r="D381" s="539" t="s">
        <v>3279</v>
      </c>
      <c r="E381" s="538" t="s">
        <v>3274</v>
      </c>
      <c r="F381" s="539"/>
      <c r="G381" s="538"/>
      <c r="H381" s="539"/>
      <c r="I381" s="539"/>
      <c r="J381" s="538" t="str">
        <f t="shared" si="7"/>
        <v/>
      </c>
      <c r="K381" s="549"/>
      <c r="L381" s="549"/>
      <c r="M381" s="550"/>
      <c r="N381" s="539"/>
      <c r="O381" s="539"/>
      <c r="P381" s="539"/>
      <c r="Q381" s="539"/>
      <c r="R381" s="539"/>
      <c r="S381" s="538" t="s">
        <v>1747</v>
      </c>
    </row>
    <row r="382" spans="4:19" x14ac:dyDescent="0.3">
      <c r="D382" s="539" t="s">
        <v>3280</v>
      </c>
      <c r="E382" s="538" t="s">
        <v>3274</v>
      </c>
      <c r="F382" s="539"/>
      <c r="G382" s="538"/>
      <c r="H382" s="539"/>
      <c r="I382" s="539"/>
      <c r="J382" s="538" t="str">
        <f t="shared" si="7"/>
        <v/>
      </c>
      <c r="K382" s="549"/>
      <c r="L382" s="549"/>
      <c r="M382" s="550"/>
      <c r="N382" s="539"/>
      <c r="O382" s="539"/>
      <c r="P382" s="539"/>
      <c r="Q382" s="539"/>
      <c r="R382" s="539"/>
      <c r="S382" s="538" t="s">
        <v>1748</v>
      </c>
    </row>
    <row r="383" spans="4:19" x14ac:dyDescent="0.3">
      <c r="D383" s="539" t="s">
        <v>3281</v>
      </c>
      <c r="E383" s="538" t="s">
        <v>3274</v>
      </c>
      <c r="F383" s="539"/>
      <c r="G383" s="538"/>
      <c r="H383" s="539"/>
      <c r="I383" s="539"/>
      <c r="J383" s="538" t="str">
        <f t="shared" si="7"/>
        <v/>
      </c>
      <c r="K383" s="549"/>
      <c r="L383" s="549"/>
      <c r="M383" s="550"/>
      <c r="N383" s="539"/>
      <c r="O383" s="539"/>
      <c r="P383" s="539"/>
      <c r="Q383" s="539"/>
      <c r="R383" s="539"/>
      <c r="S383" s="538" t="s">
        <v>1749</v>
      </c>
    </row>
    <row r="384" spans="4:19" x14ac:dyDescent="0.3">
      <c r="D384" s="539" t="s">
        <v>3282</v>
      </c>
      <c r="E384" s="538" t="s">
        <v>3274</v>
      </c>
      <c r="F384" s="539"/>
      <c r="G384" s="538"/>
      <c r="H384" s="539"/>
      <c r="I384" s="539"/>
      <c r="J384" s="538" t="str">
        <f t="shared" si="7"/>
        <v/>
      </c>
      <c r="K384" s="549"/>
      <c r="L384" s="549"/>
      <c r="M384" s="550"/>
      <c r="N384" s="539"/>
      <c r="O384" s="539"/>
      <c r="P384" s="539"/>
      <c r="Q384" s="539"/>
      <c r="R384" s="539"/>
      <c r="S384" s="538" t="s">
        <v>1750</v>
      </c>
    </row>
    <row r="385" spans="4:19" x14ac:dyDescent="0.3">
      <c r="D385" s="539" t="s">
        <v>3283</v>
      </c>
      <c r="E385" s="538" t="s">
        <v>3274</v>
      </c>
      <c r="F385" s="539"/>
      <c r="G385" s="538"/>
      <c r="H385" s="539"/>
      <c r="I385" s="539"/>
      <c r="J385" s="538" t="str">
        <f t="shared" si="7"/>
        <v/>
      </c>
      <c r="K385" s="549"/>
      <c r="L385" s="549"/>
      <c r="M385" s="550"/>
      <c r="N385" s="539"/>
      <c r="O385" s="539"/>
      <c r="P385" s="539"/>
      <c r="Q385" s="539"/>
      <c r="R385" s="539"/>
      <c r="S385" s="538" t="s">
        <v>1751</v>
      </c>
    </row>
    <row r="386" spans="4:19" x14ac:dyDescent="0.3">
      <c r="D386" s="539" t="s">
        <v>3284</v>
      </c>
      <c r="E386" s="538" t="s">
        <v>3285</v>
      </c>
      <c r="F386" s="539"/>
      <c r="G386" s="538"/>
      <c r="H386" s="539"/>
      <c r="I386" s="539"/>
      <c r="J386" s="538" t="str">
        <f t="shared" si="7"/>
        <v/>
      </c>
      <c r="K386" s="549"/>
      <c r="L386" s="549"/>
      <c r="M386" s="550"/>
      <c r="N386" s="539"/>
      <c r="O386" s="539"/>
      <c r="P386" s="539"/>
      <c r="Q386" s="539"/>
      <c r="R386" s="539"/>
      <c r="S386" s="538" t="s">
        <v>1752</v>
      </c>
    </row>
    <row r="387" spans="4:19" x14ac:dyDescent="0.3">
      <c r="D387" s="539" t="s">
        <v>3286</v>
      </c>
      <c r="E387" s="538" t="s">
        <v>3285</v>
      </c>
      <c r="F387" s="539"/>
      <c r="G387" s="538"/>
      <c r="H387" s="539"/>
      <c r="I387" s="539"/>
      <c r="J387" s="538" t="str">
        <f t="shared" si="7"/>
        <v/>
      </c>
      <c r="K387" s="549"/>
      <c r="L387" s="549"/>
      <c r="M387" s="550"/>
      <c r="N387" s="539"/>
      <c r="O387" s="539"/>
      <c r="P387" s="539"/>
      <c r="Q387" s="539"/>
      <c r="R387" s="539"/>
      <c r="S387" s="538" t="s">
        <v>1753</v>
      </c>
    </row>
    <row r="388" spans="4:19" x14ac:dyDescent="0.3">
      <c r="D388" s="539" t="s">
        <v>3287</v>
      </c>
      <c r="E388" s="538" t="s">
        <v>3285</v>
      </c>
      <c r="F388" s="539"/>
      <c r="G388" s="538"/>
      <c r="H388" s="539"/>
      <c r="I388" s="539"/>
      <c r="J388" s="538" t="str">
        <f t="shared" si="7"/>
        <v/>
      </c>
      <c r="K388" s="549"/>
      <c r="L388" s="549"/>
      <c r="M388" s="550"/>
      <c r="N388" s="539"/>
      <c r="O388" s="539"/>
      <c r="P388" s="539"/>
      <c r="Q388" s="539"/>
      <c r="R388" s="539"/>
      <c r="S388" s="538" t="s">
        <v>1754</v>
      </c>
    </row>
    <row r="389" spans="4:19" x14ac:dyDescent="0.3">
      <c r="D389" s="539" t="s">
        <v>3288</v>
      </c>
      <c r="E389" s="538" t="s">
        <v>3285</v>
      </c>
      <c r="F389" s="539"/>
      <c r="G389" s="538"/>
      <c r="H389" s="539"/>
      <c r="I389" s="539"/>
      <c r="J389" s="538" t="str">
        <f t="shared" si="7"/>
        <v/>
      </c>
      <c r="K389" s="549"/>
      <c r="L389" s="549"/>
      <c r="M389" s="550"/>
      <c r="N389" s="539"/>
      <c r="O389" s="539"/>
      <c r="P389" s="539"/>
      <c r="Q389" s="539"/>
      <c r="R389" s="539"/>
      <c r="S389" s="538" t="s">
        <v>1755</v>
      </c>
    </row>
    <row r="390" spans="4:19" x14ac:dyDescent="0.3">
      <c r="D390" s="539" t="s">
        <v>3289</v>
      </c>
      <c r="E390" s="538" t="s">
        <v>3285</v>
      </c>
      <c r="F390" s="539"/>
      <c r="G390" s="538"/>
      <c r="H390" s="539"/>
      <c r="I390" s="539"/>
      <c r="J390" s="538" t="str">
        <f t="shared" si="7"/>
        <v/>
      </c>
      <c r="K390" s="549"/>
      <c r="L390" s="549"/>
      <c r="M390" s="550"/>
      <c r="N390" s="539"/>
      <c r="O390" s="539"/>
      <c r="P390" s="539"/>
      <c r="Q390" s="539"/>
      <c r="R390" s="539"/>
      <c r="S390" s="538" t="s">
        <v>1756</v>
      </c>
    </row>
    <row r="391" spans="4:19" x14ac:dyDescent="0.3">
      <c r="D391" s="539" t="s">
        <v>3290</v>
      </c>
      <c r="E391" s="538" t="s">
        <v>3285</v>
      </c>
      <c r="F391" s="539"/>
      <c r="G391" s="538"/>
      <c r="H391" s="539"/>
      <c r="I391" s="539"/>
      <c r="J391" s="538" t="str">
        <f t="shared" si="7"/>
        <v/>
      </c>
      <c r="K391" s="549"/>
      <c r="L391" s="549"/>
      <c r="M391" s="550"/>
      <c r="N391" s="539"/>
      <c r="O391" s="539"/>
      <c r="P391" s="539"/>
      <c r="Q391" s="539"/>
      <c r="R391" s="539"/>
      <c r="S391" s="538" t="s">
        <v>1757</v>
      </c>
    </row>
    <row r="392" spans="4:19" x14ac:dyDescent="0.3">
      <c r="D392" s="539" t="s">
        <v>3291</v>
      </c>
      <c r="E392" s="538" t="s">
        <v>3285</v>
      </c>
      <c r="F392" s="539"/>
      <c r="G392" s="538"/>
      <c r="H392" s="539"/>
      <c r="I392" s="539"/>
      <c r="J392" s="538" t="str">
        <f t="shared" si="7"/>
        <v/>
      </c>
      <c r="K392" s="549"/>
      <c r="L392" s="549"/>
      <c r="M392" s="550"/>
      <c r="N392" s="539"/>
      <c r="O392" s="539"/>
      <c r="P392" s="539"/>
      <c r="Q392" s="539"/>
      <c r="R392" s="539"/>
      <c r="S392" s="538" t="s">
        <v>1758</v>
      </c>
    </row>
    <row r="393" spans="4:19" x14ac:dyDescent="0.3">
      <c r="D393" s="539" t="s">
        <v>3292</v>
      </c>
      <c r="E393" s="538" t="s">
        <v>3285</v>
      </c>
      <c r="F393" s="539"/>
      <c r="G393" s="538"/>
      <c r="H393" s="539"/>
      <c r="I393" s="539"/>
      <c r="J393" s="538" t="str">
        <f t="shared" si="7"/>
        <v/>
      </c>
      <c r="K393" s="549"/>
      <c r="L393" s="549"/>
      <c r="M393" s="550"/>
      <c r="N393" s="539"/>
      <c r="O393" s="539"/>
      <c r="P393" s="539"/>
      <c r="Q393" s="539"/>
      <c r="R393" s="539"/>
      <c r="S393" s="538" t="s">
        <v>1759</v>
      </c>
    </row>
    <row r="394" spans="4:19" x14ac:dyDescent="0.3">
      <c r="D394" s="539" t="s">
        <v>3293</v>
      </c>
      <c r="E394" s="538" t="s">
        <v>3285</v>
      </c>
      <c r="F394" s="539"/>
      <c r="G394" s="538"/>
      <c r="H394" s="539"/>
      <c r="I394" s="539"/>
      <c r="J394" s="538" t="str">
        <f t="shared" si="7"/>
        <v/>
      </c>
      <c r="K394" s="549"/>
      <c r="L394" s="549"/>
      <c r="M394" s="550"/>
      <c r="N394" s="539"/>
      <c r="O394" s="539"/>
      <c r="P394" s="539"/>
      <c r="Q394" s="539"/>
      <c r="R394" s="539"/>
      <c r="S394" s="538" t="s">
        <v>1760</v>
      </c>
    </row>
    <row r="395" spans="4:19" x14ac:dyDescent="0.3">
      <c r="D395" s="539" t="s">
        <v>3294</v>
      </c>
      <c r="E395" s="538" t="s">
        <v>3285</v>
      </c>
      <c r="F395" s="539"/>
      <c r="G395" s="538"/>
      <c r="H395" s="539"/>
      <c r="I395" s="539"/>
      <c r="J395" s="538" t="str">
        <f t="shared" si="7"/>
        <v/>
      </c>
      <c r="K395" s="549"/>
      <c r="L395" s="549"/>
      <c r="M395" s="550"/>
      <c r="N395" s="539"/>
      <c r="O395" s="539"/>
      <c r="P395" s="539"/>
      <c r="Q395" s="539"/>
      <c r="R395" s="539"/>
      <c r="S395" s="538" t="s">
        <v>1761</v>
      </c>
    </row>
    <row r="396" spans="4:19" x14ac:dyDescent="0.3">
      <c r="D396" s="539" t="s">
        <v>3295</v>
      </c>
      <c r="E396" s="538" t="s">
        <v>3296</v>
      </c>
      <c r="F396" s="539"/>
      <c r="G396" s="538"/>
      <c r="H396" s="539"/>
      <c r="I396" s="539"/>
      <c r="J396" s="538" t="str">
        <f t="shared" si="7"/>
        <v/>
      </c>
      <c r="K396" s="549"/>
      <c r="L396" s="549"/>
      <c r="M396" s="550"/>
      <c r="N396" s="539"/>
      <c r="O396" s="539"/>
      <c r="P396" s="539"/>
      <c r="Q396" s="539"/>
      <c r="R396" s="539"/>
      <c r="S396" s="538" t="s">
        <v>1762</v>
      </c>
    </row>
    <row r="397" spans="4:19" x14ac:dyDescent="0.3">
      <c r="D397" s="539" t="s">
        <v>3297</v>
      </c>
      <c r="E397" s="538" t="s">
        <v>3296</v>
      </c>
      <c r="F397" s="539"/>
      <c r="G397" s="538"/>
      <c r="H397" s="539"/>
      <c r="I397" s="539"/>
      <c r="J397" s="538" t="str">
        <f t="shared" si="7"/>
        <v/>
      </c>
      <c r="K397" s="549"/>
      <c r="L397" s="549"/>
      <c r="M397" s="550"/>
      <c r="N397" s="539"/>
      <c r="O397" s="539"/>
      <c r="P397" s="539"/>
      <c r="Q397" s="539"/>
      <c r="R397" s="539"/>
      <c r="S397" s="538" t="s">
        <v>1763</v>
      </c>
    </row>
    <row r="398" spans="4:19" x14ac:dyDescent="0.3">
      <c r="D398" s="539" t="s">
        <v>3298</v>
      </c>
      <c r="E398" s="538" t="s">
        <v>3296</v>
      </c>
      <c r="F398" s="539"/>
      <c r="G398" s="538"/>
      <c r="H398" s="539"/>
      <c r="I398" s="539"/>
      <c r="J398" s="538" t="str">
        <f t="shared" si="7"/>
        <v/>
      </c>
      <c r="K398" s="549"/>
      <c r="L398" s="549"/>
      <c r="M398" s="550"/>
      <c r="N398" s="539"/>
      <c r="O398" s="539"/>
      <c r="P398" s="539"/>
      <c r="Q398" s="539"/>
      <c r="R398" s="539"/>
      <c r="S398" s="538" t="s">
        <v>1764</v>
      </c>
    </row>
    <row r="399" spans="4:19" x14ac:dyDescent="0.3">
      <c r="D399" s="539" t="s">
        <v>3299</v>
      </c>
      <c r="E399" s="538" t="s">
        <v>3296</v>
      </c>
      <c r="F399" s="539"/>
      <c r="G399" s="538"/>
      <c r="H399" s="539"/>
      <c r="I399" s="539"/>
      <c r="J399" s="538" t="str">
        <f t="shared" si="7"/>
        <v/>
      </c>
      <c r="K399" s="549"/>
      <c r="L399" s="549"/>
      <c r="M399" s="550"/>
      <c r="N399" s="539"/>
      <c r="O399" s="539"/>
      <c r="P399" s="539"/>
      <c r="Q399" s="539"/>
      <c r="R399" s="539"/>
      <c r="S399" s="538" t="s">
        <v>1765</v>
      </c>
    </row>
    <row r="400" spans="4:19" x14ac:dyDescent="0.3">
      <c r="D400" s="539" t="s">
        <v>3300</v>
      </c>
      <c r="E400" s="538" t="s">
        <v>3296</v>
      </c>
      <c r="F400" s="539"/>
      <c r="G400" s="538"/>
      <c r="H400" s="539"/>
      <c r="I400" s="539"/>
      <c r="J400" s="538" t="str">
        <f t="shared" si="7"/>
        <v/>
      </c>
      <c r="K400" s="549"/>
      <c r="L400" s="549"/>
      <c r="M400" s="550"/>
      <c r="N400" s="539"/>
      <c r="O400" s="539"/>
      <c r="P400" s="539"/>
      <c r="Q400" s="539"/>
      <c r="R400" s="539"/>
      <c r="S400" s="538" t="s">
        <v>1766</v>
      </c>
    </row>
    <row r="401" spans="4:19" x14ac:dyDescent="0.3">
      <c r="D401" s="539" t="s">
        <v>3301</v>
      </c>
      <c r="E401" s="538" t="s">
        <v>3296</v>
      </c>
      <c r="F401" s="539"/>
      <c r="G401" s="538"/>
      <c r="H401" s="539"/>
      <c r="I401" s="539"/>
      <c r="J401" s="538" t="str">
        <f t="shared" si="7"/>
        <v/>
      </c>
      <c r="K401" s="549"/>
      <c r="L401" s="549"/>
      <c r="M401" s="550"/>
      <c r="N401" s="539"/>
      <c r="O401" s="539"/>
      <c r="P401" s="539"/>
      <c r="Q401" s="539"/>
      <c r="R401" s="539"/>
      <c r="S401" s="538" t="s">
        <v>1767</v>
      </c>
    </row>
    <row r="402" spans="4:19" x14ac:dyDescent="0.3">
      <c r="D402" s="539" t="s">
        <v>3302</v>
      </c>
      <c r="E402" s="538" t="s">
        <v>3296</v>
      </c>
      <c r="F402" s="539"/>
      <c r="G402" s="538"/>
      <c r="H402" s="539"/>
      <c r="I402" s="539"/>
      <c r="J402" s="538" t="str">
        <f t="shared" si="7"/>
        <v/>
      </c>
      <c r="K402" s="549"/>
      <c r="L402" s="549"/>
      <c r="M402" s="550"/>
      <c r="N402" s="539"/>
      <c r="O402" s="539"/>
      <c r="P402" s="539"/>
      <c r="Q402" s="539"/>
      <c r="R402" s="539"/>
      <c r="S402" s="538" t="s">
        <v>1768</v>
      </c>
    </row>
    <row r="403" spans="4:19" x14ac:dyDescent="0.3">
      <c r="D403" s="539" t="s">
        <v>3303</v>
      </c>
      <c r="E403" s="538" t="s">
        <v>3296</v>
      </c>
      <c r="F403" s="539"/>
      <c r="G403" s="538"/>
      <c r="H403" s="539"/>
      <c r="I403" s="539"/>
      <c r="J403" s="538" t="str">
        <f t="shared" si="7"/>
        <v/>
      </c>
      <c r="K403" s="549"/>
      <c r="L403" s="549"/>
      <c r="M403" s="550"/>
      <c r="N403" s="539"/>
      <c r="O403" s="539"/>
      <c r="P403" s="539"/>
      <c r="Q403" s="539"/>
      <c r="R403" s="539"/>
      <c r="S403" s="538" t="s">
        <v>1769</v>
      </c>
    </row>
    <row r="404" spans="4:19" x14ac:dyDescent="0.3">
      <c r="D404" s="539" t="s">
        <v>3304</v>
      </c>
      <c r="E404" s="538" t="s">
        <v>3296</v>
      </c>
      <c r="F404" s="539"/>
      <c r="G404" s="538"/>
      <c r="H404" s="539"/>
      <c r="I404" s="539"/>
      <c r="J404" s="538" t="str">
        <f t="shared" si="7"/>
        <v/>
      </c>
      <c r="K404" s="549"/>
      <c r="L404" s="549"/>
      <c r="M404" s="550"/>
      <c r="N404" s="539"/>
      <c r="O404" s="539"/>
      <c r="P404" s="539"/>
      <c r="Q404" s="539"/>
      <c r="R404" s="539"/>
      <c r="S404" s="538" t="s">
        <v>1770</v>
      </c>
    </row>
    <row r="405" spans="4:19" x14ac:dyDescent="0.3">
      <c r="D405" s="539" t="s">
        <v>3305</v>
      </c>
      <c r="E405" s="538" t="s">
        <v>3296</v>
      </c>
      <c r="F405" s="539"/>
      <c r="G405" s="538"/>
      <c r="H405" s="539"/>
      <c r="I405" s="539"/>
      <c r="J405" s="538" t="str">
        <f t="shared" si="7"/>
        <v/>
      </c>
      <c r="K405" s="549"/>
      <c r="L405" s="549"/>
      <c r="M405" s="550"/>
      <c r="N405" s="539"/>
      <c r="O405" s="539"/>
      <c r="P405" s="539"/>
      <c r="Q405" s="539"/>
      <c r="R405" s="539"/>
      <c r="S405" s="538" t="s">
        <v>1771</v>
      </c>
    </row>
    <row r="406" spans="4:19" x14ac:dyDescent="0.3">
      <c r="D406" s="539" t="s">
        <v>3306</v>
      </c>
      <c r="E406" s="538" t="s">
        <v>3307</v>
      </c>
      <c r="F406" s="539"/>
      <c r="G406" s="538"/>
      <c r="H406" s="539"/>
      <c r="I406" s="539"/>
      <c r="J406" s="538" t="str">
        <f t="shared" si="7"/>
        <v/>
      </c>
      <c r="K406" s="549"/>
      <c r="L406" s="549"/>
      <c r="M406" s="550"/>
      <c r="N406" s="539"/>
      <c r="O406" s="539"/>
      <c r="P406" s="539"/>
      <c r="Q406" s="539"/>
      <c r="R406" s="539"/>
      <c r="S406" s="538" t="s">
        <v>1772</v>
      </c>
    </row>
    <row r="407" spans="4:19" x14ac:dyDescent="0.3">
      <c r="D407" s="539" t="s">
        <v>3308</v>
      </c>
      <c r="E407" s="538" t="s">
        <v>3307</v>
      </c>
      <c r="F407" s="539"/>
      <c r="G407" s="538"/>
      <c r="H407" s="539"/>
      <c r="I407" s="539"/>
      <c r="J407" s="538" t="str">
        <f t="shared" si="7"/>
        <v/>
      </c>
      <c r="K407" s="549"/>
      <c r="L407" s="549"/>
      <c r="M407" s="550"/>
      <c r="N407" s="539"/>
      <c r="O407" s="539"/>
      <c r="P407" s="539"/>
      <c r="Q407" s="539"/>
      <c r="R407" s="539"/>
      <c r="S407" s="538" t="s">
        <v>1773</v>
      </c>
    </row>
    <row r="408" spans="4:19" x14ac:dyDescent="0.3">
      <c r="D408" s="539" t="s">
        <v>3309</v>
      </c>
      <c r="E408" s="538" t="s">
        <v>3307</v>
      </c>
      <c r="F408" s="539"/>
      <c r="G408" s="538"/>
      <c r="H408" s="539"/>
      <c r="I408" s="539"/>
      <c r="J408" s="538" t="str">
        <f t="shared" si="7"/>
        <v/>
      </c>
      <c r="K408" s="549"/>
      <c r="L408" s="549"/>
      <c r="M408" s="550"/>
      <c r="N408" s="539"/>
      <c r="O408" s="539"/>
      <c r="P408" s="539"/>
      <c r="Q408" s="539"/>
      <c r="R408" s="539"/>
      <c r="S408" s="538" t="s">
        <v>1774</v>
      </c>
    </row>
    <row r="409" spans="4:19" x14ac:dyDescent="0.3">
      <c r="D409" s="539" t="s">
        <v>3310</v>
      </c>
      <c r="E409" s="538" t="s">
        <v>3307</v>
      </c>
      <c r="F409" s="539"/>
      <c r="G409" s="538"/>
      <c r="H409" s="539"/>
      <c r="I409" s="539"/>
      <c r="J409" s="538" t="str">
        <f t="shared" si="7"/>
        <v/>
      </c>
      <c r="K409" s="549"/>
      <c r="L409" s="549"/>
      <c r="M409" s="550"/>
      <c r="N409" s="539"/>
      <c r="O409" s="539"/>
      <c r="P409" s="539"/>
      <c r="Q409" s="539"/>
      <c r="R409" s="539"/>
      <c r="S409" s="538" t="s">
        <v>1775</v>
      </c>
    </row>
    <row r="410" spans="4:19" x14ac:dyDescent="0.3">
      <c r="D410" s="539" t="s">
        <v>3311</v>
      </c>
      <c r="E410" s="538" t="s">
        <v>3307</v>
      </c>
      <c r="F410" s="539"/>
      <c r="G410" s="538"/>
      <c r="H410" s="539"/>
      <c r="I410" s="539"/>
      <c r="J410" s="538" t="str">
        <f t="shared" si="7"/>
        <v/>
      </c>
      <c r="K410" s="549"/>
      <c r="L410" s="549"/>
      <c r="M410" s="550"/>
      <c r="N410" s="539"/>
      <c r="O410" s="539"/>
      <c r="P410" s="539"/>
      <c r="Q410" s="539"/>
      <c r="R410" s="539"/>
      <c r="S410" s="538" t="s">
        <v>1776</v>
      </c>
    </row>
    <row r="411" spans="4:19" x14ac:dyDescent="0.3">
      <c r="D411" s="539" t="s">
        <v>3312</v>
      </c>
      <c r="E411" s="538" t="s">
        <v>3307</v>
      </c>
      <c r="F411" s="539"/>
      <c r="G411" s="538"/>
      <c r="H411" s="539"/>
      <c r="I411" s="539"/>
      <c r="J411" s="538" t="str">
        <f t="shared" si="7"/>
        <v/>
      </c>
      <c r="K411" s="549"/>
      <c r="L411" s="549"/>
      <c r="M411" s="550"/>
      <c r="N411" s="539"/>
      <c r="O411" s="539"/>
      <c r="P411" s="539"/>
      <c r="Q411" s="539"/>
      <c r="R411" s="539"/>
      <c r="S411" s="538" t="s">
        <v>1777</v>
      </c>
    </row>
    <row r="412" spans="4:19" x14ac:dyDescent="0.3">
      <c r="D412" s="539" t="s">
        <v>3313</v>
      </c>
      <c r="E412" s="538" t="s">
        <v>3307</v>
      </c>
      <c r="F412" s="539"/>
      <c r="G412" s="538"/>
      <c r="H412" s="539"/>
      <c r="I412" s="539"/>
      <c r="J412" s="538" t="str">
        <f t="shared" si="7"/>
        <v/>
      </c>
      <c r="K412" s="549"/>
      <c r="L412" s="549"/>
      <c r="M412" s="550"/>
      <c r="N412" s="539"/>
      <c r="O412" s="539"/>
      <c r="P412" s="539"/>
      <c r="Q412" s="539"/>
      <c r="R412" s="539"/>
      <c r="S412" s="538" t="s">
        <v>1778</v>
      </c>
    </row>
    <row r="413" spans="4:19" x14ac:dyDescent="0.3">
      <c r="D413" s="539" t="s">
        <v>3314</v>
      </c>
      <c r="E413" s="538" t="s">
        <v>3307</v>
      </c>
      <c r="F413" s="539"/>
      <c r="G413" s="538"/>
      <c r="H413" s="539"/>
      <c r="I413" s="539"/>
      <c r="J413" s="538" t="str">
        <f t="shared" si="7"/>
        <v/>
      </c>
      <c r="K413" s="549"/>
      <c r="L413" s="549"/>
      <c r="M413" s="550"/>
      <c r="N413" s="539"/>
      <c r="O413" s="539"/>
      <c r="P413" s="539"/>
      <c r="Q413" s="539"/>
      <c r="R413" s="539"/>
      <c r="S413" s="538" t="s">
        <v>1779</v>
      </c>
    </row>
    <row r="414" spans="4:19" x14ac:dyDescent="0.3">
      <c r="D414" s="539" t="s">
        <v>3315</v>
      </c>
      <c r="E414" s="538" t="s">
        <v>3307</v>
      </c>
      <c r="F414" s="539"/>
      <c r="G414" s="538"/>
      <c r="H414" s="539"/>
      <c r="I414" s="539"/>
      <c r="J414" s="538" t="str">
        <f t="shared" si="7"/>
        <v/>
      </c>
      <c r="K414" s="549"/>
      <c r="L414" s="549"/>
      <c r="M414" s="550"/>
      <c r="N414" s="539"/>
      <c r="O414" s="539"/>
      <c r="P414" s="539"/>
      <c r="Q414" s="539"/>
      <c r="R414" s="539"/>
      <c r="S414" s="538" t="s">
        <v>1780</v>
      </c>
    </row>
    <row r="415" spans="4:19" x14ac:dyDescent="0.3">
      <c r="D415" s="539" t="s">
        <v>3316</v>
      </c>
      <c r="E415" s="538" t="s">
        <v>3307</v>
      </c>
      <c r="F415" s="539"/>
      <c r="G415" s="538"/>
      <c r="H415" s="539"/>
      <c r="I415" s="539"/>
      <c r="J415" s="538" t="str">
        <f t="shared" si="7"/>
        <v/>
      </c>
      <c r="K415" s="549"/>
      <c r="L415" s="549"/>
      <c r="M415" s="550"/>
      <c r="N415" s="539"/>
      <c r="O415" s="539"/>
      <c r="P415" s="539"/>
      <c r="Q415" s="539"/>
      <c r="R415" s="539"/>
      <c r="S415" s="538" t="s">
        <v>1781</v>
      </c>
    </row>
    <row r="416" spans="4:19" x14ac:dyDescent="0.3">
      <c r="D416" s="539" t="s">
        <v>3317</v>
      </c>
      <c r="E416" s="538" t="s">
        <v>3318</v>
      </c>
      <c r="F416" s="539"/>
      <c r="G416" s="538"/>
      <c r="H416" s="539"/>
      <c r="I416" s="539"/>
      <c r="J416" s="538" t="str">
        <f t="shared" si="7"/>
        <v/>
      </c>
      <c r="K416" s="549"/>
      <c r="L416" s="549"/>
      <c r="M416" s="550"/>
      <c r="N416" s="539"/>
      <c r="O416" s="539"/>
      <c r="P416" s="539"/>
      <c r="Q416" s="539"/>
      <c r="R416" s="539"/>
      <c r="S416" s="538" t="s">
        <v>1782</v>
      </c>
    </row>
    <row r="417" spans="4:19" x14ac:dyDescent="0.3">
      <c r="D417" s="539" t="s">
        <v>3319</v>
      </c>
      <c r="E417" s="538" t="s">
        <v>3318</v>
      </c>
      <c r="F417" s="539"/>
      <c r="G417" s="538"/>
      <c r="H417" s="539"/>
      <c r="I417" s="539"/>
      <c r="J417" s="538" t="str">
        <f t="shared" si="7"/>
        <v/>
      </c>
      <c r="K417" s="549"/>
      <c r="L417" s="549"/>
      <c r="M417" s="550"/>
      <c r="N417" s="539"/>
      <c r="O417" s="539"/>
      <c r="P417" s="539"/>
      <c r="Q417" s="539"/>
      <c r="R417" s="539"/>
      <c r="S417" s="538" t="s">
        <v>1783</v>
      </c>
    </row>
    <row r="418" spans="4:19" x14ac:dyDescent="0.3">
      <c r="D418" s="539" t="s">
        <v>3320</v>
      </c>
      <c r="E418" s="538" t="s">
        <v>3318</v>
      </c>
      <c r="F418" s="539"/>
      <c r="G418" s="538"/>
      <c r="H418" s="539"/>
      <c r="I418" s="539"/>
      <c r="J418" s="538" t="str">
        <f t="shared" si="7"/>
        <v/>
      </c>
      <c r="K418" s="549"/>
      <c r="L418" s="549"/>
      <c r="M418" s="550"/>
      <c r="N418" s="539"/>
      <c r="O418" s="539"/>
      <c r="P418" s="539"/>
      <c r="Q418" s="539"/>
      <c r="R418" s="539"/>
      <c r="S418" s="538" t="s">
        <v>1784</v>
      </c>
    </row>
    <row r="419" spans="4:19" x14ac:dyDescent="0.3">
      <c r="D419" s="539" t="s">
        <v>3321</v>
      </c>
      <c r="E419" s="538" t="s">
        <v>3318</v>
      </c>
      <c r="F419" s="539"/>
      <c r="G419" s="538"/>
      <c r="H419" s="539"/>
      <c r="I419" s="539"/>
      <c r="J419" s="538" t="str">
        <f t="shared" si="7"/>
        <v/>
      </c>
      <c r="K419" s="549"/>
      <c r="L419" s="549"/>
      <c r="M419" s="550"/>
      <c r="N419" s="539"/>
      <c r="O419" s="539"/>
      <c r="P419" s="539"/>
      <c r="Q419" s="539"/>
      <c r="R419" s="539"/>
      <c r="S419" s="538" t="s">
        <v>1785</v>
      </c>
    </row>
    <row r="420" spans="4:19" x14ac:dyDescent="0.3">
      <c r="D420" s="539" t="s">
        <v>3322</v>
      </c>
      <c r="E420" s="538" t="s">
        <v>3318</v>
      </c>
      <c r="F420" s="539"/>
      <c r="G420" s="538"/>
      <c r="H420" s="539"/>
      <c r="I420" s="539"/>
      <c r="J420" s="538" t="str">
        <f t="shared" si="7"/>
        <v/>
      </c>
      <c r="K420" s="549"/>
      <c r="L420" s="549"/>
      <c r="M420" s="550"/>
      <c r="N420" s="539"/>
      <c r="O420" s="539"/>
      <c r="P420" s="539"/>
      <c r="Q420" s="539"/>
      <c r="R420" s="539"/>
      <c r="S420" s="538" t="s">
        <v>1786</v>
      </c>
    </row>
    <row r="421" spans="4:19" x14ac:dyDescent="0.3">
      <c r="D421" s="539" t="s">
        <v>3323</v>
      </c>
      <c r="E421" s="538" t="s">
        <v>3318</v>
      </c>
      <c r="F421" s="539"/>
      <c r="G421" s="538"/>
      <c r="H421" s="539"/>
      <c r="I421" s="539"/>
      <c r="J421" s="538" t="str">
        <f t="shared" si="7"/>
        <v/>
      </c>
      <c r="K421" s="549"/>
      <c r="L421" s="549"/>
      <c r="M421" s="550"/>
      <c r="N421" s="539"/>
      <c r="O421" s="539"/>
      <c r="P421" s="539"/>
      <c r="Q421" s="539"/>
      <c r="R421" s="539"/>
      <c r="S421" s="538" t="s">
        <v>1787</v>
      </c>
    </row>
    <row r="422" spans="4:19" x14ac:dyDescent="0.3">
      <c r="D422" s="539" t="s">
        <v>3324</v>
      </c>
      <c r="E422" s="538" t="s">
        <v>3318</v>
      </c>
      <c r="F422" s="539"/>
      <c r="G422" s="538"/>
      <c r="H422" s="539"/>
      <c r="I422" s="539"/>
      <c r="J422" s="538" t="str">
        <f t="shared" si="7"/>
        <v/>
      </c>
      <c r="K422" s="549"/>
      <c r="L422" s="549"/>
      <c r="M422" s="550"/>
      <c r="N422" s="539"/>
      <c r="O422" s="539"/>
      <c r="P422" s="539"/>
      <c r="Q422" s="539"/>
      <c r="R422" s="539"/>
      <c r="S422" s="538" t="s">
        <v>1788</v>
      </c>
    </row>
    <row r="423" spans="4:19" x14ac:dyDescent="0.3">
      <c r="D423" s="539" t="s">
        <v>3325</v>
      </c>
      <c r="E423" s="538" t="s">
        <v>3318</v>
      </c>
      <c r="F423" s="539"/>
      <c r="G423" s="538"/>
      <c r="H423" s="539"/>
      <c r="I423" s="539"/>
      <c r="J423" s="538" t="str">
        <f t="shared" si="7"/>
        <v/>
      </c>
      <c r="K423" s="549"/>
      <c r="L423" s="549"/>
      <c r="M423" s="550"/>
      <c r="N423" s="539"/>
      <c r="O423" s="539"/>
      <c r="P423" s="539"/>
      <c r="Q423" s="539"/>
      <c r="R423" s="539"/>
      <c r="S423" s="538" t="s">
        <v>1789</v>
      </c>
    </row>
    <row r="424" spans="4:19" x14ac:dyDescent="0.3">
      <c r="D424" s="539" t="s">
        <v>3326</v>
      </c>
      <c r="E424" s="538" t="s">
        <v>3318</v>
      </c>
      <c r="F424" s="539"/>
      <c r="G424" s="538"/>
      <c r="H424" s="539"/>
      <c r="I424" s="539"/>
      <c r="J424" s="538" t="str">
        <f t="shared" si="7"/>
        <v/>
      </c>
      <c r="K424" s="549"/>
      <c r="L424" s="549"/>
      <c r="M424" s="550"/>
      <c r="N424" s="539"/>
      <c r="O424" s="539"/>
      <c r="P424" s="539"/>
      <c r="Q424" s="539"/>
      <c r="R424" s="539"/>
      <c r="S424" s="538" t="s">
        <v>1790</v>
      </c>
    </row>
    <row r="425" spans="4:19" x14ac:dyDescent="0.3">
      <c r="D425" s="539" t="s">
        <v>3327</v>
      </c>
      <c r="E425" s="538" t="s">
        <v>3318</v>
      </c>
      <c r="F425" s="539"/>
      <c r="G425" s="538"/>
      <c r="H425" s="539"/>
      <c r="I425" s="539"/>
      <c r="J425" s="538" t="str">
        <f t="shared" si="7"/>
        <v/>
      </c>
      <c r="K425" s="549"/>
      <c r="L425" s="549"/>
      <c r="M425" s="550"/>
      <c r="N425" s="539"/>
      <c r="O425" s="539"/>
      <c r="P425" s="539"/>
      <c r="Q425" s="539"/>
      <c r="R425" s="539"/>
      <c r="S425" s="538" t="s">
        <v>1791</v>
      </c>
    </row>
    <row r="426" spans="4:19" x14ac:dyDescent="0.3">
      <c r="D426" s="539" t="s">
        <v>3328</v>
      </c>
      <c r="E426" s="538" t="s">
        <v>3329</v>
      </c>
      <c r="F426" s="539"/>
      <c r="G426" s="538"/>
      <c r="H426" s="539"/>
      <c r="I426" s="539"/>
      <c r="J426" s="538" t="str">
        <f t="shared" si="7"/>
        <v/>
      </c>
      <c r="K426" s="549"/>
      <c r="L426" s="549"/>
      <c r="M426" s="550"/>
      <c r="N426" s="539"/>
      <c r="O426" s="539"/>
      <c r="P426" s="539"/>
      <c r="Q426" s="539"/>
      <c r="R426" s="539"/>
      <c r="S426" s="538" t="s">
        <v>1792</v>
      </c>
    </row>
    <row r="427" spans="4:19" x14ac:dyDescent="0.3">
      <c r="D427" s="539" t="s">
        <v>3330</v>
      </c>
      <c r="E427" s="538" t="s">
        <v>3329</v>
      </c>
      <c r="F427" s="539"/>
      <c r="G427" s="538"/>
      <c r="H427" s="539"/>
      <c r="I427" s="539"/>
      <c r="J427" s="538" t="str">
        <f t="shared" si="7"/>
        <v/>
      </c>
      <c r="K427" s="549"/>
      <c r="L427" s="549"/>
      <c r="M427" s="550"/>
      <c r="N427" s="539"/>
      <c r="O427" s="539"/>
      <c r="P427" s="539"/>
      <c r="Q427" s="539"/>
      <c r="R427" s="539"/>
      <c r="S427" s="538" t="s">
        <v>1793</v>
      </c>
    </row>
    <row r="428" spans="4:19" x14ac:dyDescent="0.3">
      <c r="D428" s="539" t="s">
        <v>3331</v>
      </c>
      <c r="E428" s="538" t="s">
        <v>3329</v>
      </c>
      <c r="F428" s="539"/>
      <c r="G428" s="538"/>
      <c r="H428" s="539"/>
      <c r="I428" s="539"/>
      <c r="J428" s="538" t="str">
        <f t="shared" si="7"/>
        <v/>
      </c>
      <c r="K428" s="549"/>
      <c r="L428" s="549"/>
      <c r="M428" s="550"/>
      <c r="N428" s="539"/>
      <c r="O428" s="539"/>
      <c r="P428" s="539"/>
      <c r="Q428" s="539"/>
      <c r="R428" s="539"/>
      <c r="S428" s="538" t="s">
        <v>1794</v>
      </c>
    </row>
    <row r="429" spans="4:19" x14ac:dyDescent="0.3">
      <c r="D429" s="539" t="s">
        <v>3332</v>
      </c>
      <c r="E429" s="538" t="s">
        <v>3329</v>
      </c>
      <c r="F429" s="539"/>
      <c r="G429" s="538"/>
      <c r="H429" s="539"/>
      <c r="I429" s="539"/>
      <c r="J429" s="538" t="str">
        <f t="shared" si="7"/>
        <v/>
      </c>
      <c r="K429" s="549"/>
      <c r="L429" s="549"/>
      <c r="M429" s="550"/>
      <c r="N429" s="539"/>
      <c r="O429" s="539"/>
      <c r="P429" s="539"/>
      <c r="Q429" s="539"/>
      <c r="R429" s="539"/>
      <c r="S429" s="538" t="s">
        <v>1795</v>
      </c>
    </row>
    <row r="430" spans="4:19" x14ac:dyDescent="0.3">
      <c r="D430" s="539" t="s">
        <v>3333</v>
      </c>
      <c r="E430" s="538" t="s">
        <v>3329</v>
      </c>
      <c r="F430" s="539"/>
      <c r="G430" s="538"/>
      <c r="H430" s="539"/>
      <c r="I430" s="539"/>
      <c r="J430" s="538" t="str">
        <f t="shared" si="7"/>
        <v/>
      </c>
      <c r="K430" s="549"/>
      <c r="L430" s="549"/>
      <c r="M430" s="550"/>
      <c r="N430" s="539"/>
      <c r="O430" s="539"/>
      <c r="P430" s="539"/>
      <c r="Q430" s="539"/>
      <c r="R430" s="539"/>
      <c r="S430" s="538" t="s">
        <v>1796</v>
      </c>
    </row>
    <row r="431" spans="4:19" x14ac:dyDescent="0.3">
      <c r="D431" s="539" t="s">
        <v>3334</v>
      </c>
      <c r="E431" s="538" t="s">
        <v>3329</v>
      </c>
      <c r="F431" s="539"/>
      <c r="G431" s="538"/>
      <c r="H431" s="539"/>
      <c r="I431" s="539"/>
      <c r="J431" s="538" t="str">
        <f t="shared" si="7"/>
        <v/>
      </c>
      <c r="K431" s="549"/>
      <c r="L431" s="549"/>
      <c r="M431" s="550"/>
      <c r="N431" s="539"/>
      <c r="O431" s="539"/>
      <c r="P431" s="539"/>
      <c r="Q431" s="539"/>
      <c r="R431" s="539"/>
      <c r="S431" s="538" t="s">
        <v>1797</v>
      </c>
    </row>
    <row r="432" spans="4:19" x14ac:dyDescent="0.3">
      <c r="D432" s="539" t="s">
        <v>3335</v>
      </c>
      <c r="E432" s="538" t="s">
        <v>3329</v>
      </c>
      <c r="F432" s="539"/>
      <c r="G432" s="538"/>
      <c r="H432" s="539"/>
      <c r="I432" s="539"/>
      <c r="J432" s="538" t="str">
        <f t="shared" si="7"/>
        <v/>
      </c>
      <c r="K432" s="549"/>
      <c r="L432" s="549"/>
      <c r="M432" s="550"/>
      <c r="N432" s="539"/>
      <c r="O432" s="539"/>
      <c r="P432" s="539"/>
      <c r="Q432" s="539"/>
      <c r="R432" s="539"/>
      <c r="S432" s="538" t="s">
        <v>1798</v>
      </c>
    </row>
    <row r="433" spans="4:19" x14ac:dyDescent="0.3">
      <c r="D433" s="539" t="s">
        <v>3336</v>
      </c>
      <c r="E433" s="538" t="s">
        <v>3329</v>
      </c>
      <c r="F433" s="539"/>
      <c r="G433" s="538"/>
      <c r="H433" s="539"/>
      <c r="I433" s="539"/>
      <c r="J433" s="538" t="str">
        <f t="shared" si="7"/>
        <v/>
      </c>
      <c r="K433" s="549"/>
      <c r="L433" s="549"/>
      <c r="M433" s="550"/>
      <c r="N433" s="539"/>
      <c r="O433" s="539"/>
      <c r="P433" s="539"/>
      <c r="Q433" s="539"/>
      <c r="R433" s="539"/>
      <c r="S433" s="538" t="s">
        <v>1799</v>
      </c>
    </row>
    <row r="434" spans="4:19" x14ac:dyDescent="0.3">
      <c r="D434" s="539" t="s">
        <v>3337</v>
      </c>
      <c r="E434" s="538" t="s">
        <v>3329</v>
      </c>
      <c r="F434" s="539"/>
      <c r="G434" s="538"/>
      <c r="H434" s="539"/>
      <c r="I434" s="539"/>
      <c r="J434" s="538" t="str">
        <f t="shared" si="7"/>
        <v/>
      </c>
      <c r="K434" s="549"/>
      <c r="L434" s="549"/>
      <c r="M434" s="550"/>
      <c r="N434" s="539"/>
      <c r="O434" s="539"/>
      <c r="P434" s="539"/>
      <c r="Q434" s="539"/>
      <c r="R434" s="539"/>
      <c r="S434" s="538" t="s">
        <v>1800</v>
      </c>
    </row>
    <row r="435" spans="4:19" x14ac:dyDescent="0.3">
      <c r="D435" s="539" t="s">
        <v>3338</v>
      </c>
      <c r="E435" s="538" t="s">
        <v>3329</v>
      </c>
      <c r="F435" s="539"/>
      <c r="G435" s="538"/>
      <c r="H435" s="539"/>
      <c r="I435" s="539"/>
      <c r="J435" s="538" t="str">
        <f t="shared" si="7"/>
        <v/>
      </c>
      <c r="K435" s="549"/>
      <c r="L435" s="549"/>
      <c r="M435" s="550"/>
      <c r="N435" s="539"/>
      <c r="O435" s="539"/>
      <c r="P435" s="539"/>
      <c r="Q435" s="539"/>
      <c r="R435" s="539"/>
      <c r="S435" s="538" t="s">
        <v>1801</v>
      </c>
    </row>
    <row r="436" spans="4:19" x14ac:dyDescent="0.3">
      <c r="D436" s="539" t="s">
        <v>3339</v>
      </c>
      <c r="E436" s="538" t="s">
        <v>3340</v>
      </c>
      <c r="F436" s="539"/>
      <c r="G436" s="538"/>
      <c r="H436" s="539"/>
      <c r="I436" s="539"/>
      <c r="J436" s="538" t="str">
        <f t="shared" si="7"/>
        <v/>
      </c>
      <c r="K436" s="549"/>
      <c r="L436" s="549"/>
      <c r="M436" s="550"/>
      <c r="N436" s="539"/>
      <c r="O436" s="539"/>
      <c r="P436" s="539"/>
      <c r="Q436" s="539"/>
      <c r="R436" s="539"/>
      <c r="S436" s="538" t="s">
        <v>1802</v>
      </c>
    </row>
    <row r="437" spans="4:19" x14ac:dyDescent="0.3">
      <c r="D437" s="539" t="s">
        <v>3341</v>
      </c>
      <c r="E437" s="538" t="s">
        <v>3340</v>
      </c>
      <c r="F437" s="539"/>
      <c r="G437" s="538"/>
      <c r="H437" s="539"/>
      <c r="I437" s="539"/>
      <c r="J437" s="538" t="str">
        <f t="shared" si="7"/>
        <v/>
      </c>
      <c r="K437" s="549"/>
      <c r="L437" s="549"/>
      <c r="M437" s="550"/>
      <c r="N437" s="539"/>
      <c r="O437" s="539"/>
      <c r="P437" s="539"/>
      <c r="Q437" s="539"/>
      <c r="R437" s="539"/>
      <c r="S437" s="538" t="s">
        <v>1803</v>
      </c>
    </row>
    <row r="438" spans="4:19" x14ac:dyDescent="0.3">
      <c r="D438" s="539" t="s">
        <v>3342</v>
      </c>
      <c r="E438" s="538" t="s">
        <v>3340</v>
      </c>
      <c r="F438" s="539"/>
      <c r="G438" s="538"/>
      <c r="H438" s="539"/>
      <c r="I438" s="539"/>
      <c r="J438" s="538" t="str">
        <f t="shared" si="7"/>
        <v/>
      </c>
      <c r="K438" s="549"/>
      <c r="L438" s="549"/>
      <c r="M438" s="550"/>
      <c r="N438" s="539"/>
      <c r="O438" s="539"/>
      <c r="P438" s="539"/>
      <c r="Q438" s="539"/>
      <c r="R438" s="539"/>
      <c r="S438" s="538" t="s">
        <v>1804</v>
      </c>
    </row>
    <row r="439" spans="4:19" x14ac:dyDescent="0.3">
      <c r="D439" s="539" t="s">
        <v>3343</v>
      </c>
      <c r="E439" s="538" t="s">
        <v>3340</v>
      </c>
      <c r="F439" s="539"/>
      <c r="G439" s="538"/>
      <c r="H439" s="539"/>
      <c r="I439" s="539"/>
      <c r="J439" s="538" t="str">
        <f t="shared" si="7"/>
        <v/>
      </c>
      <c r="K439" s="549"/>
      <c r="L439" s="549"/>
      <c r="M439" s="550"/>
      <c r="N439" s="539"/>
      <c r="O439" s="539"/>
      <c r="P439" s="539"/>
      <c r="Q439" s="539"/>
      <c r="R439" s="539"/>
      <c r="S439" s="538" t="s">
        <v>1805</v>
      </c>
    </row>
    <row r="440" spans="4:19" x14ac:dyDescent="0.3">
      <c r="D440" s="539" t="s">
        <v>3344</v>
      </c>
      <c r="E440" s="538" t="s">
        <v>3340</v>
      </c>
      <c r="F440" s="539"/>
      <c r="G440" s="538"/>
      <c r="H440" s="539"/>
      <c r="I440" s="539"/>
      <c r="J440" s="538" t="str">
        <f t="shared" si="7"/>
        <v/>
      </c>
      <c r="K440" s="549"/>
      <c r="L440" s="549"/>
      <c r="M440" s="550"/>
      <c r="N440" s="539"/>
      <c r="O440" s="539"/>
      <c r="P440" s="539"/>
      <c r="Q440" s="539"/>
      <c r="R440" s="539"/>
      <c r="S440" s="538" t="s">
        <v>1806</v>
      </c>
    </row>
    <row r="441" spans="4:19" x14ac:dyDescent="0.3">
      <c r="D441" s="539" t="s">
        <v>3345</v>
      </c>
      <c r="E441" s="538" t="s">
        <v>3340</v>
      </c>
      <c r="F441" s="539"/>
      <c r="G441" s="538"/>
      <c r="H441" s="539"/>
      <c r="I441" s="539"/>
      <c r="J441" s="538" t="str">
        <f t="shared" si="7"/>
        <v/>
      </c>
      <c r="K441" s="549"/>
      <c r="L441" s="549"/>
      <c r="M441" s="550"/>
      <c r="N441" s="539"/>
      <c r="O441" s="539"/>
      <c r="P441" s="539"/>
      <c r="Q441" s="539"/>
      <c r="R441" s="539"/>
      <c r="S441" s="538" t="s">
        <v>1807</v>
      </c>
    </row>
    <row r="442" spans="4:19" x14ac:dyDescent="0.3">
      <c r="D442" s="539" t="s">
        <v>3346</v>
      </c>
      <c r="E442" s="538" t="s">
        <v>3340</v>
      </c>
      <c r="F442" s="539"/>
      <c r="G442" s="538"/>
      <c r="H442" s="539"/>
      <c r="I442" s="539"/>
      <c r="J442" s="538" t="str">
        <f t="shared" si="7"/>
        <v/>
      </c>
      <c r="K442" s="549"/>
      <c r="L442" s="549"/>
      <c r="M442" s="550"/>
      <c r="N442" s="539"/>
      <c r="O442" s="539"/>
      <c r="P442" s="539"/>
      <c r="Q442" s="539"/>
      <c r="R442" s="539"/>
      <c r="S442" s="538" t="s">
        <v>1808</v>
      </c>
    </row>
    <row r="443" spans="4:19" x14ac:dyDescent="0.3">
      <c r="D443" s="539" t="s">
        <v>3347</v>
      </c>
      <c r="E443" s="538" t="s">
        <v>3340</v>
      </c>
      <c r="F443" s="539"/>
      <c r="G443" s="538"/>
      <c r="H443" s="539"/>
      <c r="I443" s="539"/>
      <c r="J443" s="538" t="str">
        <f t="shared" si="7"/>
        <v/>
      </c>
      <c r="K443" s="549"/>
      <c r="L443" s="549"/>
      <c r="M443" s="550"/>
      <c r="N443" s="539"/>
      <c r="O443" s="539"/>
      <c r="P443" s="539"/>
      <c r="Q443" s="539"/>
      <c r="R443" s="539"/>
      <c r="S443" s="538" t="s">
        <v>1809</v>
      </c>
    </row>
    <row r="444" spans="4:19" x14ac:dyDescent="0.3">
      <c r="D444" s="539" t="s">
        <v>3348</v>
      </c>
      <c r="E444" s="538" t="s">
        <v>3340</v>
      </c>
      <c r="F444" s="539"/>
      <c r="G444" s="538"/>
      <c r="H444" s="539"/>
      <c r="I444" s="539"/>
      <c r="J444" s="538" t="str">
        <f t="shared" ref="J444:J465" si="8">F444&amp;H444&amp;I444</f>
        <v/>
      </c>
      <c r="K444" s="549"/>
      <c r="L444" s="549"/>
      <c r="M444" s="550"/>
      <c r="N444" s="539"/>
      <c r="O444" s="539"/>
      <c r="P444" s="539"/>
      <c r="Q444" s="539"/>
      <c r="R444" s="539"/>
      <c r="S444" s="538" t="s">
        <v>1810</v>
      </c>
    </row>
    <row r="445" spans="4:19" x14ac:dyDescent="0.3">
      <c r="D445" s="539" t="s">
        <v>3349</v>
      </c>
      <c r="E445" s="538" t="s">
        <v>3340</v>
      </c>
      <c r="F445" s="539"/>
      <c r="G445" s="538"/>
      <c r="H445" s="539"/>
      <c r="I445" s="539"/>
      <c r="J445" s="538" t="str">
        <f t="shared" si="8"/>
        <v/>
      </c>
      <c r="K445" s="549"/>
      <c r="L445" s="549"/>
      <c r="M445" s="550"/>
      <c r="N445" s="539"/>
      <c r="O445" s="539"/>
      <c r="P445" s="539"/>
      <c r="Q445" s="539"/>
      <c r="R445" s="539"/>
      <c r="S445" s="538" t="s">
        <v>1811</v>
      </c>
    </row>
    <row r="446" spans="4:19" x14ac:dyDescent="0.3">
      <c r="D446" s="539" t="s">
        <v>3350</v>
      </c>
      <c r="E446" s="538" t="s">
        <v>3351</v>
      </c>
      <c r="F446" s="539"/>
      <c r="G446" s="538"/>
      <c r="H446" s="539"/>
      <c r="I446" s="539"/>
      <c r="J446" s="538" t="str">
        <f t="shared" si="8"/>
        <v/>
      </c>
      <c r="K446" s="549"/>
      <c r="L446" s="549"/>
      <c r="M446" s="550"/>
      <c r="N446" s="539"/>
      <c r="O446" s="539"/>
      <c r="P446" s="539"/>
      <c r="Q446" s="539"/>
      <c r="R446" s="539"/>
      <c r="S446" s="538" t="s">
        <v>1812</v>
      </c>
    </row>
    <row r="447" spans="4:19" x14ac:dyDescent="0.3">
      <c r="D447" s="539" t="s">
        <v>3352</v>
      </c>
      <c r="E447" s="538" t="s">
        <v>3351</v>
      </c>
      <c r="F447" s="539"/>
      <c r="G447" s="538"/>
      <c r="H447" s="539"/>
      <c r="I447" s="539"/>
      <c r="J447" s="538" t="str">
        <f t="shared" si="8"/>
        <v/>
      </c>
      <c r="K447" s="549"/>
      <c r="L447" s="549"/>
      <c r="M447" s="550"/>
      <c r="N447" s="539"/>
      <c r="O447" s="539"/>
      <c r="P447" s="539"/>
      <c r="Q447" s="539"/>
      <c r="R447" s="539"/>
      <c r="S447" s="538" t="s">
        <v>1813</v>
      </c>
    </row>
    <row r="448" spans="4:19" x14ac:dyDescent="0.3">
      <c r="D448" s="539" t="s">
        <v>3353</v>
      </c>
      <c r="E448" s="538" t="s">
        <v>3351</v>
      </c>
      <c r="F448" s="539"/>
      <c r="G448" s="538"/>
      <c r="H448" s="539"/>
      <c r="I448" s="539"/>
      <c r="J448" s="538" t="str">
        <f t="shared" si="8"/>
        <v/>
      </c>
      <c r="K448" s="549"/>
      <c r="L448" s="549"/>
      <c r="M448" s="550"/>
      <c r="N448" s="539"/>
      <c r="O448" s="539"/>
      <c r="P448" s="539"/>
      <c r="Q448" s="539"/>
      <c r="R448" s="539"/>
      <c r="S448" s="538" t="s">
        <v>1814</v>
      </c>
    </row>
    <row r="449" spans="4:19" x14ac:dyDescent="0.3">
      <c r="D449" s="539" t="s">
        <v>3354</v>
      </c>
      <c r="E449" s="538" t="s">
        <v>3351</v>
      </c>
      <c r="F449" s="539"/>
      <c r="G449" s="538"/>
      <c r="H449" s="539"/>
      <c r="I449" s="539"/>
      <c r="J449" s="538" t="str">
        <f t="shared" si="8"/>
        <v/>
      </c>
      <c r="K449" s="549"/>
      <c r="L449" s="549"/>
      <c r="M449" s="550"/>
      <c r="N449" s="539"/>
      <c r="O449" s="539"/>
      <c r="P449" s="539"/>
      <c r="Q449" s="539"/>
      <c r="R449" s="539"/>
      <c r="S449" s="538" t="s">
        <v>1815</v>
      </c>
    </row>
    <row r="450" spans="4:19" x14ac:dyDescent="0.3">
      <c r="D450" s="539" t="s">
        <v>3355</v>
      </c>
      <c r="E450" s="538" t="s">
        <v>3351</v>
      </c>
      <c r="F450" s="539"/>
      <c r="G450" s="538"/>
      <c r="H450" s="539"/>
      <c r="I450" s="539"/>
      <c r="J450" s="538" t="str">
        <f t="shared" si="8"/>
        <v/>
      </c>
      <c r="K450" s="549"/>
      <c r="L450" s="549"/>
      <c r="M450" s="550"/>
      <c r="N450" s="539"/>
      <c r="O450" s="539"/>
      <c r="P450" s="539"/>
      <c r="Q450" s="539"/>
      <c r="R450" s="539"/>
      <c r="S450" s="538" t="s">
        <v>1816</v>
      </c>
    </row>
    <row r="451" spans="4:19" x14ac:dyDescent="0.3">
      <c r="D451" s="539" t="s">
        <v>3356</v>
      </c>
      <c r="E451" s="538" t="s">
        <v>3351</v>
      </c>
      <c r="F451" s="539"/>
      <c r="G451" s="538"/>
      <c r="H451" s="539"/>
      <c r="I451" s="539"/>
      <c r="J451" s="538" t="str">
        <f t="shared" si="8"/>
        <v/>
      </c>
      <c r="K451" s="549"/>
      <c r="L451" s="549"/>
      <c r="M451" s="550"/>
      <c r="N451" s="539"/>
      <c r="O451" s="539"/>
      <c r="P451" s="539"/>
      <c r="Q451" s="539"/>
      <c r="R451" s="539"/>
      <c r="S451" s="538" t="s">
        <v>1817</v>
      </c>
    </row>
    <row r="452" spans="4:19" x14ac:dyDescent="0.3">
      <c r="D452" s="539" t="s">
        <v>3357</v>
      </c>
      <c r="E452" s="538" t="s">
        <v>3351</v>
      </c>
      <c r="F452" s="539"/>
      <c r="G452" s="538"/>
      <c r="H452" s="539"/>
      <c r="I452" s="539"/>
      <c r="J452" s="538" t="str">
        <f t="shared" si="8"/>
        <v/>
      </c>
      <c r="K452" s="549"/>
      <c r="L452" s="549"/>
      <c r="M452" s="550"/>
      <c r="N452" s="539"/>
      <c r="O452" s="539"/>
      <c r="P452" s="539"/>
      <c r="Q452" s="539"/>
      <c r="R452" s="539"/>
      <c r="S452" s="538" t="s">
        <v>1818</v>
      </c>
    </row>
    <row r="453" spans="4:19" x14ac:dyDescent="0.3">
      <c r="D453" s="539" t="s">
        <v>3358</v>
      </c>
      <c r="E453" s="538" t="s">
        <v>3351</v>
      </c>
      <c r="F453" s="539"/>
      <c r="G453" s="538"/>
      <c r="H453" s="539"/>
      <c r="I453" s="539"/>
      <c r="J453" s="538" t="str">
        <f t="shared" si="8"/>
        <v/>
      </c>
      <c r="K453" s="549"/>
      <c r="L453" s="549"/>
      <c r="M453" s="550"/>
      <c r="N453" s="539"/>
      <c r="O453" s="539"/>
      <c r="P453" s="539"/>
      <c r="Q453" s="539"/>
      <c r="R453" s="539"/>
      <c r="S453" s="538" t="s">
        <v>1819</v>
      </c>
    </row>
    <row r="454" spans="4:19" x14ac:dyDescent="0.3">
      <c r="D454" s="539" t="s">
        <v>3359</v>
      </c>
      <c r="E454" s="538" t="s">
        <v>3351</v>
      </c>
      <c r="F454" s="539"/>
      <c r="G454" s="538"/>
      <c r="H454" s="539"/>
      <c r="I454" s="539"/>
      <c r="J454" s="538" t="str">
        <f t="shared" si="8"/>
        <v/>
      </c>
      <c r="K454" s="549"/>
      <c r="L454" s="549"/>
      <c r="M454" s="550"/>
      <c r="N454" s="539"/>
      <c r="O454" s="539"/>
      <c r="P454" s="539"/>
      <c r="Q454" s="539"/>
      <c r="R454" s="539"/>
      <c r="S454" s="538" t="s">
        <v>1820</v>
      </c>
    </row>
    <row r="455" spans="4:19" x14ac:dyDescent="0.3">
      <c r="D455" s="539" t="s">
        <v>3360</v>
      </c>
      <c r="E455" s="538" t="s">
        <v>3351</v>
      </c>
      <c r="F455" s="539"/>
      <c r="G455" s="538"/>
      <c r="H455" s="539"/>
      <c r="I455" s="539"/>
      <c r="J455" s="538" t="str">
        <f t="shared" si="8"/>
        <v/>
      </c>
      <c r="K455" s="549"/>
      <c r="L455" s="549"/>
      <c r="M455" s="550"/>
      <c r="N455" s="539"/>
      <c r="O455" s="539"/>
      <c r="P455" s="539"/>
      <c r="Q455" s="539"/>
      <c r="R455" s="539"/>
      <c r="S455" s="538" t="s">
        <v>1821</v>
      </c>
    </row>
    <row r="456" spans="4:19" x14ac:dyDescent="0.3">
      <c r="D456" s="539" t="s">
        <v>3361</v>
      </c>
      <c r="E456" s="538" t="s">
        <v>3362</v>
      </c>
      <c r="F456" s="539"/>
      <c r="G456" s="538"/>
      <c r="H456" s="539"/>
      <c r="I456" s="539"/>
      <c r="J456" s="538" t="str">
        <f t="shared" si="8"/>
        <v/>
      </c>
      <c r="K456" s="549"/>
      <c r="L456" s="549"/>
      <c r="M456" s="550"/>
      <c r="N456" s="539"/>
      <c r="O456" s="539"/>
      <c r="P456" s="539"/>
      <c r="Q456" s="539"/>
      <c r="R456" s="539"/>
      <c r="S456" s="538" t="s">
        <v>1822</v>
      </c>
    </row>
    <row r="457" spans="4:19" x14ac:dyDescent="0.3">
      <c r="D457" s="539" t="s">
        <v>3363</v>
      </c>
      <c r="E457" s="538" t="s">
        <v>3362</v>
      </c>
      <c r="F457" s="539"/>
      <c r="G457" s="538"/>
      <c r="H457" s="539"/>
      <c r="I457" s="539"/>
      <c r="J457" s="538" t="str">
        <f t="shared" si="8"/>
        <v/>
      </c>
      <c r="K457" s="549"/>
      <c r="L457" s="549"/>
      <c r="M457" s="550"/>
      <c r="N457" s="539"/>
      <c r="O457" s="539"/>
      <c r="P457" s="539"/>
      <c r="Q457" s="539"/>
      <c r="R457" s="539"/>
      <c r="S457" s="538" t="s">
        <v>1823</v>
      </c>
    </row>
    <row r="458" spans="4:19" x14ac:dyDescent="0.3">
      <c r="D458" s="539" t="s">
        <v>3364</v>
      </c>
      <c r="E458" s="538" t="s">
        <v>3362</v>
      </c>
      <c r="F458" s="539"/>
      <c r="G458" s="538"/>
      <c r="H458" s="539"/>
      <c r="I458" s="539"/>
      <c r="J458" s="538" t="str">
        <f t="shared" si="8"/>
        <v/>
      </c>
      <c r="K458" s="549"/>
      <c r="L458" s="549"/>
      <c r="M458" s="550"/>
      <c r="N458" s="539"/>
      <c r="O458" s="539"/>
      <c r="P458" s="539"/>
      <c r="Q458" s="539"/>
      <c r="R458" s="539"/>
      <c r="S458" s="538" t="s">
        <v>1824</v>
      </c>
    </row>
    <row r="459" spans="4:19" x14ac:dyDescent="0.3">
      <c r="D459" s="539" t="s">
        <v>3365</v>
      </c>
      <c r="E459" s="538" t="s">
        <v>3362</v>
      </c>
      <c r="F459" s="539"/>
      <c r="G459" s="538"/>
      <c r="H459" s="539"/>
      <c r="I459" s="539"/>
      <c r="J459" s="538" t="str">
        <f t="shared" si="8"/>
        <v/>
      </c>
      <c r="K459" s="549"/>
      <c r="L459" s="549"/>
      <c r="M459" s="550"/>
      <c r="N459" s="539"/>
      <c r="O459" s="539"/>
      <c r="P459" s="539"/>
      <c r="Q459" s="539"/>
      <c r="R459" s="539"/>
      <c r="S459" s="538" t="s">
        <v>1825</v>
      </c>
    </row>
    <row r="460" spans="4:19" x14ac:dyDescent="0.3">
      <c r="D460" s="539" t="s">
        <v>3366</v>
      </c>
      <c r="E460" s="538" t="s">
        <v>3362</v>
      </c>
      <c r="F460" s="539"/>
      <c r="G460" s="538"/>
      <c r="H460" s="539"/>
      <c r="I460" s="539"/>
      <c r="J460" s="538" t="str">
        <f t="shared" si="8"/>
        <v/>
      </c>
      <c r="K460" s="549"/>
      <c r="L460" s="549"/>
      <c r="M460" s="550"/>
      <c r="N460" s="539"/>
      <c r="O460" s="539"/>
      <c r="P460" s="539"/>
      <c r="Q460" s="539"/>
      <c r="R460" s="539"/>
      <c r="S460" s="538" t="s">
        <v>1826</v>
      </c>
    </row>
    <row r="461" spans="4:19" x14ac:dyDescent="0.3">
      <c r="D461" s="539" t="s">
        <v>3367</v>
      </c>
      <c r="E461" s="538" t="s">
        <v>3362</v>
      </c>
      <c r="F461" s="539"/>
      <c r="G461" s="538"/>
      <c r="H461" s="539"/>
      <c r="I461" s="539"/>
      <c r="J461" s="538" t="str">
        <f t="shared" si="8"/>
        <v/>
      </c>
      <c r="K461" s="549"/>
      <c r="L461" s="549"/>
      <c r="M461" s="550"/>
      <c r="N461" s="539"/>
      <c r="O461" s="539"/>
      <c r="P461" s="539"/>
      <c r="Q461" s="539"/>
      <c r="R461" s="539"/>
      <c r="S461" s="538" t="s">
        <v>1827</v>
      </c>
    </row>
    <row r="462" spans="4:19" x14ac:dyDescent="0.3">
      <c r="D462" s="539" t="s">
        <v>3368</v>
      </c>
      <c r="E462" s="538" t="s">
        <v>3362</v>
      </c>
      <c r="F462" s="539"/>
      <c r="G462" s="538"/>
      <c r="H462" s="539"/>
      <c r="I462" s="539"/>
      <c r="J462" s="538" t="str">
        <f t="shared" si="8"/>
        <v/>
      </c>
      <c r="K462" s="549"/>
      <c r="L462" s="549"/>
      <c r="M462" s="550"/>
      <c r="N462" s="539"/>
      <c r="O462" s="539"/>
      <c r="P462" s="539"/>
      <c r="Q462" s="539"/>
      <c r="R462" s="539"/>
      <c r="S462" s="538" t="s">
        <v>1828</v>
      </c>
    </row>
    <row r="463" spans="4:19" x14ac:dyDescent="0.3">
      <c r="D463" s="539" t="s">
        <v>3369</v>
      </c>
      <c r="E463" s="538" t="s">
        <v>3362</v>
      </c>
      <c r="F463" s="539"/>
      <c r="G463" s="538"/>
      <c r="H463" s="539"/>
      <c r="I463" s="539"/>
      <c r="J463" s="538" t="str">
        <f t="shared" si="8"/>
        <v/>
      </c>
      <c r="K463" s="549"/>
      <c r="L463" s="549"/>
      <c r="M463" s="550"/>
      <c r="N463" s="539"/>
      <c r="O463" s="539"/>
      <c r="P463" s="539"/>
      <c r="Q463" s="539"/>
      <c r="R463" s="539"/>
      <c r="S463" s="538" t="s">
        <v>1829</v>
      </c>
    </row>
    <row r="464" spans="4:19" x14ac:dyDescent="0.3">
      <c r="D464" s="539" t="s">
        <v>3370</v>
      </c>
      <c r="E464" s="538" t="s">
        <v>3362</v>
      </c>
      <c r="F464" s="539"/>
      <c r="G464" s="538"/>
      <c r="H464" s="539"/>
      <c r="I464" s="539"/>
      <c r="J464" s="538" t="str">
        <f t="shared" si="8"/>
        <v/>
      </c>
      <c r="K464" s="549"/>
      <c r="L464" s="549"/>
      <c r="M464" s="550"/>
      <c r="N464" s="539"/>
      <c r="O464" s="539"/>
      <c r="P464" s="539"/>
      <c r="Q464" s="539"/>
      <c r="R464" s="539"/>
      <c r="S464" s="538" t="s">
        <v>1830</v>
      </c>
    </row>
    <row r="465" spans="4:19" x14ac:dyDescent="0.3">
      <c r="D465" s="539" t="s">
        <v>3371</v>
      </c>
      <c r="E465" s="538" t="s">
        <v>3362</v>
      </c>
      <c r="F465" s="539"/>
      <c r="G465" s="538"/>
      <c r="H465" s="539"/>
      <c r="I465" s="539"/>
      <c r="J465" s="538" t="str">
        <f t="shared" si="8"/>
        <v/>
      </c>
      <c r="K465" s="549"/>
      <c r="L465" s="549"/>
      <c r="M465" s="550"/>
      <c r="N465" s="539"/>
      <c r="O465" s="539"/>
      <c r="P465" s="539"/>
      <c r="Q465" s="539"/>
      <c r="R465" s="539"/>
      <c r="S465" s="538" t="s">
        <v>1831</v>
      </c>
    </row>
  </sheetData>
  <dataValidations count="7">
    <dataValidation type="list" allowBlank="1" showInputMessage="1" showErrorMessage="1" errorTitle="X-Author for Excel" error="Please select a value from the drop-down." promptTitle="X-Author for Excel" sqref="L3:L153" xr:uid="{00000000-0002-0000-0900-000000000000}">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Q3:Q153 Q159:Q309 S315:S465" xr:uid="{00000000-0002-0000-0900-000001000000}">
      <formula1>""</formula1>
    </dataValidation>
    <dataValidation type="list" allowBlank="1" showInputMessage="1" showErrorMessage="1" errorTitle="X-Author for Excel" error="Please select a value from the drop-down." promptTitle="X-Author for Excel" sqref="L159:L309" xr:uid="{00000000-0002-0000-0900-000002000000}">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0000000000 to 10000000000." promptTitle="X-Author for Excel" sqref="K315:K465" xr:uid="{00000000-0002-0000-0900-000003000000}">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L315:L465" xr:uid="{00000000-0002-0000-0900-000004000000}">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M315:M465" xr:uid="{00000000-0002-0000-0900-000005000000}">
      <formula1>-99999.99</formula1>
      <formula2>99999.99</formula2>
    </dataValidation>
    <dataValidation type="list" allowBlank="1" showInputMessage="1" showErrorMessage="1" errorTitle="X-Author for Excel" error="Please select a value from the drop-down." promptTitle="X-Author for Excel" sqref="N315:N465" xr:uid="{00000000-0002-0000-0900-000006000000}">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G182"/>
  <sheetViews>
    <sheetView workbookViewId="0">
      <selection activeCell="C19" sqref="C19"/>
    </sheetView>
  </sheetViews>
  <sheetFormatPr baseColWidth="10" defaultColWidth="8.92578125" defaultRowHeight="12.45" x14ac:dyDescent="0.3"/>
  <cols>
    <col min="1" max="1" width="18.92578125" style="1" customWidth="1"/>
    <col min="2" max="2" width="43.0703125" style="1" customWidth="1"/>
    <col min="3" max="3" width="8.92578125" style="1"/>
    <col min="4" max="4" width="40.42578125" style="1" customWidth="1"/>
    <col min="5" max="5" width="14.0703125" style="1" customWidth="1"/>
    <col min="6" max="6" width="14.42578125" style="1" customWidth="1"/>
    <col min="7" max="16384" width="8.92578125" style="1"/>
  </cols>
  <sheetData>
    <row r="1" spans="1:7" x14ac:dyDescent="0.3">
      <c r="A1" s="3" t="s">
        <v>59</v>
      </c>
    </row>
    <row r="2" spans="1:7" x14ac:dyDescent="0.3">
      <c r="A2" s="538" t="s">
        <v>61</v>
      </c>
      <c r="B2" s="538" t="s">
        <v>226</v>
      </c>
      <c r="C2" s="538">
        <v>0</v>
      </c>
      <c r="D2" s="538" t="s">
        <v>66</v>
      </c>
      <c r="E2" s="538" t="s">
        <v>231</v>
      </c>
      <c r="F2" s="538" t="s">
        <v>233</v>
      </c>
      <c r="G2" s="538" t="s">
        <v>25</v>
      </c>
    </row>
    <row r="3" spans="1:7" hidden="1" x14ac:dyDescent="0.3">
      <c r="A3" s="538" t="s">
        <v>60</v>
      </c>
      <c r="B3" s="539" t="s">
        <v>225</v>
      </c>
      <c r="C3" s="538">
        <f>IF(B3=B2,C2+1,0)</f>
        <v>0</v>
      </c>
      <c r="D3" s="538" t="str">
        <f>B3&amp;"-"&amp;C3</f>
        <v>[Name - ES]-0</v>
      </c>
      <c r="E3" s="539" t="s">
        <v>230</v>
      </c>
      <c r="F3" s="539" t="s">
        <v>232</v>
      </c>
      <c r="G3" s="538" t="s">
        <v>24</v>
      </c>
    </row>
    <row r="4" spans="1:7" s="12" customFormat="1" x14ac:dyDescent="0.3">
      <c r="A4" s="538" t="s">
        <v>1834</v>
      </c>
      <c r="B4" s="539" t="s">
        <v>1835</v>
      </c>
      <c r="C4" s="538">
        <f t="shared" ref="C4:C55" si="0">IF(B4=B3,C3+1,0)</f>
        <v>0</v>
      </c>
      <c r="D4" s="538" t="str">
        <f t="shared" ref="D4:D55" si="1">B4&amp;"-"&amp;C4</f>
        <v>HIV I-9a(M): Porcentaje de hombres que mantienen relaciones sexuales con otros hombres y viven con el VIH-0</v>
      </c>
      <c r="E4" s="539" t="s">
        <v>1836</v>
      </c>
      <c r="F4" s="539" t="s">
        <v>1837</v>
      </c>
      <c r="G4" s="538" t="s">
        <v>1838</v>
      </c>
    </row>
    <row r="5" spans="1:7" s="12" customFormat="1" x14ac:dyDescent="0.3">
      <c r="A5" s="538" t="s">
        <v>1834</v>
      </c>
      <c r="B5" s="539" t="s">
        <v>1835</v>
      </c>
      <c r="C5" s="538">
        <f t="shared" si="0"/>
        <v>1</v>
      </c>
      <c r="D5" s="538" t="str">
        <f t="shared" si="1"/>
        <v>HIV I-9a(M): Porcentaje de hombres que mantienen relaciones sexuales con otros hombres y viven con el VIH-1</v>
      </c>
      <c r="E5" s="539" t="s">
        <v>1836</v>
      </c>
      <c r="F5" s="539" t="s">
        <v>1839</v>
      </c>
      <c r="G5" s="538" t="s">
        <v>1840</v>
      </c>
    </row>
    <row r="6" spans="1:7" s="12" customFormat="1" x14ac:dyDescent="0.3">
      <c r="A6" s="538" t="s">
        <v>1841</v>
      </c>
      <c r="B6" s="539" t="s">
        <v>1842</v>
      </c>
      <c r="C6" s="538">
        <f t="shared" si="0"/>
        <v>0</v>
      </c>
      <c r="D6" s="538" t="str">
        <f t="shared" si="1"/>
        <v>HIV I-9b(M): Porcentaje de personas transgénero que viven con el VIH-0</v>
      </c>
      <c r="E6" s="539" t="s">
        <v>1836</v>
      </c>
      <c r="F6" s="539" t="s">
        <v>1837</v>
      </c>
      <c r="G6" s="538" t="s">
        <v>1843</v>
      </c>
    </row>
    <row r="7" spans="1:7" s="12" customFormat="1" x14ac:dyDescent="0.3">
      <c r="A7" s="538" t="s">
        <v>1841</v>
      </c>
      <c r="B7" s="539" t="s">
        <v>1842</v>
      </c>
      <c r="C7" s="538">
        <f t="shared" si="0"/>
        <v>1</v>
      </c>
      <c r="D7" s="538" t="str">
        <f t="shared" si="1"/>
        <v>HIV I-9b(M): Porcentaje de personas transgénero que viven con el VIH-1</v>
      </c>
      <c r="E7" s="539" t="s">
        <v>1836</v>
      </c>
      <c r="F7" s="539" t="s">
        <v>1839</v>
      </c>
      <c r="G7" s="538" t="s">
        <v>1844</v>
      </c>
    </row>
    <row r="8" spans="1:7" s="12" customFormat="1" x14ac:dyDescent="0.3">
      <c r="A8" s="538" t="s">
        <v>1845</v>
      </c>
      <c r="B8" s="539" t="s">
        <v>1846</v>
      </c>
      <c r="C8" s="538">
        <f t="shared" si="0"/>
        <v>0</v>
      </c>
      <c r="D8" s="538" t="str">
        <f t="shared" si="1"/>
        <v>HIV I-10(M): Porcentaje de profesionales del sexo que viven con el VIH-0</v>
      </c>
      <c r="E8" s="539" t="s">
        <v>1836</v>
      </c>
      <c r="F8" s="539" t="s">
        <v>1837</v>
      </c>
      <c r="G8" s="538" t="s">
        <v>1847</v>
      </c>
    </row>
    <row r="9" spans="1:7" s="12" customFormat="1" x14ac:dyDescent="0.3">
      <c r="A9" s="538" t="s">
        <v>1845</v>
      </c>
      <c r="B9" s="539" t="s">
        <v>1846</v>
      </c>
      <c r="C9" s="538">
        <f t="shared" si="0"/>
        <v>1</v>
      </c>
      <c r="D9" s="538" t="str">
        <f t="shared" si="1"/>
        <v>HIV I-10(M): Porcentaje de profesionales del sexo que viven con el VIH-1</v>
      </c>
      <c r="E9" s="539" t="s">
        <v>1836</v>
      </c>
      <c r="F9" s="539" t="s">
        <v>1839</v>
      </c>
      <c r="G9" s="538" t="s">
        <v>1848</v>
      </c>
    </row>
    <row r="10" spans="1:7" s="12" customFormat="1" x14ac:dyDescent="0.3">
      <c r="A10" s="538" t="s">
        <v>1849</v>
      </c>
      <c r="B10" s="539" t="s">
        <v>1850</v>
      </c>
      <c r="C10" s="538">
        <f t="shared" si="0"/>
        <v>0</v>
      </c>
      <c r="D10" s="538" t="str">
        <f t="shared" si="1"/>
        <v>HIV I-11(M): Porcentaje de consumidores de drogas inyectables que viven con el VIH-0</v>
      </c>
      <c r="E10" s="539" t="s">
        <v>1836</v>
      </c>
      <c r="F10" s="539" t="s">
        <v>1837</v>
      </c>
      <c r="G10" s="538" t="s">
        <v>1851</v>
      </c>
    </row>
    <row r="11" spans="1:7" s="12" customFormat="1" x14ac:dyDescent="0.3">
      <c r="A11" s="538" t="s">
        <v>1849</v>
      </c>
      <c r="B11" s="539" t="s">
        <v>1850</v>
      </c>
      <c r="C11" s="538">
        <f t="shared" si="0"/>
        <v>1</v>
      </c>
      <c r="D11" s="538" t="str">
        <f t="shared" si="1"/>
        <v>HIV I-11(M): Porcentaje de consumidores de drogas inyectables que viven con el VIH-1</v>
      </c>
      <c r="E11" s="539" t="s">
        <v>1836</v>
      </c>
      <c r="F11" s="539" t="s">
        <v>1839</v>
      </c>
      <c r="G11" s="538" t="s">
        <v>1852</v>
      </c>
    </row>
    <row r="12" spans="1:7" s="12" customFormat="1" x14ac:dyDescent="0.3">
      <c r="A12" s="538" t="s">
        <v>1853</v>
      </c>
      <c r="B12" s="539" t="s">
        <v>1854</v>
      </c>
      <c r="C12" s="538">
        <f t="shared" si="0"/>
        <v>0</v>
      </c>
      <c r="D12" s="538" t="str">
        <f t="shared" si="1"/>
        <v>Malaria I-4: Tasa de pruebas positivas de malaria-0</v>
      </c>
      <c r="E12" s="539" t="s">
        <v>1855</v>
      </c>
      <c r="F12" s="539" t="s">
        <v>1856</v>
      </c>
      <c r="G12" s="538" t="s">
        <v>1857</v>
      </c>
    </row>
    <row r="13" spans="1:7" s="12" customFormat="1" x14ac:dyDescent="0.3">
      <c r="A13" s="538" t="s">
        <v>1853</v>
      </c>
      <c r="B13" s="539" t="s">
        <v>1854</v>
      </c>
      <c r="C13" s="538">
        <f t="shared" si="0"/>
        <v>1</v>
      </c>
      <c r="D13" s="538" t="str">
        <f t="shared" si="1"/>
        <v>Malaria I-4: Tasa de pruebas positivas de malaria-1</v>
      </c>
      <c r="E13" s="539" t="s">
        <v>1858</v>
      </c>
      <c r="F13" s="539" t="s">
        <v>1859</v>
      </c>
      <c r="G13" s="538" t="s">
        <v>1860</v>
      </c>
    </row>
    <row r="14" spans="1:7" s="12" customFormat="1" x14ac:dyDescent="0.3">
      <c r="A14" s="538" t="s">
        <v>1853</v>
      </c>
      <c r="B14" s="539" t="s">
        <v>1854</v>
      </c>
      <c r="C14" s="538">
        <f t="shared" si="0"/>
        <v>2</v>
      </c>
      <c r="D14" s="538" t="str">
        <f t="shared" si="1"/>
        <v>Malaria I-4: Tasa de pruebas positivas de malaria-2</v>
      </c>
      <c r="E14" s="539" t="s">
        <v>1858</v>
      </c>
      <c r="F14" s="539" t="s">
        <v>1861</v>
      </c>
      <c r="G14" s="538" t="s">
        <v>1862</v>
      </c>
    </row>
    <row r="15" spans="1:7" s="12" customFormat="1" x14ac:dyDescent="0.3">
      <c r="A15" s="538" t="s">
        <v>1863</v>
      </c>
      <c r="B15" s="539" t="s">
        <v>1864</v>
      </c>
      <c r="C15" s="538">
        <f t="shared" si="0"/>
        <v>0</v>
      </c>
      <c r="D15" s="538" t="str">
        <f t="shared" si="1"/>
        <v>Malaria I-5: Prevalencia de parásitos de la malaria; proporción de niños de entre 6 y 59 meses con infección por malaria-0</v>
      </c>
      <c r="E15" s="539" t="s">
        <v>1865</v>
      </c>
      <c r="F15" s="539" t="s">
        <v>1866</v>
      </c>
      <c r="G15" s="538" t="s">
        <v>1867</v>
      </c>
    </row>
    <row r="16" spans="1:7" s="12" customFormat="1" x14ac:dyDescent="0.3">
      <c r="A16" s="538" t="s">
        <v>1863</v>
      </c>
      <c r="B16" s="539" t="s">
        <v>1864</v>
      </c>
      <c r="C16" s="538">
        <f t="shared" si="0"/>
        <v>1</v>
      </c>
      <c r="D16" s="538" t="str">
        <f t="shared" si="1"/>
        <v>Malaria I-5: Prevalencia de parásitos de la malaria; proporción de niños de entre 6 y 59 meses con infección por malaria-1</v>
      </c>
      <c r="E16" s="539" t="s">
        <v>1865</v>
      </c>
      <c r="F16" s="539" t="s">
        <v>1868</v>
      </c>
      <c r="G16" s="538" t="s">
        <v>1869</v>
      </c>
    </row>
    <row r="17" spans="1:7" s="12" customFormat="1" x14ac:dyDescent="0.3">
      <c r="A17" s="538" t="s">
        <v>1870</v>
      </c>
      <c r="B17" s="539" t="s">
        <v>1871</v>
      </c>
      <c r="C17" s="538">
        <f t="shared" si="0"/>
        <v>0</v>
      </c>
      <c r="D17" s="538" t="str">
        <f t="shared" si="1"/>
        <v>HIV I-4: Número de muertes relacionadas con SIDA por 100,000 habitantes-0</v>
      </c>
      <c r="E17" s="539" t="s">
        <v>1865</v>
      </c>
      <c r="F17" s="539" t="s">
        <v>1866</v>
      </c>
      <c r="G17" s="538" t="s">
        <v>1872</v>
      </c>
    </row>
    <row r="18" spans="1:7" s="12" customFormat="1" x14ac:dyDescent="0.3">
      <c r="A18" s="538" t="s">
        <v>1870</v>
      </c>
      <c r="B18" s="539" t="s">
        <v>1871</v>
      </c>
      <c r="C18" s="538">
        <f t="shared" si="0"/>
        <v>1</v>
      </c>
      <c r="D18" s="538" t="str">
        <f t="shared" si="1"/>
        <v>HIV I-4: Número de muertes relacionadas con SIDA por 100,000 habitantes-1</v>
      </c>
      <c r="E18" s="539" t="s">
        <v>1865</v>
      </c>
      <c r="F18" s="539" t="s">
        <v>1868</v>
      </c>
      <c r="G18" s="538" t="s">
        <v>1873</v>
      </c>
    </row>
    <row r="19" spans="1:7" s="12" customFormat="1" x14ac:dyDescent="0.3">
      <c r="A19" s="538" t="s">
        <v>1870</v>
      </c>
      <c r="B19" s="539" t="s">
        <v>1871</v>
      </c>
      <c r="C19" s="538">
        <f t="shared" si="0"/>
        <v>2</v>
      </c>
      <c r="D19" s="538" t="str">
        <f t="shared" si="1"/>
        <v>HIV I-4: Número de muertes relacionadas con SIDA por 100,000 habitantes-2</v>
      </c>
      <c r="E19" s="539" t="s">
        <v>1836</v>
      </c>
      <c r="F19" s="539" t="s">
        <v>1874</v>
      </c>
      <c r="G19" s="538" t="s">
        <v>1875</v>
      </c>
    </row>
    <row r="20" spans="1:7" s="12" customFormat="1" x14ac:dyDescent="0.3">
      <c r="A20" s="538" t="s">
        <v>1870</v>
      </c>
      <c r="B20" s="539" t="s">
        <v>1871</v>
      </c>
      <c r="C20" s="538">
        <f t="shared" si="0"/>
        <v>3</v>
      </c>
      <c r="D20" s="538" t="str">
        <f t="shared" si="1"/>
        <v>HIV I-4: Número de muertes relacionadas con SIDA por 100,000 habitantes-3</v>
      </c>
      <c r="E20" s="539" t="s">
        <v>1836</v>
      </c>
      <c r="F20" s="539" t="s">
        <v>1876</v>
      </c>
      <c r="G20" s="538" t="s">
        <v>1877</v>
      </c>
    </row>
    <row r="21" spans="1:7" s="12" customFormat="1" x14ac:dyDescent="0.3">
      <c r="A21" s="538" t="s">
        <v>1870</v>
      </c>
      <c r="B21" s="539" t="s">
        <v>1871</v>
      </c>
      <c r="C21" s="538">
        <f t="shared" si="0"/>
        <v>4</v>
      </c>
      <c r="D21" s="538" t="str">
        <f t="shared" si="1"/>
        <v>HIV I-4: Número de muertes relacionadas con SIDA por 100,000 habitantes-4</v>
      </c>
      <c r="E21" s="539" t="s">
        <v>1878</v>
      </c>
      <c r="F21" s="539" t="s">
        <v>1879</v>
      </c>
      <c r="G21" s="538" t="s">
        <v>1880</v>
      </c>
    </row>
    <row r="22" spans="1:7" s="12" customFormat="1" x14ac:dyDescent="0.3">
      <c r="A22" s="538" t="s">
        <v>1870</v>
      </c>
      <c r="B22" s="539" t="s">
        <v>1871</v>
      </c>
      <c r="C22" s="538">
        <f t="shared" si="0"/>
        <v>5</v>
      </c>
      <c r="D22" s="538" t="str">
        <f t="shared" si="1"/>
        <v>HIV I-4: Número de muertes relacionadas con SIDA por 100,000 habitantes-5</v>
      </c>
      <c r="E22" s="539" t="s">
        <v>1878</v>
      </c>
      <c r="F22" s="539" t="s">
        <v>1881</v>
      </c>
      <c r="G22" s="538" t="s">
        <v>1882</v>
      </c>
    </row>
    <row r="23" spans="1:7" s="12" customFormat="1" x14ac:dyDescent="0.3">
      <c r="A23" s="538" t="s">
        <v>1870</v>
      </c>
      <c r="B23" s="539" t="s">
        <v>1871</v>
      </c>
      <c r="C23" s="538">
        <f t="shared" si="0"/>
        <v>6</v>
      </c>
      <c r="D23" s="538" t="str">
        <f t="shared" si="1"/>
        <v>HIV I-4: Número de muertes relacionadas con SIDA por 100,000 habitantes-6</v>
      </c>
      <c r="E23" s="539" t="s">
        <v>1878</v>
      </c>
      <c r="F23" s="539" t="s">
        <v>1883</v>
      </c>
      <c r="G23" s="538" t="s">
        <v>1884</v>
      </c>
    </row>
    <row r="24" spans="1:7" s="12" customFormat="1" x14ac:dyDescent="0.3">
      <c r="A24" s="538" t="s">
        <v>1870</v>
      </c>
      <c r="B24" s="539" t="s">
        <v>1871</v>
      </c>
      <c r="C24" s="538">
        <f t="shared" si="0"/>
        <v>7</v>
      </c>
      <c r="D24" s="538" t="str">
        <f t="shared" si="1"/>
        <v>HIV I-4: Número de muertes relacionadas con SIDA por 100,000 habitantes-7</v>
      </c>
      <c r="E24" s="539" t="s">
        <v>1878</v>
      </c>
      <c r="F24" s="539" t="s">
        <v>1885</v>
      </c>
      <c r="G24" s="538" t="s">
        <v>1886</v>
      </c>
    </row>
    <row r="25" spans="1:7" s="12" customFormat="1" x14ac:dyDescent="0.3">
      <c r="A25" s="538" t="s">
        <v>1887</v>
      </c>
      <c r="B25" s="539" t="s">
        <v>1888</v>
      </c>
      <c r="C25" s="538">
        <f t="shared" si="0"/>
        <v>0</v>
      </c>
      <c r="D25" s="538" t="str">
        <f t="shared" si="1"/>
        <v>Malaria I-1(M): Casos de malaria notificados, supuestos y confirmados-0</v>
      </c>
      <c r="E25" s="539" t="s">
        <v>1836</v>
      </c>
      <c r="F25" s="539" t="s">
        <v>1889</v>
      </c>
      <c r="G25" s="538" t="s">
        <v>1890</v>
      </c>
    </row>
    <row r="26" spans="1:7" s="12" customFormat="1" x14ac:dyDescent="0.3">
      <c r="A26" s="538" t="s">
        <v>1887</v>
      </c>
      <c r="B26" s="539" t="s">
        <v>1888</v>
      </c>
      <c r="C26" s="538">
        <f t="shared" si="0"/>
        <v>1</v>
      </c>
      <c r="D26" s="538" t="str">
        <f t="shared" si="1"/>
        <v>Malaria I-1(M): Casos de malaria notificados, supuestos y confirmados-1</v>
      </c>
      <c r="E26" s="539" t="s">
        <v>1836</v>
      </c>
      <c r="F26" s="539" t="s">
        <v>1891</v>
      </c>
      <c r="G26" s="538" t="s">
        <v>1892</v>
      </c>
    </row>
    <row r="27" spans="1:7" s="12" customFormat="1" x14ac:dyDescent="0.3">
      <c r="A27" s="538" t="s">
        <v>1887</v>
      </c>
      <c r="B27" s="539" t="s">
        <v>1888</v>
      </c>
      <c r="C27" s="538">
        <f t="shared" si="0"/>
        <v>2</v>
      </c>
      <c r="D27" s="538" t="str">
        <f t="shared" si="1"/>
        <v>Malaria I-1(M): Casos de malaria notificados, supuestos y confirmados-2</v>
      </c>
      <c r="E27" s="539" t="s">
        <v>1855</v>
      </c>
      <c r="F27" s="539" t="s">
        <v>1893</v>
      </c>
      <c r="G27" s="538" t="s">
        <v>1894</v>
      </c>
    </row>
    <row r="28" spans="1:7" s="12" customFormat="1" x14ac:dyDescent="0.3">
      <c r="A28" s="538" t="s">
        <v>1887</v>
      </c>
      <c r="B28" s="539" t="s">
        <v>1888</v>
      </c>
      <c r="C28" s="538">
        <f t="shared" si="0"/>
        <v>3</v>
      </c>
      <c r="D28" s="538" t="str">
        <f t="shared" si="1"/>
        <v>Malaria I-1(M): Casos de malaria notificados, supuestos y confirmados-3</v>
      </c>
      <c r="E28" s="539" t="s">
        <v>1855</v>
      </c>
      <c r="F28" s="539" t="s">
        <v>1856</v>
      </c>
      <c r="G28" s="538" t="s">
        <v>1895</v>
      </c>
    </row>
    <row r="29" spans="1:7" s="12" customFormat="1" x14ac:dyDescent="0.3">
      <c r="A29" s="538" t="s">
        <v>1887</v>
      </c>
      <c r="B29" s="539" t="s">
        <v>1888</v>
      </c>
      <c r="C29" s="538">
        <f t="shared" si="0"/>
        <v>4</v>
      </c>
      <c r="D29" s="538" t="str">
        <f t="shared" si="1"/>
        <v>Malaria I-1(M): Casos de malaria notificados, supuestos y confirmados-4</v>
      </c>
      <c r="E29" s="539" t="s">
        <v>1855</v>
      </c>
      <c r="F29" s="539" t="s">
        <v>1896</v>
      </c>
      <c r="G29" s="538" t="s">
        <v>1897</v>
      </c>
    </row>
    <row r="30" spans="1:7" s="12" customFormat="1" x14ac:dyDescent="0.3">
      <c r="A30" s="538" t="s">
        <v>1887</v>
      </c>
      <c r="B30" s="539" t="s">
        <v>1888</v>
      </c>
      <c r="C30" s="538">
        <f t="shared" si="0"/>
        <v>5</v>
      </c>
      <c r="D30" s="538" t="str">
        <f t="shared" si="1"/>
        <v>Malaria I-1(M): Casos de malaria notificados, supuestos y confirmados-5</v>
      </c>
      <c r="E30" s="539" t="s">
        <v>1898</v>
      </c>
      <c r="F30" s="539" t="s">
        <v>1899</v>
      </c>
      <c r="G30" s="538" t="s">
        <v>1900</v>
      </c>
    </row>
    <row r="31" spans="1:7" s="12" customFormat="1" x14ac:dyDescent="0.3">
      <c r="A31" s="538" t="s">
        <v>1887</v>
      </c>
      <c r="B31" s="539" t="s">
        <v>1888</v>
      </c>
      <c r="C31" s="538">
        <f t="shared" si="0"/>
        <v>6</v>
      </c>
      <c r="D31" s="538" t="str">
        <f t="shared" si="1"/>
        <v>Malaria I-1(M): Casos de malaria notificados, supuestos y confirmados-6</v>
      </c>
      <c r="E31" s="539" t="s">
        <v>1898</v>
      </c>
      <c r="F31" s="539" t="s">
        <v>1901</v>
      </c>
      <c r="G31" s="538" t="s">
        <v>1902</v>
      </c>
    </row>
    <row r="32" spans="1:7" s="12" customFormat="1" x14ac:dyDescent="0.3">
      <c r="A32" s="538" t="s">
        <v>1903</v>
      </c>
      <c r="B32" s="539" t="s">
        <v>1904</v>
      </c>
      <c r="C32" s="538">
        <f t="shared" si="0"/>
        <v>0</v>
      </c>
      <c r="D32" s="538" t="str">
        <f t="shared" si="1"/>
        <v>Malaria I-3.1(M): Muertes de pacientes hospitalizados: la tasa por cada 100.000 personas por año-0</v>
      </c>
      <c r="E32" s="539" t="s">
        <v>1836</v>
      </c>
      <c r="F32" s="539" t="s">
        <v>1889</v>
      </c>
      <c r="G32" s="538" t="s">
        <v>1905</v>
      </c>
    </row>
    <row r="33" spans="1:7" s="12" customFormat="1" x14ac:dyDescent="0.3">
      <c r="A33" s="538" t="s">
        <v>1903</v>
      </c>
      <c r="B33" s="539" t="s">
        <v>1904</v>
      </c>
      <c r="C33" s="538">
        <f t="shared" si="0"/>
        <v>1</v>
      </c>
      <c r="D33" s="538" t="str">
        <f t="shared" si="1"/>
        <v>Malaria I-3.1(M): Muertes de pacientes hospitalizados: la tasa por cada 100.000 personas por año-1</v>
      </c>
      <c r="E33" s="539" t="s">
        <v>1836</v>
      </c>
      <c r="F33" s="539" t="s">
        <v>1891</v>
      </c>
      <c r="G33" s="538" t="s">
        <v>1906</v>
      </c>
    </row>
    <row r="34" spans="1:7" s="12" customFormat="1" x14ac:dyDescent="0.3">
      <c r="A34" s="538" t="s">
        <v>1907</v>
      </c>
      <c r="B34" s="539" t="s">
        <v>1908</v>
      </c>
      <c r="C34" s="538">
        <f t="shared" si="0"/>
        <v>0</v>
      </c>
      <c r="D34" s="538" t="str">
        <f t="shared" si="1"/>
        <v>Malaria I-6: Tasa de mortalidad por cualquier causa entre menores de 5 años por cada 1.000 niños nacidos vivos-0</v>
      </c>
      <c r="E34" s="539" t="s">
        <v>1865</v>
      </c>
      <c r="F34" s="539" t="s">
        <v>1866</v>
      </c>
      <c r="G34" s="538" t="s">
        <v>1909</v>
      </c>
    </row>
    <row r="35" spans="1:7" s="12" customFormat="1" x14ac:dyDescent="0.3">
      <c r="A35" s="538" t="s">
        <v>1907</v>
      </c>
      <c r="B35" s="539" t="s">
        <v>1908</v>
      </c>
      <c r="C35" s="538">
        <f t="shared" si="0"/>
        <v>1</v>
      </c>
      <c r="D35" s="538" t="str">
        <f t="shared" si="1"/>
        <v>Malaria I-6: Tasa de mortalidad por cualquier causa entre menores de 5 años por cada 1.000 niños nacidos vivos-1</v>
      </c>
      <c r="E35" s="539" t="s">
        <v>1865</v>
      </c>
      <c r="F35" s="539" t="s">
        <v>1868</v>
      </c>
      <c r="G35" s="538" t="s">
        <v>1910</v>
      </c>
    </row>
    <row r="36" spans="1:7" s="12" customFormat="1" x14ac:dyDescent="0.3">
      <c r="A36" s="538" t="s">
        <v>1911</v>
      </c>
      <c r="B36" s="539" t="s">
        <v>1912</v>
      </c>
      <c r="C36" s="538">
        <f t="shared" si="0"/>
        <v>0</v>
      </c>
      <c r="D36" s="538" t="str">
        <f t="shared" si="1"/>
        <v>HIV I-14: Número de infecciones nuevas de VIH por 1000 habitantes no infectados (población no infectada)-0</v>
      </c>
      <c r="E36" s="539" t="s">
        <v>1865</v>
      </c>
      <c r="F36" s="539" t="s">
        <v>1866</v>
      </c>
      <c r="G36" s="538" t="s">
        <v>1913</v>
      </c>
    </row>
    <row r="37" spans="1:7" s="12" customFormat="1" x14ac:dyDescent="0.3">
      <c r="A37" s="538" t="s">
        <v>1911</v>
      </c>
      <c r="B37" s="539" t="s">
        <v>1912</v>
      </c>
      <c r="C37" s="538">
        <f t="shared" si="0"/>
        <v>1</v>
      </c>
      <c r="D37" s="538" t="str">
        <f t="shared" si="1"/>
        <v>HIV I-14: Número de infecciones nuevas de VIH por 1000 habitantes no infectados (población no infectada)-1</v>
      </c>
      <c r="E37" s="539" t="s">
        <v>1865</v>
      </c>
      <c r="F37" s="539" t="s">
        <v>1868</v>
      </c>
      <c r="G37" s="538" t="s">
        <v>1914</v>
      </c>
    </row>
    <row r="38" spans="1:7" s="12" customFormat="1" x14ac:dyDescent="0.3">
      <c r="A38" s="538" t="s">
        <v>1911</v>
      </c>
      <c r="B38" s="539" t="s">
        <v>1912</v>
      </c>
      <c r="C38" s="538">
        <f t="shared" si="0"/>
        <v>2</v>
      </c>
      <c r="D38" s="538" t="str">
        <f t="shared" si="1"/>
        <v>HIV I-14: Número de infecciones nuevas de VIH por 1000 habitantes no infectados (población no infectada)-2</v>
      </c>
      <c r="E38" s="539" t="s">
        <v>1836</v>
      </c>
      <c r="F38" s="539" t="s">
        <v>1874</v>
      </c>
      <c r="G38" s="538" t="s">
        <v>1915</v>
      </c>
    </row>
    <row r="39" spans="1:7" s="12" customFormat="1" x14ac:dyDescent="0.3">
      <c r="A39" s="538" t="s">
        <v>1911</v>
      </c>
      <c r="B39" s="539" t="s">
        <v>1912</v>
      </c>
      <c r="C39" s="538">
        <f t="shared" si="0"/>
        <v>3</v>
      </c>
      <c r="D39" s="538" t="str">
        <f t="shared" si="1"/>
        <v>HIV I-14: Número de infecciones nuevas de VIH por 1000 habitantes no infectados (población no infectada)-3</v>
      </c>
      <c r="E39" s="539" t="s">
        <v>1836</v>
      </c>
      <c r="F39" s="539" t="s">
        <v>1876</v>
      </c>
      <c r="G39" s="538" t="s">
        <v>1916</v>
      </c>
    </row>
    <row r="40" spans="1:7" s="12" customFormat="1" x14ac:dyDescent="0.3">
      <c r="A40" s="538" t="s">
        <v>1911</v>
      </c>
      <c r="B40" s="539" t="s">
        <v>1912</v>
      </c>
      <c r="C40" s="538">
        <f t="shared" si="0"/>
        <v>4</v>
      </c>
      <c r="D40" s="538" t="str">
        <f t="shared" si="1"/>
        <v>HIV I-14: Número de infecciones nuevas de VIH por 1000 habitantes no infectados (población no infectada)-4</v>
      </c>
      <c r="E40" s="539" t="s">
        <v>1878</v>
      </c>
      <c r="F40" s="539" t="s">
        <v>1879</v>
      </c>
      <c r="G40" s="538" t="s">
        <v>1917</v>
      </c>
    </row>
    <row r="41" spans="1:7" s="12" customFormat="1" x14ac:dyDescent="0.3">
      <c r="A41" s="538" t="s">
        <v>1911</v>
      </c>
      <c r="B41" s="539" t="s">
        <v>1912</v>
      </c>
      <c r="C41" s="538">
        <f t="shared" si="0"/>
        <v>5</v>
      </c>
      <c r="D41" s="538" t="str">
        <f t="shared" si="1"/>
        <v>HIV I-14: Número de infecciones nuevas de VIH por 1000 habitantes no infectados (población no infectada)-5</v>
      </c>
      <c r="E41" s="539" t="s">
        <v>1878</v>
      </c>
      <c r="F41" s="539" t="s">
        <v>1881</v>
      </c>
      <c r="G41" s="538" t="s">
        <v>1918</v>
      </c>
    </row>
    <row r="42" spans="1:7" s="12" customFormat="1" x14ac:dyDescent="0.3">
      <c r="A42" s="538" t="s">
        <v>1911</v>
      </c>
      <c r="B42" s="539" t="s">
        <v>1912</v>
      </c>
      <c r="C42" s="538">
        <f t="shared" si="0"/>
        <v>6</v>
      </c>
      <c r="D42" s="538" t="str">
        <f t="shared" si="1"/>
        <v>HIV I-14: Número de infecciones nuevas de VIH por 1000 habitantes no infectados (población no infectada)-6</v>
      </c>
      <c r="E42" s="539" t="s">
        <v>1878</v>
      </c>
      <c r="F42" s="539" t="s">
        <v>1883</v>
      </c>
      <c r="G42" s="538" t="s">
        <v>1919</v>
      </c>
    </row>
    <row r="43" spans="1:7" s="12" customFormat="1" x14ac:dyDescent="0.3">
      <c r="A43" s="538" t="s">
        <v>1911</v>
      </c>
      <c r="B43" s="539" t="s">
        <v>1912</v>
      </c>
      <c r="C43" s="538">
        <f t="shared" si="0"/>
        <v>7</v>
      </c>
      <c r="D43" s="538" t="str">
        <f t="shared" si="1"/>
        <v>HIV I-14: Número de infecciones nuevas de VIH por 1000 habitantes no infectados (población no infectada)-7</v>
      </c>
      <c r="E43" s="539" t="s">
        <v>1878</v>
      </c>
      <c r="F43" s="539" t="s">
        <v>1885</v>
      </c>
      <c r="G43" s="538" t="s">
        <v>1920</v>
      </c>
    </row>
    <row r="44" spans="1:7" s="12" customFormat="1" x14ac:dyDescent="0.3">
      <c r="A44" s="538" t="s">
        <v>1921</v>
      </c>
      <c r="B44" s="539" t="s">
        <v>1922</v>
      </c>
      <c r="C44" s="538">
        <f t="shared" si="0"/>
        <v>0</v>
      </c>
      <c r="D44" s="538" t="str">
        <f t="shared" si="1"/>
        <v>Malaria I-10(M): Incidencia parasitaria anual: casos confirmados de malaria (microscopía o PDR): la tasa por cada 1000 personas por año (fase de eliminación)-0</v>
      </c>
      <c r="E44" s="539" t="s">
        <v>1923</v>
      </c>
      <c r="F44" s="539" t="s">
        <v>1924</v>
      </c>
      <c r="G44" s="538" t="s">
        <v>1925</v>
      </c>
    </row>
    <row r="45" spans="1:7" s="12" customFormat="1" x14ac:dyDescent="0.3">
      <c r="A45" s="538" t="s">
        <v>1921</v>
      </c>
      <c r="B45" s="539" t="s">
        <v>1922</v>
      </c>
      <c r="C45" s="538">
        <f t="shared" si="0"/>
        <v>1</v>
      </c>
      <c r="D45" s="538" t="str">
        <f t="shared" si="1"/>
        <v>Malaria I-10(M): Incidencia parasitaria anual: casos confirmados de malaria (microscopía o PDR): la tasa por cada 1000 personas por año (fase de eliminación)-1</v>
      </c>
      <c r="E45" s="539" t="s">
        <v>1923</v>
      </c>
      <c r="F45" s="539" t="s">
        <v>1926</v>
      </c>
      <c r="G45" s="538" t="s">
        <v>1927</v>
      </c>
    </row>
    <row r="46" spans="1:7" s="12" customFormat="1" x14ac:dyDescent="0.3">
      <c r="A46" s="538" t="s">
        <v>1921</v>
      </c>
      <c r="B46" s="539" t="s">
        <v>1922</v>
      </c>
      <c r="C46" s="538">
        <f t="shared" si="0"/>
        <v>2</v>
      </c>
      <c r="D46" s="538" t="str">
        <f t="shared" si="1"/>
        <v>Malaria I-10(M): Incidencia parasitaria anual: casos confirmados de malaria (microscopía o PDR): la tasa por cada 1000 personas por año (fase de eliminación)-2</v>
      </c>
      <c r="E46" s="539" t="s">
        <v>1923</v>
      </c>
      <c r="F46" s="539" t="s">
        <v>1928</v>
      </c>
      <c r="G46" s="538" t="s">
        <v>1929</v>
      </c>
    </row>
    <row r="47" spans="1:7" s="12" customFormat="1" x14ac:dyDescent="0.3">
      <c r="A47" s="538" t="s">
        <v>1921</v>
      </c>
      <c r="B47" s="539" t="s">
        <v>1922</v>
      </c>
      <c r="C47" s="538">
        <f t="shared" si="0"/>
        <v>3</v>
      </c>
      <c r="D47" s="538" t="str">
        <f t="shared" si="1"/>
        <v>Malaria I-10(M): Incidencia parasitaria anual: casos confirmados de malaria (microscopía o PDR): la tasa por cada 1000 personas por año (fase de eliminación)-3</v>
      </c>
      <c r="E47" s="539" t="s">
        <v>1923</v>
      </c>
      <c r="F47" s="539" t="s">
        <v>1930</v>
      </c>
      <c r="G47" s="538" t="s">
        <v>1931</v>
      </c>
    </row>
    <row r="48" spans="1:7" s="12" customFormat="1" x14ac:dyDescent="0.3">
      <c r="A48" s="538" t="s">
        <v>1932</v>
      </c>
      <c r="B48" s="539" t="s">
        <v>1933</v>
      </c>
      <c r="C48" s="538">
        <f t="shared" si="0"/>
        <v>0</v>
      </c>
      <c r="D48" s="538" t="str">
        <f t="shared" si="1"/>
        <v>HIV I-13: Número y porcentaje de personas que viven con el VIH-0</v>
      </c>
      <c r="E48" s="539" t="s">
        <v>1865</v>
      </c>
      <c r="F48" s="539" t="s">
        <v>1866</v>
      </c>
      <c r="G48" s="538" t="s">
        <v>1934</v>
      </c>
    </row>
    <row r="49" spans="1:7" s="12" customFormat="1" x14ac:dyDescent="0.3">
      <c r="A49" s="538" t="s">
        <v>1932</v>
      </c>
      <c r="B49" s="539" t="s">
        <v>1933</v>
      </c>
      <c r="C49" s="538">
        <f t="shared" si="0"/>
        <v>1</v>
      </c>
      <c r="D49" s="538" t="str">
        <f t="shared" si="1"/>
        <v>HIV I-13: Número y porcentaje de personas que viven con el VIH-1</v>
      </c>
      <c r="E49" s="539" t="s">
        <v>1865</v>
      </c>
      <c r="F49" s="539" t="s">
        <v>1868</v>
      </c>
      <c r="G49" s="538" t="s">
        <v>1935</v>
      </c>
    </row>
    <row r="50" spans="1:7" s="12" customFormat="1" x14ac:dyDescent="0.3">
      <c r="A50" s="538" t="s">
        <v>1932</v>
      </c>
      <c r="B50" s="539" t="s">
        <v>1933</v>
      </c>
      <c r="C50" s="538">
        <f t="shared" si="0"/>
        <v>2</v>
      </c>
      <c r="D50" s="538" t="str">
        <f t="shared" si="1"/>
        <v>HIV I-13: Número y porcentaje de personas que viven con el VIH-2</v>
      </c>
      <c r="E50" s="539" t="s">
        <v>1836</v>
      </c>
      <c r="F50" s="539" t="s">
        <v>1874</v>
      </c>
      <c r="G50" s="538" t="s">
        <v>1936</v>
      </c>
    </row>
    <row r="51" spans="1:7" s="12" customFormat="1" x14ac:dyDescent="0.3">
      <c r="A51" s="538" t="s">
        <v>1932</v>
      </c>
      <c r="B51" s="539" t="s">
        <v>1933</v>
      </c>
      <c r="C51" s="538">
        <f t="shared" si="0"/>
        <v>3</v>
      </c>
      <c r="D51" s="538" t="str">
        <f t="shared" si="1"/>
        <v>HIV I-13: Número y porcentaje de personas que viven con el VIH-3</v>
      </c>
      <c r="E51" s="539" t="s">
        <v>1836</v>
      </c>
      <c r="F51" s="539" t="s">
        <v>1876</v>
      </c>
      <c r="G51" s="538" t="s">
        <v>1937</v>
      </c>
    </row>
    <row r="52" spans="1:7" s="12" customFormat="1" x14ac:dyDescent="0.3">
      <c r="A52" s="538" t="s">
        <v>1932</v>
      </c>
      <c r="B52" s="539" t="s">
        <v>1933</v>
      </c>
      <c r="C52" s="538">
        <f t="shared" si="0"/>
        <v>4</v>
      </c>
      <c r="D52" s="538" t="str">
        <f t="shared" si="1"/>
        <v>HIV I-13: Número y porcentaje de personas que viven con el VIH-4</v>
      </c>
      <c r="E52" s="539" t="s">
        <v>1878</v>
      </c>
      <c r="F52" s="539" t="s">
        <v>1879</v>
      </c>
      <c r="G52" s="538" t="s">
        <v>1938</v>
      </c>
    </row>
    <row r="53" spans="1:7" s="12" customFormat="1" x14ac:dyDescent="0.3">
      <c r="A53" s="538" t="s">
        <v>1932</v>
      </c>
      <c r="B53" s="539" t="s">
        <v>1933</v>
      </c>
      <c r="C53" s="538">
        <f t="shared" si="0"/>
        <v>5</v>
      </c>
      <c r="D53" s="538" t="str">
        <f t="shared" si="1"/>
        <v>HIV I-13: Número y porcentaje de personas que viven con el VIH-5</v>
      </c>
      <c r="E53" s="539" t="s">
        <v>1878</v>
      </c>
      <c r="F53" s="539" t="s">
        <v>1881</v>
      </c>
      <c r="G53" s="538" t="s">
        <v>1939</v>
      </c>
    </row>
    <row r="54" spans="1:7" s="12" customFormat="1" x14ac:dyDescent="0.3">
      <c r="A54" s="538" t="s">
        <v>1932</v>
      </c>
      <c r="B54" s="539" t="s">
        <v>1933</v>
      </c>
      <c r="C54" s="538">
        <f t="shared" si="0"/>
        <v>6</v>
      </c>
      <c r="D54" s="538" t="str">
        <f t="shared" si="1"/>
        <v>HIV I-13: Número y porcentaje de personas que viven con el VIH-6</v>
      </c>
      <c r="E54" s="539" t="s">
        <v>1878</v>
      </c>
      <c r="F54" s="539" t="s">
        <v>1883</v>
      </c>
      <c r="G54" s="538" t="s">
        <v>1940</v>
      </c>
    </row>
    <row r="55" spans="1:7" s="12" customFormat="1" x14ac:dyDescent="0.3">
      <c r="A55" s="538" t="s">
        <v>1932</v>
      </c>
      <c r="B55" s="539" t="s">
        <v>1933</v>
      </c>
      <c r="C55" s="538">
        <f t="shared" si="0"/>
        <v>7</v>
      </c>
      <c r="D55" s="538" t="str">
        <f t="shared" si="1"/>
        <v>HIV I-13: Número y porcentaje de personas que viven con el VIH-7</v>
      </c>
      <c r="E55" s="539" t="s">
        <v>1878</v>
      </c>
      <c r="F55" s="539" t="s">
        <v>1885</v>
      </c>
      <c r="G55" s="538" t="s">
        <v>1941</v>
      </c>
    </row>
    <row r="57" spans="1:7" x14ac:dyDescent="0.3">
      <c r="A57" s="3" t="s">
        <v>68</v>
      </c>
    </row>
    <row r="58" spans="1:7" x14ac:dyDescent="0.3">
      <c r="A58" s="538" t="s">
        <v>61</v>
      </c>
      <c r="B58" s="538" t="s">
        <v>226</v>
      </c>
      <c r="C58" s="538">
        <v>0</v>
      </c>
      <c r="D58" s="538" t="s">
        <v>66</v>
      </c>
      <c r="E58" s="538" t="s">
        <v>231</v>
      </c>
      <c r="F58" s="538" t="s">
        <v>233</v>
      </c>
      <c r="G58" s="538" t="s">
        <v>25</v>
      </c>
    </row>
    <row r="59" spans="1:7" hidden="1" x14ac:dyDescent="0.3">
      <c r="A59" s="538" t="s">
        <v>60</v>
      </c>
      <c r="B59" s="539" t="s">
        <v>225</v>
      </c>
      <c r="C59" s="538">
        <f>IF(B59=B58,C58+1,0)</f>
        <v>0</v>
      </c>
      <c r="D59" s="538" t="str">
        <f>B59&amp;"-"&amp;C59</f>
        <v>[Name - ES]-0</v>
      </c>
      <c r="E59" s="539" t="s">
        <v>230</v>
      </c>
      <c r="F59" s="539" t="s">
        <v>232</v>
      </c>
      <c r="G59" s="538" t="s">
        <v>24</v>
      </c>
    </row>
    <row r="60" spans="1:7" s="12" customFormat="1" x14ac:dyDescent="0.3">
      <c r="A60" s="538" t="s">
        <v>1942</v>
      </c>
      <c r="B60" s="539" t="s">
        <v>1943</v>
      </c>
      <c r="C60" s="538">
        <f t="shared" ref="C60:C91" si="2">IF(B60=B59,C59+1,0)</f>
        <v>0</v>
      </c>
      <c r="D60" s="538" t="str">
        <f t="shared" ref="D60:D91" si="3">B60&amp;"-"&amp;C60</f>
        <v>HIV O-1(M): Porcentaje de adultos y niños con VIH que se sabe están bajo tratamiento 12 meses después de iniciar tratamiento antirretroviral-0</v>
      </c>
      <c r="E60" s="539" t="s">
        <v>1865</v>
      </c>
      <c r="F60" s="539" t="s">
        <v>1866</v>
      </c>
      <c r="G60" s="538" t="s">
        <v>1944</v>
      </c>
    </row>
    <row r="61" spans="1:7" s="12" customFormat="1" x14ac:dyDescent="0.3">
      <c r="A61" s="538" t="s">
        <v>1942</v>
      </c>
      <c r="B61" s="539" t="s">
        <v>1943</v>
      </c>
      <c r="C61" s="538">
        <f t="shared" si="2"/>
        <v>1</v>
      </c>
      <c r="D61" s="538" t="str">
        <f t="shared" si="3"/>
        <v>HIV O-1(M): Porcentaje de adultos y niños con VIH que se sabe están bajo tratamiento 12 meses después de iniciar tratamiento antirretroviral-1</v>
      </c>
      <c r="E61" s="539" t="s">
        <v>1865</v>
      </c>
      <c r="F61" s="539" t="s">
        <v>1868</v>
      </c>
      <c r="G61" s="538" t="s">
        <v>1945</v>
      </c>
    </row>
    <row r="62" spans="1:7" s="12" customFormat="1" x14ac:dyDescent="0.3">
      <c r="A62" s="538" t="s">
        <v>1942</v>
      </c>
      <c r="B62" s="539" t="s">
        <v>1943</v>
      </c>
      <c r="C62" s="538">
        <f t="shared" si="2"/>
        <v>2</v>
      </c>
      <c r="D62" s="538" t="str">
        <f t="shared" si="3"/>
        <v>HIV O-1(M): Porcentaje de adultos y niños con VIH que se sabe están bajo tratamiento 12 meses después de iniciar tratamiento antirretroviral-2</v>
      </c>
      <c r="E62" s="539" t="s">
        <v>1836</v>
      </c>
      <c r="F62" s="539" t="s">
        <v>1874</v>
      </c>
      <c r="G62" s="538" t="s">
        <v>1946</v>
      </c>
    </row>
    <row r="63" spans="1:7" s="12" customFormat="1" x14ac:dyDescent="0.3">
      <c r="A63" s="538" t="s">
        <v>1942</v>
      </c>
      <c r="B63" s="539" t="s">
        <v>1943</v>
      </c>
      <c r="C63" s="538">
        <f t="shared" si="2"/>
        <v>3</v>
      </c>
      <c r="D63" s="538" t="str">
        <f t="shared" si="3"/>
        <v>HIV O-1(M): Porcentaje de adultos y niños con VIH que se sabe están bajo tratamiento 12 meses después de iniciar tratamiento antirretroviral-3</v>
      </c>
      <c r="E63" s="539" t="s">
        <v>1836</v>
      </c>
      <c r="F63" s="539" t="s">
        <v>1876</v>
      </c>
      <c r="G63" s="538" t="s">
        <v>1947</v>
      </c>
    </row>
    <row r="64" spans="1:7" s="12" customFormat="1" x14ac:dyDescent="0.3">
      <c r="A64" s="538" t="s">
        <v>1942</v>
      </c>
      <c r="B64" s="539" t="s">
        <v>1943</v>
      </c>
      <c r="C64" s="538">
        <f t="shared" si="2"/>
        <v>4</v>
      </c>
      <c r="D64" s="538" t="str">
        <f t="shared" si="3"/>
        <v>HIV O-1(M): Porcentaje de adultos y niños con VIH que se sabe están bajo tratamiento 12 meses después de iniciar tratamiento antirretroviral-4</v>
      </c>
      <c r="E64" s="539" t="s">
        <v>1948</v>
      </c>
      <c r="F64" s="539" t="s">
        <v>1949</v>
      </c>
      <c r="G64" s="538" t="s">
        <v>1950</v>
      </c>
    </row>
    <row r="65" spans="1:7" s="12" customFormat="1" x14ac:dyDescent="0.3">
      <c r="A65" s="538" t="s">
        <v>1942</v>
      </c>
      <c r="B65" s="539" t="s">
        <v>1943</v>
      </c>
      <c r="C65" s="538">
        <f t="shared" si="2"/>
        <v>5</v>
      </c>
      <c r="D65" s="538" t="str">
        <f t="shared" si="3"/>
        <v>HIV O-1(M): Porcentaje de adultos y niños con VIH que se sabe están bajo tratamiento 12 meses después de iniciar tratamiento antirretroviral-5</v>
      </c>
      <c r="E65" s="539" t="s">
        <v>1948</v>
      </c>
      <c r="F65" s="539" t="s">
        <v>1951</v>
      </c>
      <c r="G65" s="538" t="s">
        <v>1952</v>
      </c>
    </row>
    <row r="66" spans="1:7" s="12" customFormat="1" x14ac:dyDescent="0.3">
      <c r="A66" s="538" t="s">
        <v>1942</v>
      </c>
      <c r="B66" s="539" t="s">
        <v>1943</v>
      </c>
      <c r="C66" s="538">
        <f t="shared" si="2"/>
        <v>6</v>
      </c>
      <c r="D66" s="538" t="str">
        <f t="shared" si="3"/>
        <v>HIV O-1(M): Porcentaje de adultos y niños con VIH que se sabe están bajo tratamiento 12 meses después de iniciar tratamiento antirretroviral-6</v>
      </c>
      <c r="E66" s="539" t="s">
        <v>1948</v>
      </c>
      <c r="F66" s="539" t="s">
        <v>1953</v>
      </c>
      <c r="G66" s="538" t="s">
        <v>1954</v>
      </c>
    </row>
    <row r="67" spans="1:7" s="12" customFormat="1" x14ac:dyDescent="0.3">
      <c r="A67" s="538" t="s">
        <v>1955</v>
      </c>
      <c r="B67" s="539" t="s">
        <v>1956</v>
      </c>
      <c r="C67" s="538">
        <f t="shared" si="2"/>
        <v>0</v>
      </c>
      <c r="D67" s="538" t="str">
        <f t="shared" si="3"/>
        <v>HIV O-4a(M): Porcentaje de hombres que afirman haber utilizado preservativo en su última relación de sexo anal con otro hombre-0</v>
      </c>
      <c r="E67" s="539" t="s">
        <v>1836</v>
      </c>
      <c r="F67" s="539" t="s">
        <v>1837</v>
      </c>
      <c r="G67" s="538" t="s">
        <v>1957</v>
      </c>
    </row>
    <row r="68" spans="1:7" s="12" customFormat="1" x14ac:dyDescent="0.3">
      <c r="A68" s="538" t="s">
        <v>1955</v>
      </c>
      <c r="B68" s="539" t="s">
        <v>1956</v>
      </c>
      <c r="C68" s="538">
        <f t="shared" si="2"/>
        <v>1</v>
      </c>
      <c r="D68" s="538" t="str">
        <f t="shared" si="3"/>
        <v>HIV O-4a(M): Porcentaje de hombres que afirman haber utilizado preservativo en su última relación de sexo anal con otro hombre-1</v>
      </c>
      <c r="E68" s="539" t="s">
        <v>1836</v>
      </c>
      <c r="F68" s="539" t="s">
        <v>1839</v>
      </c>
      <c r="G68" s="538" t="s">
        <v>1958</v>
      </c>
    </row>
    <row r="69" spans="1:7" s="12" customFormat="1" x14ac:dyDescent="0.3">
      <c r="A69" s="538" t="s">
        <v>1959</v>
      </c>
      <c r="B69" s="539" t="s">
        <v>1960</v>
      </c>
      <c r="C69" s="538">
        <f t="shared" si="2"/>
        <v>0</v>
      </c>
      <c r="D69" s="538" t="str">
        <f t="shared" si="3"/>
        <v>HIV O-5(M): porcentaje de trabajadores del sexo que dicen haber utilizado preservativo con su último cliente-0</v>
      </c>
      <c r="E69" s="539" t="s">
        <v>1865</v>
      </c>
      <c r="F69" s="539" t="s">
        <v>1866</v>
      </c>
      <c r="G69" s="538" t="s">
        <v>1961</v>
      </c>
    </row>
    <row r="70" spans="1:7" s="12" customFormat="1" x14ac:dyDescent="0.3">
      <c r="A70" s="538" t="s">
        <v>1959</v>
      </c>
      <c r="B70" s="539" t="s">
        <v>1960</v>
      </c>
      <c r="C70" s="538">
        <f t="shared" si="2"/>
        <v>1</v>
      </c>
      <c r="D70" s="538" t="str">
        <f t="shared" si="3"/>
        <v>HIV O-5(M): porcentaje de trabajadores del sexo que dicen haber utilizado preservativo con su último cliente-1</v>
      </c>
      <c r="E70" s="539" t="s">
        <v>1865</v>
      </c>
      <c r="F70" s="539" t="s">
        <v>1868</v>
      </c>
      <c r="G70" s="538" t="s">
        <v>1962</v>
      </c>
    </row>
    <row r="71" spans="1:7" s="12" customFormat="1" x14ac:dyDescent="0.3">
      <c r="A71" s="538" t="s">
        <v>1959</v>
      </c>
      <c r="B71" s="539" t="s">
        <v>1960</v>
      </c>
      <c r="C71" s="538">
        <f t="shared" si="2"/>
        <v>2</v>
      </c>
      <c r="D71" s="538" t="str">
        <f t="shared" si="3"/>
        <v>HIV O-5(M): porcentaje de trabajadores del sexo que dicen haber utilizado preservativo con su último cliente-2</v>
      </c>
      <c r="E71" s="539" t="s">
        <v>1836</v>
      </c>
      <c r="F71" s="539" t="s">
        <v>1837</v>
      </c>
      <c r="G71" s="538" t="s">
        <v>1963</v>
      </c>
    </row>
    <row r="72" spans="1:7" s="12" customFormat="1" x14ac:dyDescent="0.3">
      <c r="A72" s="538" t="s">
        <v>1959</v>
      </c>
      <c r="B72" s="539" t="s">
        <v>1960</v>
      </c>
      <c r="C72" s="538">
        <f t="shared" si="2"/>
        <v>3</v>
      </c>
      <c r="D72" s="538" t="str">
        <f t="shared" si="3"/>
        <v>HIV O-5(M): porcentaje de trabajadores del sexo que dicen haber utilizado preservativo con su último cliente-3</v>
      </c>
      <c r="E72" s="539" t="s">
        <v>1836</v>
      </c>
      <c r="F72" s="539" t="s">
        <v>1839</v>
      </c>
      <c r="G72" s="538" t="s">
        <v>1964</v>
      </c>
    </row>
    <row r="73" spans="1:7" s="12" customFormat="1" x14ac:dyDescent="0.3">
      <c r="A73" s="538" t="s">
        <v>1965</v>
      </c>
      <c r="B73" s="539" t="s">
        <v>1966</v>
      </c>
      <c r="C73" s="538">
        <f t="shared" si="2"/>
        <v>0</v>
      </c>
      <c r="D73" s="538" t="str">
        <f t="shared" si="3"/>
        <v>HIV O-6(M): porcentaje de usuarios de drogas inyectables que dicen haber utilizado equipos de inyección estériles en su última inyección-0</v>
      </c>
      <c r="E73" s="539" t="s">
        <v>1865</v>
      </c>
      <c r="F73" s="539" t="s">
        <v>1866</v>
      </c>
      <c r="G73" s="538" t="s">
        <v>1967</v>
      </c>
    </row>
    <row r="74" spans="1:7" s="12" customFormat="1" x14ac:dyDescent="0.3">
      <c r="A74" s="538" t="s">
        <v>1965</v>
      </c>
      <c r="B74" s="539" t="s">
        <v>1966</v>
      </c>
      <c r="C74" s="538">
        <f t="shared" si="2"/>
        <v>1</v>
      </c>
      <c r="D74" s="538" t="str">
        <f t="shared" si="3"/>
        <v>HIV O-6(M): porcentaje de usuarios de drogas inyectables que dicen haber utilizado equipos de inyección estériles en su última inyección-1</v>
      </c>
      <c r="E74" s="539" t="s">
        <v>1865</v>
      </c>
      <c r="F74" s="539" t="s">
        <v>1868</v>
      </c>
      <c r="G74" s="538" t="s">
        <v>1968</v>
      </c>
    </row>
    <row r="75" spans="1:7" s="12" customFormat="1" x14ac:dyDescent="0.3">
      <c r="A75" s="538" t="s">
        <v>1965</v>
      </c>
      <c r="B75" s="539" t="s">
        <v>1966</v>
      </c>
      <c r="C75" s="538">
        <f t="shared" si="2"/>
        <v>2</v>
      </c>
      <c r="D75" s="538" t="str">
        <f t="shared" si="3"/>
        <v>HIV O-6(M): porcentaje de usuarios de drogas inyectables que dicen haber utilizado equipos de inyección estériles en su última inyección-2</v>
      </c>
      <c r="E75" s="539" t="s">
        <v>1836</v>
      </c>
      <c r="F75" s="539" t="s">
        <v>1839</v>
      </c>
      <c r="G75" s="538" t="s">
        <v>1969</v>
      </c>
    </row>
    <row r="76" spans="1:7" s="12" customFormat="1" x14ac:dyDescent="0.3">
      <c r="A76" s="538" t="s">
        <v>1965</v>
      </c>
      <c r="B76" s="539" t="s">
        <v>1966</v>
      </c>
      <c r="C76" s="538">
        <f t="shared" si="2"/>
        <v>3</v>
      </c>
      <c r="D76" s="538" t="str">
        <f t="shared" si="3"/>
        <v>HIV O-6(M): porcentaje de usuarios de drogas inyectables que dicen haber utilizado equipos de inyección estériles en su última inyección-3</v>
      </c>
      <c r="E76" s="539" t="s">
        <v>1836</v>
      </c>
      <c r="F76" s="539" t="s">
        <v>1837</v>
      </c>
      <c r="G76" s="538" t="s">
        <v>1970</v>
      </c>
    </row>
    <row r="77" spans="1:7" s="12" customFormat="1" x14ac:dyDescent="0.3">
      <c r="A77" s="538" t="s">
        <v>1971</v>
      </c>
      <c r="B77" s="539" t="s">
        <v>1972</v>
      </c>
      <c r="C77" s="538">
        <f t="shared" si="2"/>
        <v>0</v>
      </c>
      <c r="D77" s="538" t="str">
        <f t="shared" si="3"/>
        <v>TB O-4(M): Tasa de éxito del tratamiento de RR-TB y/o TB-MR: porcentaje de casos de tuberculosis de TB-RR y/o TB-MR que se han tratado con éxito-0</v>
      </c>
      <c r="E77" s="539" t="s">
        <v>1898</v>
      </c>
      <c r="F77" s="539" t="s">
        <v>1973</v>
      </c>
      <c r="G77" s="538" t="s">
        <v>1974</v>
      </c>
    </row>
    <row r="78" spans="1:7" s="12" customFormat="1" x14ac:dyDescent="0.3">
      <c r="A78" s="538" t="s">
        <v>1975</v>
      </c>
      <c r="B78" s="539" t="s">
        <v>1976</v>
      </c>
      <c r="C78" s="538">
        <f t="shared" si="2"/>
        <v>0</v>
      </c>
      <c r="D78" s="538" t="str">
        <f t="shared" si="3"/>
        <v>Malaria O-1a: Proporción de la población que durmió bajo un mosquitero tratado con insecticida (MTI ) la pasada noche-0</v>
      </c>
      <c r="E78" s="539" t="s">
        <v>1865</v>
      </c>
      <c r="F78" s="539" t="s">
        <v>1866</v>
      </c>
      <c r="G78" s="538" t="s">
        <v>1977</v>
      </c>
    </row>
    <row r="79" spans="1:7" s="12" customFormat="1" x14ac:dyDescent="0.3">
      <c r="A79" s="538" t="s">
        <v>1975</v>
      </c>
      <c r="B79" s="539" t="s">
        <v>1976</v>
      </c>
      <c r="C79" s="538">
        <f t="shared" si="2"/>
        <v>1</v>
      </c>
      <c r="D79" s="538" t="str">
        <f t="shared" si="3"/>
        <v>Malaria O-1a: Proporción de la población que durmió bajo un mosquitero tratado con insecticida (MTI ) la pasada noche-1</v>
      </c>
      <c r="E79" s="539" t="s">
        <v>1865</v>
      </c>
      <c r="F79" s="539" t="s">
        <v>1868</v>
      </c>
      <c r="G79" s="538" t="s">
        <v>1978</v>
      </c>
    </row>
    <row r="80" spans="1:7" s="12" customFormat="1" x14ac:dyDescent="0.3">
      <c r="A80" s="538" t="s">
        <v>1979</v>
      </c>
      <c r="B80" s="539" t="s">
        <v>1980</v>
      </c>
      <c r="C80" s="538">
        <f t="shared" si="2"/>
        <v>0</v>
      </c>
      <c r="D80" s="538" t="str">
        <f t="shared" si="3"/>
        <v>Malaria O-3: proporción de la población que utiliza mosquiteros tratados con insecticida* entre la población que tiene acceso a ellos-0</v>
      </c>
      <c r="E80" s="539" t="s">
        <v>1865</v>
      </c>
      <c r="F80" s="539" t="s">
        <v>1866</v>
      </c>
      <c r="G80" s="538" t="s">
        <v>1981</v>
      </c>
    </row>
    <row r="81" spans="1:7" s="12" customFormat="1" x14ac:dyDescent="0.3">
      <c r="A81" s="538" t="s">
        <v>1979</v>
      </c>
      <c r="B81" s="539" t="s">
        <v>1980</v>
      </c>
      <c r="C81" s="538">
        <f t="shared" si="2"/>
        <v>1</v>
      </c>
      <c r="D81" s="538" t="str">
        <f t="shared" si="3"/>
        <v>Malaria O-3: proporción de la población que utiliza mosquiteros tratados con insecticida* entre la población que tiene acceso a ellos-1</v>
      </c>
      <c r="E81" s="539" t="s">
        <v>1865</v>
      </c>
      <c r="F81" s="539" t="s">
        <v>1868</v>
      </c>
      <c r="G81" s="538" t="s">
        <v>1982</v>
      </c>
    </row>
    <row r="82" spans="1:7" s="12" customFormat="1" x14ac:dyDescent="0.3">
      <c r="A82" s="538" t="s">
        <v>1983</v>
      </c>
      <c r="B82" s="539" t="s">
        <v>1984</v>
      </c>
      <c r="C82" s="538">
        <f t="shared" si="2"/>
        <v>0</v>
      </c>
      <c r="D82" s="538" t="str">
        <f t="shared" si="3"/>
        <v>HIV O-4.1b(M): Porcentaje de personas transgénero que reportan uso de condón la última vez que sostuvieron relaciones sexuales con una pareja-0</v>
      </c>
      <c r="E82" s="539" t="s">
        <v>1836</v>
      </c>
      <c r="F82" s="539" t="s">
        <v>1837</v>
      </c>
      <c r="G82" s="538" t="s">
        <v>1985</v>
      </c>
    </row>
    <row r="83" spans="1:7" s="12" customFormat="1" x14ac:dyDescent="0.3">
      <c r="A83" s="538" t="s">
        <v>1983</v>
      </c>
      <c r="B83" s="539" t="s">
        <v>1984</v>
      </c>
      <c r="C83" s="538">
        <f t="shared" si="2"/>
        <v>1</v>
      </c>
      <c r="D83" s="538" t="str">
        <f t="shared" si="3"/>
        <v>HIV O-4.1b(M): Porcentaje de personas transgénero que reportan uso de condón la última vez que sostuvieron relaciones sexuales con una pareja-1</v>
      </c>
      <c r="E83" s="539" t="s">
        <v>1836</v>
      </c>
      <c r="F83" s="539" t="s">
        <v>1839</v>
      </c>
      <c r="G83" s="538" t="s">
        <v>1986</v>
      </c>
    </row>
    <row r="84" spans="1:7" s="12" customFormat="1" x14ac:dyDescent="0.3">
      <c r="A84" s="538" t="s">
        <v>1987</v>
      </c>
      <c r="B84" s="539" t="s">
        <v>1988</v>
      </c>
      <c r="C84" s="538">
        <f t="shared" si="2"/>
        <v>0</v>
      </c>
      <c r="D84" s="538" t="str">
        <f t="shared" si="3"/>
        <v>HIV O-9: Porcentaje de personas que se inyectan drogas que reportan uso del condón en su ultima relación sexual-0</v>
      </c>
      <c r="E84" s="539" t="s">
        <v>1865</v>
      </c>
      <c r="F84" s="539" t="s">
        <v>1866</v>
      </c>
      <c r="G84" s="538" t="s">
        <v>1989</v>
      </c>
    </row>
    <row r="85" spans="1:7" s="12" customFormat="1" x14ac:dyDescent="0.3">
      <c r="A85" s="538" t="s">
        <v>1987</v>
      </c>
      <c r="B85" s="539" t="s">
        <v>1988</v>
      </c>
      <c r="C85" s="538">
        <f t="shared" si="2"/>
        <v>1</v>
      </c>
      <c r="D85" s="538" t="str">
        <f t="shared" si="3"/>
        <v>HIV O-9: Porcentaje de personas que se inyectan drogas que reportan uso del condón en su ultima relación sexual-1</v>
      </c>
      <c r="E85" s="539" t="s">
        <v>1865</v>
      </c>
      <c r="F85" s="539" t="s">
        <v>1868</v>
      </c>
      <c r="G85" s="538" t="s">
        <v>1990</v>
      </c>
    </row>
    <row r="86" spans="1:7" s="12" customFormat="1" x14ac:dyDescent="0.3">
      <c r="A86" s="538" t="s">
        <v>1987</v>
      </c>
      <c r="B86" s="539" t="s">
        <v>1988</v>
      </c>
      <c r="C86" s="538">
        <f t="shared" si="2"/>
        <v>2</v>
      </c>
      <c r="D86" s="538" t="str">
        <f t="shared" si="3"/>
        <v>HIV O-9: Porcentaje de personas que se inyectan drogas que reportan uso del condón en su ultima relación sexual-2</v>
      </c>
      <c r="E86" s="539" t="s">
        <v>1836</v>
      </c>
      <c r="F86" s="539" t="s">
        <v>1837</v>
      </c>
      <c r="G86" s="538" t="s">
        <v>1991</v>
      </c>
    </row>
    <row r="87" spans="1:7" s="12" customFormat="1" x14ac:dyDescent="0.3">
      <c r="A87" s="538" t="s">
        <v>1987</v>
      </c>
      <c r="B87" s="539" t="s">
        <v>1988</v>
      </c>
      <c r="C87" s="538">
        <f t="shared" si="2"/>
        <v>3</v>
      </c>
      <c r="D87" s="538" t="str">
        <f t="shared" si="3"/>
        <v>HIV O-9: Porcentaje de personas que se inyectan drogas que reportan uso del condón en su ultima relación sexual-3</v>
      </c>
      <c r="E87" s="539" t="s">
        <v>1836</v>
      </c>
      <c r="F87" s="539" t="s">
        <v>1839</v>
      </c>
      <c r="G87" s="538" t="s">
        <v>1992</v>
      </c>
    </row>
    <row r="88" spans="1:7" s="12" customFormat="1" x14ac:dyDescent="0.3">
      <c r="A88" s="538" t="s">
        <v>1993</v>
      </c>
      <c r="B88" s="539" t="s">
        <v>1994</v>
      </c>
      <c r="C88" s="538">
        <f t="shared" si="2"/>
        <v>0</v>
      </c>
      <c r="D88" s="538" t="str">
        <f t="shared" si="3"/>
        <v>HIV O-11: Porcentaje de personas que viven con el VIH que conocen su estado de VIH entre las estimadas-0</v>
      </c>
      <c r="E88" s="539" t="s">
        <v>1865</v>
      </c>
      <c r="F88" s="539" t="s">
        <v>1866</v>
      </c>
      <c r="G88" s="538" t="s">
        <v>1995</v>
      </c>
    </row>
    <row r="89" spans="1:7" s="12" customFormat="1" x14ac:dyDescent="0.3">
      <c r="A89" s="538" t="s">
        <v>1993</v>
      </c>
      <c r="B89" s="539" t="s">
        <v>1994</v>
      </c>
      <c r="C89" s="538">
        <f t="shared" si="2"/>
        <v>1</v>
      </c>
      <c r="D89" s="538" t="str">
        <f t="shared" si="3"/>
        <v>HIV O-11: Porcentaje de personas que viven con el VIH que conocen su estado de VIH entre las estimadas-1</v>
      </c>
      <c r="E89" s="539" t="s">
        <v>1865</v>
      </c>
      <c r="F89" s="539" t="s">
        <v>1868</v>
      </c>
      <c r="G89" s="538" t="s">
        <v>1996</v>
      </c>
    </row>
    <row r="90" spans="1:7" s="12" customFormat="1" x14ac:dyDescent="0.3">
      <c r="A90" s="538" t="s">
        <v>1997</v>
      </c>
      <c r="B90" s="539" t="s">
        <v>1998</v>
      </c>
      <c r="C90" s="538">
        <f t="shared" si="2"/>
        <v>0</v>
      </c>
      <c r="D90" s="538" t="str">
        <f t="shared" si="3"/>
        <v>Malaria O-9(M): Tasa de examen de sangre anual:  por 100 habitantes de población por año (fase de eliminación)-0</v>
      </c>
      <c r="E90" s="539" t="s">
        <v>1999</v>
      </c>
      <c r="F90" s="539" t="s">
        <v>2000</v>
      </c>
      <c r="G90" s="538" t="s">
        <v>2001</v>
      </c>
    </row>
    <row r="91" spans="1:7" s="12" customFormat="1" x14ac:dyDescent="0.3">
      <c r="A91" s="538" t="s">
        <v>1997</v>
      </c>
      <c r="B91" s="539" t="s">
        <v>1998</v>
      </c>
      <c r="C91" s="538">
        <f t="shared" si="2"/>
        <v>1</v>
      </c>
      <c r="D91" s="538" t="str">
        <f t="shared" si="3"/>
        <v>Malaria O-9(M): Tasa de examen de sangre anual:  por 100 habitantes de población por año (fase de eliminación)-1</v>
      </c>
      <c r="E91" s="539" t="s">
        <v>1999</v>
      </c>
      <c r="F91" s="539" t="s">
        <v>2002</v>
      </c>
      <c r="G91" s="538" t="s">
        <v>2003</v>
      </c>
    </row>
    <row r="93" spans="1:7" x14ac:dyDescent="0.3">
      <c r="A93" s="3" t="s">
        <v>69</v>
      </c>
    </row>
    <row r="94" spans="1:7" x14ac:dyDescent="0.3">
      <c r="A94" s="540" t="s">
        <v>71</v>
      </c>
      <c r="B94" s="538" t="s">
        <v>226</v>
      </c>
      <c r="C94" s="538">
        <v>0</v>
      </c>
      <c r="D94" s="538" t="s">
        <v>66</v>
      </c>
      <c r="E94" s="538" t="s">
        <v>231</v>
      </c>
      <c r="F94" s="538" t="s">
        <v>233</v>
      </c>
      <c r="G94" s="538" t="s">
        <v>25</v>
      </c>
    </row>
    <row r="95" spans="1:7" hidden="1" x14ac:dyDescent="0.3">
      <c r="A95" s="538" t="s">
        <v>70</v>
      </c>
      <c r="B95" s="539" t="s">
        <v>225</v>
      </c>
      <c r="C95" s="538">
        <f>IF(B95=B94,C94+1,0)</f>
        <v>0</v>
      </c>
      <c r="D95" s="538" t="str">
        <f>B95&amp;"-"&amp;C95</f>
        <v>[Name - ES]-0</v>
      </c>
      <c r="E95" s="539" t="s">
        <v>230</v>
      </c>
      <c r="F95" s="539" t="s">
        <v>232</v>
      </c>
      <c r="G95" s="538" t="s">
        <v>24</v>
      </c>
    </row>
    <row r="96" spans="1:7" s="12" customFormat="1" x14ac:dyDescent="0.3">
      <c r="A96" s="538" t="s">
        <v>2004</v>
      </c>
      <c r="B96" s="539" t="s">
        <v>2005</v>
      </c>
      <c r="C96" s="538">
        <f t="shared" ref="C96:C159" si="4">IF(B96=B95,C95+1,0)</f>
        <v>0</v>
      </c>
      <c r="D96" s="538" t="str">
        <f t="shared" ref="D96:D159" si="5">B96&amp;"-"&amp;C96</f>
        <v>MDR TB-2(M): Número de casos de tuberculosis resistente a la rifampicina y/o tuberculosis multirresistente notificados-0</v>
      </c>
      <c r="E96" s="539" t="s">
        <v>1865</v>
      </c>
      <c r="F96" s="539" t="s">
        <v>1866</v>
      </c>
      <c r="G96" s="538" t="s">
        <v>2006</v>
      </c>
    </row>
    <row r="97" spans="1:7" s="12" customFormat="1" x14ac:dyDescent="0.3">
      <c r="A97" s="538" t="s">
        <v>2004</v>
      </c>
      <c r="B97" s="539" t="s">
        <v>2005</v>
      </c>
      <c r="C97" s="538">
        <f t="shared" si="4"/>
        <v>1</v>
      </c>
      <c r="D97" s="538" t="str">
        <f t="shared" si="5"/>
        <v>MDR TB-2(M): Número de casos de tuberculosis resistente a la rifampicina y/o tuberculosis multirresistente notificados-1</v>
      </c>
      <c r="E97" s="539" t="s">
        <v>1865</v>
      </c>
      <c r="F97" s="539" t="s">
        <v>1868</v>
      </c>
      <c r="G97" s="538" t="s">
        <v>2007</v>
      </c>
    </row>
    <row r="98" spans="1:7" s="12" customFormat="1" x14ac:dyDescent="0.3">
      <c r="A98" s="538" t="s">
        <v>2004</v>
      </c>
      <c r="B98" s="539" t="s">
        <v>2005</v>
      </c>
      <c r="C98" s="538">
        <f t="shared" si="4"/>
        <v>2</v>
      </c>
      <c r="D98" s="538" t="str">
        <f t="shared" si="5"/>
        <v>MDR TB-2(M): Número de casos de tuberculosis resistente a la rifampicina y/o tuberculosis multirresistente notificados-2</v>
      </c>
      <c r="E98" s="539" t="s">
        <v>1836</v>
      </c>
      <c r="F98" s="539" t="s">
        <v>1874</v>
      </c>
      <c r="G98" s="538" t="s">
        <v>2008</v>
      </c>
    </row>
    <row r="99" spans="1:7" s="12" customFormat="1" x14ac:dyDescent="0.3">
      <c r="A99" s="538" t="s">
        <v>2004</v>
      </c>
      <c r="B99" s="539" t="s">
        <v>2005</v>
      </c>
      <c r="C99" s="538">
        <f t="shared" si="4"/>
        <v>3</v>
      </c>
      <c r="D99" s="538" t="str">
        <f t="shared" si="5"/>
        <v>MDR TB-2(M): Número de casos de tuberculosis resistente a la rifampicina y/o tuberculosis multirresistente notificados-3</v>
      </c>
      <c r="E99" s="539" t="s">
        <v>1836</v>
      </c>
      <c r="F99" s="539" t="s">
        <v>1876</v>
      </c>
      <c r="G99" s="538" t="s">
        <v>2009</v>
      </c>
    </row>
    <row r="100" spans="1:7" s="12" customFormat="1" x14ac:dyDescent="0.3">
      <c r="A100" s="538" t="s">
        <v>2010</v>
      </c>
      <c r="B100" s="539" t="s">
        <v>2011</v>
      </c>
      <c r="C100" s="538">
        <f t="shared" si="4"/>
        <v>0</v>
      </c>
      <c r="D100" s="538" t="str">
        <f t="shared" si="5"/>
        <v>MDR TB-3(M): Número de casos de tuberculosis resistente a la rifampicina y/o tuberculosis multirresistente que han comenzado un tratamiento de segunda línea-0</v>
      </c>
      <c r="E100" s="539" t="s">
        <v>1865</v>
      </c>
      <c r="F100" s="539" t="s">
        <v>1866</v>
      </c>
      <c r="G100" s="538" t="s">
        <v>2012</v>
      </c>
    </row>
    <row r="101" spans="1:7" s="12" customFormat="1" x14ac:dyDescent="0.3">
      <c r="A101" s="538" t="s">
        <v>2010</v>
      </c>
      <c r="B101" s="539" t="s">
        <v>2011</v>
      </c>
      <c r="C101" s="538">
        <f t="shared" si="4"/>
        <v>1</v>
      </c>
      <c r="D101" s="538" t="str">
        <f t="shared" si="5"/>
        <v>MDR TB-3(M): Número de casos de tuberculosis resistente a la rifampicina y/o tuberculosis multirresistente que han comenzado un tratamiento de segunda línea-1</v>
      </c>
      <c r="E101" s="539" t="s">
        <v>1865</v>
      </c>
      <c r="F101" s="539" t="s">
        <v>1868</v>
      </c>
      <c r="G101" s="538" t="s">
        <v>2013</v>
      </c>
    </row>
    <row r="102" spans="1:7" s="12" customFormat="1" x14ac:dyDescent="0.3">
      <c r="A102" s="538" t="s">
        <v>2010</v>
      </c>
      <c r="B102" s="539" t="s">
        <v>2011</v>
      </c>
      <c r="C102" s="538">
        <f t="shared" si="4"/>
        <v>2</v>
      </c>
      <c r="D102" s="538" t="str">
        <f t="shared" si="5"/>
        <v>MDR TB-3(M): Número de casos de tuberculosis resistente a la rifampicina y/o tuberculosis multirresistente que han comenzado un tratamiento de segunda línea-2</v>
      </c>
      <c r="E102" s="539" t="s">
        <v>1836</v>
      </c>
      <c r="F102" s="539" t="s">
        <v>1874</v>
      </c>
      <c r="G102" s="538" t="s">
        <v>2014</v>
      </c>
    </row>
    <row r="103" spans="1:7" s="12" customFormat="1" x14ac:dyDescent="0.3">
      <c r="A103" s="538" t="s">
        <v>2010</v>
      </c>
      <c r="B103" s="539" t="s">
        <v>2011</v>
      </c>
      <c r="C103" s="538">
        <f t="shared" si="4"/>
        <v>3</v>
      </c>
      <c r="D103" s="538" t="str">
        <f t="shared" si="5"/>
        <v>MDR TB-3(M): Número de casos de tuberculosis resistente a la rifampicina y/o tuberculosis multirresistente que han comenzado un tratamiento de segunda línea-3</v>
      </c>
      <c r="E103" s="539" t="s">
        <v>1836</v>
      </c>
      <c r="F103" s="539" t="s">
        <v>1876</v>
      </c>
      <c r="G103" s="538" t="s">
        <v>2015</v>
      </c>
    </row>
    <row r="104" spans="1:7" s="12" customFormat="1" x14ac:dyDescent="0.3">
      <c r="A104" s="538" t="s">
        <v>2010</v>
      </c>
      <c r="B104" s="539" t="s">
        <v>2011</v>
      </c>
      <c r="C104" s="538">
        <f t="shared" si="4"/>
        <v>4</v>
      </c>
      <c r="D104" s="538" t="str">
        <f t="shared" si="5"/>
        <v>MDR TB-3(M): Número de casos de tuberculosis resistente a la rifampicina y/o tuberculosis multirresistente que han comenzado un tratamiento de segunda línea-4</v>
      </c>
      <c r="E104" s="539" t="s">
        <v>2016</v>
      </c>
      <c r="F104" s="539" t="s">
        <v>2017</v>
      </c>
      <c r="G104" s="538" t="s">
        <v>2018</v>
      </c>
    </row>
    <row r="105" spans="1:7" s="12" customFormat="1" x14ac:dyDescent="0.3">
      <c r="A105" s="538" t="s">
        <v>2010</v>
      </c>
      <c r="B105" s="539" t="s">
        <v>2011</v>
      </c>
      <c r="C105" s="538">
        <f t="shared" si="4"/>
        <v>5</v>
      </c>
      <c r="D105" s="538" t="str">
        <f t="shared" si="5"/>
        <v>MDR TB-3(M): Número de casos de tuberculosis resistente a la rifampicina y/o tuberculosis multirresistente que han comenzado un tratamiento de segunda línea-5</v>
      </c>
      <c r="E105" s="539" t="s">
        <v>2016</v>
      </c>
      <c r="F105" s="539" t="s">
        <v>2019</v>
      </c>
      <c r="G105" s="538" t="s">
        <v>2020</v>
      </c>
    </row>
    <row r="106" spans="1:7" s="12" customFormat="1" x14ac:dyDescent="0.3">
      <c r="A106" s="538" t="s">
        <v>2021</v>
      </c>
      <c r="B106" s="539" t="s">
        <v>2022</v>
      </c>
      <c r="C106" s="538">
        <f t="shared" si="4"/>
        <v>0</v>
      </c>
      <c r="D106" s="538" t="str">
        <f t="shared" si="5"/>
        <v>VC-3(M): Número de telas mosquiteras impregnadas con insecticida de larga duración distribuidas entre los grupos de riesgo objetivo a través de distribución continua-0</v>
      </c>
      <c r="E106" s="539" t="s">
        <v>2023</v>
      </c>
      <c r="F106" s="539" t="s">
        <v>2024</v>
      </c>
      <c r="G106" s="538" t="s">
        <v>2025</v>
      </c>
    </row>
    <row r="107" spans="1:7" s="12" customFormat="1" x14ac:dyDescent="0.3">
      <c r="A107" s="538" t="s">
        <v>2021</v>
      </c>
      <c r="B107" s="539" t="s">
        <v>2022</v>
      </c>
      <c r="C107" s="538">
        <f t="shared" si="4"/>
        <v>1</v>
      </c>
      <c r="D107" s="538" t="str">
        <f t="shared" si="5"/>
        <v>VC-3(M): Número de telas mosquiteras impregnadas con insecticida de larga duración distribuidas entre los grupos de riesgo objetivo a través de distribución continua-1</v>
      </c>
      <c r="E107" s="539" t="s">
        <v>2023</v>
      </c>
      <c r="F107" s="539" t="s">
        <v>2026</v>
      </c>
      <c r="G107" s="538" t="s">
        <v>2027</v>
      </c>
    </row>
    <row r="108" spans="1:7" s="12" customFormat="1" x14ac:dyDescent="0.3">
      <c r="A108" s="538" t="s">
        <v>2021</v>
      </c>
      <c r="B108" s="539" t="s">
        <v>2022</v>
      </c>
      <c r="C108" s="538">
        <f t="shared" si="4"/>
        <v>2</v>
      </c>
      <c r="D108" s="538" t="str">
        <f t="shared" si="5"/>
        <v>VC-3(M): Número de telas mosquiteras impregnadas con insecticida de larga duración distribuidas entre los grupos de riesgo objetivo a través de distribución continua-2</v>
      </c>
      <c r="E108" s="539" t="s">
        <v>2023</v>
      </c>
      <c r="F108" s="539" t="s">
        <v>2028</v>
      </c>
      <c r="G108" s="538" t="s">
        <v>2029</v>
      </c>
    </row>
    <row r="109" spans="1:7" s="12" customFormat="1" x14ac:dyDescent="0.3">
      <c r="A109" s="538" t="s">
        <v>2021</v>
      </c>
      <c r="B109" s="539" t="s">
        <v>2022</v>
      </c>
      <c r="C109" s="538">
        <f t="shared" si="4"/>
        <v>3</v>
      </c>
      <c r="D109" s="538" t="str">
        <f t="shared" si="5"/>
        <v>VC-3(M): Número de telas mosquiteras impregnadas con insecticida de larga duración distribuidas entre los grupos de riesgo objetivo a través de distribución continua-3</v>
      </c>
      <c r="E109" s="539" t="s">
        <v>2023</v>
      </c>
      <c r="F109" s="539" t="s">
        <v>2030</v>
      </c>
      <c r="G109" s="538" t="s">
        <v>2031</v>
      </c>
    </row>
    <row r="110" spans="1:7" s="12" customFormat="1" x14ac:dyDescent="0.3">
      <c r="A110" s="538" t="s">
        <v>2021</v>
      </c>
      <c r="B110" s="539" t="s">
        <v>2022</v>
      </c>
      <c r="C110" s="538">
        <f t="shared" si="4"/>
        <v>4</v>
      </c>
      <c r="D110" s="538" t="str">
        <f t="shared" si="5"/>
        <v>VC-3(M): Número de telas mosquiteras impregnadas con insecticida de larga duración distribuidas entre los grupos de riesgo objetivo a través de distribución continua-4</v>
      </c>
      <c r="E110" s="539" t="s">
        <v>2023</v>
      </c>
      <c r="F110" s="539" t="s">
        <v>2032</v>
      </c>
      <c r="G110" s="538" t="s">
        <v>2033</v>
      </c>
    </row>
    <row r="111" spans="1:7" s="12" customFormat="1" x14ac:dyDescent="0.3">
      <c r="A111" s="538" t="s">
        <v>2034</v>
      </c>
      <c r="B111" s="539" t="s">
        <v>2035</v>
      </c>
      <c r="C111" s="538">
        <f t="shared" si="4"/>
        <v>0</v>
      </c>
      <c r="D111" s="538" t="str">
        <f t="shared" si="5"/>
        <v>CM-1a(M): Proporción de casos sospechosos de malaria sometidos a una prueba parasitológica en establecimientos de salud del sector público-0</v>
      </c>
      <c r="E111" s="539" t="s">
        <v>1836</v>
      </c>
      <c r="F111" s="539" t="s">
        <v>1889</v>
      </c>
      <c r="G111" s="538" t="s">
        <v>2036</v>
      </c>
    </row>
    <row r="112" spans="1:7" s="12" customFormat="1" x14ac:dyDescent="0.3">
      <c r="A112" s="538" t="s">
        <v>2034</v>
      </c>
      <c r="B112" s="539" t="s">
        <v>2035</v>
      </c>
      <c r="C112" s="538">
        <f t="shared" si="4"/>
        <v>1</v>
      </c>
      <c r="D112" s="538" t="str">
        <f t="shared" si="5"/>
        <v>CM-1a(M): Proporción de casos sospechosos de malaria sometidos a una prueba parasitológica en establecimientos de salud del sector público-1</v>
      </c>
      <c r="E112" s="539" t="s">
        <v>1836</v>
      </c>
      <c r="F112" s="539" t="s">
        <v>1891</v>
      </c>
      <c r="G112" s="538" t="s">
        <v>2037</v>
      </c>
    </row>
    <row r="113" spans="1:7" s="12" customFormat="1" x14ac:dyDescent="0.3">
      <c r="A113" s="538" t="s">
        <v>2034</v>
      </c>
      <c r="B113" s="539" t="s">
        <v>2035</v>
      </c>
      <c r="C113" s="538">
        <f t="shared" si="4"/>
        <v>2</v>
      </c>
      <c r="D113" s="538" t="str">
        <f t="shared" si="5"/>
        <v>CM-1a(M): Proporción de casos sospechosos de malaria sometidos a una prueba parasitológica en establecimientos de salud del sector público-2</v>
      </c>
      <c r="E113" s="539" t="s">
        <v>1858</v>
      </c>
      <c r="F113" s="539" t="s">
        <v>1859</v>
      </c>
      <c r="G113" s="538" t="s">
        <v>2038</v>
      </c>
    </row>
    <row r="114" spans="1:7" s="12" customFormat="1" x14ac:dyDescent="0.3">
      <c r="A114" s="538" t="s">
        <v>2034</v>
      </c>
      <c r="B114" s="539" t="s">
        <v>2035</v>
      </c>
      <c r="C114" s="538">
        <f t="shared" si="4"/>
        <v>3</v>
      </c>
      <c r="D114" s="538" t="str">
        <f t="shared" si="5"/>
        <v>CM-1a(M): Proporción de casos sospechosos de malaria sometidos a una prueba parasitológica en establecimientos de salud del sector público-3</v>
      </c>
      <c r="E114" s="539" t="s">
        <v>1858</v>
      </c>
      <c r="F114" s="539" t="s">
        <v>1861</v>
      </c>
      <c r="G114" s="538" t="s">
        <v>2039</v>
      </c>
    </row>
    <row r="115" spans="1:7" s="12" customFormat="1" x14ac:dyDescent="0.3">
      <c r="A115" s="538" t="s">
        <v>2040</v>
      </c>
      <c r="B115" s="539" t="s">
        <v>2041</v>
      </c>
      <c r="C115" s="538">
        <f t="shared" si="4"/>
        <v>0</v>
      </c>
      <c r="D115" s="538" t="str">
        <f t="shared" si="5"/>
        <v>CM-1b(M): Proporción de casos sospechosos de malaria sometidos a una prueba parasitológica en la comunidad-0</v>
      </c>
      <c r="E115" s="539" t="s">
        <v>1836</v>
      </c>
      <c r="F115" s="539" t="s">
        <v>1889</v>
      </c>
      <c r="G115" s="538" t="s">
        <v>2042</v>
      </c>
    </row>
    <row r="116" spans="1:7" s="12" customFormat="1" x14ac:dyDescent="0.3">
      <c r="A116" s="538" t="s">
        <v>2040</v>
      </c>
      <c r="B116" s="539" t="s">
        <v>2041</v>
      </c>
      <c r="C116" s="538">
        <f t="shared" si="4"/>
        <v>1</v>
      </c>
      <c r="D116" s="538" t="str">
        <f t="shared" si="5"/>
        <v>CM-1b(M): Proporción de casos sospechosos de malaria sometidos a una prueba parasitológica en la comunidad-1</v>
      </c>
      <c r="E116" s="539" t="s">
        <v>1836</v>
      </c>
      <c r="F116" s="539" t="s">
        <v>1891</v>
      </c>
      <c r="G116" s="538" t="s">
        <v>2043</v>
      </c>
    </row>
    <row r="117" spans="1:7" s="12" customFormat="1" x14ac:dyDescent="0.3">
      <c r="A117" s="538" t="s">
        <v>2040</v>
      </c>
      <c r="B117" s="539" t="s">
        <v>2041</v>
      </c>
      <c r="C117" s="538">
        <f t="shared" si="4"/>
        <v>2</v>
      </c>
      <c r="D117" s="538" t="str">
        <f t="shared" si="5"/>
        <v>CM-1b(M): Proporción de casos sospechosos de malaria sometidos a una prueba parasitológica en la comunidad-2</v>
      </c>
      <c r="E117" s="539" t="s">
        <v>1858</v>
      </c>
      <c r="F117" s="539" t="s">
        <v>1859</v>
      </c>
      <c r="G117" s="538" t="s">
        <v>2044</v>
      </c>
    </row>
    <row r="118" spans="1:7" s="12" customFormat="1" x14ac:dyDescent="0.3">
      <c r="A118" s="538" t="s">
        <v>2040</v>
      </c>
      <c r="B118" s="539" t="s">
        <v>2041</v>
      </c>
      <c r="C118" s="538">
        <f t="shared" si="4"/>
        <v>3</v>
      </c>
      <c r="D118" s="538" t="str">
        <f t="shared" si="5"/>
        <v>CM-1b(M): Proporción de casos sospechosos de malaria sometidos a una prueba parasitológica en la comunidad-3</v>
      </c>
      <c r="E118" s="539" t="s">
        <v>1858</v>
      </c>
      <c r="F118" s="539" t="s">
        <v>1861</v>
      </c>
      <c r="G118" s="538" t="s">
        <v>2045</v>
      </c>
    </row>
    <row r="119" spans="1:7" s="12" customFormat="1" x14ac:dyDescent="0.3">
      <c r="A119" s="538" t="s">
        <v>2046</v>
      </c>
      <c r="B119" s="539" t="s">
        <v>2047</v>
      </c>
      <c r="C119" s="538">
        <f t="shared" si="4"/>
        <v>0</v>
      </c>
      <c r="D119" s="538" t="str">
        <f t="shared" si="5"/>
        <v>CM-1c(M): Proporción de casos sospechosos de malaria sometidos a una prueba parasitológica en centros del sector privado-0</v>
      </c>
      <c r="E119" s="539" t="s">
        <v>1836</v>
      </c>
      <c r="F119" s="539" t="s">
        <v>1889</v>
      </c>
      <c r="G119" s="538" t="s">
        <v>2048</v>
      </c>
    </row>
    <row r="120" spans="1:7" s="12" customFormat="1" x14ac:dyDescent="0.3">
      <c r="A120" s="538" t="s">
        <v>2046</v>
      </c>
      <c r="B120" s="539" t="s">
        <v>2047</v>
      </c>
      <c r="C120" s="538">
        <f t="shared" si="4"/>
        <v>1</v>
      </c>
      <c r="D120" s="538" t="str">
        <f t="shared" si="5"/>
        <v>CM-1c(M): Proporción de casos sospechosos de malaria sometidos a una prueba parasitológica en centros del sector privado-1</v>
      </c>
      <c r="E120" s="539" t="s">
        <v>1836</v>
      </c>
      <c r="F120" s="539" t="s">
        <v>1891</v>
      </c>
      <c r="G120" s="538" t="s">
        <v>2049</v>
      </c>
    </row>
    <row r="121" spans="1:7" s="12" customFormat="1" x14ac:dyDescent="0.3">
      <c r="A121" s="538" t="s">
        <v>2046</v>
      </c>
      <c r="B121" s="539" t="s">
        <v>2047</v>
      </c>
      <c r="C121" s="538">
        <f t="shared" si="4"/>
        <v>2</v>
      </c>
      <c r="D121" s="538" t="str">
        <f t="shared" si="5"/>
        <v>CM-1c(M): Proporción de casos sospechosos de malaria sometidos a una prueba parasitológica en centros del sector privado-2</v>
      </c>
      <c r="E121" s="539" t="s">
        <v>1858</v>
      </c>
      <c r="F121" s="539" t="s">
        <v>1859</v>
      </c>
      <c r="G121" s="538" t="s">
        <v>2050</v>
      </c>
    </row>
    <row r="122" spans="1:7" s="12" customFormat="1" x14ac:dyDescent="0.3">
      <c r="A122" s="538" t="s">
        <v>2046</v>
      </c>
      <c r="B122" s="539" t="s">
        <v>2047</v>
      </c>
      <c r="C122" s="538">
        <f t="shared" si="4"/>
        <v>3</v>
      </c>
      <c r="D122" s="538" t="str">
        <f t="shared" si="5"/>
        <v>CM-1c(M): Proporción de casos sospechosos de malaria sometidos a una prueba parasitológica en centros del sector privado-3</v>
      </c>
      <c r="E122" s="539" t="s">
        <v>1858</v>
      </c>
      <c r="F122" s="539" t="s">
        <v>1861</v>
      </c>
      <c r="G122" s="538" t="s">
        <v>2051</v>
      </c>
    </row>
    <row r="123" spans="1:7" s="12" customFormat="1" x14ac:dyDescent="0.3">
      <c r="A123" s="538" t="s">
        <v>2052</v>
      </c>
      <c r="B123" s="539" t="s">
        <v>2053</v>
      </c>
      <c r="C123" s="538">
        <f t="shared" si="4"/>
        <v>0</v>
      </c>
      <c r="D123" s="538" t="str">
        <f t="shared" si="5"/>
        <v>CM-2a(M): Proporción de casos de malaria confirmados que han recibido tratamiento antipalúdico de primera línea de acuerdo con la política nacional en establecimientos de salud del sector público-0</v>
      </c>
      <c r="E123" s="539" t="s">
        <v>1836</v>
      </c>
      <c r="F123" s="539" t="s">
        <v>1889</v>
      </c>
      <c r="G123" s="538" t="s">
        <v>2054</v>
      </c>
    </row>
    <row r="124" spans="1:7" s="12" customFormat="1" x14ac:dyDescent="0.3">
      <c r="A124" s="538" t="s">
        <v>2052</v>
      </c>
      <c r="B124" s="539" t="s">
        <v>2053</v>
      </c>
      <c r="C124" s="538">
        <f t="shared" si="4"/>
        <v>1</v>
      </c>
      <c r="D124" s="538" t="str">
        <f t="shared" si="5"/>
        <v>CM-2a(M): Proporción de casos de malaria confirmados que han recibido tratamiento antipalúdico de primera línea de acuerdo con la política nacional en establecimientos de salud del sector público-1</v>
      </c>
      <c r="E124" s="539" t="s">
        <v>1836</v>
      </c>
      <c r="F124" s="539" t="s">
        <v>1891</v>
      </c>
      <c r="G124" s="538" t="s">
        <v>2055</v>
      </c>
    </row>
    <row r="125" spans="1:7" s="12" customFormat="1" x14ac:dyDescent="0.3">
      <c r="A125" s="538" t="s">
        <v>2056</v>
      </c>
      <c r="B125" s="539" t="s">
        <v>2057</v>
      </c>
      <c r="C125" s="538">
        <f t="shared" si="4"/>
        <v>0</v>
      </c>
      <c r="D125" s="538" t="str">
        <f t="shared" si="5"/>
        <v>CM-2b(M): Proporción de casos de malaria confirmados que han recibido tratamiento antipalúdico de primera línea en establecimientos de salud del sector público-0</v>
      </c>
      <c r="E125" s="539" t="s">
        <v>1836</v>
      </c>
      <c r="F125" s="539" t="s">
        <v>1891</v>
      </c>
      <c r="G125" s="538" t="s">
        <v>2058</v>
      </c>
    </row>
    <row r="126" spans="1:7" s="12" customFormat="1" x14ac:dyDescent="0.3">
      <c r="A126" s="538" t="s">
        <v>2056</v>
      </c>
      <c r="B126" s="539" t="s">
        <v>2057</v>
      </c>
      <c r="C126" s="538">
        <f t="shared" si="4"/>
        <v>1</v>
      </c>
      <c r="D126" s="538" t="str">
        <f t="shared" si="5"/>
        <v>CM-2b(M): Proporción de casos de malaria confirmados que han recibido tratamiento antipalúdico de primera línea en establecimientos de salud del sector público-1</v>
      </c>
      <c r="E126" s="539" t="s">
        <v>1836</v>
      </c>
      <c r="F126" s="539" t="s">
        <v>1889</v>
      </c>
      <c r="G126" s="538" t="s">
        <v>2059</v>
      </c>
    </row>
    <row r="127" spans="1:7" s="12" customFormat="1" x14ac:dyDescent="0.3">
      <c r="A127" s="538" t="s">
        <v>2060</v>
      </c>
      <c r="B127" s="539" t="s">
        <v>2061</v>
      </c>
      <c r="C127" s="538">
        <f t="shared" si="4"/>
        <v>0</v>
      </c>
      <c r="D127" s="538" t="str">
        <f t="shared" si="5"/>
        <v>CM-2c(M): Proporción de casos confirmados de malaria que han recibido tratamiento antipalúdico de primera línea en la comunidad-0</v>
      </c>
      <c r="E127" s="539" t="s">
        <v>1836</v>
      </c>
      <c r="F127" s="539" t="s">
        <v>1889</v>
      </c>
      <c r="G127" s="538" t="s">
        <v>2062</v>
      </c>
    </row>
    <row r="128" spans="1:7" s="12" customFormat="1" x14ac:dyDescent="0.3">
      <c r="A128" s="538" t="s">
        <v>2060</v>
      </c>
      <c r="B128" s="539" t="s">
        <v>2061</v>
      </c>
      <c r="C128" s="538">
        <f t="shared" si="4"/>
        <v>1</v>
      </c>
      <c r="D128" s="538" t="str">
        <f t="shared" si="5"/>
        <v>CM-2c(M): Proporción de casos confirmados de malaria que han recibido tratamiento antipalúdico de primera línea en la comunidad-1</v>
      </c>
      <c r="E128" s="539" t="s">
        <v>1836</v>
      </c>
      <c r="F128" s="539" t="s">
        <v>1891</v>
      </c>
      <c r="G128" s="538" t="s">
        <v>2063</v>
      </c>
    </row>
    <row r="129" spans="1:7" s="12" customFormat="1" x14ac:dyDescent="0.3">
      <c r="A129" s="538" t="s">
        <v>2064</v>
      </c>
      <c r="B129" s="539" t="s">
        <v>2065</v>
      </c>
      <c r="C129" s="538">
        <f t="shared" si="4"/>
        <v>0</v>
      </c>
      <c r="D129" s="538" t="str">
        <f t="shared" si="5"/>
        <v>CM-3a: Proporción de casos de malaria confirmados que han recibido tratamiento antipalúdico de primera línea en centros del sector privado-0</v>
      </c>
      <c r="E129" s="539" t="s">
        <v>1836</v>
      </c>
      <c r="F129" s="539" t="s">
        <v>1889</v>
      </c>
      <c r="G129" s="538" t="s">
        <v>2066</v>
      </c>
    </row>
    <row r="130" spans="1:7" s="12" customFormat="1" x14ac:dyDescent="0.3">
      <c r="A130" s="538" t="s">
        <v>2064</v>
      </c>
      <c r="B130" s="539" t="s">
        <v>2065</v>
      </c>
      <c r="C130" s="538">
        <f t="shared" si="4"/>
        <v>1</v>
      </c>
      <c r="D130" s="538" t="str">
        <f t="shared" si="5"/>
        <v>CM-3a: Proporción de casos de malaria confirmados que han recibido tratamiento antipalúdico de primera línea en centros del sector privado-1</v>
      </c>
      <c r="E130" s="539" t="s">
        <v>1836</v>
      </c>
      <c r="F130" s="539" t="s">
        <v>1891</v>
      </c>
      <c r="G130" s="538" t="s">
        <v>2067</v>
      </c>
    </row>
    <row r="131" spans="1:7" s="12" customFormat="1" x14ac:dyDescent="0.3">
      <c r="A131" s="538" t="s">
        <v>2068</v>
      </c>
      <c r="B131" s="539" t="s">
        <v>2069</v>
      </c>
      <c r="C131" s="538">
        <f t="shared" si="4"/>
        <v>0</v>
      </c>
      <c r="D131" s="538" t="str">
        <f t="shared" si="5"/>
        <v>CM-3b: Proporción estimada de casos de malaria (supuestos y confirmados) que han recibido tratamiento antimalárico de primera línea en la comunidad-0</v>
      </c>
      <c r="E131" s="539" t="s">
        <v>1836</v>
      </c>
      <c r="F131" s="539" t="s">
        <v>1889</v>
      </c>
      <c r="G131" s="538" t="s">
        <v>2070</v>
      </c>
    </row>
    <row r="132" spans="1:7" s="12" customFormat="1" x14ac:dyDescent="0.3">
      <c r="A132" s="538" t="s">
        <v>2068</v>
      </c>
      <c r="B132" s="539" t="s">
        <v>2069</v>
      </c>
      <c r="C132" s="538">
        <f t="shared" si="4"/>
        <v>1</v>
      </c>
      <c r="D132" s="538" t="str">
        <f t="shared" si="5"/>
        <v>CM-3b: Proporción estimada de casos de malaria (supuestos y confirmados) que han recibido tratamiento antimalárico de primera línea en la comunidad-1</v>
      </c>
      <c r="E132" s="539" t="s">
        <v>1836</v>
      </c>
      <c r="F132" s="539" t="s">
        <v>1891</v>
      </c>
      <c r="G132" s="538" t="s">
        <v>2071</v>
      </c>
    </row>
    <row r="133" spans="1:7" s="12" customFormat="1" x14ac:dyDescent="0.3">
      <c r="A133" s="538" t="s">
        <v>2072</v>
      </c>
      <c r="B133" s="539" t="s">
        <v>2073</v>
      </c>
      <c r="C133" s="538">
        <f t="shared" si="4"/>
        <v>0</v>
      </c>
      <c r="D133" s="538" t="str">
        <f t="shared" si="5"/>
        <v>CM-3c: Proporción estimada de casos de malaria (supuestos y confirmados) que han recibido tratamiento antimalárico de primera línea en centros de salud del sector privado-0</v>
      </c>
      <c r="E133" s="539" t="s">
        <v>1836</v>
      </c>
      <c r="F133" s="539" t="s">
        <v>1889</v>
      </c>
      <c r="G133" s="538" t="s">
        <v>2074</v>
      </c>
    </row>
    <row r="134" spans="1:7" s="12" customFormat="1" x14ac:dyDescent="0.3">
      <c r="A134" s="538" t="s">
        <v>2072</v>
      </c>
      <c r="B134" s="539" t="s">
        <v>2073</v>
      </c>
      <c r="C134" s="538">
        <f t="shared" si="4"/>
        <v>1</v>
      </c>
      <c r="D134" s="538" t="str">
        <f t="shared" si="5"/>
        <v>CM-3c: Proporción estimada de casos de malaria (supuestos y confirmados) que han recibido tratamiento antimalárico de primera línea en centros de salud del sector privado-1</v>
      </c>
      <c r="E134" s="539" t="s">
        <v>1836</v>
      </c>
      <c r="F134" s="539" t="s">
        <v>1891</v>
      </c>
      <c r="G134" s="538" t="s">
        <v>2075</v>
      </c>
    </row>
    <row r="135" spans="1:7" s="12" customFormat="1" x14ac:dyDescent="0.3">
      <c r="A135" s="538" t="s">
        <v>2076</v>
      </c>
      <c r="B135" s="539" t="s">
        <v>2077</v>
      </c>
      <c r="C135" s="538">
        <f t="shared" si="4"/>
        <v>0</v>
      </c>
      <c r="D135" s="538" t="str">
        <f t="shared" si="5"/>
        <v>TCS-1(M): Porcentaje de personas que viven con el VIH  que actualmente reciben tratamiento antirretroviral-0</v>
      </c>
      <c r="E135" s="539" t="s">
        <v>1865</v>
      </c>
      <c r="F135" s="539" t="s">
        <v>1866</v>
      </c>
      <c r="G135" s="538" t="s">
        <v>2078</v>
      </c>
    </row>
    <row r="136" spans="1:7" s="12" customFormat="1" x14ac:dyDescent="0.3">
      <c r="A136" s="538" t="s">
        <v>2076</v>
      </c>
      <c r="B136" s="539" t="s">
        <v>2077</v>
      </c>
      <c r="C136" s="538">
        <f t="shared" si="4"/>
        <v>1</v>
      </c>
      <c r="D136" s="538" t="str">
        <f t="shared" si="5"/>
        <v>TCS-1(M): Porcentaje de personas que viven con el VIH  que actualmente reciben tratamiento antirretroviral-1</v>
      </c>
      <c r="E136" s="539" t="s">
        <v>1865</v>
      </c>
      <c r="F136" s="539" t="s">
        <v>1868</v>
      </c>
      <c r="G136" s="538" t="s">
        <v>2079</v>
      </c>
    </row>
    <row r="137" spans="1:7" s="12" customFormat="1" x14ac:dyDescent="0.3">
      <c r="A137" s="538" t="s">
        <v>2076</v>
      </c>
      <c r="B137" s="539" t="s">
        <v>2077</v>
      </c>
      <c r="C137" s="538">
        <f t="shared" si="4"/>
        <v>2</v>
      </c>
      <c r="D137" s="538" t="str">
        <f t="shared" si="5"/>
        <v>TCS-1(M): Porcentaje de personas que viven con el VIH  que actualmente reciben tratamiento antirretroviral-2</v>
      </c>
      <c r="E137" s="539" t="s">
        <v>2023</v>
      </c>
      <c r="F137" s="539" t="s">
        <v>2080</v>
      </c>
      <c r="G137" s="538" t="s">
        <v>2081</v>
      </c>
    </row>
    <row r="138" spans="1:7" s="12" customFormat="1" x14ac:dyDescent="0.3">
      <c r="A138" s="538" t="s">
        <v>2076</v>
      </c>
      <c r="B138" s="539" t="s">
        <v>2077</v>
      </c>
      <c r="C138" s="538">
        <f t="shared" si="4"/>
        <v>3</v>
      </c>
      <c r="D138" s="538" t="str">
        <f t="shared" si="5"/>
        <v>TCS-1(M): Porcentaje de personas que viven con el VIH  que actualmente reciben tratamiento antirretroviral-3</v>
      </c>
      <c r="E138" s="539" t="s">
        <v>1836</v>
      </c>
      <c r="F138" s="539" t="s">
        <v>1874</v>
      </c>
      <c r="G138" s="538" t="s">
        <v>2082</v>
      </c>
    </row>
    <row r="139" spans="1:7" s="12" customFormat="1" x14ac:dyDescent="0.3">
      <c r="A139" s="538" t="s">
        <v>2076</v>
      </c>
      <c r="B139" s="539" t="s">
        <v>2077</v>
      </c>
      <c r="C139" s="538">
        <f t="shared" si="4"/>
        <v>4</v>
      </c>
      <c r="D139" s="538" t="str">
        <f t="shared" si="5"/>
        <v>TCS-1(M): Porcentaje de personas que viven con el VIH  que actualmente reciben tratamiento antirretroviral-4</v>
      </c>
      <c r="E139" s="539" t="s">
        <v>1836</v>
      </c>
      <c r="F139" s="539" t="s">
        <v>1876</v>
      </c>
      <c r="G139" s="538" t="s">
        <v>2083</v>
      </c>
    </row>
    <row r="140" spans="1:7" s="12" customFormat="1" x14ac:dyDescent="0.3">
      <c r="A140" s="538" t="s">
        <v>2076</v>
      </c>
      <c r="B140" s="539" t="s">
        <v>2077</v>
      </c>
      <c r="C140" s="538">
        <f t="shared" si="4"/>
        <v>5</v>
      </c>
      <c r="D140" s="538" t="str">
        <f t="shared" si="5"/>
        <v>TCS-1(M): Porcentaje de personas que viven con el VIH  que actualmente reciben tratamiento antirretroviral-5</v>
      </c>
      <c r="E140" s="539" t="s">
        <v>1878</v>
      </c>
      <c r="F140" s="539" t="s">
        <v>2084</v>
      </c>
      <c r="G140" s="538" t="s">
        <v>2085</v>
      </c>
    </row>
    <row r="141" spans="1:7" s="12" customFormat="1" x14ac:dyDescent="0.3">
      <c r="A141" s="538" t="s">
        <v>2076</v>
      </c>
      <c r="B141" s="539" t="s">
        <v>2077</v>
      </c>
      <c r="C141" s="538">
        <f t="shared" si="4"/>
        <v>6</v>
      </c>
      <c r="D141" s="538" t="str">
        <f t="shared" si="5"/>
        <v>TCS-1(M): Porcentaje de personas que viven con el VIH  que actualmente reciben tratamiento antirretroviral-6</v>
      </c>
      <c r="E141" s="539" t="s">
        <v>1878</v>
      </c>
      <c r="F141" s="539" t="s">
        <v>1879</v>
      </c>
      <c r="G141" s="538" t="s">
        <v>2086</v>
      </c>
    </row>
    <row r="142" spans="1:7" s="12" customFormat="1" x14ac:dyDescent="0.3">
      <c r="A142" s="538" t="s">
        <v>2076</v>
      </c>
      <c r="B142" s="539" t="s">
        <v>2077</v>
      </c>
      <c r="C142" s="538">
        <f t="shared" si="4"/>
        <v>7</v>
      </c>
      <c r="D142" s="538" t="str">
        <f t="shared" si="5"/>
        <v>TCS-1(M): Porcentaje de personas que viven con el VIH  que actualmente reciben tratamiento antirretroviral-7</v>
      </c>
      <c r="E142" s="539" t="s">
        <v>1878</v>
      </c>
      <c r="F142" s="539" t="s">
        <v>1881</v>
      </c>
      <c r="G142" s="538" t="s">
        <v>2087</v>
      </c>
    </row>
    <row r="143" spans="1:7" s="12" customFormat="1" x14ac:dyDescent="0.3">
      <c r="A143" s="538" t="s">
        <v>2076</v>
      </c>
      <c r="B143" s="539" t="s">
        <v>2077</v>
      </c>
      <c r="C143" s="538">
        <f t="shared" si="4"/>
        <v>8</v>
      </c>
      <c r="D143" s="538" t="str">
        <f t="shared" si="5"/>
        <v>TCS-1(M): Porcentaje de personas que viven con el VIH  que actualmente reciben tratamiento antirretroviral-8</v>
      </c>
      <c r="E143" s="539" t="s">
        <v>2023</v>
      </c>
      <c r="F143" s="539" t="s">
        <v>2088</v>
      </c>
      <c r="G143" s="538" t="s">
        <v>2089</v>
      </c>
    </row>
    <row r="144" spans="1:7" s="12" customFormat="1" x14ac:dyDescent="0.3">
      <c r="A144" s="538" t="s">
        <v>2076</v>
      </c>
      <c r="B144" s="539" t="s">
        <v>2077</v>
      </c>
      <c r="C144" s="538">
        <f t="shared" si="4"/>
        <v>9</v>
      </c>
      <c r="D144" s="538" t="str">
        <f t="shared" si="5"/>
        <v>TCS-1(M): Porcentaje de personas que viven con el VIH  que actualmente reciben tratamiento antirretroviral-9</v>
      </c>
      <c r="E144" s="539" t="s">
        <v>2023</v>
      </c>
      <c r="F144" s="539" t="s">
        <v>2090</v>
      </c>
      <c r="G144" s="538" t="s">
        <v>2091</v>
      </c>
    </row>
    <row r="145" spans="1:7" s="12" customFormat="1" x14ac:dyDescent="0.3">
      <c r="A145" s="538" t="s">
        <v>2076</v>
      </c>
      <c r="B145" s="539" t="s">
        <v>2077</v>
      </c>
      <c r="C145" s="538">
        <f t="shared" si="4"/>
        <v>10</v>
      </c>
      <c r="D145" s="538" t="str">
        <f t="shared" si="5"/>
        <v>TCS-1(M): Porcentaje de personas que viven con el VIH  que actualmente reciben tratamiento antirretroviral-10</v>
      </c>
      <c r="E145" s="539" t="s">
        <v>2023</v>
      </c>
      <c r="F145" s="539" t="s">
        <v>2092</v>
      </c>
      <c r="G145" s="538" t="s">
        <v>2093</v>
      </c>
    </row>
    <row r="146" spans="1:7" s="12" customFormat="1" x14ac:dyDescent="0.3">
      <c r="A146" s="538" t="s">
        <v>2076</v>
      </c>
      <c r="B146" s="539" t="s">
        <v>2077</v>
      </c>
      <c r="C146" s="538">
        <f t="shared" si="4"/>
        <v>11</v>
      </c>
      <c r="D146" s="538" t="str">
        <f t="shared" si="5"/>
        <v>TCS-1(M): Porcentaje de personas que viven con el VIH  que actualmente reciben tratamiento antirretroviral-11</v>
      </c>
      <c r="E146" s="539" t="s">
        <v>1878</v>
      </c>
      <c r="F146" s="539" t="s">
        <v>2094</v>
      </c>
      <c r="G146" s="538" t="s">
        <v>2095</v>
      </c>
    </row>
    <row r="147" spans="1:7" s="12" customFormat="1" x14ac:dyDescent="0.3">
      <c r="A147" s="538" t="s">
        <v>2076</v>
      </c>
      <c r="B147" s="539" t="s">
        <v>2077</v>
      </c>
      <c r="C147" s="538">
        <f t="shared" si="4"/>
        <v>12</v>
      </c>
      <c r="D147" s="538" t="str">
        <f t="shared" si="5"/>
        <v>TCS-1(M): Porcentaje de personas que viven con el VIH  que actualmente reciben tratamiento antirretroviral-12</v>
      </c>
      <c r="E147" s="539" t="s">
        <v>1878</v>
      </c>
      <c r="F147" s="539" t="s">
        <v>1883</v>
      </c>
      <c r="G147" s="538" t="s">
        <v>2096</v>
      </c>
    </row>
    <row r="148" spans="1:7" s="12" customFormat="1" x14ac:dyDescent="0.3">
      <c r="A148" s="538" t="s">
        <v>2076</v>
      </c>
      <c r="B148" s="539" t="s">
        <v>2077</v>
      </c>
      <c r="C148" s="538">
        <f t="shared" si="4"/>
        <v>13</v>
      </c>
      <c r="D148" s="538" t="str">
        <f t="shared" si="5"/>
        <v>TCS-1(M): Porcentaje de personas que viven con el VIH  que actualmente reciben tratamiento antirretroviral-13</v>
      </c>
      <c r="E148" s="539" t="s">
        <v>1878</v>
      </c>
      <c r="F148" s="539" t="s">
        <v>1885</v>
      </c>
      <c r="G148" s="538" t="s">
        <v>2097</v>
      </c>
    </row>
    <row r="149" spans="1:7" s="12" customFormat="1" x14ac:dyDescent="0.3">
      <c r="A149" s="538" t="s">
        <v>2098</v>
      </c>
      <c r="B149" s="539" t="s">
        <v>2099</v>
      </c>
      <c r="C149" s="538">
        <f t="shared" si="4"/>
        <v>0</v>
      </c>
      <c r="D149" s="538" t="str">
        <f t="shared" si="5"/>
        <v>TCS-2: Porcentaje de personas que viven con VIH que iniciaronARV con une recuento de CD4 de &lt;200 células / mm³-0</v>
      </c>
      <c r="E149" s="539" t="s">
        <v>1865</v>
      </c>
      <c r="F149" s="539" t="s">
        <v>1866</v>
      </c>
      <c r="G149" s="538" t="s">
        <v>2100</v>
      </c>
    </row>
    <row r="150" spans="1:7" s="12" customFormat="1" x14ac:dyDescent="0.3">
      <c r="A150" s="538" t="s">
        <v>2098</v>
      </c>
      <c r="B150" s="539" t="s">
        <v>2099</v>
      </c>
      <c r="C150" s="538">
        <f t="shared" si="4"/>
        <v>1</v>
      </c>
      <c r="D150" s="538" t="str">
        <f t="shared" si="5"/>
        <v>TCS-2: Porcentaje de personas que viven con VIH que iniciaronARV con une recuento de CD4 de &lt;200 células / mm³-1</v>
      </c>
      <c r="E150" s="539" t="s">
        <v>1865</v>
      </c>
      <c r="F150" s="539" t="s">
        <v>1868</v>
      </c>
      <c r="G150" s="538" t="s">
        <v>2101</v>
      </c>
    </row>
    <row r="151" spans="1:7" s="12" customFormat="1" x14ac:dyDescent="0.3">
      <c r="A151" s="538" t="s">
        <v>2102</v>
      </c>
      <c r="B151" s="539" t="s">
        <v>2103</v>
      </c>
      <c r="C151" s="538">
        <f t="shared" si="4"/>
        <v>0</v>
      </c>
      <c r="D151" s="538" t="str">
        <f t="shared" si="5"/>
        <v>TCP-1(M): Número de casos notificados de tuberculosis (todas las formas) confirmados bacteriológicamente y con diagnóstico clínico, casos nuevos y recaídas-0</v>
      </c>
      <c r="E151" s="539" t="s">
        <v>1865</v>
      </c>
      <c r="F151" s="539" t="s">
        <v>1866</v>
      </c>
      <c r="G151" s="538" t="s">
        <v>2104</v>
      </c>
    </row>
    <row r="152" spans="1:7" s="12" customFormat="1" x14ac:dyDescent="0.3">
      <c r="A152" s="538" t="s">
        <v>2102</v>
      </c>
      <c r="B152" s="539" t="s">
        <v>2103</v>
      </c>
      <c r="C152" s="538">
        <f t="shared" si="4"/>
        <v>1</v>
      </c>
      <c r="D152" s="538" t="str">
        <f t="shared" si="5"/>
        <v>TCP-1(M): Número de casos notificados de tuberculosis (todas las formas) confirmados bacteriológicamente y con diagnóstico clínico, casos nuevos y recaídas-1</v>
      </c>
      <c r="E152" s="539" t="s">
        <v>1865</v>
      </c>
      <c r="F152" s="539" t="s">
        <v>1868</v>
      </c>
      <c r="G152" s="538" t="s">
        <v>2105</v>
      </c>
    </row>
    <row r="153" spans="1:7" s="12" customFormat="1" x14ac:dyDescent="0.3">
      <c r="A153" s="538" t="s">
        <v>2102</v>
      </c>
      <c r="B153" s="539" t="s">
        <v>2103</v>
      </c>
      <c r="C153" s="538">
        <f t="shared" si="4"/>
        <v>2</v>
      </c>
      <c r="D153" s="538" t="str">
        <f t="shared" si="5"/>
        <v>TCP-1(M): Número de casos notificados de tuberculosis (todas las formas) confirmados bacteriológicamente y con diagnóstico clínico, casos nuevos y recaídas-2</v>
      </c>
      <c r="E153" s="539" t="s">
        <v>2106</v>
      </c>
      <c r="F153" s="539" t="s">
        <v>2107</v>
      </c>
      <c r="G153" s="538" t="s">
        <v>2108</v>
      </c>
    </row>
    <row r="154" spans="1:7" s="12" customFormat="1" x14ac:dyDescent="0.3">
      <c r="A154" s="538" t="s">
        <v>2102</v>
      </c>
      <c r="B154" s="539" t="s">
        <v>2103</v>
      </c>
      <c r="C154" s="538">
        <f t="shared" si="4"/>
        <v>3</v>
      </c>
      <c r="D154" s="538" t="str">
        <f t="shared" si="5"/>
        <v>TCP-1(M): Número de casos notificados de tuberculosis (todas las formas) confirmados bacteriológicamente y con diagnóstico clínico, casos nuevos y recaídas-3</v>
      </c>
      <c r="E154" s="539" t="s">
        <v>2106</v>
      </c>
      <c r="F154" s="539" t="s">
        <v>2109</v>
      </c>
      <c r="G154" s="538" t="s">
        <v>2110</v>
      </c>
    </row>
    <row r="155" spans="1:7" s="12" customFormat="1" x14ac:dyDescent="0.3">
      <c r="A155" s="538" t="s">
        <v>2102</v>
      </c>
      <c r="B155" s="539" t="s">
        <v>2103</v>
      </c>
      <c r="C155" s="538">
        <f t="shared" si="4"/>
        <v>4</v>
      </c>
      <c r="D155" s="538" t="str">
        <f t="shared" si="5"/>
        <v>TCP-1(M): Número de casos notificados de tuberculosis (todas las formas) confirmados bacteriológicamente y con diagnóstico clínico, casos nuevos y recaídas-4</v>
      </c>
      <c r="E155" s="539" t="s">
        <v>2106</v>
      </c>
      <c r="F155" s="539" t="s">
        <v>2111</v>
      </c>
      <c r="G155" s="538" t="s">
        <v>2112</v>
      </c>
    </row>
    <row r="156" spans="1:7" s="12" customFormat="1" x14ac:dyDescent="0.3">
      <c r="A156" s="538" t="s">
        <v>2102</v>
      </c>
      <c r="B156" s="539" t="s">
        <v>2103</v>
      </c>
      <c r="C156" s="538">
        <f t="shared" si="4"/>
        <v>5</v>
      </c>
      <c r="D156" s="538" t="str">
        <f t="shared" si="5"/>
        <v>TCP-1(M): Número de casos notificados de tuberculosis (todas las formas) confirmados bacteriológicamente y con diagnóstico clínico, casos nuevos y recaídas-5</v>
      </c>
      <c r="E156" s="539" t="s">
        <v>1836</v>
      </c>
      <c r="F156" s="539" t="s">
        <v>1874</v>
      </c>
      <c r="G156" s="538" t="s">
        <v>2113</v>
      </c>
    </row>
    <row r="157" spans="1:7" s="12" customFormat="1" x14ac:dyDescent="0.3">
      <c r="A157" s="538" t="s">
        <v>2102</v>
      </c>
      <c r="B157" s="539" t="s">
        <v>2103</v>
      </c>
      <c r="C157" s="538">
        <f t="shared" si="4"/>
        <v>6</v>
      </c>
      <c r="D157" s="538" t="str">
        <f t="shared" si="5"/>
        <v>TCP-1(M): Número de casos notificados de tuberculosis (todas las formas) confirmados bacteriológicamente y con diagnóstico clínico, casos nuevos y recaídas-6</v>
      </c>
      <c r="E157" s="539" t="s">
        <v>1836</v>
      </c>
      <c r="F157" s="539" t="s">
        <v>1876</v>
      </c>
      <c r="G157" s="538" t="s">
        <v>2114</v>
      </c>
    </row>
    <row r="158" spans="1:7" s="12" customFormat="1" x14ac:dyDescent="0.3">
      <c r="A158" s="538" t="s">
        <v>2102</v>
      </c>
      <c r="B158" s="539" t="s">
        <v>2103</v>
      </c>
      <c r="C158" s="538">
        <f t="shared" si="4"/>
        <v>7</v>
      </c>
      <c r="D158" s="538" t="str">
        <f t="shared" si="5"/>
        <v>TCP-1(M): Número de casos notificados de tuberculosis (todas las formas) confirmados bacteriológicamente y con diagnóstico clínico, casos nuevos y recaídas-7</v>
      </c>
      <c r="E158" s="539" t="s">
        <v>1898</v>
      </c>
      <c r="F158" s="539" t="s">
        <v>2115</v>
      </c>
      <c r="G158" s="538" t="s">
        <v>2116</v>
      </c>
    </row>
    <row r="159" spans="1:7" s="12" customFormat="1" x14ac:dyDescent="0.3">
      <c r="A159" s="538" t="s">
        <v>2117</v>
      </c>
      <c r="B159" s="539" t="s">
        <v>2118</v>
      </c>
      <c r="C159" s="538">
        <f t="shared" si="4"/>
        <v>0</v>
      </c>
      <c r="D159" s="538" t="str">
        <f t="shared" si="5"/>
        <v>TCP-2(M): Porcentaje de casos de tuberculosis, todas las formas, confirmados bacteriológicamente y con diagnóstico clínico que se han tratado con éxito (curados y tratamiento controlado) entre todos los casos registrados para tratamiento, casos nuevos y recaídas-0</v>
      </c>
      <c r="E159" s="539" t="s">
        <v>1865</v>
      </c>
      <c r="F159" s="539" t="s">
        <v>1866</v>
      </c>
      <c r="G159" s="538" t="s">
        <v>2119</v>
      </c>
    </row>
    <row r="160" spans="1:7" s="12" customFormat="1" x14ac:dyDescent="0.3">
      <c r="A160" s="538" t="s">
        <v>2117</v>
      </c>
      <c r="B160" s="539" t="s">
        <v>2118</v>
      </c>
      <c r="C160" s="538">
        <f t="shared" ref="C160:C182" si="6">IF(B160=B159,C159+1,0)</f>
        <v>1</v>
      </c>
      <c r="D160" s="538" t="str">
        <f t="shared" ref="D160:D182" si="7">B160&amp;"-"&amp;C160</f>
        <v>TCP-2(M): Porcentaje de casos de tuberculosis, todas las formas, confirmados bacteriológicamente y con diagnóstico clínico que se han tratado con éxito (curados y tratamiento controlado) entre todos los casos registrados para tratamiento, casos nuevos y recaídas-1</v>
      </c>
      <c r="E160" s="539" t="s">
        <v>1865</v>
      </c>
      <c r="F160" s="539" t="s">
        <v>1868</v>
      </c>
      <c r="G160" s="538" t="s">
        <v>2120</v>
      </c>
    </row>
    <row r="161" spans="1:7" s="12" customFormat="1" x14ac:dyDescent="0.3">
      <c r="A161" s="538" t="s">
        <v>2117</v>
      </c>
      <c r="B161" s="539" t="s">
        <v>2118</v>
      </c>
      <c r="C161" s="538">
        <f t="shared" si="6"/>
        <v>2</v>
      </c>
      <c r="D161" s="538" t="str">
        <f t="shared" si="7"/>
        <v>TCP-2(M): Porcentaje de casos de tuberculosis, todas las formas, confirmados bacteriológicamente y con diagnóstico clínico que se han tratado con éxito (curados y tratamiento controlado) entre todos los casos registrados para tratamiento, casos nuevos y recaídas-2</v>
      </c>
      <c r="E161" s="539" t="s">
        <v>2106</v>
      </c>
      <c r="F161" s="539" t="s">
        <v>2107</v>
      </c>
      <c r="G161" s="538" t="s">
        <v>2121</v>
      </c>
    </row>
    <row r="162" spans="1:7" s="12" customFormat="1" x14ac:dyDescent="0.3">
      <c r="A162" s="538" t="s">
        <v>2117</v>
      </c>
      <c r="B162" s="539" t="s">
        <v>2118</v>
      </c>
      <c r="C162" s="538">
        <f t="shared" si="6"/>
        <v>3</v>
      </c>
      <c r="D162" s="538" t="str">
        <f t="shared" si="7"/>
        <v>TCP-2(M): Porcentaje de casos de tuberculosis, todas las formas, confirmados bacteriológicamente y con diagnóstico clínico que se han tratado con éxito (curados y tratamiento controlado) entre todos los casos registrados para tratamiento, casos nuevos y recaídas-3</v>
      </c>
      <c r="E162" s="539" t="s">
        <v>2106</v>
      </c>
      <c r="F162" s="539" t="s">
        <v>2109</v>
      </c>
      <c r="G162" s="538" t="s">
        <v>2122</v>
      </c>
    </row>
    <row r="163" spans="1:7" s="12" customFormat="1" x14ac:dyDescent="0.3">
      <c r="A163" s="538" t="s">
        <v>2117</v>
      </c>
      <c r="B163" s="539" t="s">
        <v>2118</v>
      </c>
      <c r="C163" s="538">
        <f t="shared" si="6"/>
        <v>4</v>
      </c>
      <c r="D163" s="538" t="str">
        <f t="shared" si="7"/>
        <v>TCP-2(M): Porcentaje de casos de tuberculosis, todas las formas, confirmados bacteriológicamente y con diagnóstico clínico que se han tratado con éxito (curados y tratamiento controlado) entre todos los casos registrados para tratamiento, casos nuevos y recaídas-4</v>
      </c>
      <c r="E163" s="539" t="s">
        <v>2106</v>
      </c>
      <c r="F163" s="539" t="s">
        <v>2111</v>
      </c>
      <c r="G163" s="538" t="s">
        <v>2123</v>
      </c>
    </row>
    <row r="164" spans="1:7" s="12" customFormat="1" x14ac:dyDescent="0.3">
      <c r="A164" s="538" t="s">
        <v>2117</v>
      </c>
      <c r="B164" s="539" t="s">
        <v>2118</v>
      </c>
      <c r="C164" s="538">
        <f t="shared" si="6"/>
        <v>5</v>
      </c>
      <c r="D164" s="538" t="str">
        <f t="shared" si="7"/>
        <v>TCP-2(M): Porcentaje de casos de tuberculosis, todas las formas, confirmados bacteriológicamente y con diagnóstico clínico que se han tratado con éxito (curados y tratamiento controlado) entre todos los casos registrados para tratamiento, casos nuevos y recaídas-5</v>
      </c>
      <c r="E164" s="539" t="s">
        <v>1836</v>
      </c>
      <c r="F164" s="539" t="s">
        <v>1874</v>
      </c>
      <c r="G164" s="538" t="s">
        <v>2124</v>
      </c>
    </row>
    <row r="165" spans="1:7" s="12" customFormat="1" x14ac:dyDescent="0.3">
      <c r="A165" s="538" t="s">
        <v>2117</v>
      </c>
      <c r="B165" s="539" t="s">
        <v>2118</v>
      </c>
      <c r="C165" s="538">
        <f t="shared" si="6"/>
        <v>6</v>
      </c>
      <c r="D165" s="538" t="str">
        <f t="shared" si="7"/>
        <v>TCP-2(M): Porcentaje de casos de tuberculosis, todas las formas, confirmados bacteriológicamente y con diagnóstico clínico que se han tratado con éxito (curados y tratamiento controlado) entre todos los casos registrados para tratamiento, casos nuevos y recaídas-6</v>
      </c>
      <c r="E165" s="539" t="s">
        <v>1836</v>
      </c>
      <c r="F165" s="539" t="s">
        <v>1876</v>
      </c>
      <c r="G165" s="538" t="s">
        <v>2125</v>
      </c>
    </row>
    <row r="166" spans="1:7" s="12" customFormat="1" x14ac:dyDescent="0.3">
      <c r="A166" s="538" t="s">
        <v>2126</v>
      </c>
      <c r="B166" s="539" t="s">
        <v>2127</v>
      </c>
      <c r="C166" s="538">
        <f t="shared" si="6"/>
        <v>0</v>
      </c>
      <c r="D166" s="538" t="str">
        <f t="shared" si="7"/>
        <v>YP-3: Número de chicas adolescentes y mujeres jóvenes que fueron tamizadas para VIH y conocen sus resultados, durante el periodo de reporte-0</v>
      </c>
      <c r="E166" s="539" t="s">
        <v>1836</v>
      </c>
      <c r="F166" s="539" t="s">
        <v>2128</v>
      </c>
      <c r="G166" s="538" t="s">
        <v>2129</v>
      </c>
    </row>
    <row r="167" spans="1:7" s="12" customFormat="1" x14ac:dyDescent="0.3">
      <c r="A167" s="538" t="s">
        <v>2126</v>
      </c>
      <c r="B167" s="539" t="s">
        <v>2127</v>
      </c>
      <c r="C167" s="538">
        <f t="shared" si="6"/>
        <v>1</v>
      </c>
      <c r="D167" s="538" t="str">
        <f t="shared" si="7"/>
        <v>YP-3: Número de chicas adolescentes y mujeres jóvenes que fueron tamizadas para VIH y conocen sus resultados, durante el periodo de reporte-1</v>
      </c>
      <c r="E167" s="539" t="s">
        <v>1836</v>
      </c>
      <c r="F167" s="539" t="s">
        <v>2130</v>
      </c>
      <c r="G167" s="538" t="s">
        <v>2131</v>
      </c>
    </row>
    <row r="168" spans="1:7" s="12" customFormat="1" x14ac:dyDescent="0.3">
      <c r="A168" s="538" t="s">
        <v>2126</v>
      </c>
      <c r="B168" s="539" t="s">
        <v>2127</v>
      </c>
      <c r="C168" s="538">
        <f t="shared" si="6"/>
        <v>2</v>
      </c>
      <c r="D168" s="538" t="str">
        <f t="shared" si="7"/>
        <v>YP-3: Número de chicas adolescentes y mujeres jóvenes que fueron tamizadas para VIH y conocen sus resultados, durante el periodo de reporte-2</v>
      </c>
      <c r="E168" s="539" t="s">
        <v>1836</v>
      </c>
      <c r="F168" s="539" t="s">
        <v>2132</v>
      </c>
      <c r="G168" s="538" t="s">
        <v>2133</v>
      </c>
    </row>
    <row r="169" spans="1:7" s="12" customFormat="1" x14ac:dyDescent="0.3">
      <c r="A169" s="538" t="s">
        <v>2126</v>
      </c>
      <c r="B169" s="539" t="s">
        <v>2127</v>
      </c>
      <c r="C169" s="538">
        <f t="shared" si="6"/>
        <v>3</v>
      </c>
      <c r="D169" s="538" t="str">
        <f t="shared" si="7"/>
        <v>YP-3: Número de chicas adolescentes y mujeres jóvenes que fueron tamizadas para VIH y conocen sus resultados, durante el periodo de reporte-3</v>
      </c>
      <c r="E169" s="539" t="s">
        <v>2106</v>
      </c>
      <c r="F169" s="539" t="s">
        <v>2107</v>
      </c>
      <c r="G169" s="538" t="s">
        <v>2134</v>
      </c>
    </row>
    <row r="170" spans="1:7" s="12" customFormat="1" x14ac:dyDescent="0.3">
      <c r="A170" s="538" t="s">
        <v>2126</v>
      </c>
      <c r="B170" s="539" t="s">
        <v>2127</v>
      </c>
      <c r="C170" s="538">
        <f t="shared" si="6"/>
        <v>4</v>
      </c>
      <c r="D170" s="538" t="str">
        <f t="shared" si="7"/>
        <v>YP-3: Número de chicas adolescentes y mujeres jóvenes que fueron tamizadas para VIH y conocen sus resultados, durante el periodo de reporte-4</v>
      </c>
      <c r="E170" s="539" t="s">
        <v>2106</v>
      </c>
      <c r="F170" s="539" t="s">
        <v>2109</v>
      </c>
      <c r="G170" s="538" t="s">
        <v>2135</v>
      </c>
    </row>
    <row r="171" spans="1:7" s="12" customFormat="1" x14ac:dyDescent="0.3">
      <c r="A171" s="538" t="s">
        <v>2136</v>
      </c>
      <c r="B171" s="539" t="s">
        <v>2137</v>
      </c>
      <c r="C171" s="538">
        <f t="shared" si="6"/>
        <v>0</v>
      </c>
      <c r="D171" s="538" t="str">
        <f t="shared" si="7"/>
        <v>HTS-1: Número de personas que fueron tamizadas para VIH y recibieron sus resultados durante el periodo de reporte-0</v>
      </c>
      <c r="E171" s="539" t="s">
        <v>1865</v>
      </c>
      <c r="F171" s="539" t="s">
        <v>1866</v>
      </c>
      <c r="G171" s="538" t="s">
        <v>2138</v>
      </c>
    </row>
    <row r="172" spans="1:7" s="12" customFormat="1" x14ac:dyDescent="0.3">
      <c r="A172" s="538" t="s">
        <v>2136</v>
      </c>
      <c r="B172" s="539" t="s">
        <v>2137</v>
      </c>
      <c r="C172" s="538">
        <f t="shared" si="6"/>
        <v>1</v>
      </c>
      <c r="D172" s="538" t="str">
        <f t="shared" si="7"/>
        <v>HTS-1: Número de personas que fueron tamizadas para VIH y recibieron sus resultados durante el periodo de reporte-1</v>
      </c>
      <c r="E172" s="539" t="s">
        <v>1865</v>
      </c>
      <c r="F172" s="539" t="s">
        <v>1868</v>
      </c>
      <c r="G172" s="538" t="s">
        <v>2139</v>
      </c>
    </row>
    <row r="173" spans="1:7" s="12" customFormat="1" x14ac:dyDescent="0.3">
      <c r="A173" s="538" t="s">
        <v>2136</v>
      </c>
      <c r="B173" s="539" t="s">
        <v>2137</v>
      </c>
      <c r="C173" s="538">
        <f t="shared" si="6"/>
        <v>2</v>
      </c>
      <c r="D173" s="538" t="str">
        <f t="shared" si="7"/>
        <v>HTS-1: Número de personas que fueron tamizadas para VIH y recibieron sus resultados durante el periodo de reporte-2</v>
      </c>
      <c r="E173" s="539" t="s">
        <v>2106</v>
      </c>
      <c r="F173" s="539" t="s">
        <v>2107</v>
      </c>
      <c r="G173" s="538" t="s">
        <v>2140</v>
      </c>
    </row>
    <row r="174" spans="1:7" s="12" customFormat="1" x14ac:dyDescent="0.3">
      <c r="A174" s="538" t="s">
        <v>2136</v>
      </c>
      <c r="B174" s="539" t="s">
        <v>2137</v>
      </c>
      <c r="C174" s="538">
        <f t="shared" si="6"/>
        <v>3</v>
      </c>
      <c r="D174" s="538" t="str">
        <f t="shared" si="7"/>
        <v>HTS-1: Número de personas que fueron tamizadas para VIH y recibieron sus resultados durante el periodo de reporte-3</v>
      </c>
      <c r="E174" s="539" t="s">
        <v>2106</v>
      </c>
      <c r="F174" s="539" t="s">
        <v>2109</v>
      </c>
      <c r="G174" s="538" t="s">
        <v>2141</v>
      </c>
    </row>
    <row r="175" spans="1:7" s="12" customFormat="1" x14ac:dyDescent="0.3">
      <c r="A175" s="538" t="s">
        <v>2142</v>
      </c>
      <c r="B175" s="539" t="s">
        <v>2143</v>
      </c>
      <c r="C175" s="538">
        <f t="shared" si="6"/>
        <v>0</v>
      </c>
      <c r="D175" s="538" t="str">
        <f t="shared" si="7"/>
        <v>TCP-6b: Número de casos de tuberculosis (todas las formas) notificados entre las poblaciones clave afectadas/ grupos de alto riesgo (otros ademas de privados de libertad)-0</v>
      </c>
      <c r="E175" s="539" t="s">
        <v>2023</v>
      </c>
      <c r="F175" s="539" t="s">
        <v>2028</v>
      </c>
      <c r="G175" s="538" t="s">
        <v>2144</v>
      </c>
    </row>
    <row r="176" spans="1:7" s="12" customFormat="1" x14ac:dyDescent="0.3">
      <c r="A176" s="538" t="s">
        <v>2142</v>
      </c>
      <c r="B176" s="539" t="s">
        <v>2143</v>
      </c>
      <c r="C176" s="538">
        <f t="shared" si="6"/>
        <v>1</v>
      </c>
      <c r="D176" s="538" t="str">
        <f t="shared" si="7"/>
        <v>TCP-6b: Número de casos de tuberculosis (todas las formas) notificados entre las poblaciones clave afectadas/ grupos de alto riesgo (otros ademas de privados de libertad)-1</v>
      </c>
      <c r="E176" s="539" t="s">
        <v>2023</v>
      </c>
      <c r="F176" s="539" t="s">
        <v>2030</v>
      </c>
      <c r="G176" s="538" t="s">
        <v>2145</v>
      </c>
    </row>
    <row r="177" spans="1:7" s="12" customFormat="1" x14ac:dyDescent="0.3">
      <c r="A177" s="538" t="s">
        <v>2146</v>
      </c>
      <c r="B177" s="539" t="s">
        <v>2147</v>
      </c>
      <c r="C177" s="538">
        <f t="shared" si="6"/>
        <v>0</v>
      </c>
      <c r="D177" s="538" t="str">
        <f t="shared" si="7"/>
        <v>SPI-2: Porcentaje de niños de 3-59 meses de edad que recibieron  la quimioprofilaxis la para malaria estacional (SMC) de manera completa (3-4 intervalos o dosis) por temporadas de transmisión en las zonas seleccionadas-0</v>
      </c>
      <c r="E177" s="539" t="s">
        <v>1865</v>
      </c>
      <c r="F177" s="539" t="s">
        <v>1866</v>
      </c>
      <c r="G177" s="538" t="s">
        <v>2148</v>
      </c>
    </row>
    <row r="178" spans="1:7" s="12" customFormat="1" x14ac:dyDescent="0.3">
      <c r="A178" s="538" t="s">
        <v>2146</v>
      </c>
      <c r="B178" s="539" t="s">
        <v>2147</v>
      </c>
      <c r="C178" s="538">
        <f t="shared" si="6"/>
        <v>1</v>
      </c>
      <c r="D178" s="538" t="str">
        <f t="shared" si="7"/>
        <v>SPI-2: Porcentaje de niños de 3-59 meses de edad que recibieron  la quimioprofilaxis la para malaria estacional (SMC) de manera completa (3-4 intervalos o dosis) por temporadas de transmisión en las zonas seleccionadas-1</v>
      </c>
      <c r="E178" s="539" t="s">
        <v>1865</v>
      </c>
      <c r="F178" s="539" t="s">
        <v>1868</v>
      </c>
      <c r="G178" s="538" t="s">
        <v>2149</v>
      </c>
    </row>
    <row r="179" spans="1:7" s="12" customFormat="1" x14ac:dyDescent="0.3">
      <c r="A179" s="538" t="s">
        <v>2150</v>
      </c>
      <c r="B179" s="539" t="s">
        <v>2151</v>
      </c>
      <c r="C179" s="538">
        <f t="shared" si="6"/>
        <v>0</v>
      </c>
      <c r="D179" s="538" t="str">
        <f t="shared" si="7"/>
        <v>TCS-3.1: Porcentaje de personas que viven con el VIH que están en TARV, que tienen una carga viral suprimida a los 12 meses (&lt;1000 copias/ml)-0</v>
      </c>
      <c r="E179" s="539" t="s">
        <v>1878</v>
      </c>
      <c r="F179" s="539" t="s">
        <v>1879</v>
      </c>
      <c r="G179" s="538" t="s">
        <v>2152</v>
      </c>
    </row>
    <row r="180" spans="1:7" s="12" customFormat="1" x14ac:dyDescent="0.3">
      <c r="A180" s="538" t="s">
        <v>2150</v>
      </c>
      <c r="B180" s="539" t="s">
        <v>2151</v>
      </c>
      <c r="C180" s="538">
        <f t="shared" si="6"/>
        <v>1</v>
      </c>
      <c r="D180" s="538" t="str">
        <f t="shared" si="7"/>
        <v>TCS-3.1: Porcentaje de personas que viven con el VIH que están en TARV, que tienen una carga viral suprimida a los 12 meses (&lt;1000 copias/ml)-1</v>
      </c>
      <c r="E180" s="539" t="s">
        <v>1878</v>
      </c>
      <c r="F180" s="539" t="s">
        <v>1885</v>
      </c>
      <c r="G180" s="538" t="s">
        <v>2153</v>
      </c>
    </row>
    <row r="181" spans="1:7" s="12" customFormat="1" x14ac:dyDescent="0.3">
      <c r="A181" s="538" t="s">
        <v>2150</v>
      </c>
      <c r="B181" s="539" t="s">
        <v>2151</v>
      </c>
      <c r="C181" s="538">
        <f t="shared" si="6"/>
        <v>2</v>
      </c>
      <c r="D181" s="538" t="str">
        <f t="shared" si="7"/>
        <v>TCS-3.1: Porcentaje de personas que viven con el VIH que están en TARV, que tienen una carga viral suprimida a los 12 meses (&lt;1000 copias/ml)-2</v>
      </c>
      <c r="E181" s="539" t="s">
        <v>1878</v>
      </c>
      <c r="F181" s="539" t="s">
        <v>1881</v>
      </c>
      <c r="G181" s="538" t="s">
        <v>2154</v>
      </c>
    </row>
    <row r="182" spans="1:7" s="12" customFormat="1" x14ac:dyDescent="0.3">
      <c r="A182" s="538" t="s">
        <v>2150</v>
      </c>
      <c r="B182" s="539" t="s">
        <v>2151</v>
      </c>
      <c r="C182" s="538">
        <f t="shared" si="6"/>
        <v>3</v>
      </c>
      <c r="D182" s="538" t="str">
        <f t="shared" si="7"/>
        <v>TCS-3.1: Porcentaje de personas que viven con el VIH que están en TARV, que tienen una carga viral suprimida a los 12 meses (&lt;1000 copias/ml)-3</v>
      </c>
      <c r="E182" s="539" t="s">
        <v>1878</v>
      </c>
      <c r="F182" s="539" t="s">
        <v>1883</v>
      </c>
      <c r="G182" s="538" t="s">
        <v>2155</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xr:uid="{00000000-0002-0000-0A00-000000000000}">
      <formula1>""</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I23"/>
  <sheetViews>
    <sheetView workbookViewId="0">
      <selection activeCell="D11" sqref="D11"/>
    </sheetView>
  </sheetViews>
  <sheetFormatPr baseColWidth="10" defaultColWidth="8.92578125" defaultRowHeight="12.45" x14ac:dyDescent="0.3"/>
  <cols>
    <col min="1" max="1" width="17.92578125" style="12" customWidth="1"/>
    <col min="2" max="2" width="9.92578125" style="12" bestFit="1" customWidth="1"/>
    <col min="3" max="3" width="10.2109375" style="12" bestFit="1" customWidth="1"/>
    <col min="4" max="16384" width="8.92578125" style="12"/>
  </cols>
  <sheetData>
    <row r="1" spans="1:4" x14ac:dyDescent="0.3">
      <c r="A1" s="343" t="s">
        <v>194</v>
      </c>
    </row>
    <row r="2" spans="1:4" x14ac:dyDescent="0.3">
      <c r="A2" s="9" t="s">
        <v>195</v>
      </c>
      <c r="B2" s="9" t="s">
        <v>196</v>
      </c>
      <c r="C2" s="9" t="s">
        <v>197</v>
      </c>
      <c r="D2" s="9" t="s">
        <v>196</v>
      </c>
    </row>
    <row r="3" spans="1:4" x14ac:dyDescent="0.3">
      <c r="A3" s="12" t="s">
        <v>198</v>
      </c>
      <c r="B3" s="12" t="s">
        <v>199</v>
      </c>
      <c r="C3" s="11" t="s">
        <v>198</v>
      </c>
      <c r="D3" s="12" t="s">
        <v>199</v>
      </c>
    </row>
    <row r="4" spans="1:4" x14ac:dyDescent="0.3">
      <c r="A4" s="11" t="s">
        <v>200</v>
      </c>
      <c r="B4" s="12" t="s">
        <v>201</v>
      </c>
      <c r="C4" s="11" t="s">
        <v>202</v>
      </c>
      <c r="D4" s="12" t="s">
        <v>201</v>
      </c>
    </row>
    <row r="23" spans="9:9" x14ac:dyDescent="0.3">
      <c r="I23" s="12" t="s">
        <v>193</v>
      </c>
    </row>
  </sheetData>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D834"/>
  <sheetViews>
    <sheetView workbookViewId="0">
      <selection activeCell="B28" sqref="B28"/>
    </sheetView>
  </sheetViews>
  <sheetFormatPr baseColWidth="10" defaultColWidth="8.92578125" defaultRowHeight="12.45" x14ac:dyDescent="0.3"/>
  <cols>
    <col min="1" max="1" width="13.92578125" style="1" bestFit="1" customWidth="1"/>
    <col min="2" max="2" width="24.42578125" style="1" customWidth="1"/>
    <col min="3" max="3" width="12.92578125" style="12" customWidth="1"/>
    <col min="4" max="4" width="13.7109375" style="1" bestFit="1" customWidth="1"/>
    <col min="5" max="5" width="11.92578125" style="1" bestFit="1" customWidth="1"/>
    <col min="6" max="16384" width="8.92578125" style="1"/>
  </cols>
  <sheetData>
    <row r="1" spans="1:4" x14ac:dyDescent="0.3">
      <c r="A1" s="689" t="s">
        <v>105</v>
      </c>
      <c r="B1" s="689"/>
      <c r="C1" s="689"/>
      <c r="D1" s="689"/>
    </row>
    <row r="2" spans="1:4" x14ac:dyDescent="0.3">
      <c r="A2" s="538" t="s">
        <v>29</v>
      </c>
      <c r="B2" s="544" t="s">
        <v>27</v>
      </c>
      <c r="C2" s="543"/>
      <c r="D2" s="538" t="s">
        <v>65</v>
      </c>
    </row>
    <row r="3" spans="1:4" hidden="1" x14ac:dyDescent="0.3">
      <c r="A3" s="539" t="s">
        <v>28</v>
      </c>
      <c r="B3" s="538" t="s">
        <v>106</v>
      </c>
      <c r="C3" s="538" t="str">
        <f t="array" ref="C3">IFERROR(INDEX($B$3:$B$9, MATCH(0, COUNTIF($C$2:C2, $B$3:$B$9&amp;"") + IF($B$3:$B$9="",1,0), 0)), "")</f>
        <v>[Account (Name)]</v>
      </c>
      <c r="D3" s="538" t="s">
        <v>64</v>
      </c>
    </row>
    <row r="4" spans="1:4" s="12" customFormat="1" x14ac:dyDescent="0.3">
      <c r="A4" s="539" t="s">
        <v>2868</v>
      </c>
      <c r="B4" s="538" t="s">
        <v>2869</v>
      </c>
      <c r="C4" s="538" t="str">
        <f t="array" ref="C4">IFERROR(INDEX($B$3:$B$9, MATCH(0, COUNTIF($C$2:C3, $B$3:$B$9&amp;"") + IF($B$3:$B$9="",1,0), 0)), "")</f>
        <v>Ministry of Health of the Republic of El Salvador</v>
      </c>
      <c r="D4" s="538" t="s">
        <v>2870</v>
      </c>
    </row>
    <row r="5" spans="1:4" s="12" customFormat="1" x14ac:dyDescent="0.3">
      <c r="A5" s="539" t="s">
        <v>2871</v>
      </c>
      <c r="B5" s="538" t="s">
        <v>2869</v>
      </c>
      <c r="C5" s="538" t="str">
        <f t="array" ref="C5">IFERROR(INDEX($B$3:$B$9, MATCH(0, COUNTIF($C$2:C4, $B$3:$B$9&amp;"") + IF($B$3:$B$9="",1,0), 0)), "")</f>
        <v>Plan International, Inc.</v>
      </c>
      <c r="D5" s="538" t="s">
        <v>2870</v>
      </c>
    </row>
    <row r="6" spans="1:4" s="12" customFormat="1" x14ac:dyDescent="0.3">
      <c r="A6" s="539" t="s">
        <v>2872</v>
      </c>
      <c r="B6" s="538" t="s">
        <v>2869</v>
      </c>
      <c r="C6" s="538" t="str">
        <f t="array" ref="C6">IFERROR(INDEX($B$3:$B$9, MATCH(0, COUNTIF($C$2:C5, $B$3:$B$9&amp;"") + IF($B$3:$B$9="",1,0), 0)), "")</f>
        <v/>
      </c>
      <c r="D6" s="538" t="s">
        <v>2870</v>
      </c>
    </row>
    <row r="7" spans="1:4" s="12" customFormat="1" x14ac:dyDescent="0.3">
      <c r="A7" s="539" t="s">
        <v>2873</v>
      </c>
      <c r="B7" s="538" t="s">
        <v>2874</v>
      </c>
      <c r="C7" s="538" t="str">
        <f t="array" ref="C7">IFERROR(INDEX($B$3:$B$9, MATCH(0, COUNTIF($C$2:C6, $B$3:$B$9&amp;"") + IF($B$3:$B$9="",1,0), 0)), "")</f>
        <v/>
      </c>
      <c r="D7" s="538" t="s">
        <v>2875</v>
      </c>
    </row>
    <row r="8" spans="1:4" s="12" customFormat="1" x14ac:dyDescent="0.3">
      <c r="A8" s="539" t="s">
        <v>2876</v>
      </c>
      <c r="B8" s="538" t="s">
        <v>2869</v>
      </c>
      <c r="C8" s="538" t="str">
        <f t="array" ref="C8">IFERROR(INDEX($B$3:$B$9, MATCH(0, COUNTIF($C$2:C7, $B$3:$B$9&amp;"") + IF($B$3:$B$9="",1,0), 0)), "")</f>
        <v/>
      </c>
      <c r="D8" s="538" t="s">
        <v>2870</v>
      </c>
    </row>
    <row r="9" spans="1:4" s="12" customFormat="1" x14ac:dyDescent="0.3"/>
    <row r="10" spans="1:4" s="12" customFormat="1" hidden="1" x14ac:dyDescent="0.3"/>
    <row r="11" spans="1:4" s="12" customFormat="1" hidden="1" x14ac:dyDescent="0.3"/>
    <row r="12" spans="1:4" s="12" customFormat="1" hidden="1" x14ac:dyDescent="0.3"/>
    <row r="13" spans="1:4" s="12" customFormat="1" hidden="1" x14ac:dyDescent="0.3"/>
    <row r="15" spans="1:4" x14ac:dyDescent="0.3">
      <c r="A15" s="689" t="s">
        <v>104</v>
      </c>
      <c r="B15" s="689"/>
      <c r="C15" s="689"/>
      <c r="D15" s="689"/>
    </row>
    <row r="16" spans="1:4" x14ac:dyDescent="0.3">
      <c r="A16" s="1" t="s">
        <v>29</v>
      </c>
      <c r="B16" s="1" t="s">
        <v>27</v>
      </c>
      <c r="D16" s="1" t="s">
        <v>65</v>
      </c>
    </row>
    <row r="17" spans="1:4" hidden="1" x14ac:dyDescent="0.3">
      <c r="A17" s="1" t="s">
        <v>28</v>
      </c>
      <c r="B17" s="1" t="s">
        <v>106</v>
      </c>
      <c r="C17" s="12" t="str">
        <f t="array" ref="C17">IFERROR(INDEX($B$17:$B$18, MATCH(0, COUNTIF($C$16:C16, $B$17:$B$18&amp;"") + IF($B$17:$B$18="",1,0), 0)), "")</f>
        <v>[Account (Name)]</v>
      </c>
      <c r="D17" s="12" t="s">
        <v>64</v>
      </c>
    </row>
    <row r="21" spans="1:4" x14ac:dyDescent="0.3">
      <c r="B21" s="11"/>
    </row>
    <row r="22" spans="1:4" x14ac:dyDescent="0.3">
      <c r="A22" s="12"/>
      <c r="B22" s="11"/>
    </row>
    <row r="23" spans="1:4" x14ac:dyDescent="0.3">
      <c r="A23" s="12"/>
      <c r="B23" s="11"/>
    </row>
    <row r="24" spans="1:4" x14ac:dyDescent="0.3">
      <c r="A24" s="12"/>
      <c r="B24" s="11"/>
    </row>
    <row r="25" spans="1:4" x14ac:dyDescent="0.3">
      <c r="A25" s="12"/>
      <c r="B25" s="11"/>
    </row>
    <row r="26" spans="1:4" x14ac:dyDescent="0.3">
      <c r="A26" s="12"/>
      <c r="B26" s="11"/>
    </row>
    <row r="27" spans="1:4" x14ac:dyDescent="0.3">
      <c r="A27" s="12"/>
      <c r="B27" s="11"/>
    </row>
    <row r="28" spans="1:4" x14ac:dyDescent="0.3">
      <c r="A28" s="12"/>
      <c r="B28" s="11"/>
    </row>
    <row r="29" spans="1:4" x14ac:dyDescent="0.3">
      <c r="A29" s="12"/>
      <c r="B29" s="11"/>
    </row>
    <row r="30" spans="1:4" x14ac:dyDescent="0.3">
      <c r="A30" s="12"/>
      <c r="B30" s="11"/>
    </row>
    <row r="31" spans="1:4" x14ac:dyDescent="0.3">
      <c r="A31" s="12"/>
      <c r="B31" s="11"/>
    </row>
    <row r="32" spans="1:4" x14ac:dyDescent="0.3">
      <c r="A32" s="12"/>
      <c r="B32" s="11"/>
    </row>
    <row r="33" spans="1:2" x14ac:dyDescent="0.3">
      <c r="A33" s="12"/>
      <c r="B33" s="11"/>
    </row>
    <row r="34" spans="1:2" x14ac:dyDescent="0.3">
      <c r="A34" s="12"/>
      <c r="B34" s="11"/>
    </row>
    <row r="35" spans="1:2" x14ac:dyDescent="0.3">
      <c r="A35" s="12"/>
      <c r="B35" s="11"/>
    </row>
    <row r="36" spans="1:2" x14ac:dyDescent="0.3">
      <c r="A36" s="12"/>
      <c r="B36" s="11"/>
    </row>
    <row r="37" spans="1:2" x14ac:dyDescent="0.3">
      <c r="A37" s="12"/>
      <c r="B37" s="11"/>
    </row>
    <row r="38" spans="1:2" x14ac:dyDescent="0.3">
      <c r="A38" s="12"/>
      <c r="B38" s="11"/>
    </row>
    <row r="39" spans="1:2" x14ac:dyDescent="0.3">
      <c r="A39" s="12"/>
      <c r="B39" s="11"/>
    </row>
    <row r="40" spans="1:2" x14ac:dyDescent="0.3">
      <c r="A40" s="12"/>
      <c r="B40" s="11"/>
    </row>
    <row r="41" spans="1:2" x14ac:dyDescent="0.3">
      <c r="A41" s="12"/>
      <c r="B41" s="11"/>
    </row>
    <row r="42" spans="1:2" x14ac:dyDescent="0.3">
      <c r="A42" s="12"/>
      <c r="B42" s="11"/>
    </row>
    <row r="43" spans="1:2" x14ac:dyDescent="0.3">
      <c r="A43" s="12"/>
      <c r="B43" s="11"/>
    </row>
    <row r="44" spans="1:2" x14ac:dyDescent="0.3">
      <c r="A44" s="12"/>
      <c r="B44" s="11"/>
    </row>
    <row r="45" spans="1:2" x14ac:dyDescent="0.3">
      <c r="A45" s="12"/>
      <c r="B45" s="11"/>
    </row>
    <row r="46" spans="1:2" x14ac:dyDescent="0.3">
      <c r="A46" s="12"/>
      <c r="B46" s="11"/>
    </row>
    <row r="47" spans="1:2" x14ac:dyDescent="0.3">
      <c r="A47" s="12"/>
      <c r="B47" s="11"/>
    </row>
    <row r="48" spans="1:2" x14ac:dyDescent="0.3">
      <c r="A48" s="12"/>
      <c r="B48" s="11"/>
    </row>
    <row r="49" spans="1:2" x14ac:dyDescent="0.3">
      <c r="A49" s="12"/>
      <c r="B49" s="11"/>
    </row>
    <row r="50" spans="1:2" x14ac:dyDescent="0.3">
      <c r="A50" s="12"/>
      <c r="B50" s="11"/>
    </row>
    <row r="51" spans="1:2" x14ac:dyDescent="0.3">
      <c r="A51" s="12"/>
      <c r="B51" s="11"/>
    </row>
    <row r="52" spans="1:2" x14ac:dyDescent="0.3">
      <c r="A52" s="12"/>
      <c r="B52" s="11"/>
    </row>
    <row r="53" spans="1:2" x14ac:dyDescent="0.3">
      <c r="A53" s="12"/>
      <c r="B53" s="11"/>
    </row>
    <row r="54" spans="1:2" x14ac:dyDescent="0.3">
      <c r="A54" s="12"/>
      <c r="B54" s="11"/>
    </row>
    <row r="55" spans="1:2" x14ac:dyDescent="0.3">
      <c r="A55" s="12"/>
      <c r="B55" s="11"/>
    </row>
    <row r="56" spans="1:2" x14ac:dyDescent="0.3">
      <c r="A56" s="12"/>
      <c r="B56" s="11"/>
    </row>
    <row r="57" spans="1:2" x14ac:dyDescent="0.3">
      <c r="A57" s="12"/>
      <c r="B57" s="11"/>
    </row>
    <row r="58" spans="1:2" x14ac:dyDescent="0.3">
      <c r="A58" s="12"/>
      <c r="B58" s="11"/>
    </row>
    <row r="59" spans="1:2" x14ac:dyDescent="0.3">
      <c r="A59" s="12"/>
      <c r="B59" s="11"/>
    </row>
    <row r="60" spans="1:2" x14ac:dyDescent="0.3">
      <c r="A60" s="12"/>
      <c r="B60" s="11"/>
    </row>
    <row r="61" spans="1:2" x14ac:dyDescent="0.3">
      <c r="A61" s="12"/>
      <c r="B61" s="11"/>
    </row>
    <row r="62" spans="1:2" x14ac:dyDescent="0.3">
      <c r="A62" s="12"/>
      <c r="B62" s="11"/>
    </row>
    <row r="63" spans="1:2" x14ac:dyDescent="0.3">
      <c r="A63" s="12"/>
      <c r="B63" s="11"/>
    </row>
    <row r="64" spans="1:2" x14ac:dyDescent="0.3">
      <c r="A64" s="12"/>
      <c r="B64" s="11"/>
    </row>
    <row r="65" spans="1:2" x14ac:dyDescent="0.3">
      <c r="A65" s="12"/>
      <c r="B65" s="11"/>
    </row>
    <row r="66" spans="1:2" x14ac:dyDescent="0.3">
      <c r="A66" s="12"/>
      <c r="B66" s="11"/>
    </row>
    <row r="67" spans="1:2" x14ac:dyDescent="0.3">
      <c r="A67" s="12"/>
      <c r="B67" s="11"/>
    </row>
    <row r="68" spans="1:2" x14ac:dyDescent="0.3">
      <c r="A68" s="12"/>
      <c r="B68" s="11"/>
    </row>
    <row r="69" spans="1:2" x14ac:dyDescent="0.3">
      <c r="A69" s="12"/>
      <c r="B69" s="11"/>
    </row>
    <row r="70" spans="1:2" x14ac:dyDescent="0.3">
      <c r="A70" s="12"/>
      <c r="B70" s="11"/>
    </row>
    <row r="71" spans="1:2" x14ac:dyDescent="0.3">
      <c r="A71" s="12"/>
      <c r="B71" s="11"/>
    </row>
    <row r="72" spans="1:2" x14ac:dyDescent="0.3">
      <c r="A72" s="12"/>
      <c r="B72" s="11"/>
    </row>
    <row r="73" spans="1:2" x14ac:dyDescent="0.3">
      <c r="A73" s="12"/>
      <c r="B73" s="11"/>
    </row>
    <row r="74" spans="1:2" x14ac:dyDescent="0.3">
      <c r="A74" s="12"/>
      <c r="B74" s="11"/>
    </row>
    <row r="75" spans="1:2" x14ac:dyDescent="0.3">
      <c r="A75" s="12"/>
      <c r="B75" s="11"/>
    </row>
    <row r="76" spans="1:2" x14ac:dyDescent="0.3">
      <c r="A76" s="12"/>
      <c r="B76" s="11"/>
    </row>
    <row r="77" spans="1:2" x14ac:dyDescent="0.3">
      <c r="A77" s="12"/>
      <c r="B77" s="11"/>
    </row>
    <row r="78" spans="1:2" x14ac:dyDescent="0.3">
      <c r="A78" s="12"/>
      <c r="B78" s="11"/>
    </row>
    <row r="79" spans="1:2" x14ac:dyDescent="0.3">
      <c r="A79" s="12"/>
      <c r="B79" s="11"/>
    </row>
    <row r="80" spans="1:2" x14ac:dyDescent="0.3">
      <c r="A80" s="12"/>
      <c r="B80" s="11"/>
    </row>
    <row r="81" spans="1:2" x14ac:dyDescent="0.3">
      <c r="A81" s="12"/>
      <c r="B81" s="11"/>
    </row>
    <row r="82" spans="1:2" x14ac:dyDescent="0.3">
      <c r="A82" s="12"/>
      <c r="B82" s="11"/>
    </row>
    <row r="83" spans="1:2" x14ac:dyDescent="0.3">
      <c r="A83" s="12"/>
      <c r="B83" s="11"/>
    </row>
    <row r="84" spans="1:2" x14ac:dyDescent="0.3">
      <c r="A84" s="12"/>
      <c r="B84" s="11"/>
    </row>
    <row r="85" spans="1:2" x14ac:dyDescent="0.3">
      <c r="A85" s="12"/>
      <c r="B85" s="11"/>
    </row>
    <row r="86" spans="1:2" x14ac:dyDescent="0.3">
      <c r="A86" s="12"/>
      <c r="B86" s="11"/>
    </row>
    <row r="87" spans="1:2" x14ac:dyDescent="0.3">
      <c r="A87" s="12"/>
      <c r="B87" s="11"/>
    </row>
    <row r="88" spans="1:2" x14ac:dyDescent="0.3">
      <c r="A88" s="12"/>
      <c r="B88" s="11"/>
    </row>
    <row r="89" spans="1:2" x14ac:dyDescent="0.3">
      <c r="A89" s="12"/>
      <c r="B89" s="11"/>
    </row>
    <row r="90" spans="1:2" x14ac:dyDescent="0.3">
      <c r="A90" s="12"/>
      <c r="B90" s="11"/>
    </row>
    <row r="91" spans="1:2" x14ac:dyDescent="0.3">
      <c r="A91" s="12"/>
      <c r="B91" s="11"/>
    </row>
    <row r="92" spans="1:2" x14ac:dyDescent="0.3">
      <c r="A92" s="12"/>
      <c r="B92" s="11"/>
    </row>
    <row r="93" spans="1:2" x14ac:dyDescent="0.3">
      <c r="A93" s="12"/>
      <c r="B93" s="11"/>
    </row>
    <row r="94" spans="1:2" x14ac:dyDescent="0.3">
      <c r="A94" s="12"/>
      <c r="B94" s="11"/>
    </row>
    <row r="95" spans="1:2" x14ac:dyDescent="0.3">
      <c r="A95" s="12"/>
      <c r="B95" s="11"/>
    </row>
    <row r="96" spans="1:2" x14ac:dyDescent="0.3">
      <c r="A96" s="12"/>
      <c r="B96" s="11"/>
    </row>
    <row r="97" spans="1:2" x14ac:dyDescent="0.3">
      <c r="A97" s="12"/>
      <c r="B97" s="11"/>
    </row>
    <row r="98" spans="1:2" x14ac:dyDescent="0.3">
      <c r="A98" s="12"/>
      <c r="B98" s="11"/>
    </row>
    <row r="99" spans="1:2" x14ac:dyDescent="0.3">
      <c r="A99" s="12"/>
      <c r="B99" s="11"/>
    </row>
    <row r="100" spans="1:2" x14ac:dyDescent="0.3">
      <c r="A100" s="12"/>
      <c r="B100" s="11"/>
    </row>
    <row r="101" spans="1:2" x14ac:dyDescent="0.3">
      <c r="A101" s="12"/>
      <c r="B101" s="11"/>
    </row>
    <row r="102" spans="1:2" x14ac:dyDescent="0.3">
      <c r="A102" s="12"/>
      <c r="B102" s="11"/>
    </row>
    <row r="103" spans="1:2" x14ac:dyDescent="0.3">
      <c r="A103" s="12"/>
      <c r="B103" s="11"/>
    </row>
    <row r="104" spans="1:2" x14ac:dyDescent="0.3">
      <c r="A104" s="12"/>
      <c r="B104" s="11"/>
    </row>
    <row r="105" spans="1:2" x14ac:dyDescent="0.3">
      <c r="A105" s="12"/>
      <c r="B105" s="11"/>
    </row>
    <row r="106" spans="1:2" x14ac:dyDescent="0.3">
      <c r="A106" s="12"/>
      <c r="B106" s="11"/>
    </row>
    <row r="107" spans="1:2" x14ac:dyDescent="0.3">
      <c r="A107" s="12"/>
      <c r="B107" s="11"/>
    </row>
    <row r="108" spans="1:2" x14ac:dyDescent="0.3">
      <c r="A108" s="12"/>
      <c r="B108" s="11"/>
    </row>
    <row r="109" spans="1:2" x14ac:dyDescent="0.3">
      <c r="A109" s="12"/>
      <c r="B109" s="11"/>
    </row>
    <row r="110" spans="1:2" x14ac:dyDescent="0.3">
      <c r="A110" s="12"/>
      <c r="B110" s="11"/>
    </row>
    <row r="111" spans="1:2" x14ac:dyDescent="0.3">
      <c r="A111" s="12"/>
      <c r="B111" s="11"/>
    </row>
    <row r="112" spans="1:2" x14ac:dyDescent="0.3">
      <c r="A112" s="12"/>
      <c r="B112" s="11"/>
    </row>
    <row r="113" spans="1:2" x14ac:dyDescent="0.3">
      <c r="A113" s="12"/>
      <c r="B113" s="11"/>
    </row>
    <row r="114" spans="1:2" x14ac:dyDescent="0.3">
      <c r="A114" s="12"/>
      <c r="B114" s="11"/>
    </row>
    <row r="115" spans="1:2" x14ac:dyDescent="0.3">
      <c r="A115" s="12"/>
      <c r="B115" s="11"/>
    </row>
    <row r="116" spans="1:2" x14ac:dyDescent="0.3">
      <c r="A116" s="12"/>
      <c r="B116" s="11"/>
    </row>
    <row r="117" spans="1:2" x14ac:dyDescent="0.3">
      <c r="A117" s="12"/>
      <c r="B117" s="11"/>
    </row>
    <row r="118" spans="1:2" x14ac:dyDescent="0.3">
      <c r="A118" s="12"/>
      <c r="B118" s="11"/>
    </row>
    <row r="119" spans="1:2" x14ac:dyDescent="0.3">
      <c r="A119" s="12"/>
      <c r="B119" s="11"/>
    </row>
    <row r="120" spans="1:2" x14ac:dyDescent="0.3">
      <c r="A120" s="12"/>
      <c r="B120" s="11"/>
    </row>
    <row r="121" spans="1:2" x14ac:dyDescent="0.3">
      <c r="A121" s="12"/>
      <c r="B121" s="11"/>
    </row>
    <row r="122" spans="1:2" x14ac:dyDescent="0.3">
      <c r="A122" s="12"/>
      <c r="B122" s="11"/>
    </row>
    <row r="123" spans="1:2" x14ac:dyDescent="0.3">
      <c r="A123" s="12"/>
      <c r="B123" s="11"/>
    </row>
    <row r="124" spans="1:2" x14ac:dyDescent="0.3">
      <c r="A124" s="12"/>
      <c r="B124" s="11"/>
    </row>
    <row r="125" spans="1:2" x14ac:dyDescent="0.3">
      <c r="A125" s="12"/>
      <c r="B125" s="11"/>
    </row>
    <row r="126" spans="1:2" x14ac:dyDescent="0.3">
      <c r="A126" s="12"/>
      <c r="B126" s="11"/>
    </row>
    <row r="127" spans="1:2" x14ac:dyDescent="0.3">
      <c r="A127" s="12"/>
      <c r="B127" s="11"/>
    </row>
    <row r="128" spans="1:2" x14ac:dyDescent="0.3">
      <c r="A128" s="12"/>
      <c r="B128" s="11"/>
    </row>
    <row r="129" spans="1:2" x14ac:dyDescent="0.3">
      <c r="A129" s="12"/>
      <c r="B129" s="11"/>
    </row>
    <row r="130" spans="1:2" x14ac:dyDescent="0.3">
      <c r="A130" s="12"/>
      <c r="B130" s="11"/>
    </row>
    <row r="131" spans="1:2" x14ac:dyDescent="0.3">
      <c r="A131" s="12"/>
      <c r="B131" s="11"/>
    </row>
    <row r="132" spans="1:2" x14ac:dyDescent="0.3">
      <c r="A132" s="12"/>
      <c r="B132" s="11"/>
    </row>
    <row r="133" spans="1:2" x14ac:dyDescent="0.3">
      <c r="A133" s="12"/>
      <c r="B133" s="11"/>
    </row>
    <row r="134" spans="1:2" x14ac:dyDescent="0.3">
      <c r="A134" s="12"/>
      <c r="B134" s="11"/>
    </row>
    <row r="135" spans="1:2" x14ac:dyDescent="0.3">
      <c r="A135" s="12"/>
      <c r="B135" s="11"/>
    </row>
    <row r="136" spans="1:2" x14ac:dyDescent="0.3">
      <c r="A136" s="12"/>
      <c r="B136" s="11"/>
    </row>
    <row r="137" spans="1:2" x14ac:dyDescent="0.3">
      <c r="A137" s="12"/>
      <c r="B137" s="11"/>
    </row>
    <row r="138" spans="1:2" x14ac:dyDescent="0.3">
      <c r="A138" s="12"/>
      <c r="B138" s="11"/>
    </row>
    <row r="139" spans="1:2" x14ac:dyDescent="0.3">
      <c r="A139" s="12"/>
      <c r="B139" s="11"/>
    </row>
    <row r="140" spans="1:2" x14ac:dyDescent="0.3">
      <c r="A140" s="12"/>
      <c r="B140" s="11"/>
    </row>
    <row r="141" spans="1:2" x14ac:dyDescent="0.3">
      <c r="A141" s="12"/>
      <c r="B141" s="11"/>
    </row>
    <row r="142" spans="1:2" x14ac:dyDescent="0.3">
      <c r="A142" s="12"/>
      <c r="B142" s="11"/>
    </row>
    <row r="143" spans="1:2" x14ac:dyDescent="0.3">
      <c r="A143" s="12"/>
      <c r="B143" s="11"/>
    </row>
    <row r="144" spans="1:2" x14ac:dyDescent="0.3">
      <c r="A144" s="12"/>
      <c r="B144" s="11"/>
    </row>
    <row r="145" spans="1:2" x14ac:dyDescent="0.3">
      <c r="A145" s="12"/>
      <c r="B145" s="11"/>
    </row>
    <row r="146" spans="1:2" x14ac:dyDescent="0.3">
      <c r="A146" s="12"/>
      <c r="B146" s="11"/>
    </row>
    <row r="147" spans="1:2" x14ac:dyDescent="0.3">
      <c r="A147" s="12"/>
      <c r="B147" s="11"/>
    </row>
    <row r="148" spans="1:2" x14ac:dyDescent="0.3">
      <c r="A148" s="12"/>
      <c r="B148" s="11"/>
    </row>
    <row r="149" spans="1:2" x14ac:dyDescent="0.3">
      <c r="A149" s="12"/>
      <c r="B149" s="11"/>
    </row>
    <row r="150" spans="1:2" x14ac:dyDescent="0.3">
      <c r="A150" s="12"/>
      <c r="B150" s="11"/>
    </row>
    <row r="151" spans="1:2" x14ac:dyDescent="0.3">
      <c r="A151" s="12"/>
      <c r="B151" s="11"/>
    </row>
    <row r="152" spans="1:2" x14ac:dyDescent="0.3">
      <c r="A152" s="12"/>
      <c r="B152" s="11"/>
    </row>
    <row r="153" spans="1:2" x14ac:dyDescent="0.3">
      <c r="A153" s="12"/>
      <c r="B153" s="11"/>
    </row>
    <row r="154" spans="1:2" x14ac:dyDescent="0.3">
      <c r="A154" s="12"/>
      <c r="B154" s="11"/>
    </row>
    <row r="155" spans="1:2" x14ac:dyDescent="0.3">
      <c r="A155" s="12"/>
      <c r="B155" s="11"/>
    </row>
    <row r="156" spans="1:2" x14ac:dyDescent="0.3">
      <c r="A156" s="12"/>
      <c r="B156" s="11"/>
    </row>
    <row r="157" spans="1:2" x14ac:dyDescent="0.3">
      <c r="A157" s="12"/>
      <c r="B157" s="11"/>
    </row>
    <row r="158" spans="1:2" x14ac:dyDescent="0.3">
      <c r="A158" s="12"/>
      <c r="B158" s="11"/>
    </row>
    <row r="159" spans="1:2" x14ac:dyDescent="0.3">
      <c r="A159" s="12"/>
      <c r="B159" s="11"/>
    </row>
    <row r="160" spans="1:2" x14ac:dyDescent="0.3">
      <c r="A160" s="12"/>
      <c r="B160" s="11"/>
    </row>
    <row r="161" spans="1:2" x14ac:dyDescent="0.3">
      <c r="A161" s="12"/>
      <c r="B161" s="11"/>
    </row>
    <row r="162" spans="1:2" x14ac:dyDescent="0.3">
      <c r="A162" s="12"/>
      <c r="B162" s="11"/>
    </row>
    <row r="163" spans="1:2" x14ac:dyDescent="0.3">
      <c r="A163" s="12"/>
      <c r="B163" s="11"/>
    </row>
    <row r="164" spans="1:2" x14ac:dyDescent="0.3">
      <c r="A164" s="12"/>
      <c r="B164" s="11"/>
    </row>
    <row r="165" spans="1:2" x14ac:dyDescent="0.3">
      <c r="A165" s="12"/>
      <c r="B165" s="11"/>
    </row>
    <row r="166" spans="1:2" x14ac:dyDescent="0.3">
      <c r="A166" s="12"/>
      <c r="B166" s="11"/>
    </row>
    <row r="167" spans="1:2" x14ac:dyDescent="0.3">
      <c r="A167" s="12"/>
      <c r="B167" s="11"/>
    </row>
    <row r="168" spans="1:2" x14ac:dyDescent="0.3">
      <c r="A168" s="12"/>
      <c r="B168" s="11"/>
    </row>
    <row r="169" spans="1:2" x14ac:dyDescent="0.3">
      <c r="A169" s="12"/>
      <c r="B169" s="11"/>
    </row>
    <row r="170" spans="1:2" x14ac:dyDescent="0.3">
      <c r="A170" s="12"/>
      <c r="B170" s="11"/>
    </row>
    <row r="171" spans="1:2" x14ac:dyDescent="0.3">
      <c r="A171" s="12"/>
      <c r="B171" s="11"/>
    </row>
    <row r="172" spans="1:2" x14ac:dyDescent="0.3">
      <c r="A172" s="12"/>
      <c r="B172" s="11"/>
    </row>
    <row r="173" spans="1:2" x14ac:dyDescent="0.3">
      <c r="A173" s="12"/>
      <c r="B173" s="11"/>
    </row>
    <row r="174" spans="1:2" x14ac:dyDescent="0.3">
      <c r="A174" s="12"/>
      <c r="B174" s="11"/>
    </row>
    <row r="175" spans="1:2" x14ac:dyDescent="0.3">
      <c r="A175" s="12"/>
      <c r="B175" s="11"/>
    </row>
    <row r="176" spans="1:2" x14ac:dyDescent="0.3">
      <c r="A176" s="12"/>
      <c r="B176" s="11"/>
    </row>
    <row r="177" spans="1:2" x14ac:dyDescent="0.3">
      <c r="A177" s="12"/>
      <c r="B177" s="11"/>
    </row>
    <row r="178" spans="1:2" x14ac:dyDescent="0.3">
      <c r="A178" s="12"/>
      <c r="B178" s="11"/>
    </row>
    <row r="179" spans="1:2" x14ac:dyDescent="0.3">
      <c r="A179" s="12"/>
      <c r="B179" s="11"/>
    </row>
    <row r="180" spans="1:2" x14ac:dyDescent="0.3">
      <c r="A180" s="12"/>
      <c r="B180" s="11"/>
    </row>
    <row r="181" spans="1:2" x14ac:dyDescent="0.3">
      <c r="A181" s="12"/>
      <c r="B181" s="11"/>
    </row>
    <row r="182" spans="1:2" x14ac:dyDescent="0.3">
      <c r="A182" s="12"/>
      <c r="B182" s="11"/>
    </row>
    <row r="183" spans="1:2" x14ac:dyDescent="0.3">
      <c r="A183" s="12"/>
      <c r="B183" s="11"/>
    </row>
    <row r="184" spans="1:2" x14ac:dyDescent="0.3">
      <c r="A184" s="12"/>
      <c r="B184" s="11"/>
    </row>
    <row r="185" spans="1:2" x14ac:dyDescent="0.3">
      <c r="A185" s="12"/>
      <c r="B185" s="11"/>
    </row>
    <row r="186" spans="1:2" x14ac:dyDescent="0.3">
      <c r="A186" s="12"/>
      <c r="B186" s="11"/>
    </row>
    <row r="187" spans="1:2" x14ac:dyDescent="0.3">
      <c r="A187" s="12"/>
      <c r="B187" s="11"/>
    </row>
    <row r="188" spans="1:2" x14ac:dyDescent="0.3">
      <c r="A188" s="12"/>
      <c r="B188" s="11"/>
    </row>
    <row r="189" spans="1:2" x14ac:dyDescent="0.3">
      <c r="A189" s="12"/>
      <c r="B189" s="11"/>
    </row>
    <row r="190" spans="1:2" x14ac:dyDescent="0.3">
      <c r="A190" s="12"/>
      <c r="B190" s="11"/>
    </row>
    <row r="191" spans="1:2" x14ac:dyDescent="0.3">
      <c r="A191" s="12"/>
      <c r="B191" s="11"/>
    </row>
    <row r="192" spans="1:2" x14ac:dyDescent="0.3">
      <c r="A192" s="12"/>
      <c r="B192" s="11"/>
    </row>
    <row r="193" spans="1:2" x14ac:dyDescent="0.3">
      <c r="A193" s="12"/>
      <c r="B193" s="11"/>
    </row>
    <row r="194" spans="1:2" x14ac:dyDescent="0.3">
      <c r="A194" s="12"/>
      <c r="B194" s="11"/>
    </row>
    <row r="195" spans="1:2" x14ac:dyDescent="0.3">
      <c r="A195" s="12"/>
      <c r="B195" s="11"/>
    </row>
    <row r="196" spans="1:2" x14ac:dyDescent="0.3">
      <c r="A196" s="12"/>
      <c r="B196" s="11"/>
    </row>
    <row r="197" spans="1:2" x14ac:dyDescent="0.3">
      <c r="A197" s="12"/>
      <c r="B197" s="11"/>
    </row>
    <row r="198" spans="1:2" x14ac:dyDescent="0.3">
      <c r="A198" s="12"/>
      <c r="B198" s="11"/>
    </row>
    <row r="199" spans="1:2" x14ac:dyDescent="0.3">
      <c r="A199" s="12"/>
      <c r="B199" s="11"/>
    </row>
    <row r="200" spans="1:2" x14ac:dyDescent="0.3">
      <c r="A200" s="12"/>
      <c r="B200" s="11"/>
    </row>
    <row r="201" spans="1:2" x14ac:dyDescent="0.3">
      <c r="A201" s="12"/>
      <c r="B201" s="11"/>
    </row>
    <row r="202" spans="1:2" x14ac:dyDescent="0.3">
      <c r="A202" s="12"/>
      <c r="B202" s="11"/>
    </row>
    <row r="203" spans="1:2" x14ac:dyDescent="0.3">
      <c r="A203" s="12"/>
      <c r="B203" s="11"/>
    </row>
    <row r="204" spans="1:2" x14ac:dyDescent="0.3">
      <c r="A204" s="12"/>
      <c r="B204" s="11"/>
    </row>
    <row r="205" spans="1:2" x14ac:dyDescent="0.3">
      <c r="A205" s="12"/>
      <c r="B205" s="11"/>
    </row>
    <row r="206" spans="1:2" x14ac:dyDescent="0.3">
      <c r="A206" s="12"/>
      <c r="B206" s="11"/>
    </row>
    <row r="207" spans="1:2" x14ac:dyDescent="0.3">
      <c r="A207" s="12"/>
      <c r="B207" s="11"/>
    </row>
    <row r="208" spans="1:2" x14ac:dyDescent="0.3">
      <c r="A208" s="12"/>
      <c r="B208" s="11"/>
    </row>
    <row r="209" spans="1:2" x14ac:dyDescent="0.3">
      <c r="A209" s="12"/>
      <c r="B209" s="11"/>
    </row>
    <row r="210" spans="1:2" x14ac:dyDescent="0.3">
      <c r="A210" s="12"/>
      <c r="B210" s="11"/>
    </row>
    <row r="211" spans="1:2" x14ac:dyDescent="0.3">
      <c r="A211" s="12"/>
      <c r="B211" s="11"/>
    </row>
    <row r="212" spans="1:2" x14ac:dyDescent="0.3">
      <c r="A212" s="12"/>
      <c r="B212" s="11"/>
    </row>
    <row r="213" spans="1:2" x14ac:dyDescent="0.3">
      <c r="A213" s="12"/>
      <c r="B213" s="11"/>
    </row>
    <row r="214" spans="1:2" x14ac:dyDescent="0.3">
      <c r="A214" s="12"/>
      <c r="B214" s="11"/>
    </row>
    <row r="215" spans="1:2" x14ac:dyDescent="0.3">
      <c r="A215" s="12"/>
      <c r="B215" s="11"/>
    </row>
    <row r="216" spans="1:2" x14ac:dyDescent="0.3">
      <c r="A216" s="12"/>
      <c r="B216" s="11"/>
    </row>
    <row r="217" spans="1:2" x14ac:dyDescent="0.3">
      <c r="A217" s="12"/>
      <c r="B217" s="11"/>
    </row>
    <row r="218" spans="1:2" x14ac:dyDescent="0.3">
      <c r="A218" s="12"/>
      <c r="B218" s="11"/>
    </row>
    <row r="219" spans="1:2" x14ac:dyDescent="0.3">
      <c r="A219" s="12"/>
      <c r="B219" s="11"/>
    </row>
    <row r="220" spans="1:2" x14ac:dyDescent="0.3">
      <c r="A220" s="12"/>
      <c r="B220" s="11"/>
    </row>
    <row r="221" spans="1:2" x14ac:dyDescent="0.3">
      <c r="A221" s="12"/>
      <c r="B221" s="11"/>
    </row>
    <row r="222" spans="1:2" x14ac:dyDescent="0.3">
      <c r="A222" s="12"/>
      <c r="B222" s="11"/>
    </row>
    <row r="223" spans="1:2" x14ac:dyDescent="0.3">
      <c r="A223" s="12"/>
      <c r="B223" s="11"/>
    </row>
    <row r="224" spans="1:2" x14ac:dyDescent="0.3">
      <c r="A224" s="12"/>
      <c r="B224" s="11"/>
    </row>
    <row r="225" spans="1:2" x14ac:dyDescent="0.3">
      <c r="A225" s="12"/>
      <c r="B225" s="11"/>
    </row>
    <row r="226" spans="1:2" x14ac:dyDescent="0.3">
      <c r="A226" s="12"/>
      <c r="B226" s="11"/>
    </row>
    <row r="227" spans="1:2" x14ac:dyDescent="0.3">
      <c r="A227" s="12"/>
      <c r="B227" s="11"/>
    </row>
    <row r="228" spans="1:2" x14ac:dyDescent="0.3">
      <c r="A228" s="12"/>
      <c r="B228" s="11"/>
    </row>
    <row r="229" spans="1:2" x14ac:dyDescent="0.3">
      <c r="A229" s="12"/>
      <c r="B229" s="11"/>
    </row>
    <row r="230" spans="1:2" x14ac:dyDescent="0.3">
      <c r="A230" s="12"/>
      <c r="B230" s="11"/>
    </row>
    <row r="231" spans="1:2" x14ac:dyDescent="0.3">
      <c r="A231" s="12"/>
      <c r="B231" s="11"/>
    </row>
    <row r="232" spans="1:2" x14ac:dyDescent="0.3">
      <c r="A232" s="12"/>
      <c r="B232" s="11"/>
    </row>
    <row r="233" spans="1:2" x14ac:dyDescent="0.3">
      <c r="A233" s="12"/>
      <c r="B233" s="11"/>
    </row>
    <row r="234" spans="1:2" x14ac:dyDescent="0.3">
      <c r="A234" s="12"/>
      <c r="B234" s="11"/>
    </row>
    <row r="235" spans="1:2" x14ac:dyDescent="0.3">
      <c r="A235" s="12"/>
      <c r="B235" s="11"/>
    </row>
    <row r="236" spans="1:2" x14ac:dyDescent="0.3">
      <c r="A236" s="12"/>
      <c r="B236" s="11"/>
    </row>
    <row r="237" spans="1:2" x14ac:dyDescent="0.3">
      <c r="A237" s="12"/>
      <c r="B237" s="11"/>
    </row>
    <row r="238" spans="1:2" x14ac:dyDescent="0.3">
      <c r="A238" s="12"/>
      <c r="B238" s="11"/>
    </row>
    <row r="239" spans="1:2" x14ac:dyDescent="0.3">
      <c r="A239" s="12"/>
      <c r="B239" s="11"/>
    </row>
    <row r="240" spans="1:2" x14ac:dyDescent="0.3">
      <c r="A240" s="12"/>
      <c r="B240" s="11"/>
    </row>
    <row r="241" spans="1:2" x14ac:dyDescent="0.3">
      <c r="A241" s="12"/>
      <c r="B241" s="11"/>
    </row>
    <row r="242" spans="1:2" x14ac:dyDescent="0.3">
      <c r="A242" s="12"/>
      <c r="B242" s="11"/>
    </row>
    <row r="243" spans="1:2" x14ac:dyDescent="0.3">
      <c r="A243" s="12"/>
      <c r="B243" s="11"/>
    </row>
    <row r="244" spans="1:2" x14ac:dyDescent="0.3">
      <c r="A244" s="12"/>
      <c r="B244" s="11"/>
    </row>
    <row r="245" spans="1:2" x14ac:dyDescent="0.3">
      <c r="A245" s="12"/>
      <c r="B245" s="11"/>
    </row>
    <row r="246" spans="1:2" x14ac:dyDescent="0.3">
      <c r="A246" s="12"/>
      <c r="B246" s="11"/>
    </row>
    <row r="247" spans="1:2" x14ac:dyDescent="0.3">
      <c r="A247" s="12"/>
      <c r="B247" s="11"/>
    </row>
    <row r="248" spans="1:2" x14ac:dyDescent="0.3">
      <c r="A248" s="12"/>
      <c r="B248" s="11"/>
    </row>
    <row r="249" spans="1:2" x14ac:dyDescent="0.3">
      <c r="A249" s="12"/>
      <c r="B249" s="11"/>
    </row>
    <row r="250" spans="1:2" x14ac:dyDescent="0.3">
      <c r="A250" s="12"/>
      <c r="B250" s="11"/>
    </row>
    <row r="251" spans="1:2" x14ac:dyDescent="0.3">
      <c r="A251" s="12"/>
      <c r="B251" s="11"/>
    </row>
    <row r="252" spans="1:2" x14ac:dyDescent="0.3">
      <c r="A252" s="12"/>
      <c r="B252" s="11"/>
    </row>
    <row r="253" spans="1:2" x14ac:dyDescent="0.3">
      <c r="A253" s="12"/>
      <c r="B253" s="11"/>
    </row>
    <row r="254" spans="1:2" x14ac:dyDescent="0.3">
      <c r="A254" s="12"/>
      <c r="B254" s="11"/>
    </row>
    <row r="255" spans="1:2" x14ac:dyDescent="0.3">
      <c r="A255" s="12"/>
      <c r="B255" s="11"/>
    </row>
    <row r="256" spans="1:2" x14ac:dyDescent="0.3">
      <c r="A256" s="12"/>
      <c r="B256" s="11"/>
    </row>
    <row r="257" spans="1:2" x14ac:dyDescent="0.3">
      <c r="A257" s="12"/>
      <c r="B257" s="11"/>
    </row>
    <row r="258" spans="1:2" x14ac:dyDescent="0.3">
      <c r="A258" s="12"/>
      <c r="B258" s="11"/>
    </row>
    <row r="259" spans="1:2" x14ac:dyDescent="0.3">
      <c r="A259" s="12"/>
      <c r="B259" s="11"/>
    </row>
    <row r="260" spans="1:2" x14ac:dyDescent="0.3">
      <c r="A260" s="12"/>
      <c r="B260" s="11"/>
    </row>
    <row r="261" spans="1:2" x14ac:dyDescent="0.3">
      <c r="A261" s="12"/>
      <c r="B261" s="11"/>
    </row>
    <row r="262" spans="1:2" x14ac:dyDescent="0.3">
      <c r="A262" s="12"/>
      <c r="B262" s="11"/>
    </row>
    <row r="263" spans="1:2" x14ac:dyDescent="0.3">
      <c r="A263" s="12"/>
      <c r="B263" s="11"/>
    </row>
    <row r="264" spans="1:2" x14ac:dyDescent="0.3">
      <c r="A264" s="12"/>
      <c r="B264" s="11"/>
    </row>
    <row r="265" spans="1:2" x14ac:dyDescent="0.3">
      <c r="A265" s="12"/>
      <c r="B265" s="11"/>
    </row>
    <row r="266" spans="1:2" x14ac:dyDescent="0.3">
      <c r="A266" s="12"/>
      <c r="B266" s="11"/>
    </row>
    <row r="267" spans="1:2" x14ac:dyDescent="0.3">
      <c r="A267" s="12"/>
      <c r="B267" s="11"/>
    </row>
    <row r="268" spans="1:2" x14ac:dyDescent="0.3">
      <c r="A268" s="12"/>
      <c r="B268" s="11"/>
    </row>
    <row r="269" spans="1:2" x14ac:dyDescent="0.3">
      <c r="A269" s="12"/>
      <c r="B269" s="11"/>
    </row>
    <row r="270" spans="1:2" x14ac:dyDescent="0.3">
      <c r="A270" s="12"/>
      <c r="B270" s="11"/>
    </row>
    <row r="271" spans="1:2" x14ac:dyDescent="0.3">
      <c r="A271" s="12"/>
      <c r="B271" s="11"/>
    </row>
    <row r="272" spans="1:2" x14ac:dyDescent="0.3">
      <c r="A272" s="12"/>
      <c r="B272" s="11"/>
    </row>
    <row r="273" spans="1:2" x14ac:dyDescent="0.3">
      <c r="A273" s="12"/>
      <c r="B273" s="11"/>
    </row>
    <row r="274" spans="1:2" x14ac:dyDescent="0.3">
      <c r="A274" s="12"/>
      <c r="B274" s="11"/>
    </row>
    <row r="275" spans="1:2" x14ac:dyDescent="0.3">
      <c r="A275" s="12"/>
      <c r="B275" s="11"/>
    </row>
    <row r="276" spans="1:2" x14ac:dyDescent="0.3">
      <c r="A276" s="12"/>
      <c r="B276" s="11"/>
    </row>
    <row r="277" spans="1:2" x14ac:dyDescent="0.3">
      <c r="A277" s="12"/>
      <c r="B277" s="11"/>
    </row>
    <row r="278" spans="1:2" x14ac:dyDescent="0.3">
      <c r="A278" s="12"/>
      <c r="B278" s="11"/>
    </row>
    <row r="279" spans="1:2" x14ac:dyDescent="0.3">
      <c r="A279" s="12"/>
      <c r="B279" s="11"/>
    </row>
    <row r="280" spans="1:2" x14ac:dyDescent="0.3">
      <c r="A280" s="12"/>
      <c r="B280" s="11"/>
    </row>
    <row r="281" spans="1:2" x14ac:dyDescent="0.3">
      <c r="A281" s="12"/>
      <c r="B281" s="11"/>
    </row>
    <row r="282" spans="1:2" x14ac:dyDescent="0.3">
      <c r="A282" s="12"/>
      <c r="B282" s="11"/>
    </row>
    <row r="283" spans="1:2" x14ac:dyDescent="0.3">
      <c r="A283" s="12"/>
      <c r="B283" s="11"/>
    </row>
    <row r="284" spans="1:2" x14ac:dyDescent="0.3">
      <c r="A284" s="12"/>
      <c r="B284" s="11"/>
    </row>
    <row r="285" spans="1:2" x14ac:dyDescent="0.3">
      <c r="A285" s="12"/>
      <c r="B285" s="11"/>
    </row>
    <row r="286" spans="1:2" x14ac:dyDescent="0.3">
      <c r="A286" s="12"/>
      <c r="B286" s="11"/>
    </row>
    <row r="287" spans="1:2" x14ac:dyDescent="0.3">
      <c r="A287" s="12"/>
      <c r="B287" s="11"/>
    </row>
    <row r="288" spans="1:2" x14ac:dyDescent="0.3">
      <c r="A288" s="12"/>
      <c r="B288" s="11"/>
    </row>
    <row r="289" spans="1:2" x14ac:dyDescent="0.3">
      <c r="A289" s="12"/>
      <c r="B289" s="11"/>
    </row>
    <row r="290" spans="1:2" x14ac:dyDescent="0.3">
      <c r="A290" s="12"/>
      <c r="B290" s="11"/>
    </row>
    <row r="291" spans="1:2" x14ac:dyDescent="0.3">
      <c r="A291" s="12"/>
      <c r="B291" s="11"/>
    </row>
    <row r="292" spans="1:2" x14ac:dyDescent="0.3">
      <c r="A292" s="12"/>
      <c r="B292" s="11"/>
    </row>
    <row r="293" spans="1:2" x14ac:dyDescent="0.3">
      <c r="A293" s="12"/>
      <c r="B293" s="11"/>
    </row>
    <row r="294" spans="1:2" x14ac:dyDescent="0.3">
      <c r="A294" s="12"/>
      <c r="B294" s="11"/>
    </row>
    <row r="295" spans="1:2" x14ac:dyDescent="0.3">
      <c r="A295" s="12"/>
      <c r="B295" s="11"/>
    </row>
    <row r="296" spans="1:2" x14ac:dyDescent="0.3">
      <c r="A296" s="12"/>
      <c r="B296" s="11"/>
    </row>
    <row r="297" spans="1:2" x14ac:dyDescent="0.3">
      <c r="A297" s="12"/>
      <c r="B297" s="11"/>
    </row>
    <row r="298" spans="1:2" x14ac:dyDescent="0.3">
      <c r="A298" s="12"/>
      <c r="B298" s="11"/>
    </row>
    <row r="299" spans="1:2" x14ac:dyDescent="0.3">
      <c r="A299" s="12"/>
      <c r="B299" s="11"/>
    </row>
    <row r="300" spans="1:2" x14ac:dyDescent="0.3">
      <c r="A300" s="12"/>
      <c r="B300" s="11"/>
    </row>
    <row r="301" spans="1:2" x14ac:dyDescent="0.3">
      <c r="A301" s="12"/>
      <c r="B301" s="11"/>
    </row>
    <row r="302" spans="1:2" x14ac:dyDescent="0.3">
      <c r="A302" s="12"/>
      <c r="B302" s="11"/>
    </row>
    <row r="303" spans="1:2" x14ac:dyDescent="0.3">
      <c r="A303" s="12"/>
      <c r="B303" s="11"/>
    </row>
    <row r="304" spans="1:2" x14ac:dyDescent="0.3">
      <c r="A304" s="12"/>
      <c r="B304" s="11"/>
    </row>
    <row r="305" spans="1:2" x14ac:dyDescent="0.3">
      <c r="A305" s="12"/>
      <c r="B305" s="11"/>
    </row>
    <row r="306" spans="1:2" x14ac:dyDescent="0.3">
      <c r="A306" s="12"/>
      <c r="B306" s="11"/>
    </row>
    <row r="307" spans="1:2" x14ac:dyDescent="0.3">
      <c r="A307" s="12"/>
      <c r="B307" s="11"/>
    </row>
    <row r="308" spans="1:2" x14ac:dyDescent="0.3">
      <c r="A308" s="12"/>
      <c r="B308" s="11"/>
    </row>
    <row r="309" spans="1:2" x14ac:dyDescent="0.3">
      <c r="A309" s="12"/>
      <c r="B309" s="11"/>
    </row>
    <row r="310" spans="1:2" x14ac:dyDescent="0.3">
      <c r="A310" s="12"/>
      <c r="B310" s="11"/>
    </row>
    <row r="311" spans="1:2" x14ac:dyDescent="0.3">
      <c r="A311" s="12"/>
      <c r="B311" s="11"/>
    </row>
    <row r="312" spans="1:2" x14ac:dyDescent="0.3">
      <c r="A312" s="12"/>
      <c r="B312" s="11"/>
    </row>
    <row r="313" spans="1:2" x14ac:dyDescent="0.3">
      <c r="A313" s="12"/>
      <c r="B313" s="11"/>
    </row>
    <row r="314" spans="1:2" x14ac:dyDescent="0.3">
      <c r="A314" s="12"/>
      <c r="B314" s="11"/>
    </row>
    <row r="315" spans="1:2" x14ac:dyDescent="0.3">
      <c r="A315" s="12"/>
      <c r="B315" s="11"/>
    </row>
    <row r="316" spans="1:2" x14ac:dyDescent="0.3">
      <c r="A316" s="12"/>
      <c r="B316" s="11"/>
    </row>
    <row r="317" spans="1:2" x14ac:dyDescent="0.3">
      <c r="A317" s="12"/>
      <c r="B317" s="11"/>
    </row>
    <row r="318" spans="1:2" x14ac:dyDescent="0.3">
      <c r="A318" s="12"/>
      <c r="B318" s="11"/>
    </row>
    <row r="319" spans="1:2" x14ac:dyDescent="0.3">
      <c r="A319" s="12"/>
      <c r="B319" s="11"/>
    </row>
    <row r="320" spans="1:2" x14ac:dyDescent="0.3">
      <c r="A320" s="12"/>
      <c r="B320" s="11"/>
    </row>
    <row r="321" spans="1:2" x14ac:dyDescent="0.3">
      <c r="A321" s="12"/>
      <c r="B321" s="11"/>
    </row>
    <row r="322" spans="1:2" x14ac:dyDescent="0.3">
      <c r="A322" s="12"/>
      <c r="B322" s="11"/>
    </row>
    <row r="323" spans="1:2" x14ac:dyDescent="0.3">
      <c r="A323" s="12"/>
      <c r="B323" s="11"/>
    </row>
    <row r="324" spans="1:2" x14ac:dyDescent="0.3">
      <c r="A324" s="12"/>
      <c r="B324" s="11"/>
    </row>
    <row r="325" spans="1:2" x14ac:dyDescent="0.3">
      <c r="A325" s="12"/>
      <c r="B325" s="11"/>
    </row>
    <row r="326" spans="1:2" x14ac:dyDescent="0.3">
      <c r="A326" s="12"/>
      <c r="B326" s="11"/>
    </row>
    <row r="327" spans="1:2" x14ac:dyDescent="0.3">
      <c r="A327" s="12"/>
      <c r="B327" s="11"/>
    </row>
    <row r="328" spans="1:2" x14ac:dyDescent="0.3">
      <c r="A328" s="12"/>
      <c r="B328" s="11"/>
    </row>
    <row r="329" spans="1:2" x14ac:dyDescent="0.3">
      <c r="A329" s="12"/>
      <c r="B329" s="11"/>
    </row>
    <row r="330" spans="1:2" x14ac:dyDescent="0.3">
      <c r="A330" s="12"/>
      <c r="B330" s="11"/>
    </row>
    <row r="331" spans="1:2" x14ac:dyDescent="0.3">
      <c r="A331" s="12"/>
      <c r="B331" s="11"/>
    </row>
    <row r="332" spans="1:2" x14ac:dyDescent="0.3">
      <c r="A332" s="12"/>
      <c r="B332" s="11"/>
    </row>
    <row r="333" spans="1:2" x14ac:dyDescent="0.3">
      <c r="A333" s="12"/>
      <c r="B333" s="11"/>
    </row>
    <row r="334" spans="1:2" x14ac:dyDescent="0.3">
      <c r="A334" s="12"/>
      <c r="B334" s="11"/>
    </row>
    <row r="335" spans="1:2" x14ac:dyDescent="0.3">
      <c r="A335" s="12"/>
      <c r="B335" s="11"/>
    </row>
    <row r="336" spans="1:2" x14ac:dyDescent="0.3">
      <c r="A336" s="12"/>
      <c r="B336" s="11"/>
    </row>
    <row r="337" spans="1:2" x14ac:dyDescent="0.3">
      <c r="A337" s="12"/>
      <c r="B337" s="11"/>
    </row>
    <row r="338" spans="1:2" x14ac:dyDescent="0.3">
      <c r="A338" s="12"/>
      <c r="B338" s="11"/>
    </row>
    <row r="339" spans="1:2" x14ac:dyDescent="0.3">
      <c r="A339" s="12"/>
      <c r="B339" s="11"/>
    </row>
    <row r="340" spans="1:2" x14ac:dyDescent="0.3">
      <c r="A340" s="12"/>
      <c r="B340" s="11"/>
    </row>
    <row r="341" spans="1:2" x14ac:dyDescent="0.3">
      <c r="A341" s="12"/>
      <c r="B341" s="11"/>
    </row>
    <row r="342" spans="1:2" x14ac:dyDescent="0.3">
      <c r="A342" s="12"/>
      <c r="B342" s="11"/>
    </row>
    <row r="343" spans="1:2" x14ac:dyDescent="0.3">
      <c r="A343" s="12"/>
      <c r="B343" s="11"/>
    </row>
    <row r="344" spans="1:2" x14ac:dyDescent="0.3">
      <c r="A344" s="12"/>
      <c r="B344" s="11"/>
    </row>
    <row r="345" spans="1:2" x14ac:dyDescent="0.3">
      <c r="A345" s="12"/>
      <c r="B345" s="11"/>
    </row>
    <row r="346" spans="1:2" x14ac:dyDescent="0.3">
      <c r="A346" s="12"/>
      <c r="B346" s="11"/>
    </row>
    <row r="347" spans="1:2" x14ac:dyDescent="0.3">
      <c r="A347" s="12"/>
      <c r="B347" s="11"/>
    </row>
    <row r="348" spans="1:2" x14ac:dyDescent="0.3">
      <c r="A348" s="12"/>
      <c r="B348" s="11"/>
    </row>
    <row r="349" spans="1:2" x14ac:dyDescent="0.3">
      <c r="A349" s="12"/>
      <c r="B349" s="11"/>
    </row>
    <row r="350" spans="1:2" x14ac:dyDescent="0.3">
      <c r="A350" s="12"/>
      <c r="B350" s="11"/>
    </row>
    <row r="351" spans="1:2" x14ac:dyDescent="0.3">
      <c r="A351" s="12"/>
      <c r="B351" s="11"/>
    </row>
    <row r="352" spans="1:2" x14ac:dyDescent="0.3">
      <c r="A352" s="12"/>
      <c r="B352" s="11"/>
    </row>
    <row r="353" spans="1:2" x14ac:dyDescent="0.3">
      <c r="A353" s="12"/>
      <c r="B353" s="11"/>
    </row>
    <row r="354" spans="1:2" x14ac:dyDescent="0.3">
      <c r="A354" s="12"/>
      <c r="B354" s="11"/>
    </row>
    <row r="355" spans="1:2" x14ac:dyDescent="0.3">
      <c r="A355" s="12"/>
      <c r="B355" s="11"/>
    </row>
    <row r="356" spans="1:2" x14ac:dyDescent="0.3">
      <c r="A356" s="12"/>
      <c r="B356" s="11"/>
    </row>
    <row r="357" spans="1:2" x14ac:dyDescent="0.3">
      <c r="A357" s="12"/>
      <c r="B357" s="11"/>
    </row>
    <row r="358" spans="1:2" x14ac:dyDescent="0.3">
      <c r="A358" s="12"/>
      <c r="B358" s="11"/>
    </row>
    <row r="359" spans="1:2" x14ac:dyDescent="0.3">
      <c r="A359" s="12"/>
      <c r="B359" s="11"/>
    </row>
    <row r="360" spans="1:2" x14ac:dyDescent="0.3">
      <c r="A360" s="12"/>
      <c r="B360" s="11"/>
    </row>
    <row r="361" spans="1:2" x14ac:dyDescent="0.3">
      <c r="A361" s="12"/>
      <c r="B361" s="11"/>
    </row>
    <row r="362" spans="1:2" x14ac:dyDescent="0.3">
      <c r="A362" s="12"/>
      <c r="B362" s="11"/>
    </row>
    <row r="363" spans="1:2" x14ac:dyDescent="0.3">
      <c r="A363" s="12"/>
      <c r="B363" s="11"/>
    </row>
    <row r="364" spans="1:2" x14ac:dyDescent="0.3">
      <c r="A364" s="12"/>
      <c r="B364" s="11"/>
    </row>
    <row r="365" spans="1:2" x14ac:dyDescent="0.3">
      <c r="A365" s="12"/>
      <c r="B365" s="11"/>
    </row>
    <row r="366" spans="1:2" x14ac:dyDescent="0.3">
      <c r="A366" s="12"/>
      <c r="B366" s="11"/>
    </row>
    <row r="367" spans="1:2" x14ac:dyDescent="0.3">
      <c r="A367" s="12"/>
      <c r="B367" s="11"/>
    </row>
    <row r="368" spans="1:2" x14ac:dyDescent="0.3">
      <c r="A368" s="12"/>
      <c r="B368" s="11"/>
    </row>
    <row r="369" spans="1:2" x14ac:dyDescent="0.3">
      <c r="A369" s="12"/>
      <c r="B369" s="11"/>
    </row>
    <row r="370" spans="1:2" x14ac:dyDescent="0.3">
      <c r="A370" s="12"/>
      <c r="B370" s="11"/>
    </row>
    <row r="371" spans="1:2" x14ac:dyDescent="0.3">
      <c r="A371" s="12"/>
      <c r="B371" s="11"/>
    </row>
    <row r="372" spans="1:2" x14ac:dyDescent="0.3">
      <c r="A372" s="12"/>
      <c r="B372" s="11"/>
    </row>
    <row r="373" spans="1:2" x14ac:dyDescent="0.3">
      <c r="A373" s="12"/>
      <c r="B373" s="11"/>
    </row>
    <row r="374" spans="1:2" x14ac:dyDescent="0.3">
      <c r="A374" s="12"/>
      <c r="B374" s="11"/>
    </row>
    <row r="375" spans="1:2" x14ac:dyDescent="0.3">
      <c r="A375" s="12"/>
      <c r="B375" s="11"/>
    </row>
    <row r="376" spans="1:2" x14ac:dyDescent="0.3">
      <c r="A376" s="12"/>
      <c r="B376" s="11"/>
    </row>
    <row r="377" spans="1:2" x14ac:dyDescent="0.3">
      <c r="A377" s="12"/>
      <c r="B377" s="11"/>
    </row>
    <row r="378" spans="1:2" x14ac:dyDescent="0.3">
      <c r="A378" s="12"/>
      <c r="B378" s="11"/>
    </row>
    <row r="379" spans="1:2" x14ac:dyDescent="0.3">
      <c r="A379" s="12"/>
      <c r="B379" s="11"/>
    </row>
    <row r="380" spans="1:2" x14ac:dyDescent="0.3">
      <c r="A380" s="12"/>
      <c r="B380" s="11"/>
    </row>
    <row r="381" spans="1:2" x14ac:dyDescent="0.3">
      <c r="A381" s="12"/>
      <c r="B381" s="11"/>
    </row>
    <row r="382" spans="1:2" x14ac:dyDescent="0.3">
      <c r="A382" s="12"/>
      <c r="B382" s="11"/>
    </row>
    <row r="383" spans="1:2" x14ac:dyDescent="0.3">
      <c r="A383" s="12"/>
      <c r="B383" s="11"/>
    </row>
    <row r="384" spans="1:2" x14ac:dyDescent="0.3">
      <c r="A384" s="12"/>
      <c r="B384" s="11"/>
    </row>
    <row r="385" spans="1:2" x14ac:dyDescent="0.3">
      <c r="A385" s="12"/>
      <c r="B385" s="11"/>
    </row>
    <row r="386" spans="1:2" x14ac:dyDescent="0.3">
      <c r="A386" s="12"/>
      <c r="B386" s="11"/>
    </row>
    <row r="387" spans="1:2" x14ac:dyDescent="0.3">
      <c r="A387" s="12"/>
      <c r="B387" s="11"/>
    </row>
    <row r="388" spans="1:2" x14ac:dyDescent="0.3">
      <c r="A388" s="12"/>
      <c r="B388" s="11"/>
    </row>
    <row r="389" spans="1:2" x14ac:dyDescent="0.3">
      <c r="A389" s="12"/>
      <c r="B389" s="11"/>
    </row>
    <row r="390" spans="1:2" x14ac:dyDescent="0.3">
      <c r="A390" s="12"/>
      <c r="B390" s="11"/>
    </row>
    <row r="391" spans="1:2" x14ac:dyDescent="0.3">
      <c r="A391" s="12"/>
      <c r="B391" s="11"/>
    </row>
    <row r="392" spans="1:2" x14ac:dyDescent="0.3">
      <c r="A392" s="12"/>
      <c r="B392" s="11"/>
    </row>
    <row r="393" spans="1:2" x14ac:dyDescent="0.3">
      <c r="A393" s="12"/>
      <c r="B393" s="11"/>
    </row>
    <row r="394" spans="1:2" x14ac:dyDescent="0.3">
      <c r="A394" s="12"/>
      <c r="B394" s="11"/>
    </row>
    <row r="395" spans="1:2" x14ac:dyDescent="0.3">
      <c r="A395" s="12"/>
      <c r="B395" s="11"/>
    </row>
    <row r="396" spans="1:2" x14ac:dyDescent="0.3">
      <c r="A396" s="12"/>
      <c r="B396" s="11"/>
    </row>
    <row r="397" spans="1:2" x14ac:dyDescent="0.3">
      <c r="A397" s="12"/>
      <c r="B397" s="11"/>
    </row>
    <row r="398" spans="1:2" x14ac:dyDescent="0.3">
      <c r="A398" s="12"/>
      <c r="B398" s="11"/>
    </row>
    <row r="399" spans="1:2" x14ac:dyDescent="0.3">
      <c r="A399" s="12"/>
      <c r="B399" s="11"/>
    </row>
    <row r="400" spans="1:2" x14ac:dyDescent="0.3">
      <c r="A400" s="12"/>
      <c r="B400" s="11"/>
    </row>
    <row r="401" spans="1:2" x14ac:dyDescent="0.3">
      <c r="A401" s="12"/>
      <c r="B401" s="11"/>
    </row>
    <row r="402" spans="1:2" x14ac:dyDescent="0.3">
      <c r="A402" s="12"/>
      <c r="B402" s="11"/>
    </row>
    <row r="403" spans="1:2" x14ac:dyDescent="0.3">
      <c r="A403" s="12"/>
      <c r="B403" s="11"/>
    </row>
    <row r="404" spans="1:2" x14ac:dyDescent="0.3">
      <c r="A404" s="12"/>
      <c r="B404" s="11"/>
    </row>
    <row r="405" spans="1:2" x14ac:dyDescent="0.3">
      <c r="A405" s="12"/>
      <c r="B405" s="11"/>
    </row>
    <row r="406" spans="1:2" x14ac:dyDescent="0.3">
      <c r="A406" s="12"/>
      <c r="B406" s="11"/>
    </row>
    <row r="407" spans="1:2" x14ac:dyDescent="0.3">
      <c r="A407" s="12"/>
      <c r="B407" s="11"/>
    </row>
    <row r="408" spans="1:2" x14ac:dyDescent="0.3">
      <c r="A408" s="12"/>
      <c r="B408" s="11"/>
    </row>
    <row r="409" spans="1:2" x14ac:dyDescent="0.3">
      <c r="A409" s="12"/>
      <c r="B409" s="11"/>
    </row>
    <row r="410" spans="1:2" x14ac:dyDescent="0.3">
      <c r="A410" s="12"/>
      <c r="B410" s="11"/>
    </row>
    <row r="411" spans="1:2" x14ac:dyDescent="0.3">
      <c r="A411" s="12"/>
      <c r="B411" s="11"/>
    </row>
    <row r="412" spans="1:2" x14ac:dyDescent="0.3">
      <c r="A412" s="12"/>
      <c r="B412" s="11"/>
    </row>
    <row r="413" spans="1:2" x14ac:dyDescent="0.3">
      <c r="A413" s="12"/>
      <c r="B413" s="11"/>
    </row>
    <row r="414" spans="1:2" x14ac:dyDescent="0.3">
      <c r="A414" s="12"/>
      <c r="B414" s="11"/>
    </row>
    <row r="415" spans="1:2" x14ac:dyDescent="0.3">
      <c r="A415" s="12"/>
      <c r="B415" s="11"/>
    </row>
    <row r="416" spans="1:2" x14ac:dyDescent="0.3">
      <c r="A416" s="12"/>
      <c r="B416" s="11"/>
    </row>
    <row r="417" spans="1:2" x14ac:dyDescent="0.3">
      <c r="A417" s="12"/>
      <c r="B417" s="11"/>
    </row>
    <row r="418" spans="1:2" x14ac:dyDescent="0.3">
      <c r="A418" s="12"/>
      <c r="B418" s="11"/>
    </row>
    <row r="419" spans="1:2" x14ac:dyDescent="0.3">
      <c r="A419" s="12"/>
      <c r="B419" s="11"/>
    </row>
    <row r="420" spans="1:2" x14ac:dyDescent="0.3">
      <c r="A420" s="12"/>
      <c r="B420" s="11"/>
    </row>
    <row r="421" spans="1:2" x14ac:dyDescent="0.3">
      <c r="A421" s="12"/>
      <c r="B421" s="11"/>
    </row>
    <row r="422" spans="1:2" x14ac:dyDescent="0.3">
      <c r="A422" s="12"/>
      <c r="B422" s="11"/>
    </row>
    <row r="423" spans="1:2" x14ac:dyDescent="0.3">
      <c r="A423" s="12"/>
      <c r="B423" s="11"/>
    </row>
    <row r="424" spans="1:2" x14ac:dyDescent="0.3">
      <c r="A424" s="12"/>
      <c r="B424" s="11"/>
    </row>
    <row r="425" spans="1:2" x14ac:dyDescent="0.3">
      <c r="A425" s="12"/>
      <c r="B425" s="11"/>
    </row>
    <row r="426" spans="1:2" x14ac:dyDescent="0.3">
      <c r="A426" s="12"/>
      <c r="B426" s="11"/>
    </row>
    <row r="427" spans="1:2" x14ac:dyDescent="0.3">
      <c r="A427" s="12"/>
      <c r="B427" s="11"/>
    </row>
    <row r="428" spans="1:2" x14ac:dyDescent="0.3">
      <c r="A428" s="12"/>
      <c r="B428" s="11"/>
    </row>
    <row r="429" spans="1:2" x14ac:dyDescent="0.3">
      <c r="A429" s="12"/>
      <c r="B429" s="11"/>
    </row>
    <row r="430" spans="1:2" x14ac:dyDescent="0.3">
      <c r="A430" s="12"/>
      <c r="B430" s="11"/>
    </row>
    <row r="431" spans="1:2" x14ac:dyDescent="0.3">
      <c r="A431" s="12"/>
      <c r="B431" s="11"/>
    </row>
    <row r="432" spans="1:2" x14ac:dyDescent="0.3">
      <c r="A432" s="12"/>
      <c r="B432" s="11"/>
    </row>
    <row r="433" spans="1:2" x14ac:dyDescent="0.3">
      <c r="A433" s="12"/>
      <c r="B433" s="11"/>
    </row>
    <row r="434" spans="1:2" x14ac:dyDescent="0.3">
      <c r="A434" s="12"/>
      <c r="B434" s="11"/>
    </row>
    <row r="435" spans="1:2" x14ac:dyDescent="0.3">
      <c r="A435" s="12"/>
      <c r="B435" s="11"/>
    </row>
    <row r="436" spans="1:2" x14ac:dyDescent="0.3">
      <c r="A436" s="12"/>
      <c r="B436" s="11"/>
    </row>
    <row r="437" spans="1:2" x14ac:dyDescent="0.3">
      <c r="A437" s="12"/>
      <c r="B437" s="11"/>
    </row>
    <row r="438" spans="1:2" x14ac:dyDescent="0.3">
      <c r="A438" s="12"/>
      <c r="B438" s="11"/>
    </row>
    <row r="439" spans="1:2" x14ac:dyDescent="0.3">
      <c r="A439" s="12"/>
      <c r="B439" s="11"/>
    </row>
    <row r="440" spans="1:2" x14ac:dyDescent="0.3">
      <c r="A440" s="12"/>
      <c r="B440" s="11"/>
    </row>
    <row r="441" spans="1:2" x14ac:dyDescent="0.3">
      <c r="A441" s="12"/>
      <c r="B441" s="11"/>
    </row>
    <row r="442" spans="1:2" x14ac:dyDescent="0.3">
      <c r="A442" s="12"/>
      <c r="B442" s="11"/>
    </row>
    <row r="443" spans="1:2" x14ac:dyDescent="0.3">
      <c r="A443" s="12"/>
      <c r="B443" s="11"/>
    </row>
    <row r="444" spans="1:2" x14ac:dyDescent="0.3">
      <c r="A444" s="12"/>
      <c r="B444" s="11"/>
    </row>
    <row r="445" spans="1:2" x14ac:dyDescent="0.3">
      <c r="A445" s="12"/>
      <c r="B445" s="11"/>
    </row>
    <row r="446" spans="1:2" x14ac:dyDescent="0.3">
      <c r="A446" s="12"/>
      <c r="B446" s="11"/>
    </row>
    <row r="447" spans="1:2" x14ac:dyDescent="0.3">
      <c r="A447" s="12"/>
      <c r="B447" s="11"/>
    </row>
    <row r="448" spans="1:2" x14ac:dyDescent="0.3">
      <c r="A448" s="12"/>
      <c r="B448" s="11"/>
    </row>
    <row r="449" spans="1:2" x14ac:dyDescent="0.3">
      <c r="A449" s="12"/>
      <c r="B449" s="11"/>
    </row>
    <row r="450" spans="1:2" x14ac:dyDescent="0.3">
      <c r="A450" s="12"/>
      <c r="B450" s="11"/>
    </row>
    <row r="451" spans="1:2" x14ac:dyDescent="0.3">
      <c r="A451" s="12"/>
      <c r="B451" s="11"/>
    </row>
    <row r="452" spans="1:2" x14ac:dyDescent="0.3">
      <c r="A452" s="12"/>
      <c r="B452" s="11"/>
    </row>
    <row r="453" spans="1:2" x14ac:dyDescent="0.3">
      <c r="A453" s="12"/>
      <c r="B453" s="11"/>
    </row>
    <row r="454" spans="1:2" x14ac:dyDescent="0.3">
      <c r="A454" s="12"/>
      <c r="B454" s="11"/>
    </row>
    <row r="455" spans="1:2" x14ac:dyDescent="0.3">
      <c r="A455" s="12"/>
      <c r="B455" s="11"/>
    </row>
    <row r="456" spans="1:2" x14ac:dyDescent="0.3">
      <c r="A456" s="12"/>
      <c r="B456" s="11"/>
    </row>
    <row r="457" spans="1:2" x14ac:dyDescent="0.3">
      <c r="A457" s="12"/>
      <c r="B457" s="11"/>
    </row>
    <row r="458" spans="1:2" x14ac:dyDescent="0.3">
      <c r="A458" s="12"/>
      <c r="B458" s="11"/>
    </row>
    <row r="459" spans="1:2" x14ac:dyDescent="0.3">
      <c r="A459" s="12"/>
      <c r="B459" s="11"/>
    </row>
    <row r="460" spans="1:2" x14ac:dyDescent="0.3">
      <c r="A460" s="12"/>
      <c r="B460" s="11"/>
    </row>
    <row r="461" spans="1:2" x14ac:dyDescent="0.3">
      <c r="A461" s="12"/>
      <c r="B461" s="11"/>
    </row>
    <row r="462" spans="1:2" x14ac:dyDescent="0.3">
      <c r="A462" s="12"/>
      <c r="B462" s="11"/>
    </row>
    <row r="463" spans="1:2" x14ac:dyDescent="0.3">
      <c r="A463" s="12"/>
      <c r="B463" s="11"/>
    </row>
    <row r="464" spans="1:2" x14ac:dyDescent="0.3">
      <c r="A464" s="12"/>
      <c r="B464" s="11"/>
    </row>
    <row r="465" spans="1:2" x14ac:dyDescent="0.3">
      <c r="A465" s="12"/>
      <c r="B465" s="11"/>
    </row>
    <row r="466" spans="1:2" x14ac:dyDescent="0.3">
      <c r="A466" s="12"/>
      <c r="B466" s="11"/>
    </row>
    <row r="467" spans="1:2" x14ac:dyDescent="0.3">
      <c r="A467" s="12"/>
      <c r="B467" s="11"/>
    </row>
    <row r="468" spans="1:2" x14ac:dyDescent="0.3">
      <c r="A468" s="12"/>
      <c r="B468" s="11"/>
    </row>
    <row r="469" spans="1:2" x14ac:dyDescent="0.3">
      <c r="A469" s="12"/>
      <c r="B469" s="11"/>
    </row>
    <row r="470" spans="1:2" x14ac:dyDescent="0.3">
      <c r="A470" s="12"/>
      <c r="B470" s="11"/>
    </row>
    <row r="471" spans="1:2" x14ac:dyDescent="0.3">
      <c r="A471" s="12"/>
      <c r="B471" s="11"/>
    </row>
    <row r="472" spans="1:2" x14ac:dyDescent="0.3">
      <c r="A472" s="12"/>
      <c r="B472" s="11"/>
    </row>
    <row r="473" spans="1:2" x14ac:dyDescent="0.3">
      <c r="A473" s="12"/>
      <c r="B473" s="11"/>
    </row>
    <row r="474" spans="1:2" x14ac:dyDescent="0.3">
      <c r="A474" s="12"/>
      <c r="B474" s="11"/>
    </row>
    <row r="475" spans="1:2" x14ac:dyDescent="0.3">
      <c r="A475" s="12"/>
      <c r="B475" s="11"/>
    </row>
    <row r="476" spans="1:2" x14ac:dyDescent="0.3">
      <c r="A476" s="12"/>
      <c r="B476" s="11"/>
    </row>
    <row r="477" spans="1:2" x14ac:dyDescent="0.3">
      <c r="A477" s="12"/>
      <c r="B477" s="11"/>
    </row>
    <row r="478" spans="1:2" x14ac:dyDescent="0.3">
      <c r="A478" s="12"/>
      <c r="B478" s="11"/>
    </row>
    <row r="479" spans="1:2" x14ac:dyDescent="0.3">
      <c r="A479" s="12"/>
      <c r="B479" s="11"/>
    </row>
    <row r="480" spans="1:2" x14ac:dyDescent="0.3">
      <c r="A480" s="12"/>
      <c r="B480" s="11"/>
    </row>
    <row r="481" spans="1:2" x14ac:dyDescent="0.3">
      <c r="A481" s="12"/>
      <c r="B481" s="11"/>
    </row>
    <row r="482" spans="1:2" x14ac:dyDescent="0.3">
      <c r="A482" s="12"/>
      <c r="B482" s="11"/>
    </row>
    <row r="483" spans="1:2" x14ac:dyDescent="0.3">
      <c r="A483" s="12"/>
      <c r="B483" s="11"/>
    </row>
    <row r="484" spans="1:2" x14ac:dyDescent="0.3">
      <c r="A484" s="12"/>
      <c r="B484" s="11"/>
    </row>
    <row r="485" spans="1:2" x14ac:dyDescent="0.3">
      <c r="A485" s="12"/>
      <c r="B485" s="11"/>
    </row>
    <row r="486" spans="1:2" x14ac:dyDescent="0.3">
      <c r="A486" s="12"/>
      <c r="B486" s="11"/>
    </row>
    <row r="487" spans="1:2" x14ac:dyDescent="0.3">
      <c r="A487" s="12"/>
      <c r="B487" s="11"/>
    </row>
    <row r="488" spans="1:2" x14ac:dyDescent="0.3">
      <c r="A488" s="12"/>
      <c r="B488" s="11"/>
    </row>
    <row r="489" spans="1:2" x14ac:dyDescent="0.3">
      <c r="A489" s="12"/>
      <c r="B489" s="11"/>
    </row>
    <row r="490" spans="1:2" x14ac:dyDescent="0.3">
      <c r="A490" s="12"/>
      <c r="B490" s="11"/>
    </row>
    <row r="491" spans="1:2" x14ac:dyDescent="0.3">
      <c r="A491" s="12"/>
      <c r="B491" s="11"/>
    </row>
    <row r="492" spans="1:2" x14ac:dyDescent="0.3">
      <c r="A492" s="12"/>
      <c r="B492" s="11"/>
    </row>
    <row r="493" spans="1:2" x14ac:dyDescent="0.3">
      <c r="A493" s="12"/>
      <c r="B493" s="11"/>
    </row>
    <row r="494" spans="1:2" x14ac:dyDescent="0.3">
      <c r="A494" s="12"/>
      <c r="B494" s="11"/>
    </row>
    <row r="495" spans="1:2" x14ac:dyDescent="0.3">
      <c r="A495" s="12"/>
      <c r="B495" s="11"/>
    </row>
    <row r="496" spans="1:2" x14ac:dyDescent="0.3">
      <c r="A496" s="12"/>
      <c r="B496" s="11"/>
    </row>
    <row r="497" spans="1:2" x14ac:dyDescent="0.3">
      <c r="A497" s="12"/>
      <c r="B497" s="11"/>
    </row>
    <row r="498" spans="1:2" x14ac:dyDescent="0.3">
      <c r="A498" s="12"/>
      <c r="B498" s="11"/>
    </row>
    <row r="499" spans="1:2" x14ac:dyDescent="0.3">
      <c r="A499" s="12"/>
      <c r="B499" s="11"/>
    </row>
    <row r="500" spans="1:2" x14ac:dyDescent="0.3">
      <c r="A500" s="12"/>
      <c r="B500" s="11"/>
    </row>
    <row r="501" spans="1:2" x14ac:dyDescent="0.3">
      <c r="A501" s="12"/>
      <c r="B501" s="11"/>
    </row>
    <row r="502" spans="1:2" x14ac:dyDescent="0.3">
      <c r="A502" s="12"/>
      <c r="B502" s="11"/>
    </row>
    <row r="503" spans="1:2" x14ac:dyDescent="0.3">
      <c r="A503" s="12"/>
      <c r="B503" s="11"/>
    </row>
    <row r="504" spans="1:2" x14ac:dyDescent="0.3">
      <c r="A504" s="12"/>
      <c r="B504" s="11"/>
    </row>
    <row r="505" spans="1:2" x14ac:dyDescent="0.3">
      <c r="A505" s="12"/>
      <c r="B505" s="11"/>
    </row>
    <row r="506" spans="1:2" x14ac:dyDescent="0.3">
      <c r="A506" s="12"/>
      <c r="B506" s="11"/>
    </row>
    <row r="507" spans="1:2" x14ac:dyDescent="0.3">
      <c r="A507" s="12"/>
      <c r="B507" s="11"/>
    </row>
    <row r="508" spans="1:2" x14ac:dyDescent="0.3">
      <c r="A508" s="12"/>
      <c r="B508" s="11"/>
    </row>
    <row r="509" spans="1:2" x14ac:dyDescent="0.3">
      <c r="A509" s="12"/>
      <c r="B509" s="11"/>
    </row>
    <row r="510" spans="1:2" x14ac:dyDescent="0.3">
      <c r="A510" s="12"/>
      <c r="B510" s="11"/>
    </row>
    <row r="511" spans="1:2" x14ac:dyDescent="0.3">
      <c r="A511" s="12"/>
      <c r="B511" s="11"/>
    </row>
    <row r="512" spans="1:2" x14ac:dyDescent="0.3">
      <c r="A512" s="12"/>
      <c r="B512" s="11"/>
    </row>
    <row r="513" spans="1:2" x14ac:dyDescent="0.3">
      <c r="A513" s="12"/>
      <c r="B513" s="11"/>
    </row>
    <row r="514" spans="1:2" x14ac:dyDescent="0.3">
      <c r="A514" s="12"/>
      <c r="B514" s="11"/>
    </row>
    <row r="515" spans="1:2" x14ac:dyDescent="0.3">
      <c r="A515" s="12"/>
      <c r="B515" s="11"/>
    </row>
    <row r="516" spans="1:2" x14ac:dyDescent="0.3">
      <c r="A516" s="12"/>
      <c r="B516" s="11"/>
    </row>
    <row r="517" spans="1:2" x14ac:dyDescent="0.3">
      <c r="A517" s="12"/>
      <c r="B517" s="11"/>
    </row>
    <row r="518" spans="1:2" x14ac:dyDescent="0.3">
      <c r="A518" s="12"/>
      <c r="B518" s="11"/>
    </row>
    <row r="519" spans="1:2" x14ac:dyDescent="0.3">
      <c r="A519" s="12"/>
      <c r="B519" s="11"/>
    </row>
    <row r="520" spans="1:2" x14ac:dyDescent="0.3">
      <c r="A520" s="12"/>
      <c r="B520" s="11"/>
    </row>
    <row r="521" spans="1:2" x14ac:dyDescent="0.3">
      <c r="A521" s="12"/>
      <c r="B521" s="11"/>
    </row>
    <row r="522" spans="1:2" x14ac:dyDescent="0.3">
      <c r="A522" s="12"/>
      <c r="B522" s="11"/>
    </row>
    <row r="523" spans="1:2" x14ac:dyDescent="0.3">
      <c r="A523" s="12"/>
      <c r="B523" s="11"/>
    </row>
    <row r="524" spans="1:2" x14ac:dyDescent="0.3">
      <c r="A524" s="12"/>
      <c r="B524" s="11"/>
    </row>
    <row r="525" spans="1:2" x14ac:dyDescent="0.3">
      <c r="A525" s="12"/>
      <c r="B525" s="11"/>
    </row>
    <row r="526" spans="1:2" x14ac:dyDescent="0.3">
      <c r="A526" s="12"/>
      <c r="B526" s="11"/>
    </row>
    <row r="527" spans="1:2" x14ac:dyDescent="0.3">
      <c r="A527" s="12"/>
      <c r="B527" s="11"/>
    </row>
    <row r="528" spans="1:2" x14ac:dyDescent="0.3">
      <c r="A528" s="12"/>
      <c r="B528" s="11"/>
    </row>
    <row r="529" spans="1:2" x14ac:dyDescent="0.3">
      <c r="A529" s="12"/>
      <c r="B529" s="11"/>
    </row>
    <row r="530" spans="1:2" x14ac:dyDescent="0.3">
      <c r="A530" s="12"/>
      <c r="B530" s="11"/>
    </row>
    <row r="531" spans="1:2" x14ac:dyDescent="0.3">
      <c r="A531" s="12"/>
      <c r="B531" s="11"/>
    </row>
    <row r="532" spans="1:2" x14ac:dyDescent="0.3">
      <c r="A532" s="12"/>
      <c r="B532" s="11"/>
    </row>
    <row r="533" spans="1:2" x14ac:dyDescent="0.3">
      <c r="A533" s="12"/>
      <c r="B533" s="11"/>
    </row>
    <row r="534" spans="1:2" x14ac:dyDescent="0.3">
      <c r="A534" s="12"/>
      <c r="B534" s="11"/>
    </row>
    <row r="535" spans="1:2" x14ac:dyDescent="0.3">
      <c r="A535" s="12"/>
      <c r="B535" s="11"/>
    </row>
    <row r="536" spans="1:2" x14ac:dyDescent="0.3">
      <c r="A536" s="12"/>
      <c r="B536" s="11"/>
    </row>
    <row r="537" spans="1:2" x14ac:dyDescent="0.3">
      <c r="A537" s="12"/>
      <c r="B537" s="11"/>
    </row>
    <row r="538" spans="1:2" x14ac:dyDescent="0.3">
      <c r="A538" s="12"/>
      <c r="B538" s="11"/>
    </row>
    <row r="539" spans="1:2" x14ac:dyDescent="0.3">
      <c r="A539" s="12"/>
      <c r="B539" s="11"/>
    </row>
    <row r="540" spans="1:2" x14ac:dyDescent="0.3">
      <c r="A540" s="12"/>
      <c r="B540" s="11"/>
    </row>
    <row r="541" spans="1:2" x14ac:dyDescent="0.3">
      <c r="A541" s="12"/>
      <c r="B541" s="11"/>
    </row>
    <row r="542" spans="1:2" x14ac:dyDescent="0.3">
      <c r="A542" s="12"/>
      <c r="B542" s="11"/>
    </row>
    <row r="543" spans="1:2" x14ac:dyDescent="0.3">
      <c r="A543" s="12"/>
      <c r="B543" s="11"/>
    </row>
    <row r="544" spans="1:2" x14ac:dyDescent="0.3">
      <c r="A544" s="12"/>
      <c r="B544" s="11"/>
    </row>
    <row r="545" spans="1:2" x14ac:dyDescent="0.3">
      <c r="A545" s="12"/>
      <c r="B545" s="11"/>
    </row>
    <row r="546" spans="1:2" x14ac:dyDescent="0.3">
      <c r="A546" s="12"/>
      <c r="B546" s="11"/>
    </row>
    <row r="547" spans="1:2" x14ac:dyDescent="0.3">
      <c r="A547" s="12"/>
      <c r="B547" s="11"/>
    </row>
    <row r="548" spans="1:2" x14ac:dyDescent="0.3">
      <c r="A548" s="12"/>
      <c r="B548" s="11"/>
    </row>
    <row r="549" spans="1:2" x14ac:dyDescent="0.3">
      <c r="A549" s="12"/>
      <c r="B549" s="11"/>
    </row>
    <row r="550" spans="1:2" x14ac:dyDescent="0.3">
      <c r="A550" s="12"/>
      <c r="B550" s="11"/>
    </row>
    <row r="551" spans="1:2" x14ac:dyDescent="0.3">
      <c r="A551" s="12"/>
      <c r="B551" s="11"/>
    </row>
    <row r="552" spans="1:2" x14ac:dyDescent="0.3">
      <c r="A552" s="12"/>
      <c r="B552" s="11"/>
    </row>
    <row r="553" spans="1:2" x14ac:dyDescent="0.3">
      <c r="A553" s="12"/>
      <c r="B553" s="11"/>
    </row>
    <row r="554" spans="1:2" x14ac:dyDescent="0.3">
      <c r="A554" s="12"/>
      <c r="B554" s="11"/>
    </row>
    <row r="555" spans="1:2" x14ac:dyDescent="0.3">
      <c r="A555" s="12"/>
      <c r="B555" s="11"/>
    </row>
    <row r="556" spans="1:2" x14ac:dyDescent="0.3">
      <c r="A556" s="12"/>
      <c r="B556" s="11"/>
    </row>
    <row r="557" spans="1:2" x14ac:dyDescent="0.3">
      <c r="A557" s="12"/>
      <c r="B557" s="11"/>
    </row>
    <row r="558" spans="1:2" x14ac:dyDescent="0.3">
      <c r="A558" s="12"/>
      <c r="B558" s="11"/>
    </row>
    <row r="559" spans="1:2" x14ac:dyDescent="0.3">
      <c r="A559" s="12"/>
      <c r="B559" s="11"/>
    </row>
    <row r="560" spans="1:2" x14ac:dyDescent="0.3">
      <c r="A560" s="12"/>
      <c r="B560" s="11"/>
    </row>
    <row r="561" spans="1:2" x14ac:dyDescent="0.3">
      <c r="A561" s="12"/>
      <c r="B561" s="11"/>
    </row>
    <row r="562" spans="1:2" x14ac:dyDescent="0.3">
      <c r="A562" s="12"/>
      <c r="B562" s="11"/>
    </row>
    <row r="563" spans="1:2" x14ac:dyDescent="0.3">
      <c r="A563" s="12"/>
      <c r="B563" s="11"/>
    </row>
    <row r="564" spans="1:2" x14ac:dyDescent="0.3">
      <c r="A564" s="12"/>
      <c r="B564" s="11"/>
    </row>
    <row r="565" spans="1:2" x14ac:dyDescent="0.3">
      <c r="A565" s="12"/>
      <c r="B565" s="11"/>
    </row>
    <row r="566" spans="1:2" x14ac:dyDescent="0.3">
      <c r="A566" s="12"/>
      <c r="B566" s="11"/>
    </row>
    <row r="567" spans="1:2" x14ac:dyDescent="0.3">
      <c r="A567" s="12"/>
      <c r="B567" s="11"/>
    </row>
    <row r="568" spans="1:2" x14ac:dyDescent="0.3">
      <c r="A568" s="12"/>
      <c r="B568" s="11"/>
    </row>
    <row r="569" spans="1:2" x14ac:dyDescent="0.3">
      <c r="A569" s="12"/>
      <c r="B569" s="11"/>
    </row>
    <row r="570" spans="1:2" x14ac:dyDescent="0.3">
      <c r="A570" s="12"/>
      <c r="B570" s="11"/>
    </row>
    <row r="571" spans="1:2" x14ac:dyDescent="0.3">
      <c r="A571" s="12"/>
      <c r="B571" s="11"/>
    </row>
    <row r="572" spans="1:2" x14ac:dyDescent="0.3">
      <c r="A572" s="12"/>
      <c r="B572" s="11"/>
    </row>
    <row r="573" spans="1:2" x14ac:dyDescent="0.3">
      <c r="A573" s="12"/>
      <c r="B573" s="11"/>
    </row>
    <row r="574" spans="1:2" x14ac:dyDescent="0.3">
      <c r="A574" s="12"/>
      <c r="B574" s="11"/>
    </row>
    <row r="575" spans="1:2" x14ac:dyDescent="0.3">
      <c r="A575" s="12"/>
      <c r="B575" s="11"/>
    </row>
    <row r="576" spans="1:2" x14ac:dyDescent="0.3">
      <c r="A576" s="12"/>
      <c r="B576" s="11"/>
    </row>
    <row r="577" spans="1:2" x14ac:dyDescent="0.3">
      <c r="A577" s="12"/>
      <c r="B577" s="11"/>
    </row>
    <row r="578" spans="1:2" x14ac:dyDescent="0.3">
      <c r="A578" s="12"/>
      <c r="B578" s="11"/>
    </row>
    <row r="579" spans="1:2" x14ac:dyDescent="0.3">
      <c r="A579" s="12"/>
      <c r="B579" s="11"/>
    </row>
    <row r="580" spans="1:2" x14ac:dyDescent="0.3">
      <c r="A580" s="12"/>
      <c r="B580" s="11"/>
    </row>
    <row r="581" spans="1:2" x14ac:dyDescent="0.3">
      <c r="A581" s="12"/>
      <c r="B581" s="11"/>
    </row>
    <row r="582" spans="1:2" x14ac:dyDescent="0.3">
      <c r="A582" s="12"/>
      <c r="B582" s="11"/>
    </row>
    <row r="583" spans="1:2" x14ac:dyDescent="0.3">
      <c r="A583" s="12"/>
      <c r="B583" s="11"/>
    </row>
    <row r="584" spans="1:2" x14ac:dyDescent="0.3">
      <c r="A584" s="12"/>
      <c r="B584" s="11"/>
    </row>
    <row r="585" spans="1:2" x14ac:dyDescent="0.3">
      <c r="A585" s="12"/>
      <c r="B585" s="11"/>
    </row>
    <row r="586" spans="1:2" x14ac:dyDescent="0.3">
      <c r="A586" s="12"/>
      <c r="B586" s="11"/>
    </row>
    <row r="587" spans="1:2" x14ac:dyDescent="0.3">
      <c r="A587" s="12"/>
      <c r="B587" s="11"/>
    </row>
    <row r="588" spans="1:2" x14ac:dyDescent="0.3">
      <c r="A588" s="12"/>
      <c r="B588" s="11"/>
    </row>
    <row r="589" spans="1:2" x14ac:dyDescent="0.3">
      <c r="A589" s="12"/>
      <c r="B589" s="11"/>
    </row>
    <row r="590" spans="1:2" x14ac:dyDescent="0.3">
      <c r="A590" s="12"/>
      <c r="B590" s="11"/>
    </row>
    <row r="591" spans="1:2" x14ac:dyDescent="0.3">
      <c r="A591" s="12"/>
      <c r="B591" s="11"/>
    </row>
    <row r="592" spans="1:2" x14ac:dyDescent="0.3">
      <c r="A592" s="12"/>
      <c r="B592" s="11"/>
    </row>
    <row r="593" spans="1:2" x14ac:dyDescent="0.3">
      <c r="A593" s="12"/>
      <c r="B593" s="11"/>
    </row>
    <row r="594" spans="1:2" x14ac:dyDescent="0.3">
      <c r="A594" s="12"/>
      <c r="B594" s="11"/>
    </row>
    <row r="595" spans="1:2" x14ac:dyDescent="0.3">
      <c r="A595" s="12"/>
      <c r="B595" s="11"/>
    </row>
    <row r="596" spans="1:2" x14ac:dyDescent="0.3">
      <c r="A596" s="12"/>
      <c r="B596" s="11"/>
    </row>
    <row r="597" spans="1:2" x14ac:dyDescent="0.3">
      <c r="A597" s="12"/>
      <c r="B597" s="11"/>
    </row>
    <row r="598" spans="1:2" x14ac:dyDescent="0.3">
      <c r="A598" s="12"/>
      <c r="B598" s="11"/>
    </row>
    <row r="599" spans="1:2" x14ac:dyDescent="0.3">
      <c r="A599" s="12"/>
      <c r="B599" s="11"/>
    </row>
    <row r="600" spans="1:2" x14ac:dyDescent="0.3">
      <c r="A600" s="12"/>
      <c r="B600" s="11"/>
    </row>
    <row r="601" spans="1:2" x14ac:dyDescent="0.3">
      <c r="A601" s="12"/>
      <c r="B601" s="11"/>
    </row>
    <row r="602" spans="1:2" x14ac:dyDescent="0.3">
      <c r="A602" s="12"/>
      <c r="B602" s="11"/>
    </row>
    <row r="603" spans="1:2" x14ac:dyDescent="0.3">
      <c r="A603" s="12"/>
      <c r="B603" s="11"/>
    </row>
    <row r="604" spans="1:2" x14ac:dyDescent="0.3">
      <c r="A604" s="12"/>
      <c r="B604" s="11"/>
    </row>
    <row r="605" spans="1:2" x14ac:dyDescent="0.3">
      <c r="A605" s="12"/>
      <c r="B605" s="11"/>
    </row>
    <row r="606" spans="1:2" x14ac:dyDescent="0.3">
      <c r="A606" s="12"/>
      <c r="B606" s="11"/>
    </row>
    <row r="607" spans="1:2" x14ac:dyDescent="0.3">
      <c r="A607" s="12"/>
      <c r="B607" s="11"/>
    </row>
    <row r="608" spans="1:2" x14ac:dyDescent="0.3">
      <c r="A608" s="12"/>
      <c r="B608" s="11"/>
    </row>
    <row r="609" spans="1:2" x14ac:dyDescent="0.3">
      <c r="A609" s="12"/>
      <c r="B609" s="11"/>
    </row>
    <row r="610" spans="1:2" x14ac:dyDescent="0.3">
      <c r="A610" s="12"/>
      <c r="B610" s="11"/>
    </row>
    <row r="611" spans="1:2" x14ac:dyDescent="0.3">
      <c r="A611" s="12"/>
      <c r="B611" s="11"/>
    </row>
    <row r="612" spans="1:2" x14ac:dyDescent="0.3">
      <c r="A612" s="12"/>
      <c r="B612" s="11"/>
    </row>
    <row r="613" spans="1:2" x14ac:dyDescent="0.3">
      <c r="A613" s="12"/>
      <c r="B613" s="11"/>
    </row>
    <row r="614" spans="1:2" x14ac:dyDescent="0.3">
      <c r="A614" s="12"/>
      <c r="B614" s="11"/>
    </row>
    <row r="615" spans="1:2" x14ac:dyDescent="0.3">
      <c r="A615" s="12"/>
      <c r="B615" s="11"/>
    </row>
    <row r="616" spans="1:2" x14ac:dyDescent="0.3">
      <c r="A616" s="12"/>
      <c r="B616" s="11"/>
    </row>
    <row r="617" spans="1:2" x14ac:dyDescent="0.3">
      <c r="A617" s="12"/>
      <c r="B617" s="11"/>
    </row>
    <row r="618" spans="1:2" x14ac:dyDescent="0.3">
      <c r="A618" s="12"/>
      <c r="B618" s="11"/>
    </row>
    <row r="619" spans="1:2" x14ac:dyDescent="0.3">
      <c r="A619" s="12"/>
      <c r="B619" s="11"/>
    </row>
    <row r="620" spans="1:2" x14ac:dyDescent="0.3">
      <c r="A620" s="12"/>
      <c r="B620" s="11"/>
    </row>
    <row r="621" spans="1:2" x14ac:dyDescent="0.3">
      <c r="A621" s="12"/>
      <c r="B621" s="11"/>
    </row>
    <row r="622" spans="1:2" x14ac:dyDescent="0.3">
      <c r="A622" s="12"/>
      <c r="B622" s="11"/>
    </row>
    <row r="623" spans="1:2" x14ac:dyDescent="0.3">
      <c r="A623" s="12"/>
      <c r="B623" s="11"/>
    </row>
    <row r="624" spans="1:2" x14ac:dyDescent="0.3">
      <c r="A624" s="12"/>
      <c r="B624" s="11"/>
    </row>
    <row r="625" spans="1:2" x14ac:dyDescent="0.3">
      <c r="A625" s="12"/>
      <c r="B625" s="11"/>
    </row>
    <row r="626" spans="1:2" x14ac:dyDescent="0.3">
      <c r="A626" s="12"/>
      <c r="B626" s="11"/>
    </row>
    <row r="627" spans="1:2" x14ac:dyDescent="0.3">
      <c r="A627" s="12"/>
      <c r="B627" s="11"/>
    </row>
    <row r="628" spans="1:2" x14ac:dyDescent="0.3">
      <c r="A628" s="12"/>
      <c r="B628" s="11"/>
    </row>
    <row r="629" spans="1:2" x14ac:dyDescent="0.3">
      <c r="A629" s="12"/>
      <c r="B629" s="11"/>
    </row>
    <row r="630" spans="1:2" x14ac:dyDescent="0.3">
      <c r="A630" s="12"/>
      <c r="B630" s="11"/>
    </row>
    <row r="631" spans="1:2" x14ac:dyDescent="0.3">
      <c r="A631" s="12"/>
      <c r="B631" s="11"/>
    </row>
    <row r="632" spans="1:2" x14ac:dyDescent="0.3">
      <c r="A632" s="12"/>
      <c r="B632" s="11"/>
    </row>
    <row r="633" spans="1:2" x14ac:dyDescent="0.3">
      <c r="A633" s="12"/>
      <c r="B633" s="11"/>
    </row>
    <row r="634" spans="1:2" x14ac:dyDescent="0.3">
      <c r="A634" s="12"/>
      <c r="B634" s="11"/>
    </row>
    <row r="635" spans="1:2" x14ac:dyDescent="0.3">
      <c r="A635" s="12"/>
      <c r="B635" s="11"/>
    </row>
    <row r="636" spans="1:2" x14ac:dyDescent="0.3">
      <c r="A636" s="12"/>
      <c r="B636" s="11"/>
    </row>
    <row r="637" spans="1:2" x14ac:dyDescent="0.3">
      <c r="A637" s="12"/>
      <c r="B637" s="11"/>
    </row>
    <row r="638" spans="1:2" x14ac:dyDescent="0.3">
      <c r="A638" s="12"/>
      <c r="B638" s="11"/>
    </row>
    <row r="639" spans="1:2" x14ac:dyDescent="0.3">
      <c r="A639" s="12"/>
      <c r="B639" s="11"/>
    </row>
    <row r="640" spans="1:2" x14ac:dyDescent="0.3">
      <c r="A640" s="12"/>
      <c r="B640" s="11"/>
    </row>
    <row r="641" spans="1:2" x14ac:dyDescent="0.3">
      <c r="A641" s="12"/>
      <c r="B641" s="11"/>
    </row>
    <row r="642" spans="1:2" x14ac:dyDescent="0.3">
      <c r="A642" s="12"/>
      <c r="B642" s="11"/>
    </row>
    <row r="643" spans="1:2" x14ac:dyDescent="0.3">
      <c r="A643" s="12"/>
      <c r="B643" s="11"/>
    </row>
    <row r="644" spans="1:2" x14ac:dyDescent="0.3">
      <c r="A644" s="12"/>
      <c r="B644" s="11"/>
    </row>
    <row r="645" spans="1:2" x14ac:dyDescent="0.3">
      <c r="A645" s="12"/>
      <c r="B645" s="11"/>
    </row>
    <row r="646" spans="1:2" x14ac:dyDescent="0.3">
      <c r="A646" s="12"/>
      <c r="B646" s="11"/>
    </row>
    <row r="647" spans="1:2" x14ac:dyDescent="0.3">
      <c r="A647" s="12"/>
      <c r="B647" s="11"/>
    </row>
    <row r="648" spans="1:2" x14ac:dyDescent="0.3">
      <c r="A648" s="12"/>
      <c r="B648" s="11"/>
    </row>
    <row r="649" spans="1:2" x14ac:dyDescent="0.3">
      <c r="A649" s="12"/>
      <c r="B649" s="11"/>
    </row>
    <row r="650" spans="1:2" x14ac:dyDescent="0.3">
      <c r="A650" s="12"/>
      <c r="B650" s="11"/>
    </row>
    <row r="651" spans="1:2" x14ac:dyDescent="0.3">
      <c r="A651" s="12"/>
      <c r="B651" s="11"/>
    </row>
    <row r="652" spans="1:2" x14ac:dyDescent="0.3">
      <c r="A652" s="12"/>
      <c r="B652" s="11"/>
    </row>
    <row r="653" spans="1:2" x14ac:dyDescent="0.3">
      <c r="A653" s="12"/>
      <c r="B653" s="11"/>
    </row>
    <row r="654" spans="1:2" x14ac:dyDescent="0.3">
      <c r="A654" s="12"/>
      <c r="B654" s="11"/>
    </row>
    <row r="655" spans="1:2" x14ac:dyDescent="0.3">
      <c r="A655" s="12"/>
      <c r="B655" s="11"/>
    </row>
    <row r="656" spans="1:2" x14ac:dyDescent="0.3">
      <c r="A656" s="12"/>
      <c r="B656" s="11"/>
    </row>
    <row r="657" spans="1:2" x14ac:dyDescent="0.3">
      <c r="A657" s="12"/>
      <c r="B657" s="11"/>
    </row>
    <row r="658" spans="1:2" x14ac:dyDescent="0.3">
      <c r="A658" s="12"/>
      <c r="B658" s="11"/>
    </row>
    <row r="659" spans="1:2" x14ac:dyDescent="0.3">
      <c r="A659" s="12"/>
      <c r="B659" s="11"/>
    </row>
    <row r="660" spans="1:2" x14ac:dyDescent="0.3">
      <c r="A660" s="12"/>
      <c r="B660" s="11"/>
    </row>
    <row r="661" spans="1:2" x14ac:dyDescent="0.3">
      <c r="A661" s="12"/>
      <c r="B661" s="11"/>
    </row>
    <row r="662" spans="1:2" x14ac:dyDescent="0.3">
      <c r="A662" s="12"/>
      <c r="B662" s="11"/>
    </row>
    <row r="663" spans="1:2" x14ac:dyDescent="0.3">
      <c r="A663" s="12"/>
      <c r="B663" s="11"/>
    </row>
    <row r="664" spans="1:2" x14ac:dyDescent="0.3">
      <c r="A664" s="12"/>
      <c r="B664" s="11"/>
    </row>
    <row r="665" spans="1:2" x14ac:dyDescent="0.3">
      <c r="A665" s="12"/>
      <c r="B665" s="11"/>
    </row>
    <row r="666" spans="1:2" x14ac:dyDescent="0.3">
      <c r="A666" s="12"/>
      <c r="B666" s="11"/>
    </row>
    <row r="667" spans="1:2" x14ac:dyDescent="0.3">
      <c r="A667" s="12"/>
      <c r="B667" s="11"/>
    </row>
    <row r="668" spans="1:2" x14ac:dyDescent="0.3">
      <c r="A668" s="12"/>
      <c r="B668" s="11"/>
    </row>
    <row r="669" spans="1:2" x14ac:dyDescent="0.3">
      <c r="A669" s="12"/>
      <c r="B669" s="11"/>
    </row>
    <row r="670" spans="1:2" x14ac:dyDescent="0.3">
      <c r="A670" s="12"/>
      <c r="B670" s="11"/>
    </row>
    <row r="671" spans="1:2" x14ac:dyDescent="0.3">
      <c r="A671" s="12"/>
      <c r="B671" s="11"/>
    </row>
    <row r="672" spans="1:2" x14ac:dyDescent="0.3">
      <c r="A672" s="12"/>
      <c r="B672" s="11"/>
    </row>
    <row r="673" spans="1:2" x14ac:dyDescent="0.3">
      <c r="A673" s="12"/>
      <c r="B673" s="11"/>
    </row>
    <row r="674" spans="1:2" x14ac:dyDescent="0.3">
      <c r="A674" s="12"/>
      <c r="B674" s="11"/>
    </row>
    <row r="675" spans="1:2" x14ac:dyDescent="0.3">
      <c r="A675" s="12"/>
      <c r="B675" s="11"/>
    </row>
    <row r="676" spans="1:2" x14ac:dyDescent="0.3">
      <c r="A676" s="12"/>
      <c r="B676" s="11"/>
    </row>
    <row r="677" spans="1:2" x14ac:dyDescent="0.3">
      <c r="A677" s="12"/>
      <c r="B677" s="11"/>
    </row>
    <row r="678" spans="1:2" x14ac:dyDescent="0.3">
      <c r="A678" s="12"/>
      <c r="B678" s="11"/>
    </row>
    <row r="679" spans="1:2" x14ac:dyDescent="0.3">
      <c r="A679" s="12"/>
      <c r="B679" s="11"/>
    </row>
    <row r="680" spans="1:2" x14ac:dyDescent="0.3">
      <c r="A680" s="12"/>
      <c r="B680" s="11"/>
    </row>
    <row r="681" spans="1:2" x14ac:dyDescent="0.3">
      <c r="A681" s="12"/>
      <c r="B681" s="11"/>
    </row>
    <row r="682" spans="1:2" x14ac:dyDescent="0.3">
      <c r="A682" s="12"/>
      <c r="B682" s="11"/>
    </row>
    <row r="683" spans="1:2" x14ac:dyDescent="0.3">
      <c r="A683" s="12"/>
      <c r="B683" s="11"/>
    </row>
    <row r="684" spans="1:2" x14ac:dyDescent="0.3">
      <c r="A684" s="12"/>
      <c r="B684" s="11"/>
    </row>
    <row r="685" spans="1:2" x14ac:dyDescent="0.3">
      <c r="A685" s="12"/>
      <c r="B685" s="11"/>
    </row>
    <row r="686" spans="1:2" x14ac:dyDescent="0.3">
      <c r="A686" s="12"/>
      <c r="B686" s="11"/>
    </row>
    <row r="687" spans="1:2" x14ac:dyDescent="0.3">
      <c r="A687" s="12"/>
      <c r="B687" s="11"/>
    </row>
    <row r="688" spans="1:2" x14ac:dyDescent="0.3">
      <c r="A688" s="12"/>
      <c r="B688" s="11"/>
    </row>
    <row r="689" spans="1:2" x14ac:dyDescent="0.3">
      <c r="A689" s="12"/>
      <c r="B689" s="11"/>
    </row>
    <row r="690" spans="1:2" x14ac:dyDescent="0.3">
      <c r="A690" s="12"/>
      <c r="B690" s="11"/>
    </row>
    <row r="691" spans="1:2" x14ac:dyDescent="0.3">
      <c r="A691" s="12"/>
      <c r="B691" s="11"/>
    </row>
    <row r="692" spans="1:2" x14ac:dyDescent="0.3">
      <c r="A692" s="12"/>
      <c r="B692" s="11"/>
    </row>
    <row r="693" spans="1:2" x14ac:dyDescent="0.3">
      <c r="A693" s="12"/>
      <c r="B693" s="11"/>
    </row>
    <row r="694" spans="1:2" x14ac:dyDescent="0.3">
      <c r="A694" s="12"/>
      <c r="B694" s="11"/>
    </row>
    <row r="695" spans="1:2" x14ac:dyDescent="0.3">
      <c r="A695" s="12"/>
      <c r="B695" s="11"/>
    </row>
    <row r="696" spans="1:2" x14ac:dyDescent="0.3">
      <c r="A696" s="12"/>
      <c r="B696" s="11"/>
    </row>
    <row r="697" spans="1:2" x14ac:dyDescent="0.3">
      <c r="A697" s="12"/>
      <c r="B697" s="11"/>
    </row>
    <row r="698" spans="1:2" x14ac:dyDescent="0.3">
      <c r="A698" s="12"/>
      <c r="B698" s="11"/>
    </row>
    <row r="699" spans="1:2" x14ac:dyDescent="0.3">
      <c r="A699" s="12"/>
      <c r="B699" s="11"/>
    </row>
    <row r="700" spans="1:2" x14ac:dyDescent="0.3">
      <c r="A700" s="12"/>
      <c r="B700" s="11"/>
    </row>
    <row r="701" spans="1:2" x14ac:dyDescent="0.3">
      <c r="A701" s="12"/>
      <c r="B701" s="11"/>
    </row>
    <row r="702" spans="1:2" x14ac:dyDescent="0.3">
      <c r="A702" s="12"/>
      <c r="B702" s="11"/>
    </row>
    <row r="703" spans="1:2" x14ac:dyDescent="0.3">
      <c r="A703" s="12"/>
      <c r="B703" s="11"/>
    </row>
    <row r="704" spans="1:2" x14ac:dyDescent="0.3">
      <c r="A704" s="12"/>
      <c r="B704" s="11"/>
    </row>
    <row r="705" spans="1:2" x14ac:dyDescent="0.3">
      <c r="A705" s="12"/>
      <c r="B705" s="11"/>
    </row>
    <row r="706" spans="1:2" x14ac:dyDescent="0.3">
      <c r="A706" s="12"/>
      <c r="B706" s="11"/>
    </row>
    <row r="707" spans="1:2" x14ac:dyDescent="0.3">
      <c r="A707" s="12"/>
      <c r="B707" s="11"/>
    </row>
    <row r="708" spans="1:2" x14ac:dyDescent="0.3">
      <c r="A708" s="12"/>
      <c r="B708" s="11"/>
    </row>
    <row r="709" spans="1:2" x14ac:dyDescent="0.3">
      <c r="A709" s="12"/>
      <c r="B709" s="11"/>
    </row>
    <row r="710" spans="1:2" x14ac:dyDescent="0.3">
      <c r="A710" s="12"/>
      <c r="B710" s="11"/>
    </row>
    <row r="711" spans="1:2" x14ac:dyDescent="0.3">
      <c r="A711" s="12"/>
      <c r="B711" s="11"/>
    </row>
    <row r="712" spans="1:2" x14ac:dyDescent="0.3">
      <c r="A712" s="12"/>
      <c r="B712" s="11"/>
    </row>
    <row r="713" spans="1:2" x14ac:dyDescent="0.3">
      <c r="A713" s="12"/>
      <c r="B713" s="11"/>
    </row>
    <row r="714" spans="1:2" x14ac:dyDescent="0.3">
      <c r="A714" s="12"/>
      <c r="B714" s="11"/>
    </row>
    <row r="715" spans="1:2" x14ac:dyDescent="0.3">
      <c r="A715" s="12"/>
      <c r="B715" s="11"/>
    </row>
    <row r="716" spans="1:2" x14ac:dyDescent="0.3">
      <c r="A716" s="12"/>
      <c r="B716" s="11"/>
    </row>
    <row r="717" spans="1:2" x14ac:dyDescent="0.3">
      <c r="A717" s="12"/>
      <c r="B717" s="11"/>
    </row>
    <row r="718" spans="1:2" x14ac:dyDescent="0.3">
      <c r="A718" s="12"/>
      <c r="B718" s="11"/>
    </row>
    <row r="719" spans="1:2" x14ac:dyDescent="0.3">
      <c r="A719" s="12"/>
      <c r="B719" s="11"/>
    </row>
    <row r="720" spans="1:2" x14ac:dyDescent="0.3">
      <c r="A720" s="12"/>
      <c r="B720" s="11"/>
    </row>
    <row r="721" spans="1:2" x14ac:dyDescent="0.3">
      <c r="A721" s="12"/>
      <c r="B721" s="11"/>
    </row>
    <row r="722" spans="1:2" x14ac:dyDescent="0.3">
      <c r="A722" s="12"/>
      <c r="B722" s="11"/>
    </row>
    <row r="723" spans="1:2" x14ac:dyDescent="0.3">
      <c r="A723" s="12"/>
      <c r="B723" s="11"/>
    </row>
    <row r="724" spans="1:2" x14ac:dyDescent="0.3">
      <c r="A724" s="12"/>
      <c r="B724" s="11"/>
    </row>
    <row r="725" spans="1:2" x14ac:dyDescent="0.3">
      <c r="A725" s="12"/>
      <c r="B725" s="11"/>
    </row>
    <row r="726" spans="1:2" x14ac:dyDescent="0.3">
      <c r="A726" s="12"/>
      <c r="B726" s="11"/>
    </row>
    <row r="727" spans="1:2" x14ac:dyDescent="0.3">
      <c r="A727" s="12"/>
      <c r="B727" s="11"/>
    </row>
    <row r="728" spans="1:2" x14ac:dyDescent="0.3">
      <c r="A728" s="12"/>
      <c r="B728" s="11"/>
    </row>
    <row r="729" spans="1:2" x14ac:dyDescent="0.3">
      <c r="A729" s="12"/>
      <c r="B729" s="11"/>
    </row>
    <row r="730" spans="1:2" x14ac:dyDescent="0.3">
      <c r="A730" s="12"/>
      <c r="B730" s="11"/>
    </row>
    <row r="731" spans="1:2" x14ac:dyDescent="0.3">
      <c r="A731" s="12"/>
      <c r="B731" s="11"/>
    </row>
    <row r="732" spans="1:2" x14ac:dyDescent="0.3">
      <c r="A732" s="12"/>
      <c r="B732" s="11"/>
    </row>
    <row r="733" spans="1:2" x14ac:dyDescent="0.3">
      <c r="A733" s="12"/>
      <c r="B733" s="11"/>
    </row>
    <row r="734" spans="1:2" x14ac:dyDescent="0.3">
      <c r="A734" s="12"/>
      <c r="B734" s="11"/>
    </row>
    <row r="735" spans="1:2" x14ac:dyDescent="0.3">
      <c r="A735" s="12"/>
      <c r="B735" s="11"/>
    </row>
    <row r="736" spans="1:2" x14ac:dyDescent="0.3">
      <c r="A736" s="12"/>
      <c r="B736" s="11"/>
    </row>
    <row r="737" spans="1:2" x14ac:dyDescent="0.3">
      <c r="A737" s="12"/>
      <c r="B737" s="11"/>
    </row>
    <row r="738" spans="1:2" x14ac:dyDescent="0.3">
      <c r="A738" s="12"/>
      <c r="B738" s="11"/>
    </row>
    <row r="739" spans="1:2" x14ac:dyDescent="0.3">
      <c r="A739" s="12"/>
      <c r="B739" s="11"/>
    </row>
    <row r="740" spans="1:2" x14ac:dyDescent="0.3">
      <c r="A740" s="12"/>
      <c r="B740" s="11"/>
    </row>
    <row r="741" spans="1:2" x14ac:dyDescent="0.3">
      <c r="A741" s="12"/>
      <c r="B741" s="11"/>
    </row>
    <row r="742" spans="1:2" x14ac:dyDescent="0.3">
      <c r="A742" s="12"/>
      <c r="B742" s="11"/>
    </row>
    <row r="743" spans="1:2" x14ac:dyDescent="0.3">
      <c r="A743" s="12"/>
      <c r="B743" s="11"/>
    </row>
    <row r="744" spans="1:2" x14ac:dyDescent="0.3">
      <c r="A744" s="12"/>
      <c r="B744" s="11"/>
    </row>
    <row r="745" spans="1:2" x14ac:dyDescent="0.3">
      <c r="A745" s="12"/>
      <c r="B745" s="11"/>
    </row>
    <row r="746" spans="1:2" x14ac:dyDescent="0.3">
      <c r="A746" s="12"/>
      <c r="B746" s="11"/>
    </row>
    <row r="747" spans="1:2" x14ac:dyDescent="0.3">
      <c r="A747" s="12"/>
      <c r="B747" s="11"/>
    </row>
    <row r="748" spans="1:2" x14ac:dyDescent="0.3">
      <c r="A748" s="12"/>
      <c r="B748" s="11"/>
    </row>
    <row r="749" spans="1:2" x14ac:dyDescent="0.3">
      <c r="A749" s="12"/>
      <c r="B749" s="11"/>
    </row>
    <row r="750" spans="1:2" x14ac:dyDescent="0.3">
      <c r="A750" s="12"/>
      <c r="B750" s="11"/>
    </row>
    <row r="751" spans="1:2" x14ac:dyDescent="0.3">
      <c r="A751" s="12"/>
      <c r="B751" s="11"/>
    </row>
    <row r="752" spans="1:2" x14ac:dyDescent="0.3">
      <c r="A752" s="12"/>
      <c r="B752" s="11"/>
    </row>
    <row r="753" spans="1:2" x14ac:dyDescent="0.3">
      <c r="A753" s="12"/>
      <c r="B753" s="11"/>
    </row>
    <row r="754" spans="1:2" x14ac:dyDescent="0.3">
      <c r="A754" s="12"/>
      <c r="B754" s="11"/>
    </row>
    <row r="755" spans="1:2" x14ac:dyDescent="0.3">
      <c r="A755" s="12"/>
      <c r="B755" s="11"/>
    </row>
    <row r="756" spans="1:2" x14ac:dyDescent="0.3">
      <c r="A756" s="12"/>
      <c r="B756" s="11"/>
    </row>
    <row r="757" spans="1:2" x14ac:dyDescent="0.3">
      <c r="A757" s="12"/>
      <c r="B757" s="11"/>
    </row>
    <row r="758" spans="1:2" x14ac:dyDescent="0.3">
      <c r="A758" s="12"/>
      <c r="B758" s="11"/>
    </row>
    <row r="759" spans="1:2" x14ac:dyDescent="0.3">
      <c r="A759" s="12"/>
      <c r="B759" s="11"/>
    </row>
    <row r="760" spans="1:2" x14ac:dyDescent="0.3">
      <c r="A760" s="12"/>
      <c r="B760" s="11"/>
    </row>
    <row r="761" spans="1:2" x14ac:dyDescent="0.3">
      <c r="A761" s="12"/>
      <c r="B761" s="11"/>
    </row>
    <row r="762" spans="1:2" x14ac:dyDescent="0.3">
      <c r="A762" s="12"/>
      <c r="B762" s="11"/>
    </row>
    <row r="763" spans="1:2" x14ac:dyDescent="0.3">
      <c r="A763" s="12"/>
      <c r="B763" s="11"/>
    </row>
    <row r="764" spans="1:2" x14ac:dyDescent="0.3">
      <c r="A764" s="12"/>
      <c r="B764" s="11"/>
    </row>
    <row r="765" spans="1:2" x14ac:dyDescent="0.3">
      <c r="A765" s="12"/>
      <c r="B765" s="11"/>
    </row>
    <row r="766" spans="1:2" x14ac:dyDescent="0.3">
      <c r="A766" s="12"/>
      <c r="B766" s="11"/>
    </row>
    <row r="767" spans="1:2" x14ac:dyDescent="0.3">
      <c r="A767" s="12"/>
      <c r="B767" s="11"/>
    </row>
    <row r="768" spans="1:2" x14ac:dyDescent="0.3">
      <c r="A768" s="12"/>
      <c r="B768" s="11"/>
    </row>
    <row r="769" spans="1:2" x14ac:dyDescent="0.3">
      <c r="A769" s="12"/>
      <c r="B769" s="11"/>
    </row>
    <row r="770" spans="1:2" x14ac:dyDescent="0.3">
      <c r="A770" s="12"/>
      <c r="B770" s="11"/>
    </row>
    <row r="771" spans="1:2" x14ac:dyDescent="0.3">
      <c r="A771" s="12"/>
      <c r="B771" s="11"/>
    </row>
    <row r="772" spans="1:2" x14ac:dyDescent="0.3">
      <c r="A772" s="12"/>
      <c r="B772" s="11"/>
    </row>
    <row r="773" spans="1:2" x14ac:dyDescent="0.3">
      <c r="A773" s="12"/>
      <c r="B773" s="11"/>
    </row>
    <row r="774" spans="1:2" x14ac:dyDescent="0.3">
      <c r="A774" s="12"/>
      <c r="B774" s="11"/>
    </row>
    <row r="775" spans="1:2" x14ac:dyDescent="0.3">
      <c r="A775" s="12"/>
      <c r="B775" s="11"/>
    </row>
    <row r="776" spans="1:2" x14ac:dyDescent="0.3">
      <c r="A776" s="12"/>
      <c r="B776" s="11"/>
    </row>
    <row r="777" spans="1:2" x14ac:dyDescent="0.3">
      <c r="A777" s="12"/>
      <c r="B777" s="11"/>
    </row>
    <row r="778" spans="1:2" x14ac:dyDescent="0.3">
      <c r="A778" s="12"/>
      <c r="B778" s="11"/>
    </row>
    <row r="779" spans="1:2" x14ac:dyDescent="0.3">
      <c r="A779" s="12"/>
      <c r="B779" s="11"/>
    </row>
    <row r="780" spans="1:2" x14ac:dyDescent="0.3">
      <c r="A780" s="12"/>
      <c r="B780" s="11"/>
    </row>
    <row r="781" spans="1:2" x14ac:dyDescent="0.3">
      <c r="A781" s="12"/>
      <c r="B781" s="11"/>
    </row>
    <row r="782" spans="1:2" x14ac:dyDescent="0.3">
      <c r="A782" s="12"/>
      <c r="B782" s="11"/>
    </row>
    <row r="783" spans="1:2" x14ac:dyDescent="0.3">
      <c r="A783" s="12"/>
      <c r="B783" s="11"/>
    </row>
    <row r="784" spans="1:2" x14ac:dyDescent="0.3">
      <c r="A784" s="12"/>
      <c r="B784" s="11"/>
    </row>
    <row r="785" spans="1:2" x14ac:dyDescent="0.3">
      <c r="A785" s="12"/>
      <c r="B785" s="11"/>
    </row>
    <row r="786" spans="1:2" x14ac:dyDescent="0.3">
      <c r="A786" s="12"/>
      <c r="B786" s="11"/>
    </row>
    <row r="787" spans="1:2" x14ac:dyDescent="0.3">
      <c r="A787" s="12"/>
      <c r="B787" s="11"/>
    </row>
    <row r="788" spans="1:2" x14ac:dyDescent="0.3">
      <c r="A788" s="12"/>
      <c r="B788" s="11"/>
    </row>
    <row r="789" spans="1:2" x14ac:dyDescent="0.3">
      <c r="A789" s="12"/>
      <c r="B789" s="11"/>
    </row>
    <row r="790" spans="1:2" x14ac:dyDescent="0.3">
      <c r="A790" s="12"/>
      <c r="B790" s="11"/>
    </row>
    <row r="791" spans="1:2" x14ac:dyDescent="0.3">
      <c r="A791" s="12"/>
      <c r="B791" s="11"/>
    </row>
    <row r="792" spans="1:2" x14ac:dyDescent="0.3">
      <c r="A792" s="12"/>
      <c r="B792" s="11"/>
    </row>
    <row r="793" spans="1:2" x14ac:dyDescent="0.3">
      <c r="A793" s="12"/>
      <c r="B793" s="11"/>
    </row>
    <row r="794" spans="1:2" x14ac:dyDescent="0.3">
      <c r="A794" s="12"/>
      <c r="B794" s="11"/>
    </row>
    <row r="795" spans="1:2" x14ac:dyDescent="0.3">
      <c r="A795" s="12"/>
      <c r="B795" s="11"/>
    </row>
    <row r="796" spans="1:2" x14ac:dyDescent="0.3">
      <c r="A796" s="12"/>
      <c r="B796" s="11"/>
    </row>
    <row r="797" spans="1:2" x14ac:dyDescent="0.3">
      <c r="A797" s="12"/>
      <c r="B797" s="11"/>
    </row>
    <row r="798" spans="1:2" x14ac:dyDescent="0.3">
      <c r="A798" s="12"/>
      <c r="B798" s="11"/>
    </row>
    <row r="799" spans="1:2" x14ac:dyDescent="0.3">
      <c r="A799" s="12"/>
      <c r="B799" s="11"/>
    </row>
    <row r="800" spans="1:2" x14ac:dyDescent="0.3">
      <c r="A800" s="12"/>
      <c r="B800" s="11"/>
    </row>
    <row r="801" spans="1:2" x14ac:dyDescent="0.3">
      <c r="A801" s="12"/>
      <c r="B801" s="11"/>
    </row>
    <row r="802" spans="1:2" x14ac:dyDescent="0.3">
      <c r="A802" s="12"/>
      <c r="B802" s="11"/>
    </row>
    <row r="803" spans="1:2" x14ac:dyDescent="0.3">
      <c r="A803" s="12"/>
      <c r="B803" s="11"/>
    </row>
    <row r="804" spans="1:2" x14ac:dyDescent="0.3">
      <c r="A804" s="12"/>
      <c r="B804" s="11"/>
    </row>
    <row r="805" spans="1:2" x14ac:dyDescent="0.3">
      <c r="A805" s="12"/>
      <c r="B805" s="11"/>
    </row>
    <row r="806" spans="1:2" x14ac:dyDescent="0.3">
      <c r="A806" s="12"/>
      <c r="B806" s="11"/>
    </row>
    <row r="807" spans="1:2" x14ac:dyDescent="0.3">
      <c r="A807" s="12"/>
      <c r="B807" s="11"/>
    </row>
    <row r="808" spans="1:2" x14ac:dyDescent="0.3">
      <c r="A808" s="12"/>
      <c r="B808" s="11"/>
    </row>
    <row r="809" spans="1:2" x14ac:dyDescent="0.3">
      <c r="A809" s="12"/>
      <c r="B809" s="11"/>
    </row>
    <row r="810" spans="1:2" x14ac:dyDescent="0.3">
      <c r="A810" s="12"/>
      <c r="B810" s="11"/>
    </row>
    <row r="811" spans="1:2" x14ac:dyDescent="0.3">
      <c r="A811" s="12"/>
      <c r="B811" s="11"/>
    </row>
    <row r="812" spans="1:2" x14ac:dyDescent="0.3">
      <c r="A812" s="12"/>
      <c r="B812" s="11"/>
    </row>
    <row r="813" spans="1:2" x14ac:dyDescent="0.3">
      <c r="A813" s="12"/>
      <c r="B813" s="11"/>
    </row>
    <row r="814" spans="1:2" x14ac:dyDescent="0.3">
      <c r="A814" s="12"/>
      <c r="B814" s="11"/>
    </row>
    <row r="815" spans="1:2" x14ac:dyDescent="0.3">
      <c r="A815" s="12"/>
      <c r="B815" s="11"/>
    </row>
    <row r="816" spans="1:2" x14ac:dyDescent="0.3">
      <c r="A816" s="12"/>
      <c r="B816" s="11"/>
    </row>
    <row r="817" spans="1:2" x14ac:dyDescent="0.3">
      <c r="A817" s="12"/>
      <c r="B817" s="11"/>
    </row>
    <row r="818" spans="1:2" x14ac:dyDescent="0.3">
      <c r="A818" s="12"/>
      <c r="B818" s="11"/>
    </row>
    <row r="819" spans="1:2" x14ac:dyDescent="0.3">
      <c r="A819" s="12"/>
      <c r="B819" s="11"/>
    </row>
    <row r="820" spans="1:2" x14ac:dyDescent="0.3">
      <c r="A820" s="12"/>
      <c r="B820" s="11"/>
    </row>
    <row r="821" spans="1:2" x14ac:dyDescent="0.3">
      <c r="A821" s="12"/>
      <c r="B821" s="11"/>
    </row>
    <row r="822" spans="1:2" x14ac:dyDescent="0.3">
      <c r="A822" s="12"/>
      <c r="B822" s="11"/>
    </row>
    <row r="823" spans="1:2" x14ac:dyDescent="0.3">
      <c r="A823" s="12"/>
      <c r="B823" s="11"/>
    </row>
    <row r="824" spans="1:2" x14ac:dyDescent="0.3">
      <c r="A824" s="12"/>
      <c r="B824" s="11"/>
    </row>
    <row r="825" spans="1:2" x14ac:dyDescent="0.3">
      <c r="A825" s="12"/>
      <c r="B825" s="11"/>
    </row>
    <row r="826" spans="1:2" x14ac:dyDescent="0.3">
      <c r="A826" s="12"/>
      <c r="B826" s="11"/>
    </row>
    <row r="827" spans="1:2" x14ac:dyDescent="0.3">
      <c r="A827" s="12"/>
      <c r="B827" s="11"/>
    </row>
    <row r="828" spans="1:2" x14ac:dyDescent="0.3">
      <c r="A828" s="12"/>
      <c r="B828" s="11"/>
    </row>
    <row r="829" spans="1:2" x14ac:dyDescent="0.3">
      <c r="A829" s="12"/>
      <c r="B829" s="11"/>
    </row>
    <row r="830" spans="1:2" x14ac:dyDescent="0.3">
      <c r="A830" s="12"/>
      <c r="B830" s="11"/>
    </row>
    <row r="831" spans="1:2" x14ac:dyDescent="0.3">
      <c r="A831" s="12" t="e">
        <f t="array" ref="A831">IF(ISERROR(INDEX(List,MATCH(0,COUNTIF(List,"&lt;"&amp;List)-SUM(COUNTIF(List,$A$20:A830)),0))),"",INDEX(List,MATCH(0,COUNTIF(List,"&lt;"&amp;List)-SUM(COUNTIF(List,$A$20:A830),0))))</f>
        <v>#N/A</v>
      </c>
      <c r="B831" s="11" t="e">
        <f>IF(A831="","",MAX(B$20:B830)+1)</f>
        <v>#N/A</v>
      </c>
    </row>
    <row r="832" spans="1:2" x14ac:dyDescent="0.3">
      <c r="A832" s="12" t="e">
        <f t="array" ref="A832">IF(ISERROR(INDEX(List,MATCH(0,COUNTIF(List,"&lt;"&amp;List)-SUM(COUNTIF(List,$A$20:A831)),0))),"",INDEX(List,MATCH(0,COUNTIF(List,"&lt;"&amp;List)-SUM(COUNTIF(List,$A$20:A831),0))))</f>
        <v>#N/A</v>
      </c>
      <c r="B832" s="11" t="e">
        <f>IF(A832="","",MAX(B$20:B831)+1)</f>
        <v>#N/A</v>
      </c>
    </row>
    <row r="833" spans="1:2" x14ac:dyDescent="0.3">
      <c r="A833" s="12" t="e">
        <f t="array" ref="A833">IF(ISERROR(INDEX(List,MATCH(0,COUNTIF(List,"&lt;"&amp;List)-SUM(COUNTIF(List,$A$20:A832)),0))),"",INDEX(List,MATCH(0,COUNTIF(List,"&lt;"&amp;List)-SUM(COUNTIF(List,$A$20:A832),0))))</f>
        <v>#N/A</v>
      </c>
      <c r="B833" s="11" t="e">
        <f>IF(A833="","",MAX(B$20:B832)+1)</f>
        <v>#N/A</v>
      </c>
    </row>
    <row r="834" spans="1:2" x14ac:dyDescent="0.3">
      <c r="A834" s="12" t="e">
        <f t="array" ref="A834">IF(ISERROR(INDEX(List,MATCH(0,COUNTIF(List,"&lt;"&amp;List)-SUM(COUNTIF(List,$A$20:A833)),0))),"",INDEX(List,MATCH(0,COUNTIF(List,"&lt;"&amp;List)-SUM(COUNTIF(List,$A$20:A833),0))))</f>
        <v>#N/A</v>
      </c>
      <c r="B834" s="11" t="e">
        <f>IF(A834="","",MAX(B$20:B833)+1)</f>
        <v>#N/A</v>
      </c>
    </row>
  </sheetData>
  <sheetProtection password="FB8C" sheet="1" objects="1" scenarios="1" selectLockedCells="1" selectUnlockedCells="1"/>
  <mergeCells count="2">
    <mergeCell ref="A1:D1"/>
    <mergeCell ref="A15:D15"/>
  </mergeCells>
  <dataValidations count="1">
    <dataValidation type="custom" allowBlank="1" showInputMessage="1" showErrorMessage="1" errorTitle="X-Author for Excel" error="Id and Lookup fields are not editable." promptTitle="X-Author for Excel" sqref="D3:D8" xr:uid="{00000000-0002-0000-0C00-000000000000}">
      <formula1>""</formula1>
    </dataValidation>
  </dataValidation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AR25"/>
  <sheetViews>
    <sheetView workbookViewId="0"/>
  </sheetViews>
  <sheetFormatPr baseColWidth="10" defaultColWidth="9" defaultRowHeight="15.9" x14ac:dyDescent="0.45"/>
  <sheetData>
    <row r="1" spans="1:44" x14ac:dyDescent="0.45">
      <c r="A1" t="s">
        <v>350</v>
      </c>
      <c r="B1" t="s">
        <v>353</v>
      </c>
      <c r="Y1" s="394" t="s">
        <v>405</v>
      </c>
      <c r="Z1" s="394" t="s">
        <v>406</v>
      </c>
      <c r="AA1" t="s">
        <v>354</v>
      </c>
      <c r="AB1" t="s">
        <v>356</v>
      </c>
      <c r="AC1" t="s">
        <v>357</v>
      </c>
      <c r="AD1" t="s">
        <v>362</v>
      </c>
      <c r="AE1" t="s">
        <v>387</v>
      </c>
      <c r="AF1" t="s">
        <v>388</v>
      </c>
      <c r="AG1" t="s">
        <v>390</v>
      </c>
      <c r="AH1" t="s">
        <v>391</v>
      </c>
      <c r="AI1" t="s">
        <v>392</v>
      </c>
      <c r="AJ1" t="s">
        <v>393</v>
      </c>
      <c r="AK1" t="s">
        <v>394</v>
      </c>
      <c r="AL1" t="s">
        <v>395</v>
      </c>
      <c r="AM1" t="s">
        <v>396</v>
      </c>
      <c r="AN1" t="s">
        <v>397</v>
      </c>
      <c r="AO1" t="s">
        <v>398</v>
      </c>
      <c r="AP1" t="s">
        <v>399</v>
      </c>
      <c r="AQ1" t="s">
        <v>400</v>
      </c>
      <c r="AR1" t="s">
        <v>401</v>
      </c>
    </row>
    <row r="2" spans="1:44" x14ac:dyDescent="0.45">
      <c r="Y2" s="394"/>
      <c r="Z2" s="394"/>
      <c r="AA2" s="394" t="s">
        <v>355</v>
      </c>
      <c r="AB2" s="394" t="s">
        <v>198</v>
      </c>
      <c r="AC2" s="394" t="s">
        <v>358</v>
      </c>
      <c r="AD2" s="394" t="s">
        <v>363</v>
      </c>
      <c r="AE2" s="394" t="s">
        <v>355</v>
      </c>
      <c r="AF2" s="394" t="s">
        <v>389</v>
      </c>
      <c r="AG2" s="394" t="s">
        <v>363</v>
      </c>
      <c r="AH2" s="394" t="s">
        <v>363</v>
      </c>
      <c r="AI2" s="394" t="s">
        <v>355</v>
      </c>
      <c r="AJ2" s="394" t="s">
        <v>363</v>
      </c>
      <c r="AK2" s="394" t="s">
        <v>389</v>
      </c>
      <c r="AL2" s="394" t="s">
        <v>363</v>
      </c>
      <c r="AM2" s="394" t="s">
        <v>363</v>
      </c>
      <c r="AN2" s="394" t="s">
        <v>355</v>
      </c>
      <c r="AO2" s="394" t="s">
        <v>363</v>
      </c>
      <c r="AP2" s="394" t="s">
        <v>363</v>
      </c>
      <c r="AQ2" s="394" t="s">
        <v>389</v>
      </c>
      <c r="AR2" s="394" t="s">
        <v>402</v>
      </c>
    </row>
    <row r="3" spans="1:44" x14ac:dyDescent="0.45">
      <c r="AB3" s="394" t="s">
        <v>202</v>
      </c>
      <c r="AC3" s="394" t="s">
        <v>359</v>
      </c>
      <c r="AD3" s="394" t="s">
        <v>364</v>
      </c>
      <c r="AG3" s="394" t="s">
        <v>364</v>
      </c>
      <c r="AH3" s="394" t="s">
        <v>364</v>
      </c>
      <c r="AJ3" s="394" t="s">
        <v>364</v>
      </c>
      <c r="AL3" s="394" t="s">
        <v>364</v>
      </c>
      <c r="AM3" s="394" t="s">
        <v>364</v>
      </c>
      <c r="AO3" s="394" t="s">
        <v>364</v>
      </c>
      <c r="AP3" s="394" t="s">
        <v>364</v>
      </c>
      <c r="AR3" s="394" t="s">
        <v>403</v>
      </c>
    </row>
    <row r="4" spans="1:44" x14ac:dyDescent="0.45">
      <c r="AC4" s="394" t="s">
        <v>360</v>
      </c>
      <c r="AD4" s="394" t="s">
        <v>365</v>
      </c>
      <c r="AG4" s="394" t="s">
        <v>365</v>
      </c>
      <c r="AH4" s="394" t="s">
        <v>365</v>
      </c>
      <c r="AJ4" s="394" t="s">
        <v>365</v>
      </c>
      <c r="AL4" s="394" t="s">
        <v>365</v>
      </c>
      <c r="AM4" s="394" t="s">
        <v>365</v>
      </c>
      <c r="AO4" s="394" t="s">
        <v>365</v>
      </c>
      <c r="AP4" s="394" t="s">
        <v>365</v>
      </c>
      <c r="AR4" s="394" t="s">
        <v>407</v>
      </c>
    </row>
    <row r="5" spans="1:44" x14ac:dyDescent="0.45">
      <c r="AC5" s="394" t="s">
        <v>361</v>
      </c>
      <c r="AD5" s="394" t="s">
        <v>366</v>
      </c>
      <c r="AG5" s="394" t="s">
        <v>366</v>
      </c>
      <c r="AH5" s="394" t="s">
        <v>366</v>
      </c>
      <c r="AJ5" s="394" t="s">
        <v>366</v>
      </c>
      <c r="AL5" s="394" t="s">
        <v>366</v>
      </c>
      <c r="AM5" s="394" t="s">
        <v>366</v>
      </c>
      <c r="AO5" s="394" t="s">
        <v>366</v>
      </c>
      <c r="AP5" s="394" t="s">
        <v>366</v>
      </c>
      <c r="AR5" s="394" t="s">
        <v>404</v>
      </c>
    </row>
    <row r="6" spans="1:44" x14ac:dyDescent="0.45">
      <c r="AD6" s="394" t="s">
        <v>367</v>
      </c>
      <c r="AG6" s="394" t="s">
        <v>367</v>
      </c>
      <c r="AH6" s="394" t="s">
        <v>367</v>
      </c>
      <c r="AJ6" s="394" t="s">
        <v>367</v>
      </c>
      <c r="AL6" s="394" t="s">
        <v>367</v>
      </c>
      <c r="AM6" s="394" t="s">
        <v>367</v>
      </c>
      <c r="AO6" s="394" t="s">
        <v>367</v>
      </c>
      <c r="AP6" s="394" t="s">
        <v>367</v>
      </c>
    </row>
    <row r="7" spans="1:44" x14ac:dyDescent="0.45">
      <c r="AD7" s="394" t="s">
        <v>368</v>
      </c>
      <c r="AG7" s="394" t="s">
        <v>368</v>
      </c>
      <c r="AH7" s="394" t="s">
        <v>368</v>
      </c>
      <c r="AJ7" s="394" t="s">
        <v>368</v>
      </c>
      <c r="AL7" s="394" t="s">
        <v>368</v>
      </c>
      <c r="AM7" s="394" t="s">
        <v>368</v>
      </c>
      <c r="AO7" s="394" t="s">
        <v>368</v>
      </c>
      <c r="AP7" s="394" t="s">
        <v>368</v>
      </c>
    </row>
    <row r="8" spans="1:44" x14ac:dyDescent="0.45">
      <c r="AD8" s="394" t="s">
        <v>369</v>
      </c>
      <c r="AG8" s="394" t="s">
        <v>369</v>
      </c>
      <c r="AH8" s="394" t="s">
        <v>369</v>
      </c>
      <c r="AJ8" s="394" t="s">
        <v>369</v>
      </c>
      <c r="AL8" s="394" t="s">
        <v>369</v>
      </c>
      <c r="AM8" s="394" t="s">
        <v>369</v>
      </c>
      <c r="AO8" s="394" t="s">
        <v>369</v>
      </c>
      <c r="AP8" s="394" t="s">
        <v>369</v>
      </c>
    </row>
    <row r="9" spans="1:44" x14ac:dyDescent="0.45">
      <c r="AD9" s="394" t="s">
        <v>370</v>
      </c>
      <c r="AG9" s="394" t="s">
        <v>370</v>
      </c>
      <c r="AH9" s="394" t="s">
        <v>370</v>
      </c>
      <c r="AJ9" s="394" t="s">
        <v>370</v>
      </c>
      <c r="AL9" s="394" t="s">
        <v>370</v>
      </c>
      <c r="AM9" s="394" t="s">
        <v>370</v>
      </c>
      <c r="AO9" s="394" t="s">
        <v>370</v>
      </c>
      <c r="AP9" s="394" t="s">
        <v>370</v>
      </c>
    </row>
    <row r="10" spans="1:44" x14ac:dyDescent="0.45">
      <c r="AD10" s="394" t="s">
        <v>371</v>
      </c>
      <c r="AG10" s="394" t="s">
        <v>371</v>
      </c>
      <c r="AH10" s="394" t="s">
        <v>371</v>
      </c>
      <c r="AJ10" s="394" t="s">
        <v>371</v>
      </c>
      <c r="AL10" s="394" t="s">
        <v>371</v>
      </c>
      <c r="AM10" s="394" t="s">
        <v>371</v>
      </c>
      <c r="AO10" s="394" t="s">
        <v>371</v>
      </c>
      <c r="AP10" s="394" t="s">
        <v>371</v>
      </c>
    </row>
    <row r="11" spans="1:44" x14ac:dyDescent="0.45">
      <c r="AD11" s="394" t="s">
        <v>372</v>
      </c>
      <c r="AG11" s="394" t="s">
        <v>372</v>
      </c>
      <c r="AH11" s="394" t="s">
        <v>372</v>
      </c>
      <c r="AJ11" s="394" t="s">
        <v>372</v>
      </c>
      <c r="AL11" s="394" t="s">
        <v>372</v>
      </c>
      <c r="AM11" s="394" t="s">
        <v>372</v>
      </c>
      <c r="AO11" s="394" t="s">
        <v>372</v>
      </c>
      <c r="AP11" s="394" t="s">
        <v>372</v>
      </c>
    </row>
    <row r="12" spans="1:44" x14ac:dyDescent="0.45">
      <c r="AD12" s="394" t="s">
        <v>373</v>
      </c>
      <c r="AG12" s="394" t="s">
        <v>373</v>
      </c>
      <c r="AH12" s="394" t="s">
        <v>373</v>
      </c>
      <c r="AJ12" s="394" t="s">
        <v>373</v>
      </c>
      <c r="AL12" s="394" t="s">
        <v>373</v>
      </c>
      <c r="AM12" s="394" t="s">
        <v>373</v>
      </c>
      <c r="AO12" s="394" t="s">
        <v>373</v>
      </c>
      <c r="AP12" s="394" t="s">
        <v>373</v>
      </c>
    </row>
    <row r="13" spans="1:44" x14ac:dyDescent="0.45">
      <c r="AD13" s="394" t="s">
        <v>374</v>
      </c>
      <c r="AG13" s="394" t="s">
        <v>374</v>
      </c>
      <c r="AH13" s="394" t="s">
        <v>374</v>
      </c>
      <c r="AJ13" s="394" t="s">
        <v>374</v>
      </c>
      <c r="AL13" s="394" t="s">
        <v>374</v>
      </c>
      <c r="AM13" s="394" t="s">
        <v>374</v>
      </c>
      <c r="AO13" s="394" t="s">
        <v>374</v>
      </c>
      <c r="AP13" s="394" t="s">
        <v>374</v>
      </c>
    </row>
    <row r="14" spans="1:44" x14ac:dyDescent="0.45">
      <c r="AD14" s="394" t="s">
        <v>375</v>
      </c>
      <c r="AG14" s="394" t="s">
        <v>375</v>
      </c>
      <c r="AH14" s="394" t="s">
        <v>375</v>
      </c>
      <c r="AJ14" s="394" t="s">
        <v>375</v>
      </c>
      <c r="AL14" s="394" t="s">
        <v>375</v>
      </c>
      <c r="AM14" s="394" t="s">
        <v>375</v>
      </c>
      <c r="AO14" s="394" t="s">
        <v>375</v>
      </c>
      <c r="AP14" s="394" t="s">
        <v>375</v>
      </c>
    </row>
    <row r="15" spans="1:44" x14ac:dyDescent="0.45">
      <c r="AD15" s="394" t="s">
        <v>376</v>
      </c>
      <c r="AG15" s="394" t="s">
        <v>376</v>
      </c>
      <c r="AH15" s="394" t="s">
        <v>376</v>
      </c>
      <c r="AJ15" s="394" t="s">
        <v>376</v>
      </c>
      <c r="AL15" s="394" t="s">
        <v>376</v>
      </c>
      <c r="AM15" s="394" t="s">
        <v>376</v>
      </c>
      <c r="AO15" s="394" t="s">
        <v>376</v>
      </c>
      <c r="AP15" s="394" t="s">
        <v>376</v>
      </c>
    </row>
    <row r="16" spans="1:44" x14ac:dyDescent="0.45">
      <c r="AD16" s="394" t="s">
        <v>377</v>
      </c>
      <c r="AG16" s="394" t="s">
        <v>377</v>
      </c>
      <c r="AH16" s="394" t="s">
        <v>377</v>
      </c>
      <c r="AJ16" s="394" t="s">
        <v>377</v>
      </c>
      <c r="AL16" s="394" t="s">
        <v>377</v>
      </c>
      <c r="AM16" s="394" t="s">
        <v>377</v>
      </c>
      <c r="AO16" s="394" t="s">
        <v>377</v>
      </c>
      <c r="AP16" s="394" t="s">
        <v>377</v>
      </c>
    </row>
    <row r="17" spans="30:42" x14ac:dyDescent="0.45">
      <c r="AD17" s="394" t="s">
        <v>378</v>
      </c>
      <c r="AG17" s="394" t="s">
        <v>378</v>
      </c>
      <c r="AH17" s="394" t="s">
        <v>378</v>
      </c>
      <c r="AJ17" s="394" t="s">
        <v>378</v>
      </c>
      <c r="AL17" s="394" t="s">
        <v>378</v>
      </c>
      <c r="AM17" s="394" t="s">
        <v>378</v>
      </c>
      <c r="AO17" s="394" t="s">
        <v>378</v>
      </c>
      <c r="AP17" s="394" t="s">
        <v>378</v>
      </c>
    </row>
    <row r="18" spans="30:42" x14ac:dyDescent="0.45">
      <c r="AD18" s="394" t="s">
        <v>379</v>
      </c>
      <c r="AG18" s="394" t="s">
        <v>379</v>
      </c>
      <c r="AH18" s="394" t="s">
        <v>379</v>
      </c>
      <c r="AJ18" s="394" t="s">
        <v>379</v>
      </c>
      <c r="AL18" s="394" t="s">
        <v>379</v>
      </c>
      <c r="AM18" s="394" t="s">
        <v>379</v>
      </c>
      <c r="AO18" s="394" t="s">
        <v>379</v>
      </c>
      <c r="AP18" s="394" t="s">
        <v>379</v>
      </c>
    </row>
    <row r="19" spans="30:42" x14ac:dyDescent="0.45">
      <c r="AD19" s="394" t="s">
        <v>380</v>
      </c>
      <c r="AG19" s="394" t="s">
        <v>380</v>
      </c>
      <c r="AH19" s="394" t="s">
        <v>380</v>
      </c>
      <c r="AJ19" s="394" t="s">
        <v>380</v>
      </c>
      <c r="AL19" s="394" t="s">
        <v>380</v>
      </c>
      <c r="AM19" s="394" t="s">
        <v>380</v>
      </c>
      <c r="AO19" s="394" t="s">
        <v>380</v>
      </c>
      <c r="AP19" s="394" t="s">
        <v>380</v>
      </c>
    </row>
    <row r="20" spans="30:42" x14ac:dyDescent="0.45">
      <c r="AD20" s="394" t="s">
        <v>381</v>
      </c>
      <c r="AG20" s="394" t="s">
        <v>381</v>
      </c>
      <c r="AH20" s="394" t="s">
        <v>381</v>
      </c>
      <c r="AJ20" s="394" t="s">
        <v>381</v>
      </c>
      <c r="AL20" s="394" t="s">
        <v>381</v>
      </c>
      <c r="AM20" s="394" t="s">
        <v>381</v>
      </c>
      <c r="AO20" s="394" t="s">
        <v>381</v>
      </c>
      <c r="AP20" s="394" t="s">
        <v>381</v>
      </c>
    </row>
    <row r="21" spans="30:42" x14ac:dyDescent="0.45">
      <c r="AD21" s="394" t="s">
        <v>382</v>
      </c>
      <c r="AG21" s="394" t="s">
        <v>382</v>
      </c>
      <c r="AH21" s="394" t="s">
        <v>382</v>
      </c>
      <c r="AJ21" s="394" t="s">
        <v>382</v>
      </c>
      <c r="AL21" s="394" t="s">
        <v>382</v>
      </c>
      <c r="AM21" s="394" t="s">
        <v>382</v>
      </c>
      <c r="AO21" s="394" t="s">
        <v>382</v>
      </c>
      <c r="AP21" s="394" t="s">
        <v>382</v>
      </c>
    </row>
    <row r="22" spans="30:42" x14ac:dyDescent="0.45">
      <c r="AD22" s="394" t="s">
        <v>383</v>
      </c>
      <c r="AG22" s="394" t="s">
        <v>383</v>
      </c>
      <c r="AH22" s="394" t="s">
        <v>383</v>
      </c>
      <c r="AJ22" s="394" t="s">
        <v>383</v>
      </c>
      <c r="AL22" s="394" t="s">
        <v>383</v>
      </c>
      <c r="AM22" s="394" t="s">
        <v>383</v>
      </c>
      <c r="AO22" s="394" t="s">
        <v>383</v>
      </c>
      <c r="AP22" s="394" t="s">
        <v>383</v>
      </c>
    </row>
    <row r="23" spans="30:42" x14ac:dyDescent="0.45">
      <c r="AD23" s="394" t="s">
        <v>384</v>
      </c>
      <c r="AG23" s="394" t="s">
        <v>384</v>
      </c>
      <c r="AH23" s="394" t="s">
        <v>384</v>
      </c>
      <c r="AJ23" s="394" t="s">
        <v>384</v>
      </c>
      <c r="AL23" s="394" t="s">
        <v>384</v>
      </c>
      <c r="AM23" s="394" t="s">
        <v>384</v>
      </c>
      <c r="AO23" s="394" t="s">
        <v>384</v>
      </c>
      <c r="AP23" s="394" t="s">
        <v>384</v>
      </c>
    </row>
    <row r="24" spans="30:42" x14ac:dyDescent="0.45">
      <c r="AD24" s="394" t="s">
        <v>385</v>
      </c>
      <c r="AG24" s="394" t="s">
        <v>385</v>
      </c>
      <c r="AH24" s="394" t="s">
        <v>385</v>
      </c>
      <c r="AJ24" s="394" t="s">
        <v>385</v>
      </c>
      <c r="AL24" s="394" t="s">
        <v>385</v>
      </c>
      <c r="AM24" s="394" t="s">
        <v>385</v>
      </c>
      <c r="AO24" s="394" t="s">
        <v>385</v>
      </c>
      <c r="AP24" s="394" t="s">
        <v>385</v>
      </c>
    </row>
    <row r="25" spans="30:42" x14ac:dyDescent="0.45">
      <c r="AD25" s="394" t="s">
        <v>386</v>
      </c>
      <c r="AG25" s="394" t="s">
        <v>386</v>
      </c>
      <c r="AH25" s="394" t="s">
        <v>386</v>
      </c>
      <c r="AJ25" s="394" t="s">
        <v>386</v>
      </c>
      <c r="AL25" s="394" t="s">
        <v>386</v>
      </c>
      <c r="AM25" s="394" t="s">
        <v>386</v>
      </c>
      <c r="AO25" s="394" t="s">
        <v>386</v>
      </c>
      <c r="AP25" s="394" t="s">
        <v>386</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265" r:id="rId4">
          <objectPr defaultSize="0" r:id="rId5">
            <anchor moveWithCells="1">
              <from>
                <xdr:col>0</xdr:col>
                <xdr:colOff>0</xdr:colOff>
                <xdr:row>0</xdr:row>
                <xdr:rowOff>0</xdr:rowOff>
              </from>
              <to>
                <xdr:col>6</xdr:col>
                <xdr:colOff>375557</xdr:colOff>
                <xdr:row>2</xdr:row>
                <xdr:rowOff>114300</xdr:rowOff>
              </to>
            </anchor>
          </objectPr>
        </oleObject>
      </mc:Choice>
      <mc:Fallback>
        <oleObject progId="Packager Shell Object" dvAspect="DVASPECT_ICON" shapeId="11265" r:id="rId4"/>
      </mc:Fallback>
    </mc:AlternateContent>
    <mc:AlternateContent xmlns:mc="http://schemas.openxmlformats.org/markup-compatibility/2006">
      <mc:Choice Requires="x14">
        <oleObject progId="Packager Shell Object" dvAspect="DVASPECT_ICON" shapeId="11266" r:id="rId6">
          <objectPr defaultSize="0" r:id="rId7">
            <anchor moveWithCells="1">
              <from>
                <xdr:col>0</xdr:col>
                <xdr:colOff>0</xdr:colOff>
                <xdr:row>0</xdr:row>
                <xdr:rowOff>0</xdr:rowOff>
              </from>
              <to>
                <xdr:col>0</xdr:col>
                <xdr:colOff>555171</xdr:colOff>
                <xdr:row>2</xdr:row>
                <xdr:rowOff>114300</xdr:rowOff>
              </to>
            </anchor>
          </objectPr>
        </oleObject>
      </mc:Choice>
      <mc:Fallback>
        <oleObject progId="Packager Shell Object" dvAspect="DVASPECT_ICON" shapeId="11266" r:id="rId6"/>
      </mc:Fallback>
    </mc:AlternateContent>
    <mc:AlternateContent xmlns:mc="http://schemas.openxmlformats.org/markup-compatibility/2006">
      <mc:Choice Requires="x14">
        <oleObject progId="Packager Shell Object" dvAspect="DVASPECT_ICON" shapeId="11267" r:id="rId8">
          <objectPr defaultSize="0" r:id="rId9">
            <anchor moveWithCells="1">
              <from>
                <xdr:col>0</xdr:col>
                <xdr:colOff>0</xdr:colOff>
                <xdr:row>0</xdr:row>
                <xdr:rowOff>0</xdr:rowOff>
              </from>
              <to>
                <xdr:col>1</xdr:col>
                <xdr:colOff>337457</xdr:colOff>
                <xdr:row>2</xdr:row>
                <xdr:rowOff>114300</xdr:rowOff>
              </to>
            </anchor>
          </objectPr>
        </oleObject>
      </mc:Choice>
      <mc:Fallback>
        <oleObject progId="Packager Shell Object" dvAspect="DVASPECT_ICON" shapeId="11267"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2:I626"/>
  <sheetViews>
    <sheetView topLeftCell="A5" zoomScale="80" zoomScaleNormal="80" workbookViewId="0">
      <selection activeCell="F16" sqref="F16"/>
    </sheetView>
  </sheetViews>
  <sheetFormatPr baseColWidth="10" defaultColWidth="8.92578125" defaultRowHeight="12.45" x14ac:dyDescent="0.3"/>
  <cols>
    <col min="1" max="1" width="25.92578125" style="1" customWidth="1"/>
    <col min="2" max="2" width="30.5703125" style="1" customWidth="1"/>
    <col min="3" max="3" width="52.42578125" style="1" customWidth="1"/>
    <col min="4" max="4" width="23.5" style="1" customWidth="1"/>
    <col min="5" max="5" width="19.5703125" style="1" customWidth="1"/>
    <col min="6" max="6" width="18.42578125" style="1" customWidth="1"/>
    <col min="7" max="7" width="10.42578125" style="1" customWidth="1"/>
    <col min="8" max="11" width="8.92578125" style="1"/>
    <col min="12" max="12" width="14.7109375" style="1" bestFit="1" customWidth="1"/>
    <col min="13" max="13" width="15" style="1" bestFit="1" customWidth="1"/>
    <col min="14" max="16384" width="8.92578125" style="1"/>
  </cols>
  <sheetData>
    <row r="2" spans="2:7" x14ac:dyDescent="0.3">
      <c r="B2" s="3" t="s">
        <v>77</v>
      </c>
    </row>
    <row r="3" spans="2:7" x14ac:dyDescent="0.3">
      <c r="B3" s="538" t="s">
        <v>74</v>
      </c>
      <c r="C3" s="538" t="s">
        <v>226</v>
      </c>
      <c r="D3" s="538" t="s">
        <v>228</v>
      </c>
      <c r="E3" s="538" t="s">
        <v>76</v>
      </c>
      <c r="F3" s="538" t="s">
        <v>123</v>
      </c>
      <c r="G3" s="538" t="s">
        <v>25</v>
      </c>
    </row>
    <row r="4" spans="2:7" hidden="1" x14ac:dyDescent="0.3">
      <c r="B4" s="538" t="s">
        <v>73</v>
      </c>
      <c r="C4" s="541" t="s">
        <v>30</v>
      </c>
      <c r="D4" s="539" t="s">
        <v>227</v>
      </c>
      <c r="E4" s="538" t="s">
        <v>75</v>
      </c>
      <c r="F4" s="538" t="str">
        <f t="array" ref="F4">IFERROR(INDEX($C$4:$C$21, MATCH(0, COUNTIF($F$3:F3, $C$4:$C$21&amp;"") + IF($C$4:$C$21="",1,0), 0)), "")</f>
        <v>--Select--</v>
      </c>
      <c r="G4" s="538" t="s">
        <v>24</v>
      </c>
    </row>
    <row r="5" spans="2:7" s="12" customFormat="1" x14ac:dyDescent="0.3">
      <c r="B5" s="538" t="s">
        <v>2156</v>
      </c>
      <c r="C5" s="541" t="s">
        <v>2157</v>
      </c>
      <c r="D5" s="539"/>
      <c r="E5" s="538" t="s">
        <v>1833</v>
      </c>
      <c r="F5" s="538" t="str">
        <f t="array" ref="F5">IFERROR(INDEX($C$4:$C$21, MATCH(0, COUNTIF($F$3:F4, $C$4:$C$21&amp;"") + IF($C$4:$C$21="",1,0), 0)), "")</f>
        <v>HIV I-3b: Porcentaje de hombres que tienen relaciones sexuales con hombres con sífilis activa</v>
      </c>
      <c r="G5" s="538" t="s">
        <v>2158</v>
      </c>
    </row>
    <row r="6" spans="2:7" s="12" customFormat="1" x14ac:dyDescent="0.3">
      <c r="B6" s="538" t="s">
        <v>2159</v>
      </c>
      <c r="C6" s="541" t="s">
        <v>2160</v>
      </c>
      <c r="D6" s="539"/>
      <c r="E6" s="538" t="s">
        <v>1833</v>
      </c>
      <c r="F6" s="538" t="str">
        <f t="array" ref="F6">IFERROR(INDEX($C$4:$C$21, MATCH(0, COUNTIF($F$3:F5, $C$4:$C$21&amp;"") + IF($C$4:$C$21="",1,0), 0)), "")</f>
        <v>HIV I-3c: Porcentaje de trabajadores del sexo con sífilis activa</v>
      </c>
      <c r="G6" s="538" t="s">
        <v>2161</v>
      </c>
    </row>
    <row r="7" spans="2:7" s="12" customFormat="1" x14ac:dyDescent="0.3">
      <c r="B7" s="538" t="s">
        <v>2162</v>
      </c>
      <c r="C7" s="541" t="s">
        <v>2163</v>
      </c>
      <c r="D7" s="539"/>
      <c r="E7" s="538" t="s">
        <v>1833</v>
      </c>
      <c r="F7" s="538" t="str">
        <f t="array" ref="F7">IFERROR(INDEX($C$4:$C$21, MATCH(0, COUNTIF($F$3:F6, $C$4:$C$21&amp;"") + IF($C$4:$C$21="",1,0), 0)), "")</f>
        <v>HIV I-6: porcentaje estimado de niños con infección por VIH a causa de mujeres seropositivas que han dado a luz en los últimos 12 meses</v>
      </c>
      <c r="G7" s="538" t="s">
        <v>2164</v>
      </c>
    </row>
    <row r="8" spans="2:7" s="12" customFormat="1" x14ac:dyDescent="0.3">
      <c r="B8" s="538" t="s">
        <v>1834</v>
      </c>
      <c r="C8" s="541" t="s">
        <v>1835</v>
      </c>
      <c r="D8" s="539" t="s">
        <v>1836</v>
      </c>
      <c r="E8" s="538" t="s">
        <v>1833</v>
      </c>
      <c r="F8" s="538" t="str">
        <f t="array" ref="F8">IFERROR(INDEX($C$4:$C$21, MATCH(0, COUNTIF($F$3:F7, $C$4:$C$21&amp;"") + IF($C$4:$C$21="",1,0), 0)), "")</f>
        <v>HIV I-9a(M): Porcentaje de hombres que mantienen relaciones sexuales con otros hombres y viven con el VIH</v>
      </c>
      <c r="G8" s="538" t="s">
        <v>2165</v>
      </c>
    </row>
    <row r="9" spans="2:7" s="12" customFormat="1" x14ac:dyDescent="0.3">
      <c r="B9" s="538" t="s">
        <v>1841</v>
      </c>
      <c r="C9" s="541" t="s">
        <v>1842</v>
      </c>
      <c r="D9" s="539" t="s">
        <v>1836</v>
      </c>
      <c r="E9" s="538" t="s">
        <v>1833</v>
      </c>
      <c r="F9" s="538" t="str">
        <f t="array" ref="F9">IFERROR(INDEX($C$4:$C$21, MATCH(0, COUNTIF($F$3:F8, $C$4:$C$21&amp;"") + IF($C$4:$C$21="",1,0), 0)), "")</f>
        <v>HIV I-9b(M): Porcentaje de personas transgénero que viven con el VIH</v>
      </c>
      <c r="G9" s="538" t="s">
        <v>2166</v>
      </c>
    </row>
    <row r="10" spans="2:7" s="12" customFormat="1" x14ac:dyDescent="0.3">
      <c r="B10" s="538" t="s">
        <v>1845</v>
      </c>
      <c r="C10" s="541" t="s">
        <v>1846</v>
      </c>
      <c r="D10" s="539" t="s">
        <v>1836</v>
      </c>
      <c r="E10" s="538" t="s">
        <v>1833</v>
      </c>
      <c r="F10" s="538" t="str">
        <f t="array" ref="F10">IFERROR(INDEX($C$4:$C$21, MATCH(0, COUNTIF($F$3:F9, $C$4:$C$21&amp;"") + IF($C$4:$C$21="",1,0), 0)), "")</f>
        <v>HIV I-10(M): Porcentaje de profesionales del sexo que viven con el VIH</v>
      </c>
      <c r="G10" s="538" t="s">
        <v>2167</v>
      </c>
    </row>
    <row r="11" spans="2:7" s="12" customFormat="1" x14ac:dyDescent="0.3">
      <c r="B11" s="538" t="s">
        <v>1849</v>
      </c>
      <c r="C11" s="541" t="s">
        <v>1850</v>
      </c>
      <c r="D11" s="539" t="s">
        <v>1836</v>
      </c>
      <c r="E11" s="538" t="s">
        <v>1833</v>
      </c>
      <c r="F11" s="538" t="str">
        <f t="array" ref="F11">IFERROR(INDEX($C$4:$C$21, MATCH(0, COUNTIF($F$3:F10, $C$4:$C$21&amp;"") + IF($C$4:$C$21="",1,0), 0)), "")</f>
        <v>HIV I-11(M): Porcentaje de consumidores de drogas inyectables que viven con el VIH</v>
      </c>
      <c r="G11" s="538" t="s">
        <v>2168</v>
      </c>
    </row>
    <row r="12" spans="2:7" s="12" customFormat="1" x14ac:dyDescent="0.3">
      <c r="B12" s="538" t="s">
        <v>2169</v>
      </c>
      <c r="C12" s="541" t="s">
        <v>2170</v>
      </c>
      <c r="D12" s="539"/>
      <c r="E12" s="538" t="s">
        <v>1833</v>
      </c>
      <c r="F12" s="538" t="str">
        <f t="array" ref="F12">IFERROR(INDEX($C$4:$C$21, MATCH(0, COUNTIF($F$3:F11, $C$4:$C$21&amp;"") + IF($C$4:$C$21="",1,0), 0)), "")</f>
        <v>HIV I-12: Porcentaje de miembros de otras poblaciones (especificar) que viven con el VIH</v>
      </c>
      <c r="G12" s="538" t="s">
        <v>2171</v>
      </c>
    </row>
    <row r="13" spans="2:7" s="12" customFormat="1" x14ac:dyDescent="0.3">
      <c r="B13" s="538" t="s">
        <v>1870</v>
      </c>
      <c r="C13" s="541" t="s">
        <v>1871</v>
      </c>
      <c r="D13" s="539" t="s">
        <v>2172</v>
      </c>
      <c r="E13" s="538" t="s">
        <v>1833</v>
      </c>
      <c r="F13" s="538" t="str">
        <f t="array" ref="F13">IFERROR(INDEX($C$4:$C$21, MATCH(0, COUNTIF($F$3:F12, $C$4:$C$21&amp;"") + IF($C$4:$C$21="",1,0), 0)), "")</f>
        <v>HIV I-4: Número de muertes relacionadas con SIDA por 100,000 habitantes</v>
      </c>
      <c r="G13" s="538" t="s">
        <v>2173</v>
      </c>
    </row>
    <row r="14" spans="2:7" s="12" customFormat="1" x14ac:dyDescent="0.3">
      <c r="B14" s="538" t="s">
        <v>2174</v>
      </c>
      <c r="C14" s="541" t="s">
        <v>2175</v>
      </c>
      <c r="D14" s="539"/>
      <c r="E14" s="538" t="s">
        <v>1833</v>
      </c>
      <c r="F14" s="538" t="str">
        <f t="array" ref="F14">IFERROR(INDEX($C$4:$C$21, MATCH(0, COUNTIF($F$3:F13, $C$4:$C$21&amp;"") + IF($C$4:$C$21="",1,0), 0)), "")</f>
        <v>TB/HIV I-1: Tasa de mortalidad de la tuberculosis/VIH (por cada 100.000 habitantes)</v>
      </c>
      <c r="G14" s="538" t="s">
        <v>2176</v>
      </c>
    </row>
    <row r="15" spans="2:7" s="12" customFormat="1" x14ac:dyDescent="0.3">
      <c r="B15" s="538" t="s">
        <v>2177</v>
      </c>
      <c r="C15" s="541" t="s">
        <v>2178</v>
      </c>
      <c r="D15" s="539"/>
      <c r="E15" s="538" t="s">
        <v>1833</v>
      </c>
      <c r="F15" s="538" t="str">
        <f t="array" ref="F15">IFERROR(INDEX($C$4:$C$21, MATCH(0, COUNTIF($F$3:F14, $C$4:$C$21&amp;"") + IF($C$4:$C$21="",1,0), 0)), "")</f>
        <v>HSS I-1: Tasa de mortalidad de niños menores de 5 años por cada 1.000 niños nacidos vivos</v>
      </c>
      <c r="G15" s="538" t="s">
        <v>2179</v>
      </c>
    </row>
    <row r="16" spans="2:7" s="12" customFormat="1" x14ac:dyDescent="0.3">
      <c r="B16" s="538" t="s">
        <v>2180</v>
      </c>
      <c r="C16" s="541" t="s">
        <v>2181</v>
      </c>
      <c r="D16" s="539"/>
      <c r="E16" s="538" t="s">
        <v>1833</v>
      </c>
      <c r="F16" s="538" t="str">
        <f t="array" ref="F16">IFERROR(INDEX($C$4:$C$21, MATCH(0, COUNTIF($F$3:F15, $C$4:$C$21&amp;"") + IF($C$4:$C$21="",1,0), 0)), "")</f>
        <v>HSS I-2: Tasa de mortalidad neonatal (por cada 100.000 habitantes)</v>
      </c>
      <c r="G16" s="538" t="s">
        <v>2182</v>
      </c>
    </row>
    <row r="17" spans="2:7" s="12" customFormat="1" x14ac:dyDescent="0.3">
      <c r="B17" s="538" t="s">
        <v>2183</v>
      </c>
      <c r="C17" s="541" t="s">
        <v>2184</v>
      </c>
      <c r="D17" s="539"/>
      <c r="E17" s="538" t="s">
        <v>1833</v>
      </c>
      <c r="F17" s="538" t="str">
        <f t="array" ref="F17">IFERROR(INDEX($C$4:$C$21, MATCH(0, COUNTIF($F$3:F16, $C$4:$C$21&amp;"") + IF($C$4:$C$21="",1,0), 0)), "")</f>
        <v>HSS I-3: Tasa de mortalidad materna (por cada 100.000 habitantes)</v>
      </c>
      <c r="G17" s="538" t="s">
        <v>2185</v>
      </c>
    </row>
    <row r="18" spans="2:7" s="12" customFormat="1" x14ac:dyDescent="0.3">
      <c r="B18" s="538" t="s">
        <v>1911</v>
      </c>
      <c r="C18" s="541" t="s">
        <v>1912</v>
      </c>
      <c r="D18" s="539" t="s">
        <v>2186</v>
      </c>
      <c r="E18" s="538" t="s">
        <v>1833</v>
      </c>
      <c r="F18" s="538" t="str">
        <f t="array" ref="F18">IFERROR(INDEX($C$4:$C$21, MATCH(0, COUNTIF($F$3:F17, $C$4:$C$21&amp;"") + IF($C$4:$C$21="",1,0), 0)), "")</f>
        <v>HIV I-14: Número de infecciones nuevas de VIH por 1000 habitantes no infectados (población no infectada)</v>
      </c>
      <c r="G18" s="538" t="s">
        <v>2187</v>
      </c>
    </row>
    <row r="19" spans="2:7" s="12" customFormat="1" x14ac:dyDescent="0.3">
      <c r="B19" s="538" t="s">
        <v>2188</v>
      </c>
      <c r="C19" s="541" t="s">
        <v>2189</v>
      </c>
      <c r="D19" s="539"/>
      <c r="E19" s="538" t="s">
        <v>1833</v>
      </c>
      <c r="F19" s="538" t="str">
        <f t="array" ref="F19">IFERROR(INDEX($C$4:$C$21, MATCH(0, COUNTIF($F$3:F18, $C$4:$C$21&amp;"") + IF($C$4:$C$21="",1,0), 0)), "")</f>
        <v>HIV I-3.1a: Porcentaje de individuos seropositivos para sífilis</v>
      </c>
      <c r="G19" s="538" t="s">
        <v>2190</v>
      </c>
    </row>
    <row r="20" spans="2:7" s="12" customFormat="1" x14ac:dyDescent="0.3">
      <c r="B20" s="538" t="s">
        <v>1932</v>
      </c>
      <c r="C20" s="541" t="s">
        <v>1933</v>
      </c>
      <c r="D20" s="539" t="s">
        <v>2191</v>
      </c>
      <c r="E20" s="538" t="s">
        <v>1833</v>
      </c>
      <c r="F20" s="538" t="str">
        <f t="array" ref="F20">IFERROR(INDEX($C$4:$C$21, MATCH(0, COUNTIF($F$3:F19, $C$4:$C$21&amp;"") + IF($C$4:$C$21="",1,0), 0)), "")</f>
        <v>HIV I-13: Número y porcentaje de personas que viven con el VIH</v>
      </c>
      <c r="G20" s="538" t="s">
        <v>2192</v>
      </c>
    </row>
    <row r="22" spans="2:7" x14ac:dyDescent="0.3">
      <c r="B22" s="3" t="s">
        <v>78</v>
      </c>
    </row>
    <row r="23" spans="2:7" x14ac:dyDescent="0.3">
      <c r="B23" s="538" t="s">
        <v>74</v>
      </c>
      <c r="C23" s="538" t="s">
        <v>226</v>
      </c>
      <c r="D23" s="538" t="s">
        <v>228</v>
      </c>
      <c r="E23" s="538" t="s">
        <v>76</v>
      </c>
      <c r="F23" s="538" t="s">
        <v>123</v>
      </c>
      <c r="G23" s="538" t="s">
        <v>25</v>
      </c>
    </row>
    <row r="24" spans="2:7" hidden="1" x14ac:dyDescent="0.3">
      <c r="B24" s="538" t="s">
        <v>73</v>
      </c>
      <c r="C24" s="541" t="s">
        <v>30</v>
      </c>
      <c r="D24" s="539" t="s">
        <v>227</v>
      </c>
      <c r="E24" s="538" t="s">
        <v>75</v>
      </c>
      <c r="F24" s="538" t="str">
        <f t="array" ref="F24">IFERROR(INDEX($C$24:$C$41, MATCH(0, COUNTIF($F$23:F23, $C$24:$C$41&amp;"") + IF($C$24:$C$41="",1,0), 0)), "")</f>
        <v>--Select--</v>
      </c>
      <c r="G24" s="538" t="s">
        <v>24</v>
      </c>
    </row>
    <row r="25" spans="2:7" s="12" customFormat="1" x14ac:dyDescent="0.3">
      <c r="B25" s="538" t="s">
        <v>2193</v>
      </c>
      <c r="C25" s="541" t="s">
        <v>2194</v>
      </c>
      <c r="D25" s="539"/>
      <c r="E25" s="538" t="s">
        <v>1833</v>
      </c>
      <c r="F25" s="538" t="str">
        <f t="array" ref="F25">IFERROR(INDEX($C$24:$C$41, MATCH(0, COUNTIF($F$23:F24, $C$24:$C$41&amp;"") + IF($C$24:$C$41="",1,0), 0)), "")</f>
        <v>HSS O-3: relación entre el gasto por hogar por el uso de los servicios sanitarios y el gasto sanitario total</v>
      </c>
      <c r="G25" s="538" t="s">
        <v>2195</v>
      </c>
    </row>
    <row r="26" spans="2:7" s="12" customFormat="1" x14ac:dyDescent="0.3">
      <c r="B26" s="538" t="s">
        <v>1942</v>
      </c>
      <c r="C26" s="541" t="s">
        <v>1943</v>
      </c>
      <c r="D26" s="539" t="s">
        <v>2196</v>
      </c>
      <c r="E26" s="538" t="s">
        <v>1833</v>
      </c>
      <c r="F26" s="538" t="str">
        <f t="array" ref="F26">IFERROR(INDEX($C$24:$C$41, MATCH(0, COUNTIF($F$23:F25, $C$24:$C$41&amp;"") + IF($C$24:$C$41="",1,0), 0)), "")</f>
        <v>HIV O-1(M): Porcentaje de adultos y niños con VIH que se sabe están bajo tratamiento 12 meses después de iniciar tratamiento antirretroviral</v>
      </c>
      <c r="G26" s="538" t="s">
        <v>2197</v>
      </c>
    </row>
    <row r="27" spans="2:7" s="12" customFormat="1" x14ac:dyDescent="0.3">
      <c r="B27" s="538" t="s">
        <v>1955</v>
      </c>
      <c r="C27" s="541" t="s">
        <v>1956</v>
      </c>
      <c r="D27" s="539" t="s">
        <v>1836</v>
      </c>
      <c r="E27" s="538" t="s">
        <v>1833</v>
      </c>
      <c r="F27" s="538" t="str">
        <f t="array" ref="F27">IFERROR(INDEX($C$24:$C$41, MATCH(0, COUNTIF($F$23:F26, $C$24:$C$41&amp;"") + IF($C$24:$C$41="",1,0), 0)), "")</f>
        <v>HIV O-4a(M): Porcentaje de hombres que afirman haber utilizado preservativo en su última relación de sexo anal con otro hombre</v>
      </c>
      <c r="G27" s="538" t="s">
        <v>2198</v>
      </c>
    </row>
    <row r="28" spans="2:7" s="12" customFormat="1" x14ac:dyDescent="0.3">
      <c r="B28" s="538" t="s">
        <v>1959</v>
      </c>
      <c r="C28" s="541" t="s">
        <v>1960</v>
      </c>
      <c r="D28" s="539" t="s">
        <v>2199</v>
      </c>
      <c r="E28" s="538" t="s">
        <v>1833</v>
      </c>
      <c r="F28" s="538" t="str">
        <f t="array" ref="F28">IFERROR(INDEX($C$24:$C$41, MATCH(0, COUNTIF($F$23:F27, $C$24:$C$41&amp;"") + IF($C$24:$C$41="",1,0), 0)), "")</f>
        <v>HIV O-5(M): porcentaje de trabajadores del sexo que dicen haber utilizado preservativo con su último cliente</v>
      </c>
      <c r="G28" s="538" t="s">
        <v>2200</v>
      </c>
    </row>
    <row r="29" spans="2:7" s="12" customFormat="1" x14ac:dyDescent="0.3">
      <c r="B29" s="538" t="s">
        <v>1965</v>
      </c>
      <c r="C29" s="541" t="s">
        <v>1966</v>
      </c>
      <c r="D29" s="539" t="s">
        <v>2199</v>
      </c>
      <c r="E29" s="538" t="s">
        <v>1833</v>
      </c>
      <c r="F29" s="538" t="str">
        <f t="array" ref="F29">IFERROR(INDEX($C$24:$C$41, MATCH(0, COUNTIF($F$23:F28, $C$24:$C$41&amp;"") + IF($C$24:$C$41="",1,0), 0)), "")</f>
        <v>HIV O-6(M): porcentaje de usuarios de drogas inyectables que dicen haber utilizado equipos de inyección estériles en su última inyección</v>
      </c>
      <c r="G29" s="538" t="s">
        <v>2201</v>
      </c>
    </row>
    <row r="30" spans="2:7" s="12" customFormat="1" x14ac:dyDescent="0.3">
      <c r="B30" s="538" t="s">
        <v>2202</v>
      </c>
      <c r="C30" s="541" t="s">
        <v>2203</v>
      </c>
      <c r="D30" s="539"/>
      <c r="E30" s="538" t="s">
        <v>1833</v>
      </c>
      <c r="F30" s="538" t="str">
        <f t="array" ref="F30">IFERROR(INDEX($C$24:$C$41, MATCH(0, COUNTIF($F$23:F29, $C$24:$C$41&amp;"") + IF($C$24:$C$41="",1,0), 0)), "")</f>
        <v>HIV O-7: porcentaje de otras poblaciones vulnerables que dicen haber utilizado preservativo en su última relación sexual</v>
      </c>
      <c r="G30" s="538" t="s">
        <v>2204</v>
      </c>
    </row>
    <row r="31" spans="2:7" s="12" customFormat="1" x14ac:dyDescent="0.3">
      <c r="B31" s="538" t="s">
        <v>2205</v>
      </c>
      <c r="C31" s="541" t="s">
        <v>2206</v>
      </c>
      <c r="D31" s="539"/>
      <c r="E31" s="538" t="s">
        <v>1833</v>
      </c>
      <c r="F31" s="538" t="str">
        <f t="array" ref="F31">IFERROR(INDEX($C$24:$C$41, MATCH(0, COUNTIF($F$23:F30, $C$24:$C$41&amp;"") + IF($C$24:$C$41="",1,0), 0)), "")</f>
        <v>HSS O-1: Porcentaje de mujeres que asisten a los servicios de atención prenatal</v>
      </c>
      <c r="G31" s="538" t="s">
        <v>2207</v>
      </c>
    </row>
    <row r="32" spans="2:7" s="12" customFormat="1" x14ac:dyDescent="0.3">
      <c r="B32" s="538" t="s">
        <v>2208</v>
      </c>
      <c r="C32" s="541" t="s">
        <v>2209</v>
      </c>
      <c r="D32" s="539"/>
      <c r="E32" s="538" t="s">
        <v>1833</v>
      </c>
      <c r="F32" s="538" t="str">
        <f t="array" ref="F32">IFERROR(INDEX($C$24:$C$41, MATCH(0, COUNTIF($F$23:F31, $C$24:$C$41&amp;"") + IF($C$24:$C$41="",1,0), 0)), "")</f>
        <v>HSS O-2: Porcentaje de nacimientos asistidos por un profesional de la salud capacitado</v>
      </c>
      <c r="G32" s="538" t="s">
        <v>2210</v>
      </c>
    </row>
    <row r="33" spans="1:7" s="12" customFormat="1" x14ac:dyDescent="0.3">
      <c r="B33" s="538" t="s">
        <v>2211</v>
      </c>
      <c r="C33" s="541" t="s">
        <v>2212</v>
      </c>
      <c r="D33" s="539"/>
      <c r="E33" s="538" t="s">
        <v>1833</v>
      </c>
      <c r="F33" s="538" t="str">
        <f t="array" ref="F33">IFERROR(INDEX($C$24:$C$41, MATCH(0, COUNTIF($F$23:F32, $C$24:$C$41&amp;"") + IF($C$24:$C$41="",1,0), 0)), "")</f>
        <v>HIV O-10: Porcentaje de mujeres y hombres con parejas casuales en los últimos 12 meses, que reportan el uso de condón durante su ultima relación sexual</v>
      </c>
      <c r="G33" s="538" t="s">
        <v>2213</v>
      </c>
    </row>
    <row r="34" spans="1:7" s="12" customFormat="1" x14ac:dyDescent="0.3">
      <c r="B34" s="538" t="s">
        <v>1983</v>
      </c>
      <c r="C34" s="541" t="s">
        <v>1984</v>
      </c>
      <c r="D34" s="539" t="s">
        <v>1836</v>
      </c>
      <c r="E34" s="538" t="s">
        <v>1833</v>
      </c>
      <c r="F34" s="538" t="str">
        <f t="array" ref="F34">IFERROR(INDEX($C$24:$C$41, MATCH(0, COUNTIF($F$23:F33, $C$24:$C$41&amp;"") + IF($C$24:$C$41="",1,0), 0)), "")</f>
        <v>HIV O-4.1b(M): Porcentaje de personas transgénero que reportan uso de condón la última vez que sostuvieron relaciones sexuales con una pareja</v>
      </c>
      <c r="G34" s="538" t="s">
        <v>2214</v>
      </c>
    </row>
    <row r="35" spans="1:7" s="12" customFormat="1" x14ac:dyDescent="0.3">
      <c r="B35" s="538" t="s">
        <v>1987</v>
      </c>
      <c r="C35" s="541" t="s">
        <v>1988</v>
      </c>
      <c r="D35" s="539" t="s">
        <v>2199</v>
      </c>
      <c r="E35" s="538" t="s">
        <v>1833</v>
      </c>
      <c r="F35" s="538" t="str">
        <f t="array" ref="F35">IFERROR(INDEX($C$24:$C$41, MATCH(0, COUNTIF($F$23:F34, $C$24:$C$41&amp;"") + IF($C$24:$C$41="",1,0), 0)), "")</f>
        <v>HIV O-9: Porcentaje de personas que se inyectan drogas que reportan uso del condón en su ultima relación sexual</v>
      </c>
      <c r="G35" s="538" t="s">
        <v>2215</v>
      </c>
    </row>
    <row r="36" spans="1:7" s="12" customFormat="1" x14ac:dyDescent="0.3">
      <c r="B36" s="538" t="s">
        <v>1993</v>
      </c>
      <c r="C36" s="541" t="s">
        <v>1994</v>
      </c>
      <c r="D36" s="539" t="s">
        <v>1865</v>
      </c>
      <c r="E36" s="538" t="s">
        <v>1833</v>
      </c>
      <c r="F36" s="538" t="str">
        <f t="array" ref="F36">IFERROR(INDEX($C$24:$C$41, MATCH(0, COUNTIF($F$23:F35, $C$24:$C$41&amp;"") + IF($C$24:$C$41="",1,0), 0)), "")</f>
        <v>HIV O-11: Porcentaje de personas que viven con el VIH que conocen su estado de VIH entre las estimadas</v>
      </c>
      <c r="G36" s="538" t="s">
        <v>2216</v>
      </c>
    </row>
    <row r="37" spans="1:7" s="12" customFormat="1" x14ac:dyDescent="0.3">
      <c r="B37" s="538" t="s">
        <v>2217</v>
      </c>
      <c r="C37" s="541" t="s">
        <v>2218</v>
      </c>
      <c r="D37" s="539"/>
      <c r="E37" s="538" t="s">
        <v>1833</v>
      </c>
      <c r="F37" s="538" t="str">
        <f t="array" ref="F37">IFERROR(INDEX($C$24:$C$41, MATCH(0, COUNTIF($F$23:F36, $C$24:$C$41&amp;"") + IF($C$24:$C$41="",1,0), 0)), "")</f>
        <v>HIV O-12: Porcentaje de personas que viven con VIH que están en TARV y tienen carga viral suprimida (entre todas las PVVIH en TARV que tienen una medición de carga viral independientemente de cuándo iniciaron TARV)</v>
      </c>
      <c r="G37" s="538" t="s">
        <v>2219</v>
      </c>
    </row>
    <row r="38" spans="1:7" s="12" customFormat="1" x14ac:dyDescent="0.3">
      <c r="B38" s="538" t="s">
        <v>2220</v>
      </c>
      <c r="C38" s="541" t="s">
        <v>2221</v>
      </c>
      <c r="D38" s="539"/>
      <c r="E38" s="538" t="s">
        <v>1833</v>
      </c>
      <c r="F38" s="538" t="str">
        <f t="array" ref="F38">IFERROR(INDEX($C$24:$C$41, MATCH(0, COUNTIF($F$23:F37, $C$24:$C$41&amp;"") + IF($C$24:$C$41="",1,0), 0)), "")</f>
        <v>HIV O-13: Porcentaje de mujeres de 15-49 años, casadas o que viven en pareja, que han sufrido violencia física o sexual por una pareja masculina en los últimos 12 meses</v>
      </c>
      <c r="G38" s="538" t="s">
        <v>2222</v>
      </c>
    </row>
    <row r="39" spans="1:7" s="12" customFormat="1" x14ac:dyDescent="0.3">
      <c r="B39" s="538" t="s">
        <v>2223</v>
      </c>
      <c r="C39" s="541" t="s">
        <v>2224</v>
      </c>
      <c r="D39" s="539"/>
      <c r="E39" s="538" t="s">
        <v>1833</v>
      </c>
      <c r="F39" s="538" t="str">
        <f t="array" ref="F39">IFERROR(INDEX($C$24:$C$41, MATCH(0, COUNTIF($F$23:F38, $C$24:$C$41&amp;"") + IF($C$24:$C$41="",1,0), 0)), "")</f>
        <v>HIV O-14: Porcentaje de mujeres y hombres de 15-49 años que reportan actitudes discriminatorias hacia las personas que viven con el VIH</v>
      </c>
      <c r="G39" s="538" t="s">
        <v>2225</v>
      </c>
    </row>
    <row r="40" spans="1:7" s="12" customFormat="1" x14ac:dyDescent="0.3">
      <c r="B40" s="538" t="s">
        <v>2226</v>
      </c>
      <c r="C40" s="541" t="s">
        <v>2227</v>
      </c>
      <c r="D40" s="539"/>
      <c r="E40" s="538" t="s">
        <v>1833</v>
      </c>
      <c r="F40" s="538" t="str">
        <f t="array" ref="F40">IFERROR(INDEX($C$24:$C$41, MATCH(0, COUNTIF($F$23:F39, $C$24:$C$41&amp;"") + IF($C$24:$C$41="",1,0), 0)), "")</f>
        <v>HIV O-15: Porcentaje de personas que viven con el VIH que reportan haber experimentado discriminación en los servicios de salud</v>
      </c>
      <c r="G40" s="538" t="s">
        <v>2228</v>
      </c>
    </row>
    <row r="42" spans="1:7" x14ac:dyDescent="0.3">
      <c r="B42" s="3" t="s">
        <v>113</v>
      </c>
    </row>
    <row r="43" spans="1:7" x14ac:dyDescent="0.3">
      <c r="A43" s="545" t="s">
        <v>1</v>
      </c>
      <c r="B43" s="546" t="s">
        <v>89</v>
      </c>
      <c r="C43" s="546" t="s">
        <v>226</v>
      </c>
      <c r="D43" s="546" t="s">
        <v>228</v>
      </c>
      <c r="E43" s="546" t="s">
        <v>85</v>
      </c>
      <c r="F43" s="546" t="s">
        <v>86</v>
      </c>
      <c r="G43" s="546" t="s">
        <v>25</v>
      </c>
    </row>
    <row r="44" spans="1:7" hidden="1" x14ac:dyDescent="0.3">
      <c r="A44" s="546" t="s">
        <v>84</v>
      </c>
      <c r="B44" s="547" t="s">
        <v>63</v>
      </c>
      <c r="C44" s="548" t="s">
        <v>30</v>
      </c>
      <c r="D44" s="547" t="s">
        <v>227</v>
      </c>
      <c r="E44" s="546"/>
      <c r="F44" s="546"/>
      <c r="G44" s="546" t="s">
        <v>24</v>
      </c>
    </row>
    <row r="45" spans="1:7" s="12" customFormat="1" x14ac:dyDescent="0.3">
      <c r="A45" s="546" t="s">
        <v>2242</v>
      </c>
      <c r="B45" s="547" t="s">
        <v>2317</v>
      </c>
      <c r="C45" s="548" t="s">
        <v>2318</v>
      </c>
      <c r="D45" s="547"/>
      <c r="E45" s="546"/>
      <c r="F45" s="546"/>
      <c r="G45" s="546" t="s">
        <v>2319</v>
      </c>
    </row>
    <row r="46" spans="1:7" s="12" customFormat="1" x14ac:dyDescent="0.3">
      <c r="A46" s="546" t="s">
        <v>2242</v>
      </c>
      <c r="B46" s="547" t="s">
        <v>2320</v>
      </c>
      <c r="C46" s="548" t="s">
        <v>2321</v>
      </c>
      <c r="D46" s="547"/>
      <c r="E46" s="546"/>
      <c r="F46" s="546"/>
      <c r="G46" s="546" t="s">
        <v>2322</v>
      </c>
    </row>
    <row r="47" spans="1:7" s="12" customFormat="1" x14ac:dyDescent="0.3">
      <c r="A47" s="546" t="s">
        <v>2242</v>
      </c>
      <c r="B47" s="547" t="s">
        <v>2323</v>
      </c>
      <c r="C47" s="548" t="s">
        <v>2324</v>
      </c>
      <c r="D47" s="547"/>
      <c r="E47" s="546"/>
      <c r="F47" s="546"/>
      <c r="G47" s="546" t="s">
        <v>2325</v>
      </c>
    </row>
    <row r="48" spans="1:7" s="12" customFormat="1" x14ac:dyDescent="0.3">
      <c r="A48" s="546" t="s">
        <v>2230</v>
      </c>
      <c r="B48" s="547" t="s">
        <v>2326</v>
      </c>
      <c r="C48" s="548" t="s">
        <v>2327</v>
      </c>
      <c r="D48" s="547"/>
      <c r="E48" s="546"/>
      <c r="F48" s="546"/>
      <c r="G48" s="546" t="s">
        <v>2328</v>
      </c>
    </row>
    <row r="49" spans="1:7" s="12" customFormat="1" x14ac:dyDescent="0.3">
      <c r="A49" s="546" t="s">
        <v>2230</v>
      </c>
      <c r="B49" s="547" t="s">
        <v>2329</v>
      </c>
      <c r="C49" s="548" t="s">
        <v>2330</v>
      </c>
      <c r="D49" s="547"/>
      <c r="E49" s="546"/>
      <c r="F49" s="546"/>
      <c r="G49" s="546" t="s">
        <v>2331</v>
      </c>
    </row>
    <row r="50" spans="1:7" s="12" customFormat="1" x14ac:dyDescent="0.3">
      <c r="A50" s="546" t="s">
        <v>2230</v>
      </c>
      <c r="B50" s="547" t="s">
        <v>2332</v>
      </c>
      <c r="C50" s="548" t="s">
        <v>2333</v>
      </c>
      <c r="D50" s="547"/>
      <c r="E50" s="546"/>
      <c r="F50" s="546"/>
      <c r="G50" s="546" t="s">
        <v>2334</v>
      </c>
    </row>
    <row r="51" spans="1:7" s="12" customFormat="1" x14ac:dyDescent="0.3">
      <c r="A51" s="546" t="s">
        <v>2234</v>
      </c>
      <c r="B51" s="547" t="s">
        <v>2335</v>
      </c>
      <c r="C51" s="548" t="s">
        <v>2336</v>
      </c>
      <c r="D51" s="547"/>
      <c r="E51" s="546"/>
      <c r="F51" s="546"/>
      <c r="G51" s="546" t="s">
        <v>2337</v>
      </c>
    </row>
    <row r="52" spans="1:7" s="12" customFormat="1" x14ac:dyDescent="0.3">
      <c r="A52" s="546" t="s">
        <v>2234</v>
      </c>
      <c r="B52" s="547" t="s">
        <v>2338</v>
      </c>
      <c r="C52" s="548" t="s">
        <v>2339</v>
      </c>
      <c r="D52" s="547"/>
      <c r="E52" s="546"/>
      <c r="F52" s="546"/>
      <c r="G52" s="546" t="s">
        <v>2340</v>
      </c>
    </row>
    <row r="53" spans="1:7" s="12" customFormat="1" x14ac:dyDescent="0.3">
      <c r="A53" s="546" t="s">
        <v>2234</v>
      </c>
      <c r="B53" s="547" t="s">
        <v>2341</v>
      </c>
      <c r="C53" s="548" t="s">
        <v>2342</v>
      </c>
      <c r="D53" s="547"/>
      <c r="E53" s="546"/>
      <c r="F53" s="546"/>
      <c r="G53" s="546" t="s">
        <v>2343</v>
      </c>
    </row>
    <row r="54" spans="1:7" s="12" customFormat="1" x14ac:dyDescent="0.3">
      <c r="A54" s="546" t="s">
        <v>2234</v>
      </c>
      <c r="B54" s="547" t="s">
        <v>2344</v>
      </c>
      <c r="C54" s="548" t="s">
        <v>2345</v>
      </c>
      <c r="D54" s="547"/>
      <c r="E54" s="546"/>
      <c r="F54" s="546"/>
      <c r="G54" s="546" t="s">
        <v>2346</v>
      </c>
    </row>
    <row r="55" spans="1:7" s="12" customFormat="1" x14ac:dyDescent="0.3">
      <c r="A55" s="546" t="s">
        <v>2238</v>
      </c>
      <c r="B55" s="547" t="s">
        <v>2347</v>
      </c>
      <c r="C55" s="548" t="s">
        <v>2348</v>
      </c>
      <c r="D55" s="547"/>
      <c r="E55" s="546"/>
      <c r="F55" s="546"/>
      <c r="G55" s="546" t="s">
        <v>2349</v>
      </c>
    </row>
    <row r="56" spans="1:7" s="12" customFormat="1" x14ac:dyDescent="0.3">
      <c r="A56" s="546" t="s">
        <v>2238</v>
      </c>
      <c r="B56" s="547" t="s">
        <v>2350</v>
      </c>
      <c r="C56" s="548" t="s">
        <v>2351</v>
      </c>
      <c r="D56" s="547"/>
      <c r="E56" s="546"/>
      <c r="F56" s="546"/>
      <c r="G56" s="546" t="s">
        <v>2352</v>
      </c>
    </row>
    <row r="57" spans="1:7" s="12" customFormat="1" x14ac:dyDescent="0.3">
      <c r="A57" s="546" t="s">
        <v>2246</v>
      </c>
      <c r="B57" s="547" t="s">
        <v>2353</v>
      </c>
      <c r="C57" s="548" t="s">
        <v>2354</v>
      </c>
      <c r="D57" s="547"/>
      <c r="E57" s="546"/>
      <c r="F57" s="546"/>
      <c r="G57" s="546" t="s">
        <v>2355</v>
      </c>
    </row>
    <row r="58" spans="1:7" s="12" customFormat="1" x14ac:dyDescent="0.3">
      <c r="A58" s="546" t="s">
        <v>2246</v>
      </c>
      <c r="B58" s="547" t="s">
        <v>2356</v>
      </c>
      <c r="C58" s="548" t="s">
        <v>2357</v>
      </c>
      <c r="D58" s="547"/>
      <c r="E58" s="546"/>
      <c r="F58" s="546"/>
      <c r="G58" s="546" t="s">
        <v>2358</v>
      </c>
    </row>
    <row r="59" spans="1:7" s="12" customFormat="1" x14ac:dyDescent="0.3">
      <c r="A59" s="546" t="s">
        <v>2246</v>
      </c>
      <c r="B59" s="547" t="s">
        <v>2126</v>
      </c>
      <c r="C59" s="548" t="s">
        <v>2127</v>
      </c>
      <c r="D59" s="547" t="s">
        <v>2359</v>
      </c>
      <c r="E59" s="546"/>
      <c r="F59" s="546"/>
      <c r="G59" s="546" t="s">
        <v>2360</v>
      </c>
    </row>
    <row r="60" spans="1:7" s="12" customFormat="1" x14ac:dyDescent="0.3">
      <c r="A60" s="546" t="s">
        <v>2246</v>
      </c>
      <c r="B60" s="547" t="s">
        <v>2361</v>
      </c>
      <c r="C60" s="548" t="s">
        <v>2362</v>
      </c>
      <c r="D60" s="547"/>
      <c r="E60" s="546"/>
      <c r="F60" s="546"/>
      <c r="G60" s="546" t="s">
        <v>2363</v>
      </c>
    </row>
    <row r="61" spans="1:7" s="12" customFormat="1" x14ac:dyDescent="0.3">
      <c r="A61" s="546" t="s">
        <v>2250</v>
      </c>
      <c r="B61" s="547" t="s">
        <v>2364</v>
      </c>
      <c r="C61" s="548" t="s">
        <v>2365</v>
      </c>
      <c r="D61" s="547"/>
      <c r="E61" s="546"/>
      <c r="F61" s="546"/>
      <c r="G61" s="546" t="s">
        <v>2366</v>
      </c>
    </row>
    <row r="62" spans="1:7" s="12" customFormat="1" x14ac:dyDescent="0.3">
      <c r="A62" s="546" t="s">
        <v>2250</v>
      </c>
      <c r="B62" s="547" t="s">
        <v>2367</v>
      </c>
      <c r="C62" s="548" t="s">
        <v>2368</v>
      </c>
      <c r="D62" s="547"/>
      <c r="E62" s="546"/>
      <c r="F62" s="546"/>
      <c r="G62" s="546" t="s">
        <v>2369</v>
      </c>
    </row>
    <row r="63" spans="1:7" s="12" customFormat="1" x14ac:dyDescent="0.3">
      <c r="A63" s="546" t="s">
        <v>2250</v>
      </c>
      <c r="B63" s="547" t="s">
        <v>2370</v>
      </c>
      <c r="C63" s="548" t="s">
        <v>2371</v>
      </c>
      <c r="D63" s="547"/>
      <c r="E63" s="546"/>
      <c r="F63" s="546"/>
      <c r="G63" s="546" t="s">
        <v>2372</v>
      </c>
    </row>
    <row r="64" spans="1:7" s="12" customFormat="1" x14ac:dyDescent="0.3">
      <c r="A64" s="546" t="s">
        <v>2254</v>
      </c>
      <c r="B64" s="547" t="s">
        <v>2076</v>
      </c>
      <c r="C64" s="548" t="s">
        <v>2077</v>
      </c>
      <c r="D64" s="547" t="s">
        <v>2373</v>
      </c>
      <c r="E64" s="546"/>
      <c r="F64" s="546"/>
      <c r="G64" s="546" t="s">
        <v>2374</v>
      </c>
    </row>
    <row r="65" spans="1:7" s="12" customFormat="1" x14ac:dyDescent="0.3">
      <c r="A65" s="546" t="s">
        <v>2254</v>
      </c>
      <c r="B65" s="547" t="s">
        <v>2098</v>
      </c>
      <c r="C65" s="548" t="s">
        <v>2099</v>
      </c>
      <c r="D65" s="547" t="s">
        <v>1865</v>
      </c>
      <c r="E65" s="546"/>
      <c r="F65" s="546"/>
      <c r="G65" s="546" t="s">
        <v>2375</v>
      </c>
    </row>
    <row r="66" spans="1:7" s="12" customFormat="1" x14ac:dyDescent="0.3">
      <c r="A66" s="546" t="s">
        <v>2254</v>
      </c>
      <c r="B66" s="547" t="s">
        <v>2376</v>
      </c>
      <c r="C66" s="548" t="s">
        <v>2377</v>
      </c>
      <c r="D66" s="547"/>
      <c r="E66" s="546"/>
      <c r="F66" s="546"/>
      <c r="G66" s="546" t="s">
        <v>2378</v>
      </c>
    </row>
    <row r="67" spans="1:7" s="12" customFormat="1" x14ac:dyDescent="0.3">
      <c r="A67" s="546" t="s">
        <v>2254</v>
      </c>
      <c r="B67" s="547" t="s">
        <v>2379</v>
      </c>
      <c r="C67" s="548" t="s">
        <v>2380</v>
      </c>
      <c r="D67" s="547"/>
      <c r="E67" s="546"/>
      <c r="F67" s="546"/>
      <c r="G67" s="546" t="s">
        <v>2381</v>
      </c>
    </row>
    <row r="68" spans="1:7" s="12" customFormat="1" x14ac:dyDescent="0.3">
      <c r="A68" s="546" t="s">
        <v>2254</v>
      </c>
      <c r="B68" s="547" t="s">
        <v>2150</v>
      </c>
      <c r="C68" s="548" t="s">
        <v>2151</v>
      </c>
      <c r="D68" s="547" t="s">
        <v>1878</v>
      </c>
      <c r="E68" s="546"/>
      <c r="F68" s="546"/>
      <c r="G68" s="546" t="s">
        <v>2382</v>
      </c>
    </row>
    <row r="69" spans="1:7" s="12" customFormat="1" x14ac:dyDescent="0.3">
      <c r="A69" s="546" t="s">
        <v>2258</v>
      </c>
      <c r="B69" s="547" t="s">
        <v>2383</v>
      </c>
      <c r="C69" s="548" t="s">
        <v>2384</v>
      </c>
      <c r="D69" s="547"/>
      <c r="E69" s="546"/>
      <c r="F69" s="546"/>
      <c r="G69" s="546" t="s">
        <v>2385</v>
      </c>
    </row>
    <row r="70" spans="1:7" s="12" customFormat="1" x14ac:dyDescent="0.3">
      <c r="A70" s="546" t="s">
        <v>2258</v>
      </c>
      <c r="B70" s="547" t="s">
        <v>2386</v>
      </c>
      <c r="C70" s="548" t="s">
        <v>2387</v>
      </c>
      <c r="D70" s="547"/>
      <c r="E70" s="546"/>
      <c r="F70" s="546"/>
      <c r="G70" s="546" t="s">
        <v>2388</v>
      </c>
    </row>
    <row r="71" spans="1:7" s="12" customFormat="1" x14ac:dyDescent="0.3">
      <c r="A71" s="546" t="s">
        <v>2258</v>
      </c>
      <c r="B71" s="547" t="s">
        <v>2389</v>
      </c>
      <c r="C71" s="548" t="s">
        <v>2390</v>
      </c>
      <c r="D71" s="547"/>
      <c r="E71" s="546"/>
      <c r="F71" s="546"/>
      <c r="G71" s="546" t="s">
        <v>2391</v>
      </c>
    </row>
    <row r="72" spans="1:7" s="12" customFormat="1" x14ac:dyDescent="0.3">
      <c r="A72" s="546" t="s">
        <v>2258</v>
      </c>
      <c r="B72" s="547" t="s">
        <v>2392</v>
      </c>
      <c r="C72" s="548" t="s">
        <v>2393</v>
      </c>
      <c r="D72" s="547"/>
      <c r="E72" s="546"/>
      <c r="F72" s="546"/>
      <c r="G72" s="546" t="s">
        <v>2394</v>
      </c>
    </row>
    <row r="73" spans="1:7" s="12" customFormat="1" x14ac:dyDescent="0.3">
      <c r="A73" s="546" t="s">
        <v>2262</v>
      </c>
      <c r="B73" s="547" t="s">
        <v>2395</v>
      </c>
      <c r="C73" s="548" t="s">
        <v>2396</v>
      </c>
      <c r="D73" s="547"/>
      <c r="E73" s="546"/>
      <c r="F73" s="546"/>
      <c r="G73" s="546" t="s">
        <v>2397</v>
      </c>
    </row>
    <row r="74" spans="1:7" s="12" customFormat="1" x14ac:dyDescent="0.3">
      <c r="A74" s="546" t="s">
        <v>2262</v>
      </c>
      <c r="B74" s="547" t="s">
        <v>2398</v>
      </c>
      <c r="C74" s="548" t="s">
        <v>2399</v>
      </c>
      <c r="D74" s="547"/>
      <c r="E74" s="546"/>
      <c r="F74" s="546"/>
      <c r="G74" s="546" t="s">
        <v>2400</v>
      </c>
    </row>
    <row r="75" spans="1:7" s="12" customFormat="1" x14ac:dyDescent="0.3">
      <c r="A75" s="546" t="s">
        <v>2266</v>
      </c>
      <c r="B75" s="547" t="s">
        <v>2401</v>
      </c>
      <c r="C75" s="548" t="s">
        <v>2402</v>
      </c>
      <c r="D75" s="547"/>
      <c r="E75" s="546"/>
      <c r="F75" s="546"/>
      <c r="G75" s="546" t="s">
        <v>2403</v>
      </c>
    </row>
    <row r="76" spans="1:7" s="12" customFormat="1" x14ac:dyDescent="0.3">
      <c r="A76" s="546" t="s">
        <v>2266</v>
      </c>
      <c r="B76" s="547" t="s">
        <v>2404</v>
      </c>
      <c r="C76" s="548" t="s">
        <v>2405</v>
      </c>
      <c r="D76" s="547"/>
      <c r="E76" s="546"/>
      <c r="F76" s="546"/>
      <c r="G76" s="546" t="s">
        <v>2406</v>
      </c>
    </row>
    <row r="77" spans="1:7" s="12" customFormat="1" x14ac:dyDescent="0.3">
      <c r="A77" s="546" t="s">
        <v>2266</v>
      </c>
      <c r="B77" s="547" t="s">
        <v>2407</v>
      </c>
      <c r="C77" s="548" t="s">
        <v>2408</v>
      </c>
      <c r="D77" s="547"/>
      <c r="E77" s="546"/>
      <c r="F77" s="546"/>
      <c r="G77" s="546" t="s">
        <v>2409</v>
      </c>
    </row>
    <row r="78" spans="1:7" s="12" customFormat="1" x14ac:dyDescent="0.3">
      <c r="A78" s="546" t="s">
        <v>2266</v>
      </c>
      <c r="B78" s="547" t="s">
        <v>2410</v>
      </c>
      <c r="C78" s="548" t="s">
        <v>2411</v>
      </c>
      <c r="D78" s="547"/>
      <c r="E78" s="546"/>
      <c r="F78" s="546"/>
      <c r="G78" s="546" t="s">
        <v>2412</v>
      </c>
    </row>
    <row r="79" spans="1:7" s="12" customFormat="1" x14ac:dyDescent="0.3">
      <c r="A79" s="546" t="s">
        <v>2266</v>
      </c>
      <c r="B79" s="547" t="s">
        <v>2413</v>
      </c>
      <c r="C79" s="548" t="s">
        <v>2414</v>
      </c>
      <c r="D79" s="547"/>
      <c r="E79" s="546"/>
      <c r="F79" s="546"/>
      <c r="G79" s="546" t="s">
        <v>2415</v>
      </c>
    </row>
    <row r="80" spans="1:7" s="12" customFormat="1" x14ac:dyDescent="0.3">
      <c r="A80" s="546" t="s">
        <v>2270</v>
      </c>
      <c r="B80" s="547" t="s">
        <v>2416</v>
      </c>
      <c r="C80" s="548" t="s">
        <v>2417</v>
      </c>
      <c r="D80" s="547"/>
      <c r="E80" s="546"/>
      <c r="F80" s="546"/>
      <c r="G80" s="546" t="s">
        <v>2418</v>
      </c>
    </row>
    <row r="81" spans="1:8" s="12" customFormat="1" x14ac:dyDescent="0.3">
      <c r="A81" s="546" t="s">
        <v>2270</v>
      </c>
      <c r="B81" s="547" t="s">
        <v>2419</v>
      </c>
      <c r="C81" s="548" t="s">
        <v>2420</v>
      </c>
      <c r="D81" s="547"/>
      <c r="E81" s="546"/>
      <c r="F81" s="546"/>
      <c r="G81" s="546" t="s">
        <v>2421</v>
      </c>
    </row>
    <row r="82" spans="1:8" s="12" customFormat="1" x14ac:dyDescent="0.3">
      <c r="A82" s="546" t="s">
        <v>2274</v>
      </c>
      <c r="B82" s="547" t="s">
        <v>2422</v>
      </c>
      <c r="C82" s="548" t="s">
        <v>2423</v>
      </c>
      <c r="D82" s="547"/>
      <c r="E82" s="546"/>
      <c r="F82" s="546"/>
      <c r="G82" s="546" t="s">
        <v>2424</v>
      </c>
    </row>
    <row r="83" spans="1:8" s="12" customFormat="1" x14ac:dyDescent="0.3">
      <c r="A83" s="546" t="s">
        <v>2282</v>
      </c>
      <c r="B83" s="547" t="s">
        <v>2425</v>
      </c>
      <c r="C83" s="548" t="s">
        <v>2426</v>
      </c>
      <c r="D83" s="547"/>
      <c r="E83" s="546"/>
      <c r="F83" s="546"/>
      <c r="G83" s="546" t="s">
        <v>2427</v>
      </c>
    </row>
    <row r="84" spans="1:8" s="12" customFormat="1" x14ac:dyDescent="0.3">
      <c r="A84" s="546" t="s">
        <v>2282</v>
      </c>
      <c r="B84" s="547" t="s">
        <v>2428</v>
      </c>
      <c r="C84" s="548" t="s">
        <v>2429</v>
      </c>
      <c r="D84" s="547"/>
      <c r="E84" s="546"/>
      <c r="F84" s="546"/>
      <c r="G84" s="546" t="s">
        <v>2430</v>
      </c>
    </row>
    <row r="85" spans="1:8" s="12" customFormat="1" x14ac:dyDescent="0.3">
      <c r="A85" s="546" t="s">
        <v>2282</v>
      </c>
      <c r="B85" s="547" t="s">
        <v>2431</v>
      </c>
      <c r="C85" s="548" t="s">
        <v>2432</v>
      </c>
      <c r="D85" s="547"/>
      <c r="E85" s="546"/>
      <c r="F85" s="546"/>
      <c r="G85" s="546" t="s">
        <v>2433</v>
      </c>
    </row>
    <row r="86" spans="1:8" s="12" customFormat="1" x14ac:dyDescent="0.3">
      <c r="A86" s="546" t="s">
        <v>2294</v>
      </c>
      <c r="B86" s="547" t="s">
        <v>2434</v>
      </c>
      <c r="C86" s="548" t="s">
        <v>2435</v>
      </c>
      <c r="D86" s="547"/>
      <c r="E86" s="546"/>
      <c r="F86" s="546"/>
      <c r="G86" s="546" t="s">
        <v>2436</v>
      </c>
    </row>
    <row r="87" spans="1:8" s="12" customFormat="1" x14ac:dyDescent="0.3">
      <c r="A87" s="546" t="s">
        <v>2294</v>
      </c>
      <c r="B87" s="547" t="s">
        <v>2437</v>
      </c>
      <c r="C87" s="548" t="s">
        <v>2438</v>
      </c>
      <c r="D87" s="547"/>
      <c r="E87" s="546"/>
      <c r="F87" s="546"/>
      <c r="G87" s="546" t="s">
        <v>2439</v>
      </c>
    </row>
    <row r="88" spans="1:8" s="12" customFormat="1" x14ac:dyDescent="0.3">
      <c r="A88" s="546" t="s">
        <v>2294</v>
      </c>
      <c r="B88" s="547" t="s">
        <v>2440</v>
      </c>
      <c r="C88" s="548" t="s">
        <v>2441</v>
      </c>
      <c r="D88" s="547"/>
      <c r="E88" s="546"/>
      <c r="F88" s="546"/>
      <c r="G88" s="546" t="s">
        <v>2442</v>
      </c>
    </row>
    <row r="89" spans="1:8" s="12" customFormat="1" x14ac:dyDescent="0.3">
      <c r="A89" s="546" t="s">
        <v>2302</v>
      </c>
      <c r="B89" s="547" t="s">
        <v>2136</v>
      </c>
      <c r="C89" s="548" t="s">
        <v>2137</v>
      </c>
      <c r="D89" s="547" t="s">
        <v>2443</v>
      </c>
      <c r="E89" s="546"/>
      <c r="F89" s="546"/>
      <c r="G89" s="546" t="s">
        <v>2444</v>
      </c>
    </row>
    <row r="90" spans="1:8" s="12" customFormat="1" x14ac:dyDescent="0.3">
      <c r="A90" s="546" t="s">
        <v>2306</v>
      </c>
      <c r="B90" s="547" t="s">
        <v>2445</v>
      </c>
      <c r="C90" s="548" t="s">
        <v>2446</v>
      </c>
      <c r="D90" s="547"/>
      <c r="E90" s="546"/>
      <c r="F90" s="546"/>
      <c r="G90" s="546" t="s">
        <v>2447</v>
      </c>
    </row>
    <row r="91" spans="1:8" s="12" customFormat="1" x14ac:dyDescent="0.3">
      <c r="A91" s="546" t="s">
        <v>2306</v>
      </c>
      <c r="B91" s="547" t="s">
        <v>2448</v>
      </c>
      <c r="C91" s="548" t="s">
        <v>2449</v>
      </c>
      <c r="D91" s="547"/>
      <c r="E91" s="546"/>
      <c r="F91" s="546"/>
      <c r="G91" s="546" t="s">
        <v>2450</v>
      </c>
    </row>
    <row r="92" spans="1:8" s="12" customFormat="1" x14ac:dyDescent="0.3">
      <c r="A92" s="546" t="s">
        <v>2306</v>
      </c>
      <c r="B92" s="547" t="s">
        <v>2451</v>
      </c>
      <c r="C92" s="548" t="s">
        <v>2452</v>
      </c>
      <c r="D92" s="547"/>
      <c r="E92" s="546"/>
      <c r="F92" s="546"/>
      <c r="G92" s="546" t="s">
        <v>2453</v>
      </c>
    </row>
    <row r="94" spans="1:8" x14ac:dyDescent="0.3">
      <c r="B94" s="3" t="s">
        <v>83</v>
      </c>
    </row>
    <row r="95" spans="1:8" x14ac:dyDescent="0.3">
      <c r="B95" s="12" t="s">
        <v>22</v>
      </c>
      <c r="C95" s="538" t="s">
        <v>38</v>
      </c>
      <c r="D95" s="538" t="s">
        <v>192</v>
      </c>
      <c r="E95" s="538" t="s">
        <v>76</v>
      </c>
      <c r="F95" s="538" t="s">
        <v>315</v>
      </c>
      <c r="G95" s="538" t="s">
        <v>25</v>
      </c>
      <c r="H95" s="538" t="s">
        <v>96</v>
      </c>
    </row>
    <row r="96" spans="1:8" hidden="1" x14ac:dyDescent="0.3">
      <c r="B96" s="1" t="str">
        <f t="array" ref="B96">IFERROR(INDEX($C$96:$C$119, MATCH(0, COUNTIF($B$95:B95, $C$96:$C$119&amp;"") + IF($C$96:$C$119="",1,0), 0)), "")</f>
        <v>[Name - ES]</v>
      </c>
      <c r="C96" s="541" t="s">
        <v>225</v>
      </c>
      <c r="D96" s="538" t="s">
        <v>79</v>
      </c>
      <c r="E96" s="538" t="s">
        <v>75</v>
      </c>
      <c r="F96" s="538" t="str">
        <f>C96</f>
        <v>[Name - ES]</v>
      </c>
      <c r="G96" s="538" t="s">
        <v>24</v>
      </c>
      <c r="H96" s="543" t="s">
        <v>95</v>
      </c>
    </row>
    <row r="97" spans="2:8" s="12" customFormat="1" x14ac:dyDescent="0.3">
      <c r="B97" s="8" t="str">
        <f t="array" ref="B97">IFERROR(INDEX($C$96:$C$119, MATCH(0, COUNTIF($B$95:B96, $C$96:$C$119&amp;"") + IF($C$96:$C$119="",1,0), 0)), "")</f>
        <v>Programas de prevención integral para trabajadores del sexo y sus clientes</v>
      </c>
      <c r="C97" s="541" t="s">
        <v>2229</v>
      </c>
      <c r="D97" s="538" t="s">
        <v>2230</v>
      </c>
      <c r="E97" s="538" t="s">
        <v>1833</v>
      </c>
      <c r="F97" s="538" t="str">
        <f t="shared" ref="F97:F118" si="0">C97</f>
        <v>Programas de prevención integral para trabajadores del sexo y sus clientes</v>
      </c>
      <c r="G97" s="538" t="s">
        <v>2231</v>
      </c>
      <c r="H97" s="544" t="s">
        <v>2232</v>
      </c>
    </row>
    <row r="98" spans="2:8" s="12" customFormat="1" x14ac:dyDescent="0.3">
      <c r="B98" s="8" t="str">
        <f t="array" ref="B98">IFERROR(INDEX($C$96:$C$119, MATCH(0, COUNTIF($B$95:B97, $C$96:$C$119&amp;"") + IF($C$96:$C$119="",1,0), 0)), "")</f>
        <v>Programas de prevención integral para personas que se inyectan drogas y sus parejas</v>
      </c>
      <c r="C98" s="541" t="s">
        <v>2233</v>
      </c>
      <c r="D98" s="538" t="s">
        <v>2234</v>
      </c>
      <c r="E98" s="538" t="s">
        <v>1833</v>
      </c>
      <c r="F98" s="538" t="str">
        <f t="shared" si="0"/>
        <v>Programas de prevención integral para personas que se inyectan drogas y sus parejas</v>
      </c>
      <c r="G98" s="538" t="s">
        <v>2235</v>
      </c>
      <c r="H98" s="544" t="s">
        <v>2236</v>
      </c>
    </row>
    <row r="99" spans="2:8" s="12" customFormat="1" x14ac:dyDescent="0.3">
      <c r="B99" s="8" t="str">
        <f t="array" ref="B99">IFERROR(INDEX($C$96:$C$119, MATCH(0, COUNTIF($B$95:B98, $C$96:$C$119&amp;"") + IF($C$96:$C$119="",1,0), 0)), "")</f>
        <v>Programas de prevención para otras poblaciones vulnerables</v>
      </c>
      <c r="C99" s="541" t="s">
        <v>2237</v>
      </c>
      <c r="D99" s="538" t="s">
        <v>2238</v>
      </c>
      <c r="E99" s="538" t="s">
        <v>1833</v>
      </c>
      <c r="F99" s="538" t="str">
        <f t="shared" si="0"/>
        <v>Programas de prevención para otras poblaciones vulnerables</v>
      </c>
      <c r="G99" s="538" t="s">
        <v>2239</v>
      </c>
      <c r="H99" s="544" t="s">
        <v>2240</v>
      </c>
    </row>
    <row r="100" spans="2:8" s="12" customFormat="1" x14ac:dyDescent="0.3">
      <c r="B100" s="8" t="str">
        <f t="array" ref="B100">IFERROR(INDEX($C$96:$C$119, MATCH(0, COUNTIF($B$95:B99, $C$96:$C$119&amp;"") + IF($C$96:$C$119="",1,0), 0)), "")</f>
        <v>Programas de prevención para la población general</v>
      </c>
      <c r="C100" s="541" t="s">
        <v>2241</v>
      </c>
      <c r="D100" s="538" t="s">
        <v>2242</v>
      </c>
      <c r="E100" s="538" t="s">
        <v>1833</v>
      </c>
      <c r="F100" s="538" t="str">
        <f t="shared" si="0"/>
        <v>Programas de prevención para la población general</v>
      </c>
      <c r="G100" s="538" t="s">
        <v>2243</v>
      </c>
      <c r="H100" s="544" t="s">
        <v>2244</v>
      </c>
    </row>
    <row r="101" spans="2:8" s="12" customFormat="1" x14ac:dyDescent="0.3">
      <c r="B101" s="8" t="str">
        <f t="array" ref="B101">IFERROR(INDEX($C$96:$C$119, MATCH(0, COUNTIF($B$95:B100, $C$96:$C$119&amp;"") + IF($C$96:$C$119="",1,0), 0)), "")</f>
        <v>Programas de prevención para adolescentes y jóvenes, dentro y fuera de los centros educativos</v>
      </c>
      <c r="C101" s="541" t="s">
        <v>2245</v>
      </c>
      <c r="D101" s="538" t="s">
        <v>2246</v>
      </c>
      <c r="E101" s="538" t="s">
        <v>1833</v>
      </c>
      <c r="F101" s="538" t="str">
        <f t="shared" si="0"/>
        <v>Programas de prevención para adolescentes y jóvenes, dentro y fuera de los centros educativos</v>
      </c>
      <c r="G101" s="538" t="s">
        <v>2247</v>
      </c>
      <c r="H101" s="544" t="s">
        <v>2248</v>
      </c>
    </row>
    <row r="102" spans="2:8" s="12" customFormat="1" x14ac:dyDescent="0.3">
      <c r="B102" s="8" t="str">
        <f t="array" ref="B102">IFERROR(INDEX($C$96:$C$119, MATCH(0, COUNTIF($B$95:B101, $C$96:$C$119&amp;"") + IF($C$96:$C$119="",1,0), 0)), "")</f>
        <v>PTMI</v>
      </c>
      <c r="C102" s="541" t="s">
        <v>2249</v>
      </c>
      <c r="D102" s="538" t="s">
        <v>2250</v>
      </c>
      <c r="E102" s="538" t="s">
        <v>1833</v>
      </c>
      <c r="F102" s="538" t="str">
        <f t="shared" si="0"/>
        <v>PTMI</v>
      </c>
      <c r="G102" s="538" t="s">
        <v>2251</v>
      </c>
      <c r="H102" s="544" t="s">
        <v>2252</v>
      </c>
    </row>
    <row r="103" spans="2:8" s="12" customFormat="1" x14ac:dyDescent="0.3">
      <c r="B103" s="8" t="str">
        <f t="array" ref="B103">IFERROR(INDEX($C$96:$C$119, MATCH(0, COUNTIF($B$95:B102, $C$96:$C$119&amp;"") + IF($C$96:$C$119="",1,0), 0)), "")</f>
        <v>Tratamiento, atención y apoyo</v>
      </c>
      <c r="C103" s="541" t="s">
        <v>2253</v>
      </c>
      <c r="D103" s="538" t="s">
        <v>2254</v>
      </c>
      <c r="E103" s="538" t="s">
        <v>1833</v>
      </c>
      <c r="F103" s="538" t="str">
        <f t="shared" si="0"/>
        <v>Tratamiento, atención y apoyo</v>
      </c>
      <c r="G103" s="538" t="s">
        <v>2255</v>
      </c>
      <c r="H103" s="544" t="s">
        <v>2256</v>
      </c>
    </row>
    <row r="104" spans="2:8" s="12" customFormat="1" x14ac:dyDescent="0.3">
      <c r="B104" s="8" t="str">
        <f t="array" ref="B104">IFERROR(INDEX($C$96:$C$119, MATCH(0, COUNTIF($B$95:B103, $C$96:$C$119&amp;"") + IF($C$96:$C$119="",1,0), 0)), "")</f>
        <v>TB/VIH</v>
      </c>
      <c r="C104" s="541" t="s">
        <v>2257</v>
      </c>
      <c r="D104" s="538" t="s">
        <v>2258</v>
      </c>
      <c r="E104" s="538" t="s">
        <v>1833</v>
      </c>
      <c r="F104" s="538" t="str">
        <f t="shared" si="0"/>
        <v>TB/VIH</v>
      </c>
      <c r="G104" s="538" t="s">
        <v>2259</v>
      </c>
      <c r="H104" s="544" t="s">
        <v>2260</v>
      </c>
    </row>
    <row r="105" spans="2:8" s="12" customFormat="1" x14ac:dyDescent="0.3">
      <c r="B105" s="8" t="str">
        <f t="array" ref="B105">IFERROR(INDEX($C$96:$C$119, MATCH(0, COUNTIF($B$95:B104, $C$96:$C$119&amp;"") + IF($C$96:$C$119="",1,0), 0)), "")</f>
        <v>SSRS: Prestación de servicios integrados y mejora de la calidad</v>
      </c>
      <c r="C105" s="541" t="s">
        <v>2261</v>
      </c>
      <c r="D105" s="538" t="s">
        <v>2262</v>
      </c>
      <c r="E105" s="538" t="s">
        <v>1833</v>
      </c>
      <c r="F105" s="538" t="str">
        <f t="shared" si="0"/>
        <v>SSRS: Prestación de servicios integrados y mejora de la calidad</v>
      </c>
      <c r="G105" s="538" t="s">
        <v>2263</v>
      </c>
      <c r="H105" s="544" t="s">
        <v>2264</v>
      </c>
    </row>
    <row r="106" spans="2:8" s="12" customFormat="1" x14ac:dyDescent="0.3">
      <c r="B106" s="8" t="str">
        <f t="array" ref="B106">IFERROR(INDEX($C$96:$C$119, MATCH(0, COUNTIF($B$95:B105, $C$96:$C$119&amp;"") + IF($C$96:$C$119="",1,0), 0)), "")</f>
        <v>SSRS: Recursos humanos para la salud, incluidos trabajadores de salud comunitarios</v>
      </c>
      <c r="C106" s="541" t="s">
        <v>2265</v>
      </c>
      <c r="D106" s="538" t="s">
        <v>2266</v>
      </c>
      <c r="E106" s="538" t="s">
        <v>1833</v>
      </c>
      <c r="F106" s="538" t="str">
        <f t="shared" si="0"/>
        <v>SSRS: Recursos humanos para la salud, incluidos trabajadores de salud comunitarios</v>
      </c>
      <c r="G106" s="538" t="s">
        <v>2267</v>
      </c>
      <c r="H106" s="544" t="s">
        <v>2268</v>
      </c>
    </row>
    <row r="107" spans="2:8" s="12" customFormat="1" x14ac:dyDescent="0.3">
      <c r="B107" s="8" t="str">
        <f t="array" ref="B107">IFERROR(INDEX($C$96:$C$119, MATCH(0, COUNTIF($B$95:B106, $C$96:$C$119&amp;"") + IF($C$96:$C$119="",1,0), 0)), "")</f>
        <v>SSRS: Sistemas de gestión de la cadena de adquisiciones y suministros</v>
      </c>
      <c r="C107" s="541" t="s">
        <v>2269</v>
      </c>
      <c r="D107" s="538" t="s">
        <v>2270</v>
      </c>
      <c r="E107" s="538" t="s">
        <v>1833</v>
      </c>
      <c r="F107" s="538" t="str">
        <f t="shared" si="0"/>
        <v>SSRS: Sistemas de gestión de la cadena de adquisiciones y suministros</v>
      </c>
      <c r="G107" s="538" t="s">
        <v>2271</v>
      </c>
      <c r="H107" s="544" t="s">
        <v>2272</v>
      </c>
    </row>
    <row r="108" spans="2:8" s="12" customFormat="1" x14ac:dyDescent="0.3">
      <c r="B108" s="8" t="str">
        <f t="array" ref="B108">IFERROR(INDEX($C$96:$C$119, MATCH(0, COUNTIF($B$95:B107, $C$96:$C$119&amp;"") + IF($C$96:$C$119="",1,0), 0)), "")</f>
        <v>SSRS:  Sistemas de gestión financiera</v>
      </c>
      <c r="C108" s="541" t="s">
        <v>2273</v>
      </c>
      <c r="D108" s="538" t="s">
        <v>2274</v>
      </c>
      <c r="E108" s="538" t="s">
        <v>1833</v>
      </c>
      <c r="F108" s="538" t="str">
        <f t="shared" si="0"/>
        <v>SSRS:  Sistemas de gestión financiera</v>
      </c>
      <c r="G108" s="538" t="s">
        <v>2275</v>
      </c>
      <c r="H108" s="544" t="s">
        <v>2276</v>
      </c>
    </row>
    <row r="109" spans="2:8" s="12" customFormat="1" x14ac:dyDescent="0.3">
      <c r="B109" s="8" t="str">
        <f t="array" ref="B109">IFERROR(INDEX($C$96:$C$119, MATCH(0, COUNTIF($B$95:B108, $C$96:$C$119&amp;"") + IF($C$96:$C$119="",1,0), 0)), "")</f>
        <v>SSRS:  Respuestas y sistemas comunitarios</v>
      </c>
      <c r="C109" s="541" t="s">
        <v>2277</v>
      </c>
      <c r="D109" s="538" t="s">
        <v>2278</v>
      </c>
      <c r="E109" s="538" t="s">
        <v>1833</v>
      </c>
      <c r="F109" s="538" t="str">
        <f t="shared" si="0"/>
        <v>SSRS:  Respuestas y sistemas comunitarios</v>
      </c>
      <c r="G109" s="538" t="s">
        <v>2279</v>
      </c>
      <c r="H109" s="544" t="s">
        <v>2280</v>
      </c>
    </row>
    <row r="110" spans="2:8" s="12" customFormat="1" x14ac:dyDescent="0.3">
      <c r="B110" s="8" t="str">
        <f t="array" ref="B110">IFERROR(INDEX($C$96:$C$119, MATCH(0, COUNTIF($B$95:B109, $C$96:$C$119&amp;"") + IF($C$96:$C$119="",1,0), 0)), "")</f>
        <v>SSRS: Sistema de Información sobre la Gestión Sanitaria y Seguimiento y Evaluación</v>
      </c>
      <c r="C110" s="541" t="s">
        <v>2281</v>
      </c>
      <c r="D110" s="538" t="s">
        <v>2282</v>
      </c>
      <c r="E110" s="538" t="s">
        <v>1833</v>
      </c>
      <c r="F110" s="538" t="str">
        <f t="shared" si="0"/>
        <v>SSRS: Sistema de Información sobre la Gestión Sanitaria y Seguimiento y Evaluación</v>
      </c>
      <c r="G110" s="538" t="s">
        <v>2283</v>
      </c>
      <c r="H110" s="544" t="s">
        <v>2284</v>
      </c>
    </row>
    <row r="111" spans="2:8" s="12" customFormat="1" x14ac:dyDescent="0.3">
      <c r="B111" s="8" t="str">
        <f t="array" ref="B111">IFERROR(INDEX($C$96:$C$119, MATCH(0, COUNTIF($B$95:B110, $C$96:$C$119&amp;"") + IF($C$96:$C$119="",1,0), 0)), "")</f>
        <v>Gestión de programas</v>
      </c>
      <c r="C111" s="541" t="s">
        <v>2285</v>
      </c>
      <c r="D111" s="538" t="s">
        <v>2286</v>
      </c>
      <c r="E111" s="538" t="s">
        <v>1833</v>
      </c>
      <c r="F111" s="538" t="str">
        <f t="shared" si="0"/>
        <v>Gestión de programas</v>
      </c>
      <c r="G111" s="538" t="s">
        <v>2287</v>
      </c>
      <c r="H111" s="544" t="s">
        <v>2288</v>
      </c>
    </row>
    <row r="112" spans="2:8" s="12" customFormat="1" x14ac:dyDescent="0.3">
      <c r="B112" s="8" t="str">
        <f t="array" ref="B112">IFERROR(INDEX($C$96:$C$119, MATCH(0, COUNTIF($B$95:B111, $C$96:$C$119&amp;"") + IF($C$96:$C$119="",1,0), 0)), "")</f>
        <v>Financiación basada en los resultados</v>
      </c>
      <c r="C112" s="541" t="s">
        <v>2289</v>
      </c>
      <c r="D112" s="538" t="s">
        <v>2290</v>
      </c>
      <c r="E112" s="538" t="s">
        <v>1833</v>
      </c>
      <c r="F112" s="538" t="str">
        <f t="shared" si="0"/>
        <v>Financiación basada en los resultados</v>
      </c>
      <c r="G112" s="538" t="s">
        <v>2291</v>
      </c>
      <c r="H112" s="544" t="s">
        <v>2292</v>
      </c>
    </row>
    <row r="113" spans="1:9" s="12" customFormat="1" x14ac:dyDescent="0.3">
      <c r="B113" s="8" t="str">
        <f t="array" ref="B113">IFERROR(INDEX($C$96:$C$119, MATCH(0, COUNTIF($B$95:B112, $C$96:$C$119&amp;"") + IF($C$96:$C$119="",1,0), 0)), "")</f>
        <v>Programas de prevención integral para personas transgénero</v>
      </c>
      <c r="C113" s="541" t="s">
        <v>2293</v>
      </c>
      <c r="D113" s="538" t="s">
        <v>2294</v>
      </c>
      <c r="E113" s="538" t="s">
        <v>1833</v>
      </c>
      <c r="F113" s="538" t="str">
        <f t="shared" si="0"/>
        <v>Programas de prevención integral para personas transgénero</v>
      </c>
      <c r="G113" s="538" t="s">
        <v>2295</v>
      </c>
      <c r="H113" s="544" t="s">
        <v>2296</v>
      </c>
    </row>
    <row r="114" spans="1:9" s="12" customFormat="1" x14ac:dyDescent="0.3">
      <c r="B114" s="8" t="str">
        <f t="array" ref="B114">IFERROR(INDEX($C$96:$C$119, MATCH(0, COUNTIF($B$95:B113, $C$96:$C$119&amp;"") + IF($C$96:$C$119="",1,0), 0)), "")</f>
        <v>Programas integrales para personas privadas de libertad en centros penitenciarios y otros lugares de reclusión</v>
      </c>
      <c r="C114" s="541" t="s">
        <v>2297</v>
      </c>
      <c r="D114" s="538" t="s">
        <v>2298</v>
      </c>
      <c r="E114" s="538" t="s">
        <v>1833</v>
      </c>
      <c r="F114" s="538" t="str">
        <f t="shared" si="0"/>
        <v>Programas integrales para personas privadas de libertad en centros penitenciarios y otros lugares de reclusión</v>
      </c>
      <c r="G114" s="538" t="s">
        <v>2299</v>
      </c>
      <c r="H114" s="544" t="s">
        <v>2300</v>
      </c>
    </row>
    <row r="115" spans="1:9" s="12" customFormat="1" x14ac:dyDescent="0.3">
      <c r="B115" s="8" t="str">
        <f t="array" ref="B115">IFERROR(INDEX($C$96:$C$119, MATCH(0, COUNTIF($B$95:B114, $C$96:$C$119&amp;"") + IF($C$96:$C$119="",1,0), 0)), "")</f>
        <v>Servicios de pruebas de VIH</v>
      </c>
      <c r="C115" s="541" t="s">
        <v>2301</v>
      </c>
      <c r="D115" s="538" t="s">
        <v>2302</v>
      </c>
      <c r="E115" s="538" t="s">
        <v>1833</v>
      </c>
      <c r="F115" s="538" t="str">
        <f t="shared" si="0"/>
        <v>Servicios de pruebas de VIH</v>
      </c>
      <c r="G115" s="538" t="s">
        <v>2303</v>
      </c>
      <c r="H115" s="544" t="s">
        <v>2304</v>
      </c>
    </row>
    <row r="116" spans="1:9" s="12" customFormat="1" x14ac:dyDescent="0.3">
      <c r="B116" s="8" t="str">
        <f t="array" ref="B116">IFERROR(INDEX($C$96:$C$119, MATCH(0, COUNTIF($B$95:B115, $C$96:$C$119&amp;"") + IF($C$96:$C$119="",1,0), 0)), "")</f>
        <v>Programas de prevención integral para hombres que tienen relaciones sexuales con hombres</v>
      </c>
      <c r="C116" s="541" t="s">
        <v>2305</v>
      </c>
      <c r="D116" s="538" t="s">
        <v>2306</v>
      </c>
      <c r="E116" s="538" t="s">
        <v>1833</v>
      </c>
      <c r="F116" s="538" t="str">
        <f t="shared" si="0"/>
        <v>Programas de prevención integral para hombres que tienen relaciones sexuales con hombres</v>
      </c>
      <c r="G116" s="538" t="s">
        <v>2307</v>
      </c>
      <c r="H116" s="544" t="s">
        <v>2308</v>
      </c>
    </row>
    <row r="117" spans="1:9" s="12" customFormat="1" x14ac:dyDescent="0.3">
      <c r="B117" s="8" t="str">
        <f t="array" ref="B117">IFERROR(INDEX($C$96:$C$119, MATCH(0, COUNTIF($B$95:B116, $C$96:$C$119&amp;"") + IF($C$96:$C$119="",1,0), 0)), "")</f>
        <v>Programas para eliminar los obstáculos relacionados con los derechos humanos en los servicios de VIH</v>
      </c>
      <c r="C117" s="541" t="s">
        <v>2309</v>
      </c>
      <c r="D117" s="538" t="s">
        <v>2310</v>
      </c>
      <c r="E117" s="538" t="s">
        <v>1833</v>
      </c>
      <c r="F117" s="538" t="str">
        <f t="shared" si="0"/>
        <v>Programas para eliminar los obstáculos relacionados con los derechos humanos en los servicios de VIH</v>
      </c>
      <c r="G117" s="538" t="s">
        <v>2311</v>
      </c>
      <c r="H117" s="544" t="s">
        <v>2312</v>
      </c>
    </row>
    <row r="118" spans="1:9" s="12" customFormat="1" x14ac:dyDescent="0.3">
      <c r="B118" s="8" t="str">
        <f t="array" ref="B118">IFERROR(INDEX($C$96:$C$119, MATCH(0, COUNTIF($B$95:B117, $C$96:$C$119&amp;"") + IF($C$96:$C$119="",1,0), 0)), "")</f>
        <v>SSRS: Estrategias nacionales de salud</v>
      </c>
      <c r="C118" s="541" t="s">
        <v>2313</v>
      </c>
      <c r="D118" s="538" t="s">
        <v>2314</v>
      </c>
      <c r="E118" s="538" t="s">
        <v>1833</v>
      </c>
      <c r="F118" s="538" t="str">
        <f t="shared" si="0"/>
        <v>SSRS: Estrategias nacionales de salud</v>
      </c>
      <c r="G118" s="538" t="s">
        <v>2315</v>
      </c>
      <c r="H118" s="544" t="s">
        <v>2316</v>
      </c>
    </row>
    <row r="120" spans="1:9" x14ac:dyDescent="0.3">
      <c r="A120" s="3" t="s">
        <v>37</v>
      </c>
    </row>
    <row r="121" spans="1:9" x14ac:dyDescent="0.3">
      <c r="A121" s="538" t="s">
        <v>1</v>
      </c>
      <c r="B121" s="538" t="s">
        <v>89</v>
      </c>
      <c r="C121" s="538" t="s">
        <v>49</v>
      </c>
      <c r="D121" s="538" t="s">
        <v>228</v>
      </c>
      <c r="E121" s="538" t="s">
        <v>25</v>
      </c>
      <c r="F121" s="1" t="s">
        <v>85</v>
      </c>
      <c r="G121" s="1" t="s">
        <v>86</v>
      </c>
      <c r="H121" s="8" t="s">
        <v>87</v>
      </c>
      <c r="I121" s="8" t="s">
        <v>88</v>
      </c>
    </row>
    <row r="122" spans="1:9" hidden="1" x14ac:dyDescent="0.3">
      <c r="A122" s="538" t="s">
        <v>84</v>
      </c>
      <c r="B122" s="539" t="s">
        <v>63</v>
      </c>
      <c r="C122" s="541" t="s">
        <v>225</v>
      </c>
      <c r="D122" s="539" t="s">
        <v>227</v>
      </c>
      <c r="E122" s="538" t="s">
        <v>24</v>
      </c>
      <c r="H122" s="8"/>
      <c r="I122" s="8"/>
    </row>
    <row r="123" spans="1:9" s="12" customFormat="1" x14ac:dyDescent="0.3">
      <c r="A123" s="538" t="s">
        <v>2242</v>
      </c>
      <c r="B123" s="539" t="s">
        <v>2454</v>
      </c>
      <c r="C123" s="541" t="s">
        <v>2455</v>
      </c>
      <c r="D123" s="539"/>
      <c r="E123" s="538" t="s">
        <v>2456</v>
      </c>
      <c r="H123" s="8"/>
      <c r="I123" s="8"/>
    </row>
    <row r="124" spans="1:9" s="12" customFormat="1" x14ac:dyDescent="0.3">
      <c r="A124" s="538" t="s">
        <v>2242</v>
      </c>
      <c r="B124" s="539" t="s">
        <v>2457</v>
      </c>
      <c r="C124" s="541" t="s">
        <v>2458</v>
      </c>
      <c r="D124" s="539"/>
      <c r="E124" s="538" t="s">
        <v>2459</v>
      </c>
      <c r="H124" s="8"/>
      <c r="I124" s="8"/>
    </row>
    <row r="125" spans="1:9" s="12" customFormat="1" x14ac:dyDescent="0.3">
      <c r="A125" s="538" t="s">
        <v>2242</v>
      </c>
      <c r="B125" s="539" t="s">
        <v>2460</v>
      </c>
      <c r="C125" s="541" t="s">
        <v>2461</v>
      </c>
      <c r="D125" s="539"/>
      <c r="E125" s="538" t="s">
        <v>2462</v>
      </c>
      <c r="H125" s="8"/>
      <c r="I125" s="8"/>
    </row>
    <row r="126" spans="1:9" s="12" customFormat="1" x14ac:dyDescent="0.3">
      <c r="A126" s="538" t="s">
        <v>2242</v>
      </c>
      <c r="B126" s="539" t="s">
        <v>2463</v>
      </c>
      <c r="C126" s="541" t="s">
        <v>2464</v>
      </c>
      <c r="D126" s="539"/>
      <c r="E126" s="538" t="s">
        <v>2465</v>
      </c>
      <c r="H126" s="8"/>
      <c r="I126" s="8"/>
    </row>
    <row r="127" spans="1:9" s="12" customFormat="1" x14ac:dyDescent="0.3">
      <c r="A127" s="538" t="s">
        <v>2242</v>
      </c>
      <c r="B127" s="539" t="s">
        <v>2466</v>
      </c>
      <c r="C127" s="541" t="s">
        <v>2467</v>
      </c>
      <c r="D127" s="539"/>
      <c r="E127" s="538" t="s">
        <v>2468</v>
      </c>
      <c r="H127" s="8"/>
      <c r="I127" s="8"/>
    </row>
    <row r="128" spans="1:9" s="12" customFormat="1" x14ac:dyDescent="0.3">
      <c r="A128" s="538" t="s">
        <v>2242</v>
      </c>
      <c r="B128" s="539" t="s">
        <v>2469</v>
      </c>
      <c r="C128" s="541" t="s">
        <v>2470</v>
      </c>
      <c r="D128" s="539"/>
      <c r="E128" s="538" t="s">
        <v>2471</v>
      </c>
      <c r="H128" s="8"/>
      <c r="I128" s="8"/>
    </row>
    <row r="129" spans="1:9" s="12" customFormat="1" x14ac:dyDescent="0.3">
      <c r="A129" s="538" t="s">
        <v>2242</v>
      </c>
      <c r="B129" s="539" t="s">
        <v>2472</v>
      </c>
      <c r="C129" s="541" t="s">
        <v>2473</v>
      </c>
      <c r="D129" s="539"/>
      <c r="E129" s="538" t="s">
        <v>2474</v>
      </c>
      <c r="H129" s="8"/>
      <c r="I129" s="8"/>
    </row>
    <row r="130" spans="1:9" s="12" customFormat="1" x14ac:dyDescent="0.3">
      <c r="A130" s="538" t="s">
        <v>2242</v>
      </c>
      <c r="B130" s="539" t="s">
        <v>2475</v>
      </c>
      <c r="C130" s="541" t="s">
        <v>2476</v>
      </c>
      <c r="D130" s="539"/>
      <c r="E130" s="538" t="s">
        <v>2477</v>
      </c>
      <c r="H130" s="8"/>
      <c r="I130" s="8"/>
    </row>
    <row r="131" spans="1:9" s="12" customFormat="1" x14ac:dyDescent="0.3">
      <c r="A131" s="538" t="s">
        <v>2230</v>
      </c>
      <c r="B131" s="539" t="s">
        <v>2478</v>
      </c>
      <c r="C131" s="541" t="s">
        <v>2479</v>
      </c>
      <c r="D131" s="539"/>
      <c r="E131" s="538" t="s">
        <v>2480</v>
      </c>
      <c r="H131" s="8"/>
      <c r="I131" s="8"/>
    </row>
    <row r="132" spans="1:9" s="12" customFormat="1" x14ac:dyDescent="0.3">
      <c r="A132" s="538" t="s">
        <v>2230</v>
      </c>
      <c r="B132" s="539" t="s">
        <v>2481</v>
      </c>
      <c r="C132" s="541" t="s">
        <v>2482</v>
      </c>
      <c r="D132" s="539"/>
      <c r="E132" s="538" t="s">
        <v>2483</v>
      </c>
      <c r="H132" s="8"/>
      <c r="I132" s="8"/>
    </row>
    <row r="133" spans="1:9" s="12" customFormat="1" x14ac:dyDescent="0.3">
      <c r="A133" s="538" t="s">
        <v>2230</v>
      </c>
      <c r="B133" s="539" t="s">
        <v>2484</v>
      </c>
      <c r="C133" s="541" t="s">
        <v>2485</v>
      </c>
      <c r="D133" s="539"/>
      <c r="E133" s="538" t="s">
        <v>2486</v>
      </c>
      <c r="H133" s="8"/>
      <c r="I133" s="8"/>
    </row>
    <row r="134" spans="1:9" s="12" customFormat="1" x14ac:dyDescent="0.3">
      <c r="A134" s="538" t="s">
        <v>2230</v>
      </c>
      <c r="B134" s="539" t="s">
        <v>2487</v>
      </c>
      <c r="C134" s="541" t="s">
        <v>2488</v>
      </c>
      <c r="D134" s="539"/>
      <c r="E134" s="538" t="s">
        <v>2489</v>
      </c>
      <c r="H134" s="8"/>
      <c r="I134" s="8"/>
    </row>
    <row r="135" spans="1:9" s="12" customFormat="1" x14ac:dyDescent="0.3">
      <c r="A135" s="538" t="s">
        <v>2230</v>
      </c>
      <c r="B135" s="539" t="s">
        <v>2490</v>
      </c>
      <c r="C135" s="541" t="s">
        <v>2491</v>
      </c>
      <c r="D135" s="539"/>
      <c r="E135" s="538" t="s">
        <v>2492</v>
      </c>
      <c r="H135" s="8"/>
      <c r="I135" s="8"/>
    </row>
    <row r="136" spans="1:9" s="12" customFormat="1" x14ac:dyDescent="0.3">
      <c r="A136" s="538" t="s">
        <v>2230</v>
      </c>
      <c r="B136" s="539" t="s">
        <v>2493</v>
      </c>
      <c r="C136" s="541" t="s">
        <v>2494</v>
      </c>
      <c r="D136" s="539"/>
      <c r="E136" s="538" t="s">
        <v>2495</v>
      </c>
      <c r="H136" s="8"/>
      <c r="I136" s="8"/>
    </row>
    <row r="137" spans="1:9" s="12" customFormat="1" x14ac:dyDescent="0.3">
      <c r="A137" s="538" t="s">
        <v>2230</v>
      </c>
      <c r="B137" s="539" t="s">
        <v>2496</v>
      </c>
      <c r="C137" s="541" t="s">
        <v>2497</v>
      </c>
      <c r="D137" s="539"/>
      <c r="E137" s="538" t="s">
        <v>2498</v>
      </c>
      <c r="H137" s="8"/>
      <c r="I137" s="8"/>
    </row>
    <row r="138" spans="1:9" s="12" customFormat="1" x14ac:dyDescent="0.3">
      <c r="A138" s="538" t="s">
        <v>2230</v>
      </c>
      <c r="B138" s="539" t="s">
        <v>2499</v>
      </c>
      <c r="C138" s="541" t="s">
        <v>2500</v>
      </c>
      <c r="D138" s="539"/>
      <c r="E138" s="538" t="s">
        <v>2501</v>
      </c>
      <c r="H138" s="8"/>
      <c r="I138" s="8"/>
    </row>
    <row r="139" spans="1:9" s="12" customFormat="1" x14ac:dyDescent="0.3">
      <c r="A139" s="538" t="s">
        <v>2230</v>
      </c>
      <c r="B139" s="539" t="s">
        <v>2502</v>
      </c>
      <c r="C139" s="541" t="s">
        <v>2503</v>
      </c>
      <c r="D139" s="539"/>
      <c r="E139" s="538" t="s">
        <v>2504</v>
      </c>
      <c r="H139" s="8"/>
      <c r="I139" s="8"/>
    </row>
    <row r="140" spans="1:9" s="12" customFormat="1" x14ac:dyDescent="0.3">
      <c r="A140" s="538" t="s">
        <v>2230</v>
      </c>
      <c r="B140" s="539" t="s">
        <v>2505</v>
      </c>
      <c r="C140" s="541" t="s">
        <v>2506</v>
      </c>
      <c r="D140" s="539"/>
      <c r="E140" s="538" t="s">
        <v>2507</v>
      </c>
      <c r="H140" s="8"/>
      <c r="I140" s="8"/>
    </row>
    <row r="141" spans="1:9" s="12" customFormat="1" x14ac:dyDescent="0.3">
      <c r="A141" s="538" t="s">
        <v>2230</v>
      </c>
      <c r="B141" s="539" t="s">
        <v>2508</v>
      </c>
      <c r="C141" s="541" t="s">
        <v>2509</v>
      </c>
      <c r="D141" s="539"/>
      <c r="E141" s="538" t="s">
        <v>2510</v>
      </c>
      <c r="H141" s="8"/>
      <c r="I141" s="8"/>
    </row>
    <row r="142" spans="1:9" s="12" customFormat="1" x14ac:dyDescent="0.3">
      <c r="A142" s="538" t="s">
        <v>2234</v>
      </c>
      <c r="B142" s="539" t="s">
        <v>2511</v>
      </c>
      <c r="C142" s="541" t="s">
        <v>2512</v>
      </c>
      <c r="D142" s="539"/>
      <c r="E142" s="538" t="s">
        <v>2513</v>
      </c>
      <c r="H142" s="8"/>
      <c r="I142" s="8"/>
    </row>
    <row r="143" spans="1:9" s="12" customFormat="1" x14ac:dyDescent="0.3">
      <c r="A143" s="538" t="s">
        <v>2234</v>
      </c>
      <c r="B143" s="539" t="s">
        <v>2514</v>
      </c>
      <c r="C143" s="541" t="s">
        <v>2515</v>
      </c>
      <c r="D143" s="539"/>
      <c r="E143" s="538" t="s">
        <v>2516</v>
      </c>
      <c r="H143" s="8"/>
      <c r="I143" s="8"/>
    </row>
    <row r="144" spans="1:9" s="12" customFormat="1" x14ac:dyDescent="0.3">
      <c r="A144" s="538" t="s">
        <v>2234</v>
      </c>
      <c r="B144" s="539" t="s">
        <v>2517</v>
      </c>
      <c r="C144" s="541" t="s">
        <v>2518</v>
      </c>
      <c r="D144" s="539"/>
      <c r="E144" s="538" t="s">
        <v>2519</v>
      </c>
      <c r="H144" s="8"/>
      <c r="I144" s="8"/>
    </row>
    <row r="145" spans="1:9" s="12" customFormat="1" x14ac:dyDescent="0.3">
      <c r="A145" s="538" t="s">
        <v>2234</v>
      </c>
      <c r="B145" s="539" t="s">
        <v>2520</v>
      </c>
      <c r="C145" s="541" t="s">
        <v>2521</v>
      </c>
      <c r="D145" s="539"/>
      <c r="E145" s="538" t="s">
        <v>2522</v>
      </c>
      <c r="H145" s="8"/>
      <c r="I145" s="8"/>
    </row>
    <row r="146" spans="1:9" s="12" customFormat="1" x14ac:dyDescent="0.3">
      <c r="A146" s="538" t="s">
        <v>2234</v>
      </c>
      <c r="B146" s="539" t="s">
        <v>2523</v>
      </c>
      <c r="C146" s="541" t="s">
        <v>2524</v>
      </c>
      <c r="D146" s="539"/>
      <c r="E146" s="538" t="s">
        <v>2525</v>
      </c>
      <c r="H146" s="8"/>
      <c r="I146" s="8"/>
    </row>
    <row r="147" spans="1:9" s="12" customFormat="1" x14ac:dyDescent="0.3">
      <c r="A147" s="538" t="s">
        <v>2234</v>
      </c>
      <c r="B147" s="539" t="s">
        <v>2526</v>
      </c>
      <c r="C147" s="541" t="s">
        <v>2527</v>
      </c>
      <c r="D147" s="539"/>
      <c r="E147" s="538" t="s">
        <v>2528</v>
      </c>
      <c r="H147" s="8"/>
      <c r="I147" s="8"/>
    </row>
    <row r="148" spans="1:9" s="12" customFormat="1" x14ac:dyDescent="0.3">
      <c r="A148" s="538" t="s">
        <v>2234</v>
      </c>
      <c r="B148" s="539" t="s">
        <v>2529</v>
      </c>
      <c r="C148" s="541" t="s">
        <v>2506</v>
      </c>
      <c r="D148" s="539"/>
      <c r="E148" s="538" t="s">
        <v>2530</v>
      </c>
      <c r="H148" s="8"/>
      <c r="I148" s="8"/>
    </row>
    <row r="149" spans="1:9" s="12" customFormat="1" x14ac:dyDescent="0.3">
      <c r="A149" s="538" t="s">
        <v>2234</v>
      </c>
      <c r="B149" s="539" t="s">
        <v>2531</v>
      </c>
      <c r="C149" s="541" t="s">
        <v>2532</v>
      </c>
      <c r="D149" s="539"/>
      <c r="E149" s="538" t="s">
        <v>2533</v>
      </c>
      <c r="H149" s="8"/>
      <c r="I149" s="8"/>
    </row>
    <row r="150" spans="1:9" s="12" customFormat="1" x14ac:dyDescent="0.3">
      <c r="A150" s="538" t="s">
        <v>2234</v>
      </c>
      <c r="B150" s="539" t="s">
        <v>2534</v>
      </c>
      <c r="C150" s="541" t="s">
        <v>2535</v>
      </c>
      <c r="D150" s="539"/>
      <c r="E150" s="538" t="s">
        <v>2536</v>
      </c>
      <c r="H150" s="8"/>
      <c r="I150" s="8"/>
    </row>
    <row r="151" spans="1:9" s="12" customFormat="1" x14ac:dyDescent="0.3">
      <c r="A151" s="538" t="s">
        <v>2234</v>
      </c>
      <c r="B151" s="539" t="s">
        <v>2537</v>
      </c>
      <c r="C151" s="541" t="s">
        <v>2538</v>
      </c>
      <c r="D151" s="539"/>
      <c r="E151" s="538" t="s">
        <v>2539</v>
      </c>
      <c r="H151" s="8"/>
      <c r="I151" s="8"/>
    </row>
    <row r="152" spans="1:9" s="12" customFormat="1" x14ac:dyDescent="0.3">
      <c r="A152" s="538" t="s">
        <v>2234</v>
      </c>
      <c r="B152" s="539" t="s">
        <v>2540</v>
      </c>
      <c r="C152" s="541" t="s">
        <v>2541</v>
      </c>
      <c r="D152" s="539"/>
      <c r="E152" s="538" t="s">
        <v>2542</v>
      </c>
      <c r="H152" s="8"/>
      <c r="I152" s="8"/>
    </row>
    <row r="153" spans="1:9" s="12" customFormat="1" x14ac:dyDescent="0.3">
      <c r="A153" s="538" t="s">
        <v>2234</v>
      </c>
      <c r="B153" s="539" t="s">
        <v>2543</v>
      </c>
      <c r="C153" s="541" t="s">
        <v>2544</v>
      </c>
      <c r="D153" s="539"/>
      <c r="E153" s="538" t="s">
        <v>2545</v>
      </c>
      <c r="H153" s="8"/>
      <c r="I153" s="8"/>
    </row>
    <row r="154" spans="1:9" s="12" customFormat="1" x14ac:dyDescent="0.3">
      <c r="A154" s="538" t="s">
        <v>2238</v>
      </c>
      <c r="B154" s="539" t="s">
        <v>2546</v>
      </c>
      <c r="C154" s="541" t="s">
        <v>2547</v>
      </c>
      <c r="D154" s="539"/>
      <c r="E154" s="538" t="s">
        <v>2548</v>
      </c>
      <c r="H154" s="8"/>
      <c r="I154" s="8"/>
    </row>
    <row r="155" spans="1:9" s="12" customFormat="1" x14ac:dyDescent="0.3">
      <c r="A155" s="538" t="s">
        <v>2238</v>
      </c>
      <c r="B155" s="539" t="s">
        <v>2549</v>
      </c>
      <c r="C155" s="541" t="s">
        <v>2550</v>
      </c>
      <c r="D155" s="539"/>
      <c r="E155" s="538" t="s">
        <v>2551</v>
      </c>
      <c r="H155" s="8"/>
      <c r="I155" s="8"/>
    </row>
    <row r="156" spans="1:9" s="12" customFormat="1" x14ac:dyDescent="0.3">
      <c r="A156" s="538" t="s">
        <v>2238</v>
      </c>
      <c r="B156" s="539" t="s">
        <v>2552</v>
      </c>
      <c r="C156" s="541" t="s">
        <v>2553</v>
      </c>
      <c r="D156" s="539"/>
      <c r="E156" s="538" t="s">
        <v>2554</v>
      </c>
      <c r="H156" s="8"/>
      <c r="I156" s="8"/>
    </row>
    <row r="157" spans="1:9" s="12" customFormat="1" x14ac:dyDescent="0.3">
      <c r="A157" s="538" t="s">
        <v>2238</v>
      </c>
      <c r="B157" s="539" t="s">
        <v>2555</v>
      </c>
      <c r="C157" s="541" t="s">
        <v>2556</v>
      </c>
      <c r="D157" s="539"/>
      <c r="E157" s="538" t="s">
        <v>2557</v>
      </c>
      <c r="H157" s="8"/>
      <c r="I157" s="8"/>
    </row>
    <row r="158" spans="1:9" s="12" customFormat="1" x14ac:dyDescent="0.3">
      <c r="A158" s="538" t="s">
        <v>2238</v>
      </c>
      <c r="B158" s="539" t="s">
        <v>2558</v>
      </c>
      <c r="C158" s="541" t="s">
        <v>2559</v>
      </c>
      <c r="D158" s="539"/>
      <c r="E158" s="538" t="s">
        <v>2560</v>
      </c>
      <c r="H158" s="8"/>
      <c r="I158" s="8"/>
    </row>
    <row r="159" spans="1:9" s="12" customFormat="1" x14ac:dyDescent="0.3">
      <c r="A159" s="538" t="s">
        <v>2246</v>
      </c>
      <c r="B159" s="539" t="s">
        <v>2561</v>
      </c>
      <c r="C159" s="541" t="s">
        <v>2562</v>
      </c>
      <c r="D159" s="539"/>
      <c r="E159" s="538" t="s">
        <v>2563</v>
      </c>
      <c r="H159" s="8"/>
      <c r="I159" s="8"/>
    </row>
    <row r="160" spans="1:9" s="12" customFormat="1" x14ac:dyDescent="0.3">
      <c r="A160" s="538" t="s">
        <v>2246</v>
      </c>
      <c r="B160" s="539" t="s">
        <v>2564</v>
      </c>
      <c r="C160" s="541" t="s">
        <v>2565</v>
      </c>
      <c r="D160" s="539"/>
      <c r="E160" s="538" t="s">
        <v>2566</v>
      </c>
      <c r="H160" s="8"/>
      <c r="I160" s="8"/>
    </row>
    <row r="161" spans="1:9" s="12" customFormat="1" x14ac:dyDescent="0.3">
      <c r="A161" s="538" t="s">
        <v>2246</v>
      </c>
      <c r="B161" s="539" t="s">
        <v>2567</v>
      </c>
      <c r="C161" s="541" t="s">
        <v>2568</v>
      </c>
      <c r="D161" s="539"/>
      <c r="E161" s="538" t="s">
        <v>2569</v>
      </c>
      <c r="H161" s="8"/>
      <c r="I161" s="8"/>
    </row>
    <row r="162" spans="1:9" s="12" customFormat="1" x14ac:dyDescent="0.3">
      <c r="A162" s="538" t="s">
        <v>2246</v>
      </c>
      <c r="B162" s="539" t="s">
        <v>2570</v>
      </c>
      <c r="C162" s="541" t="s">
        <v>2571</v>
      </c>
      <c r="D162" s="539"/>
      <c r="E162" s="538" t="s">
        <v>2572</v>
      </c>
      <c r="H162" s="8"/>
      <c r="I162" s="8"/>
    </row>
    <row r="163" spans="1:9" s="12" customFormat="1" x14ac:dyDescent="0.3">
      <c r="A163" s="538" t="s">
        <v>2246</v>
      </c>
      <c r="B163" s="539" t="s">
        <v>2573</v>
      </c>
      <c r="C163" s="541" t="s">
        <v>2574</v>
      </c>
      <c r="D163" s="539"/>
      <c r="E163" s="538" t="s">
        <v>2575</v>
      </c>
      <c r="H163" s="8"/>
      <c r="I163" s="8"/>
    </row>
    <row r="164" spans="1:9" s="12" customFormat="1" x14ac:dyDescent="0.3">
      <c r="A164" s="538" t="s">
        <v>2246</v>
      </c>
      <c r="B164" s="539" t="s">
        <v>2576</v>
      </c>
      <c r="C164" s="541" t="s">
        <v>2461</v>
      </c>
      <c r="D164" s="539"/>
      <c r="E164" s="538" t="s">
        <v>2577</v>
      </c>
      <c r="H164" s="8"/>
      <c r="I164" s="8"/>
    </row>
    <row r="165" spans="1:9" s="12" customFormat="1" x14ac:dyDescent="0.3">
      <c r="A165" s="538" t="s">
        <v>2246</v>
      </c>
      <c r="B165" s="539" t="s">
        <v>2578</v>
      </c>
      <c r="C165" s="541" t="s">
        <v>2503</v>
      </c>
      <c r="D165" s="539"/>
      <c r="E165" s="538" t="s">
        <v>2579</v>
      </c>
      <c r="H165" s="8"/>
      <c r="I165" s="8"/>
    </row>
    <row r="166" spans="1:9" s="12" customFormat="1" x14ac:dyDescent="0.3">
      <c r="A166" s="538" t="s">
        <v>2246</v>
      </c>
      <c r="B166" s="539" t="s">
        <v>2580</v>
      </c>
      <c r="C166" s="541" t="s">
        <v>2581</v>
      </c>
      <c r="D166" s="539"/>
      <c r="E166" s="538" t="s">
        <v>2582</v>
      </c>
      <c r="H166" s="8"/>
      <c r="I166" s="8"/>
    </row>
    <row r="167" spans="1:9" s="12" customFormat="1" x14ac:dyDescent="0.3">
      <c r="A167" s="538" t="s">
        <v>2246</v>
      </c>
      <c r="B167" s="539" t="s">
        <v>2583</v>
      </c>
      <c r="C167" s="541" t="s">
        <v>2584</v>
      </c>
      <c r="D167" s="539"/>
      <c r="E167" s="538" t="s">
        <v>2585</v>
      </c>
      <c r="H167" s="8"/>
      <c r="I167" s="8"/>
    </row>
    <row r="168" spans="1:9" s="12" customFormat="1" x14ac:dyDescent="0.3">
      <c r="A168" s="538" t="s">
        <v>2246</v>
      </c>
      <c r="B168" s="539" t="s">
        <v>2586</v>
      </c>
      <c r="C168" s="541" t="s">
        <v>2587</v>
      </c>
      <c r="D168" s="539"/>
      <c r="E168" s="538" t="s">
        <v>2588</v>
      </c>
      <c r="H168" s="8"/>
      <c r="I168" s="8"/>
    </row>
    <row r="169" spans="1:9" s="12" customFormat="1" x14ac:dyDescent="0.3">
      <c r="A169" s="538" t="s">
        <v>2246</v>
      </c>
      <c r="B169" s="539" t="s">
        <v>2589</v>
      </c>
      <c r="C169" s="541" t="s">
        <v>2590</v>
      </c>
      <c r="D169" s="539"/>
      <c r="E169" s="538" t="s">
        <v>2591</v>
      </c>
      <c r="H169" s="8"/>
      <c r="I169" s="8"/>
    </row>
    <row r="170" spans="1:9" s="12" customFormat="1" x14ac:dyDescent="0.3">
      <c r="A170" s="538" t="s">
        <v>2250</v>
      </c>
      <c r="B170" s="539" t="s">
        <v>2592</v>
      </c>
      <c r="C170" s="541" t="s">
        <v>2593</v>
      </c>
      <c r="D170" s="539"/>
      <c r="E170" s="538" t="s">
        <v>2594</v>
      </c>
      <c r="H170" s="8"/>
      <c r="I170" s="8"/>
    </row>
    <row r="171" spans="1:9" s="12" customFormat="1" x14ac:dyDescent="0.3">
      <c r="A171" s="538" t="s">
        <v>2250</v>
      </c>
      <c r="B171" s="539" t="s">
        <v>2595</v>
      </c>
      <c r="C171" s="541" t="s">
        <v>2596</v>
      </c>
      <c r="D171" s="539"/>
      <c r="E171" s="538" t="s">
        <v>2597</v>
      </c>
      <c r="H171" s="8"/>
      <c r="I171" s="8"/>
    </row>
    <row r="172" spans="1:9" s="12" customFormat="1" x14ac:dyDescent="0.3">
      <c r="A172" s="538" t="s">
        <v>2250</v>
      </c>
      <c r="B172" s="539" t="s">
        <v>2598</v>
      </c>
      <c r="C172" s="541" t="s">
        <v>2599</v>
      </c>
      <c r="D172" s="539"/>
      <c r="E172" s="538" t="s">
        <v>2600</v>
      </c>
      <c r="H172" s="8"/>
      <c r="I172" s="8"/>
    </row>
    <row r="173" spans="1:9" s="12" customFormat="1" x14ac:dyDescent="0.3">
      <c r="A173" s="538" t="s">
        <v>2250</v>
      </c>
      <c r="B173" s="539" t="s">
        <v>2601</v>
      </c>
      <c r="C173" s="541" t="s">
        <v>2602</v>
      </c>
      <c r="D173" s="539"/>
      <c r="E173" s="538" t="s">
        <v>2603</v>
      </c>
      <c r="H173" s="8"/>
      <c r="I173" s="8"/>
    </row>
    <row r="174" spans="1:9" s="12" customFormat="1" x14ac:dyDescent="0.3">
      <c r="A174" s="538" t="s">
        <v>2250</v>
      </c>
      <c r="B174" s="539" t="s">
        <v>2604</v>
      </c>
      <c r="C174" s="541" t="s">
        <v>2605</v>
      </c>
      <c r="D174" s="539"/>
      <c r="E174" s="538" t="s">
        <v>2606</v>
      </c>
      <c r="H174" s="8"/>
      <c r="I174" s="8"/>
    </row>
    <row r="175" spans="1:9" s="12" customFormat="1" x14ac:dyDescent="0.3">
      <c r="A175" s="538" t="s">
        <v>2254</v>
      </c>
      <c r="B175" s="539" t="s">
        <v>2607</v>
      </c>
      <c r="C175" s="541" t="s">
        <v>2608</v>
      </c>
      <c r="D175" s="539"/>
      <c r="E175" s="538" t="s">
        <v>2609</v>
      </c>
      <c r="H175" s="8"/>
      <c r="I175" s="8"/>
    </row>
    <row r="176" spans="1:9" s="12" customFormat="1" x14ac:dyDescent="0.3">
      <c r="A176" s="538" t="s">
        <v>2254</v>
      </c>
      <c r="B176" s="539" t="s">
        <v>2610</v>
      </c>
      <c r="C176" s="541" t="s">
        <v>2611</v>
      </c>
      <c r="D176" s="539"/>
      <c r="E176" s="538" t="s">
        <v>2612</v>
      </c>
      <c r="H176" s="8"/>
      <c r="I176" s="8"/>
    </row>
    <row r="177" spans="1:9" s="12" customFormat="1" x14ac:dyDescent="0.3">
      <c r="A177" s="538" t="s">
        <v>2254</v>
      </c>
      <c r="B177" s="539" t="s">
        <v>2613</v>
      </c>
      <c r="C177" s="541" t="s">
        <v>2614</v>
      </c>
      <c r="D177" s="539"/>
      <c r="E177" s="538" t="s">
        <v>2615</v>
      </c>
      <c r="H177" s="8"/>
      <c r="I177" s="8"/>
    </row>
    <row r="178" spans="1:9" s="12" customFormat="1" x14ac:dyDescent="0.3">
      <c r="A178" s="538" t="s">
        <v>2254</v>
      </c>
      <c r="B178" s="539" t="s">
        <v>2616</v>
      </c>
      <c r="C178" s="541" t="s">
        <v>2617</v>
      </c>
      <c r="D178" s="539"/>
      <c r="E178" s="538" t="s">
        <v>2618</v>
      </c>
      <c r="H178" s="8"/>
      <c r="I178" s="8"/>
    </row>
    <row r="179" spans="1:9" s="12" customFormat="1" x14ac:dyDescent="0.3">
      <c r="A179" s="538" t="s">
        <v>2254</v>
      </c>
      <c r="B179" s="539" t="s">
        <v>2619</v>
      </c>
      <c r="C179" s="541" t="s">
        <v>2620</v>
      </c>
      <c r="D179" s="539"/>
      <c r="E179" s="538" t="s">
        <v>2621</v>
      </c>
      <c r="H179" s="8"/>
      <c r="I179" s="8"/>
    </row>
    <row r="180" spans="1:9" s="12" customFormat="1" x14ac:dyDescent="0.3">
      <c r="A180" s="538" t="s">
        <v>2254</v>
      </c>
      <c r="B180" s="539" t="s">
        <v>2622</v>
      </c>
      <c r="C180" s="541" t="s">
        <v>2623</v>
      </c>
      <c r="D180" s="539"/>
      <c r="E180" s="538" t="s">
        <v>2624</v>
      </c>
      <c r="H180" s="8"/>
      <c r="I180" s="8"/>
    </row>
    <row r="181" spans="1:9" s="12" customFormat="1" x14ac:dyDescent="0.3">
      <c r="A181" s="538" t="s">
        <v>2254</v>
      </c>
      <c r="B181" s="539" t="s">
        <v>2625</v>
      </c>
      <c r="C181" s="541" t="s">
        <v>2626</v>
      </c>
      <c r="D181" s="539"/>
      <c r="E181" s="538" t="s">
        <v>2627</v>
      </c>
      <c r="H181" s="8"/>
      <c r="I181" s="8"/>
    </row>
    <row r="182" spans="1:9" s="12" customFormat="1" x14ac:dyDescent="0.3">
      <c r="A182" s="538" t="s">
        <v>2254</v>
      </c>
      <c r="B182" s="539" t="s">
        <v>2628</v>
      </c>
      <c r="C182" s="541" t="s">
        <v>2629</v>
      </c>
      <c r="D182" s="539"/>
      <c r="E182" s="538" t="s">
        <v>2630</v>
      </c>
      <c r="H182" s="8"/>
      <c r="I182" s="8"/>
    </row>
    <row r="183" spans="1:9" s="12" customFormat="1" x14ac:dyDescent="0.3">
      <c r="A183" s="538" t="s">
        <v>2258</v>
      </c>
      <c r="B183" s="539" t="s">
        <v>2631</v>
      </c>
      <c r="C183" s="541" t="s">
        <v>2632</v>
      </c>
      <c r="D183" s="539"/>
      <c r="E183" s="538" t="s">
        <v>2633</v>
      </c>
      <c r="H183" s="8"/>
      <c r="I183" s="8"/>
    </row>
    <row r="184" spans="1:9" s="12" customFormat="1" x14ac:dyDescent="0.3">
      <c r="A184" s="538" t="s">
        <v>2258</v>
      </c>
      <c r="B184" s="539" t="s">
        <v>2634</v>
      </c>
      <c r="C184" s="541" t="s">
        <v>2635</v>
      </c>
      <c r="D184" s="539"/>
      <c r="E184" s="538" t="s">
        <v>2636</v>
      </c>
      <c r="H184" s="8"/>
      <c r="I184" s="8"/>
    </row>
    <row r="185" spans="1:9" s="12" customFormat="1" x14ac:dyDescent="0.3">
      <c r="A185" s="538" t="s">
        <v>2258</v>
      </c>
      <c r="B185" s="539" t="s">
        <v>2637</v>
      </c>
      <c r="C185" s="541" t="s">
        <v>2638</v>
      </c>
      <c r="D185" s="539"/>
      <c r="E185" s="538" t="s">
        <v>2639</v>
      </c>
      <c r="H185" s="8"/>
      <c r="I185" s="8"/>
    </row>
    <row r="186" spans="1:9" s="12" customFormat="1" x14ac:dyDescent="0.3">
      <c r="A186" s="538" t="s">
        <v>2258</v>
      </c>
      <c r="B186" s="539" t="s">
        <v>2640</v>
      </c>
      <c r="C186" s="541" t="s">
        <v>2641</v>
      </c>
      <c r="D186" s="539"/>
      <c r="E186" s="538" t="s">
        <v>2642</v>
      </c>
      <c r="H186" s="8"/>
      <c r="I186" s="8"/>
    </row>
    <row r="187" spans="1:9" s="12" customFormat="1" x14ac:dyDescent="0.3">
      <c r="A187" s="538" t="s">
        <v>2258</v>
      </c>
      <c r="B187" s="539" t="s">
        <v>2643</v>
      </c>
      <c r="C187" s="541" t="s">
        <v>2644</v>
      </c>
      <c r="D187" s="539"/>
      <c r="E187" s="538" t="s">
        <v>2645</v>
      </c>
      <c r="H187" s="8"/>
      <c r="I187" s="8"/>
    </row>
    <row r="188" spans="1:9" s="12" customFormat="1" x14ac:dyDescent="0.3">
      <c r="A188" s="538" t="s">
        <v>2258</v>
      </c>
      <c r="B188" s="539" t="s">
        <v>2646</v>
      </c>
      <c r="C188" s="541" t="s">
        <v>2647</v>
      </c>
      <c r="D188" s="539"/>
      <c r="E188" s="538" t="s">
        <v>2648</v>
      </c>
      <c r="H188" s="8"/>
      <c r="I188" s="8"/>
    </row>
    <row r="189" spans="1:9" s="12" customFormat="1" x14ac:dyDescent="0.3">
      <c r="A189" s="538" t="s">
        <v>2258</v>
      </c>
      <c r="B189" s="539" t="s">
        <v>2649</v>
      </c>
      <c r="C189" s="541" t="s">
        <v>2650</v>
      </c>
      <c r="D189" s="539"/>
      <c r="E189" s="538" t="s">
        <v>2651</v>
      </c>
      <c r="H189" s="8"/>
      <c r="I189" s="8"/>
    </row>
    <row r="190" spans="1:9" s="12" customFormat="1" x14ac:dyDescent="0.3">
      <c r="A190" s="538" t="s">
        <v>2258</v>
      </c>
      <c r="B190" s="539" t="s">
        <v>2652</v>
      </c>
      <c r="C190" s="541" t="s">
        <v>2653</v>
      </c>
      <c r="D190" s="539"/>
      <c r="E190" s="538" t="s">
        <v>2654</v>
      </c>
      <c r="H190" s="8"/>
      <c r="I190" s="8"/>
    </row>
    <row r="191" spans="1:9" s="12" customFormat="1" x14ac:dyDescent="0.3">
      <c r="A191" s="538" t="s">
        <v>2262</v>
      </c>
      <c r="B191" s="539" t="s">
        <v>2655</v>
      </c>
      <c r="C191" s="541" t="s">
        <v>2656</v>
      </c>
      <c r="D191" s="539"/>
      <c r="E191" s="538" t="s">
        <v>2657</v>
      </c>
      <c r="H191" s="8"/>
      <c r="I191" s="8"/>
    </row>
    <row r="192" spans="1:9" s="12" customFormat="1" x14ac:dyDescent="0.3">
      <c r="A192" s="538" t="s">
        <v>2262</v>
      </c>
      <c r="B192" s="539" t="s">
        <v>2658</v>
      </c>
      <c r="C192" s="541" t="s">
        <v>2659</v>
      </c>
      <c r="D192" s="539"/>
      <c r="E192" s="538" t="s">
        <v>2660</v>
      </c>
      <c r="H192" s="8"/>
      <c r="I192" s="8"/>
    </row>
    <row r="193" spans="1:9" s="12" customFormat="1" x14ac:dyDescent="0.3">
      <c r="A193" s="538" t="s">
        <v>2262</v>
      </c>
      <c r="B193" s="539" t="s">
        <v>2661</v>
      </c>
      <c r="C193" s="541" t="s">
        <v>2662</v>
      </c>
      <c r="D193" s="539"/>
      <c r="E193" s="538" t="s">
        <v>2663</v>
      </c>
      <c r="H193" s="8"/>
      <c r="I193" s="8"/>
    </row>
    <row r="194" spans="1:9" s="12" customFormat="1" x14ac:dyDescent="0.3">
      <c r="A194" s="538" t="s">
        <v>2262</v>
      </c>
      <c r="B194" s="539" t="s">
        <v>2664</v>
      </c>
      <c r="C194" s="541" t="s">
        <v>2647</v>
      </c>
      <c r="D194" s="539"/>
      <c r="E194" s="538" t="s">
        <v>2665</v>
      </c>
      <c r="H194" s="8"/>
      <c r="I194" s="8"/>
    </row>
    <row r="195" spans="1:9" s="12" customFormat="1" x14ac:dyDescent="0.3">
      <c r="A195" s="538" t="s">
        <v>2262</v>
      </c>
      <c r="B195" s="539" t="s">
        <v>2666</v>
      </c>
      <c r="C195" s="541" t="s">
        <v>2667</v>
      </c>
      <c r="D195" s="539"/>
      <c r="E195" s="538" t="s">
        <v>2668</v>
      </c>
      <c r="H195" s="8"/>
      <c r="I195" s="8"/>
    </row>
    <row r="196" spans="1:9" s="12" customFormat="1" x14ac:dyDescent="0.3">
      <c r="A196" s="538" t="s">
        <v>2262</v>
      </c>
      <c r="B196" s="539" t="s">
        <v>2669</v>
      </c>
      <c r="C196" s="541" t="s">
        <v>2670</v>
      </c>
      <c r="D196" s="539"/>
      <c r="E196" s="538" t="s">
        <v>2671</v>
      </c>
      <c r="H196" s="8"/>
      <c r="I196" s="8"/>
    </row>
    <row r="197" spans="1:9" s="12" customFormat="1" x14ac:dyDescent="0.3">
      <c r="A197" s="538" t="s">
        <v>2266</v>
      </c>
      <c r="B197" s="539" t="s">
        <v>2672</v>
      </c>
      <c r="C197" s="541" t="s">
        <v>2647</v>
      </c>
      <c r="D197" s="539"/>
      <c r="E197" s="538" t="s">
        <v>2673</v>
      </c>
      <c r="H197" s="8"/>
      <c r="I197" s="8"/>
    </row>
    <row r="198" spans="1:9" s="12" customFormat="1" x14ac:dyDescent="0.3">
      <c r="A198" s="538" t="s">
        <v>2266</v>
      </c>
      <c r="B198" s="539" t="s">
        <v>2674</v>
      </c>
      <c r="C198" s="541" t="s">
        <v>2675</v>
      </c>
      <c r="D198" s="539"/>
      <c r="E198" s="538" t="s">
        <v>2676</v>
      </c>
      <c r="H198" s="8"/>
      <c r="I198" s="8"/>
    </row>
    <row r="199" spans="1:9" s="12" customFormat="1" x14ac:dyDescent="0.3">
      <c r="A199" s="538" t="s">
        <v>2266</v>
      </c>
      <c r="B199" s="539" t="s">
        <v>2677</v>
      </c>
      <c r="C199" s="541" t="s">
        <v>2678</v>
      </c>
      <c r="D199" s="539"/>
      <c r="E199" s="538" t="s">
        <v>2679</v>
      </c>
      <c r="H199" s="8"/>
      <c r="I199" s="8"/>
    </row>
    <row r="200" spans="1:9" s="12" customFormat="1" x14ac:dyDescent="0.3">
      <c r="A200" s="538" t="s">
        <v>2270</v>
      </c>
      <c r="B200" s="539" t="s">
        <v>2680</v>
      </c>
      <c r="C200" s="541" t="s">
        <v>2681</v>
      </c>
      <c r="D200" s="539"/>
      <c r="E200" s="538" t="s">
        <v>2682</v>
      </c>
      <c r="H200" s="8"/>
      <c r="I200" s="8"/>
    </row>
    <row r="201" spans="1:9" s="12" customFormat="1" x14ac:dyDescent="0.3">
      <c r="A201" s="538" t="s">
        <v>2270</v>
      </c>
      <c r="B201" s="539" t="s">
        <v>2683</v>
      </c>
      <c r="C201" s="541" t="s">
        <v>2684</v>
      </c>
      <c r="D201" s="539"/>
      <c r="E201" s="538" t="s">
        <v>2685</v>
      </c>
      <c r="H201" s="8"/>
      <c r="I201" s="8"/>
    </row>
    <row r="202" spans="1:9" s="12" customFormat="1" x14ac:dyDescent="0.3">
      <c r="A202" s="538" t="s">
        <v>2270</v>
      </c>
      <c r="B202" s="539" t="s">
        <v>2686</v>
      </c>
      <c r="C202" s="541" t="s">
        <v>2647</v>
      </c>
      <c r="D202" s="539"/>
      <c r="E202" s="538" t="s">
        <v>2687</v>
      </c>
      <c r="H202" s="8"/>
      <c r="I202" s="8"/>
    </row>
    <row r="203" spans="1:9" s="12" customFormat="1" x14ac:dyDescent="0.3">
      <c r="A203" s="538" t="s">
        <v>2270</v>
      </c>
      <c r="B203" s="539" t="s">
        <v>2688</v>
      </c>
      <c r="C203" s="541" t="s">
        <v>2689</v>
      </c>
      <c r="D203" s="539"/>
      <c r="E203" s="538" t="s">
        <v>2690</v>
      </c>
      <c r="H203" s="8"/>
      <c r="I203" s="8"/>
    </row>
    <row r="204" spans="1:9" s="12" customFormat="1" x14ac:dyDescent="0.3">
      <c r="A204" s="538" t="s">
        <v>2270</v>
      </c>
      <c r="B204" s="539" t="s">
        <v>2691</v>
      </c>
      <c r="C204" s="541" t="s">
        <v>2692</v>
      </c>
      <c r="D204" s="539"/>
      <c r="E204" s="538" t="s">
        <v>2693</v>
      </c>
      <c r="H204" s="8"/>
      <c r="I204" s="8"/>
    </row>
    <row r="205" spans="1:9" s="12" customFormat="1" x14ac:dyDescent="0.3">
      <c r="A205" s="538" t="s">
        <v>2274</v>
      </c>
      <c r="B205" s="539" t="s">
        <v>2694</v>
      </c>
      <c r="C205" s="541" t="s">
        <v>2695</v>
      </c>
      <c r="D205" s="539"/>
      <c r="E205" s="538" t="s">
        <v>2696</v>
      </c>
      <c r="H205" s="8"/>
      <c r="I205" s="8"/>
    </row>
    <row r="206" spans="1:9" s="12" customFormat="1" x14ac:dyDescent="0.3">
      <c r="A206" s="538" t="s">
        <v>2274</v>
      </c>
      <c r="B206" s="539" t="s">
        <v>2697</v>
      </c>
      <c r="C206" s="541" t="s">
        <v>2647</v>
      </c>
      <c r="D206" s="539"/>
      <c r="E206" s="538" t="s">
        <v>2698</v>
      </c>
      <c r="H206" s="8"/>
      <c r="I206" s="8"/>
    </row>
    <row r="207" spans="1:9" s="12" customFormat="1" x14ac:dyDescent="0.3">
      <c r="A207" s="538" t="s">
        <v>2274</v>
      </c>
      <c r="B207" s="539" t="s">
        <v>2699</v>
      </c>
      <c r="C207" s="541" t="s">
        <v>2700</v>
      </c>
      <c r="D207" s="539"/>
      <c r="E207" s="538" t="s">
        <v>2701</v>
      </c>
      <c r="H207" s="8"/>
      <c r="I207" s="8"/>
    </row>
    <row r="208" spans="1:9" s="12" customFormat="1" x14ac:dyDescent="0.3">
      <c r="A208" s="538" t="s">
        <v>2278</v>
      </c>
      <c r="B208" s="539" t="s">
        <v>2702</v>
      </c>
      <c r="C208" s="541" t="s">
        <v>2703</v>
      </c>
      <c r="D208" s="539"/>
      <c r="E208" s="538" t="s">
        <v>2704</v>
      </c>
      <c r="H208" s="8"/>
      <c r="I208" s="8"/>
    </row>
    <row r="209" spans="1:9" s="12" customFormat="1" x14ac:dyDescent="0.3">
      <c r="A209" s="538" t="s">
        <v>2278</v>
      </c>
      <c r="B209" s="539" t="s">
        <v>2705</v>
      </c>
      <c r="C209" s="541" t="s">
        <v>2706</v>
      </c>
      <c r="D209" s="539"/>
      <c r="E209" s="538" t="s">
        <v>2707</v>
      </c>
      <c r="H209" s="8"/>
      <c r="I209" s="8"/>
    </row>
    <row r="210" spans="1:9" s="12" customFormat="1" x14ac:dyDescent="0.3">
      <c r="A210" s="538" t="s">
        <v>2278</v>
      </c>
      <c r="B210" s="539" t="s">
        <v>2708</v>
      </c>
      <c r="C210" s="541" t="s">
        <v>2709</v>
      </c>
      <c r="D210" s="539"/>
      <c r="E210" s="538" t="s">
        <v>2710</v>
      </c>
      <c r="H210" s="8"/>
      <c r="I210" s="8"/>
    </row>
    <row r="211" spans="1:9" s="12" customFormat="1" x14ac:dyDescent="0.3">
      <c r="A211" s="538" t="s">
        <v>2278</v>
      </c>
      <c r="B211" s="539" t="s">
        <v>2711</v>
      </c>
      <c r="C211" s="541" t="s">
        <v>2712</v>
      </c>
      <c r="D211" s="539"/>
      <c r="E211" s="538" t="s">
        <v>2713</v>
      </c>
      <c r="H211" s="8"/>
      <c r="I211" s="8"/>
    </row>
    <row r="212" spans="1:9" s="12" customFormat="1" x14ac:dyDescent="0.3">
      <c r="A212" s="538" t="s">
        <v>2278</v>
      </c>
      <c r="B212" s="539" t="s">
        <v>2714</v>
      </c>
      <c r="C212" s="541" t="s">
        <v>2647</v>
      </c>
      <c r="D212" s="539"/>
      <c r="E212" s="538" t="s">
        <v>2715</v>
      </c>
      <c r="H212" s="8"/>
      <c r="I212" s="8"/>
    </row>
    <row r="213" spans="1:9" s="12" customFormat="1" x14ac:dyDescent="0.3">
      <c r="A213" s="538" t="s">
        <v>2282</v>
      </c>
      <c r="B213" s="539" t="s">
        <v>2716</v>
      </c>
      <c r="C213" s="541" t="s">
        <v>2717</v>
      </c>
      <c r="D213" s="539"/>
      <c r="E213" s="538" t="s">
        <v>2718</v>
      </c>
      <c r="H213" s="8"/>
      <c r="I213" s="8"/>
    </row>
    <row r="214" spans="1:9" s="12" customFormat="1" x14ac:dyDescent="0.3">
      <c r="A214" s="538" t="s">
        <v>2282</v>
      </c>
      <c r="B214" s="539" t="s">
        <v>2719</v>
      </c>
      <c r="C214" s="541" t="s">
        <v>2720</v>
      </c>
      <c r="D214" s="539"/>
      <c r="E214" s="538" t="s">
        <v>2721</v>
      </c>
      <c r="H214" s="8"/>
      <c r="I214" s="8"/>
    </row>
    <row r="215" spans="1:9" s="12" customFormat="1" x14ac:dyDescent="0.3">
      <c r="A215" s="538" t="s">
        <v>2282</v>
      </c>
      <c r="B215" s="539" t="s">
        <v>2722</v>
      </c>
      <c r="C215" s="541" t="s">
        <v>2723</v>
      </c>
      <c r="D215" s="539"/>
      <c r="E215" s="538" t="s">
        <v>2724</v>
      </c>
      <c r="H215" s="8"/>
      <c r="I215" s="8"/>
    </row>
    <row r="216" spans="1:9" s="12" customFormat="1" x14ac:dyDescent="0.3">
      <c r="A216" s="538" t="s">
        <v>2282</v>
      </c>
      <c r="B216" s="539" t="s">
        <v>2725</v>
      </c>
      <c r="C216" s="541" t="s">
        <v>2726</v>
      </c>
      <c r="D216" s="539"/>
      <c r="E216" s="538" t="s">
        <v>2727</v>
      </c>
      <c r="H216" s="8"/>
      <c r="I216" s="8"/>
    </row>
    <row r="217" spans="1:9" s="12" customFormat="1" x14ac:dyDescent="0.3">
      <c r="A217" s="538" t="s">
        <v>2282</v>
      </c>
      <c r="B217" s="539" t="s">
        <v>2728</v>
      </c>
      <c r="C217" s="541" t="s">
        <v>2729</v>
      </c>
      <c r="D217" s="539"/>
      <c r="E217" s="538" t="s">
        <v>2730</v>
      </c>
      <c r="H217" s="8"/>
      <c r="I217" s="8"/>
    </row>
    <row r="218" spans="1:9" s="12" customFormat="1" x14ac:dyDescent="0.3">
      <c r="A218" s="538" t="s">
        <v>2282</v>
      </c>
      <c r="B218" s="539" t="s">
        <v>2731</v>
      </c>
      <c r="C218" s="541" t="s">
        <v>2647</v>
      </c>
      <c r="D218" s="539"/>
      <c r="E218" s="538" t="s">
        <v>2732</v>
      </c>
      <c r="H218" s="8"/>
      <c r="I218" s="8"/>
    </row>
    <row r="219" spans="1:9" s="12" customFormat="1" x14ac:dyDescent="0.3">
      <c r="A219" s="538" t="s">
        <v>2282</v>
      </c>
      <c r="B219" s="539" t="s">
        <v>2733</v>
      </c>
      <c r="C219" s="541" t="s">
        <v>2734</v>
      </c>
      <c r="D219" s="539"/>
      <c r="E219" s="538" t="s">
        <v>2735</v>
      </c>
      <c r="H219" s="8"/>
      <c r="I219" s="8"/>
    </row>
    <row r="220" spans="1:9" s="12" customFormat="1" x14ac:dyDescent="0.3">
      <c r="A220" s="538" t="s">
        <v>2286</v>
      </c>
      <c r="B220" s="539" t="s">
        <v>2736</v>
      </c>
      <c r="C220" s="541" t="s">
        <v>2737</v>
      </c>
      <c r="D220" s="539"/>
      <c r="E220" s="538" t="s">
        <v>2738</v>
      </c>
      <c r="H220" s="8"/>
      <c r="I220" s="8"/>
    </row>
    <row r="221" spans="1:9" s="12" customFormat="1" x14ac:dyDescent="0.3">
      <c r="A221" s="538" t="s">
        <v>2286</v>
      </c>
      <c r="B221" s="539" t="s">
        <v>2739</v>
      </c>
      <c r="C221" s="541" t="s">
        <v>2740</v>
      </c>
      <c r="D221" s="539"/>
      <c r="E221" s="538" t="s">
        <v>2741</v>
      </c>
      <c r="H221" s="8"/>
      <c r="I221" s="8"/>
    </row>
    <row r="222" spans="1:9" s="12" customFormat="1" x14ac:dyDescent="0.3">
      <c r="A222" s="538" t="s">
        <v>2286</v>
      </c>
      <c r="B222" s="539" t="s">
        <v>2742</v>
      </c>
      <c r="C222" s="541" t="s">
        <v>2647</v>
      </c>
      <c r="D222" s="539"/>
      <c r="E222" s="538" t="s">
        <v>2743</v>
      </c>
      <c r="H222" s="8"/>
      <c r="I222" s="8"/>
    </row>
    <row r="223" spans="1:9" s="12" customFormat="1" x14ac:dyDescent="0.3">
      <c r="A223" s="538" t="s">
        <v>2290</v>
      </c>
      <c r="B223" s="539" t="s">
        <v>2744</v>
      </c>
      <c r="C223" s="541" t="s">
        <v>2289</v>
      </c>
      <c r="D223" s="539"/>
      <c r="E223" s="538" t="s">
        <v>2745</v>
      </c>
      <c r="H223" s="8"/>
      <c r="I223" s="8"/>
    </row>
    <row r="224" spans="1:9" s="12" customFormat="1" x14ac:dyDescent="0.3">
      <c r="A224" s="538" t="s">
        <v>2294</v>
      </c>
      <c r="B224" s="539" t="s">
        <v>2746</v>
      </c>
      <c r="C224" s="541" t="s">
        <v>2747</v>
      </c>
      <c r="D224" s="539"/>
      <c r="E224" s="538" t="s">
        <v>2748</v>
      </c>
      <c r="H224" s="8"/>
      <c r="I224" s="8"/>
    </row>
    <row r="225" spans="1:9" s="12" customFormat="1" x14ac:dyDescent="0.3">
      <c r="A225" s="538" t="s">
        <v>2294</v>
      </c>
      <c r="B225" s="539" t="s">
        <v>2749</v>
      </c>
      <c r="C225" s="541" t="s">
        <v>2750</v>
      </c>
      <c r="D225" s="539"/>
      <c r="E225" s="538" t="s">
        <v>2751</v>
      </c>
      <c r="H225" s="8"/>
      <c r="I225" s="8"/>
    </row>
    <row r="226" spans="1:9" s="12" customFormat="1" x14ac:dyDescent="0.3">
      <c r="A226" s="538" t="s">
        <v>2294</v>
      </c>
      <c r="B226" s="539" t="s">
        <v>2752</v>
      </c>
      <c r="C226" s="541" t="s">
        <v>2753</v>
      </c>
      <c r="D226" s="539"/>
      <c r="E226" s="538" t="s">
        <v>2754</v>
      </c>
      <c r="H226" s="8"/>
      <c r="I226" s="8"/>
    </row>
    <row r="227" spans="1:9" s="12" customFormat="1" x14ac:dyDescent="0.3">
      <c r="A227" s="538" t="s">
        <v>2294</v>
      </c>
      <c r="B227" s="539" t="s">
        <v>2755</v>
      </c>
      <c r="C227" s="541" t="s">
        <v>2756</v>
      </c>
      <c r="D227" s="539"/>
      <c r="E227" s="538" t="s">
        <v>2757</v>
      </c>
      <c r="H227" s="8"/>
      <c r="I227" s="8"/>
    </row>
    <row r="228" spans="1:9" s="12" customFormat="1" x14ac:dyDescent="0.3">
      <c r="A228" s="538" t="s">
        <v>2294</v>
      </c>
      <c r="B228" s="539" t="s">
        <v>2758</v>
      </c>
      <c r="C228" s="541" t="s">
        <v>2759</v>
      </c>
      <c r="D228" s="539"/>
      <c r="E228" s="538" t="s">
        <v>2760</v>
      </c>
      <c r="H228" s="8"/>
      <c r="I228" s="8"/>
    </row>
    <row r="229" spans="1:9" s="12" customFormat="1" x14ac:dyDescent="0.3">
      <c r="A229" s="538" t="s">
        <v>2294</v>
      </c>
      <c r="B229" s="539" t="s">
        <v>2761</v>
      </c>
      <c r="C229" s="541" t="s">
        <v>2762</v>
      </c>
      <c r="D229" s="539"/>
      <c r="E229" s="538" t="s">
        <v>2763</v>
      </c>
      <c r="H229" s="8"/>
      <c r="I229" s="8"/>
    </row>
    <row r="230" spans="1:9" s="12" customFormat="1" x14ac:dyDescent="0.3">
      <c r="A230" s="538" t="s">
        <v>2294</v>
      </c>
      <c r="B230" s="539" t="s">
        <v>2764</v>
      </c>
      <c r="C230" s="541" t="s">
        <v>2765</v>
      </c>
      <c r="D230" s="539"/>
      <c r="E230" s="538" t="s">
        <v>2766</v>
      </c>
      <c r="H230" s="8"/>
      <c r="I230" s="8"/>
    </row>
    <row r="231" spans="1:9" s="12" customFormat="1" x14ac:dyDescent="0.3">
      <c r="A231" s="538" t="s">
        <v>2294</v>
      </c>
      <c r="B231" s="539" t="s">
        <v>2767</v>
      </c>
      <c r="C231" s="541" t="s">
        <v>2768</v>
      </c>
      <c r="D231" s="539"/>
      <c r="E231" s="538" t="s">
        <v>2769</v>
      </c>
      <c r="H231" s="8"/>
      <c r="I231" s="8"/>
    </row>
    <row r="232" spans="1:9" s="12" customFormat="1" x14ac:dyDescent="0.3">
      <c r="A232" s="538" t="s">
        <v>2294</v>
      </c>
      <c r="B232" s="539" t="s">
        <v>2770</v>
      </c>
      <c r="C232" s="541" t="s">
        <v>2506</v>
      </c>
      <c r="D232" s="539"/>
      <c r="E232" s="538" t="s">
        <v>2771</v>
      </c>
      <c r="H232" s="8"/>
      <c r="I232" s="8"/>
    </row>
    <row r="233" spans="1:9" s="12" customFormat="1" x14ac:dyDescent="0.3">
      <c r="A233" s="538" t="s">
        <v>2294</v>
      </c>
      <c r="B233" s="539" t="s">
        <v>2772</v>
      </c>
      <c r="C233" s="541" t="s">
        <v>2773</v>
      </c>
      <c r="D233" s="539"/>
      <c r="E233" s="538" t="s">
        <v>2774</v>
      </c>
      <c r="H233" s="8"/>
      <c r="I233" s="8"/>
    </row>
    <row r="234" spans="1:9" s="12" customFormat="1" x14ac:dyDescent="0.3">
      <c r="A234" s="538" t="s">
        <v>2294</v>
      </c>
      <c r="B234" s="539" t="s">
        <v>2775</v>
      </c>
      <c r="C234" s="541" t="s">
        <v>2776</v>
      </c>
      <c r="D234" s="539"/>
      <c r="E234" s="538" t="s">
        <v>2777</v>
      </c>
      <c r="H234" s="8"/>
      <c r="I234" s="8"/>
    </row>
    <row r="235" spans="1:9" s="12" customFormat="1" x14ac:dyDescent="0.3">
      <c r="A235" s="538" t="s">
        <v>2298</v>
      </c>
      <c r="B235" s="539" t="s">
        <v>2778</v>
      </c>
      <c r="C235" s="541" t="s">
        <v>2779</v>
      </c>
      <c r="D235" s="539"/>
      <c r="E235" s="538" t="s">
        <v>2780</v>
      </c>
      <c r="H235" s="8"/>
      <c r="I235" s="8"/>
    </row>
    <row r="236" spans="1:9" s="12" customFormat="1" x14ac:dyDescent="0.3">
      <c r="A236" s="538" t="s">
        <v>2298</v>
      </c>
      <c r="B236" s="539" t="s">
        <v>2781</v>
      </c>
      <c r="C236" s="541" t="s">
        <v>2782</v>
      </c>
      <c r="D236" s="539"/>
      <c r="E236" s="538" t="s">
        <v>2783</v>
      </c>
      <c r="H236" s="8"/>
      <c r="I236" s="8"/>
    </row>
    <row r="237" spans="1:9" s="12" customFormat="1" x14ac:dyDescent="0.3">
      <c r="A237" s="538" t="s">
        <v>2298</v>
      </c>
      <c r="B237" s="539" t="s">
        <v>2784</v>
      </c>
      <c r="C237" s="541" t="s">
        <v>2503</v>
      </c>
      <c r="D237" s="539"/>
      <c r="E237" s="538" t="s">
        <v>2785</v>
      </c>
      <c r="H237" s="8"/>
      <c r="I237" s="8"/>
    </row>
    <row r="238" spans="1:9" s="12" customFormat="1" x14ac:dyDescent="0.3">
      <c r="A238" s="538" t="s">
        <v>2298</v>
      </c>
      <c r="B238" s="539" t="s">
        <v>2786</v>
      </c>
      <c r="C238" s="541" t="s">
        <v>2787</v>
      </c>
      <c r="D238" s="539"/>
      <c r="E238" s="538" t="s">
        <v>2788</v>
      </c>
      <c r="H238" s="8"/>
      <c r="I238" s="8"/>
    </row>
    <row r="239" spans="1:9" s="12" customFormat="1" x14ac:dyDescent="0.3">
      <c r="A239" s="538" t="s">
        <v>2298</v>
      </c>
      <c r="B239" s="539" t="s">
        <v>2789</v>
      </c>
      <c r="C239" s="541" t="s">
        <v>2790</v>
      </c>
      <c r="D239" s="539"/>
      <c r="E239" s="538" t="s">
        <v>2791</v>
      </c>
      <c r="H239" s="8"/>
      <c r="I239" s="8"/>
    </row>
    <row r="240" spans="1:9" s="12" customFormat="1" x14ac:dyDescent="0.3">
      <c r="A240" s="538" t="s">
        <v>2298</v>
      </c>
      <c r="B240" s="539" t="s">
        <v>2792</v>
      </c>
      <c r="C240" s="541" t="s">
        <v>2793</v>
      </c>
      <c r="D240" s="539"/>
      <c r="E240" s="538" t="s">
        <v>2794</v>
      </c>
      <c r="H240" s="8"/>
      <c r="I240" s="8"/>
    </row>
    <row r="241" spans="1:9" s="12" customFormat="1" x14ac:dyDescent="0.3">
      <c r="A241" s="538" t="s">
        <v>2298</v>
      </c>
      <c r="B241" s="539" t="s">
        <v>2795</v>
      </c>
      <c r="C241" s="541" t="s">
        <v>2506</v>
      </c>
      <c r="D241" s="539"/>
      <c r="E241" s="538" t="s">
        <v>2796</v>
      </c>
      <c r="H241" s="8"/>
      <c r="I241" s="8"/>
    </row>
    <row r="242" spans="1:9" s="12" customFormat="1" x14ac:dyDescent="0.3">
      <c r="A242" s="538" t="s">
        <v>2298</v>
      </c>
      <c r="B242" s="539" t="s">
        <v>2797</v>
      </c>
      <c r="C242" s="541" t="s">
        <v>2798</v>
      </c>
      <c r="D242" s="539"/>
      <c r="E242" s="538" t="s">
        <v>2799</v>
      </c>
      <c r="H242" s="8"/>
      <c r="I242" s="8"/>
    </row>
    <row r="243" spans="1:9" s="12" customFormat="1" x14ac:dyDescent="0.3">
      <c r="A243" s="538" t="s">
        <v>2298</v>
      </c>
      <c r="B243" s="539" t="s">
        <v>2800</v>
      </c>
      <c r="C243" s="541" t="s">
        <v>2801</v>
      </c>
      <c r="D243" s="539"/>
      <c r="E243" s="538" t="s">
        <v>2802</v>
      </c>
      <c r="H243" s="8"/>
      <c r="I243" s="8"/>
    </row>
    <row r="244" spans="1:9" s="12" customFormat="1" x14ac:dyDescent="0.3">
      <c r="A244" s="538" t="s">
        <v>2298</v>
      </c>
      <c r="B244" s="539" t="s">
        <v>2803</v>
      </c>
      <c r="C244" s="541" t="s">
        <v>2804</v>
      </c>
      <c r="D244" s="539"/>
      <c r="E244" s="538" t="s">
        <v>2805</v>
      </c>
      <c r="H244" s="8"/>
      <c r="I244" s="8"/>
    </row>
    <row r="245" spans="1:9" s="12" customFormat="1" x14ac:dyDescent="0.3">
      <c r="A245" s="538" t="s">
        <v>2302</v>
      </c>
      <c r="B245" s="539" t="s">
        <v>2806</v>
      </c>
      <c r="C245" s="541" t="s">
        <v>2807</v>
      </c>
      <c r="D245" s="539"/>
      <c r="E245" s="538" t="s">
        <v>2808</v>
      </c>
      <c r="H245" s="8"/>
      <c r="I245" s="8"/>
    </row>
    <row r="246" spans="1:9" s="12" customFormat="1" x14ac:dyDescent="0.3">
      <c r="A246" s="538" t="s">
        <v>2306</v>
      </c>
      <c r="B246" s="539" t="s">
        <v>2809</v>
      </c>
      <c r="C246" s="541" t="s">
        <v>2810</v>
      </c>
      <c r="D246" s="539"/>
      <c r="E246" s="538" t="s">
        <v>2811</v>
      </c>
      <c r="H246" s="8"/>
      <c r="I246" s="8"/>
    </row>
    <row r="247" spans="1:9" s="12" customFormat="1" x14ac:dyDescent="0.3">
      <c r="A247" s="538" t="s">
        <v>2306</v>
      </c>
      <c r="B247" s="539" t="s">
        <v>2812</v>
      </c>
      <c r="C247" s="541" t="s">
        <v>2813</v>
      </c>
      <c r="D247" s="539"/>
      <c r="E247" s="538" t="s">
        <v>2814</v>
      </c>
      <c r="H247" s="8"/>
      <c r="I247" s="8"/>
    </row>
    <row r="248" spans="1:9" s="12" customFormat="1" x14ac:dyDescent="0.3">
      <c r="A248" s="538" t="s">
        <v>2306</v>
      </c>
      <c r="B248" s="539" t="s">
        <v>2815</v>
      </c>
      <c r="C248" s="541" t="s">
        <v>2503</v>
      </c>
      <c r="D248" s="539"/>
      <c r="E248" s="538" t="s">
        <v>2816</v>
      </c>
      <c r="H248" s="8"/>
      <c r="I248" s="8"/>
    </row>
    <row r="249" spans="1:9" s="12" customFormat="1" x14ac:dyDescent="0.3">
      <c r="A249" s="538" t="s">
        <v>2306</v>
      </c>
      <c r="B249" s="539" t="s">
        <v>2817</v>
      </c>
      <c r="C249" s="541" t="s">
        <v>2818</v>
      </c>
      <c r="D249" s="539"/>
      <c r="E249" s="538" t="s">
        <v>2819</v>
      </c>
      <c r="H249" s="8"/>
      <c r="I249" s="8"/>
    </row>
    <row r="250" spans="1:9" s="12" customFormat="1" x14ac:dyDescent="0.3">
      <c r="A250" s="538" t="s">
        <v>2306</v>
      </c>
      <c r="B250" s="539" t="s">
        <v>2820</v>
      </c>
      <c r="C250" s="541" t="s">
        <v>2821</v>
      </c>
      <c r="D250" s="539"/>
      <c r="E250" s="538" t="s">
        <v>2822</v>
      </c>
      <c r="H250" s="8"/>
      <c r="I250" s="8"/>
    </row>
    <row r="251" spans="1:9" s="12" customFormat="1" x14ac:dyDescent="0.3">
      <c r="A251" s="538" t="s">
        <v>2306</v>
      </c>
      <c r="B251" s="539" t="s">
        <v>2823</v>
      </c>
      <c r="C251" s="541" t="s">
        <v>2824</v>
      </c>
      <c r="D251" s="539"/>
      <c r="E251" s="538" t="s">
        <v>2825</v>
      </c>
      <c r="H251" s="8"/>
      <c r="I251" s="8"/>
    </row>
    <row r="252" spans="1:9" s="12" customFormat="1" x14ac:dyDescent="0.3">
      <c r="A252" s="538" t="s">
        <v>2306</v>
      </c>
      <c r="B252" s="539" t="s">
        <v>2826</v>
      </c>
      <c r="C252" s="541" t="s">
        <v>2827</v>
      </c>
      <c r="D252" s="539"/>
      <c r="E252" s="538" t="s">
        <v>2828</v>
      </c>
      <c r="H252" s="8"/>
      <c r="I252" s="8"/>
    </row>
    <row r="253" spans="1:9" s="12" customFormat="1" x14ac:dyDescent="0.3">
      <c r="A253" s="538" t="s">
        <v>2306</v>
      </c>
      <c r="B253" s="539" t="s">
        <v>2829</v>
      </c>
      <c r="C253" s="541" t="s">
        <v>2830</v>
      </c>
      <c r="D253" s="539"/>
      <c r="E253" s="538" t="s">
        <v>2831</v>
      </c>
      <c r="H253" s="8"/>
      <c r="I253" s="8"/>
    </row>
    <row r="254" spans="1:9" s="12" customFormat="1" x14ac:dyDescent="0.3">
      <c r="A254" s="538" t="s">
        <v>2306</v>
      </c>
      <c r="B254" s="539" t="s">
        <v>2832</v>
      </c>
      <c r="C254" s="541" t="s">
        <v>2833</v>
      </c>
      <c r="D254" s="539"/>
      <c r="E254" s="538" t="s">
        <v>2834</v>
      </c>
      <c r="H254" s="8"/>
      <c r="I254" s="8"/>
    </row>
    <row r="255" spans="1:9" s="12" customFormat="1" x14ac:dyDescent="0.3">
      <c r="A255" s="538" t="s">
        <v>2306</v>
      </c>
      <c r="B255" s="539" t="s">
        <v>2835</v>
      </c>
      <c r="C255" s="541" t="s">
        <v>2506</v>
      </c>
      <c r="D255" s="539"/>
      <c r="E255" s="538" t="s">
        <v>2836</v>
      </c>
      <c r="H255" s="8"/>
      <c r="I255" s="8"/>
    </row>
    <row r="256" spans="1:9" s="12" customFormat="1" x14ac:dyDescent="0.3">
      <c r="A256" s="538" t="s">
        <v>2306</v>
      </c>
      <c r="B256" s="539" t="s">
        <v>2837</v>
      </c>
      <c r="C256" s="541" t="s">
        <v>2838</v>
      </c>
      <c r="D256" s="539"/>
      <c r="E256" s="538" t="s">
        <v>2839</v>
      </c>
      <c r="H256" s="8"/>
      <c r="I256" s="8"/>
    </row>
    <row r="257" spans="1:9" s="12" customFormat="1" x14ac:dyDescent="0.3">
      <c r="A257" s="538" t="s">
        <v>2310</v>
      </c>
      <c r="B257" s="539" t="s">
        <v>2840</v>
      </c>
      <c r="C257" s="541" t="s">
        <v>2841</v>
      </c>
      <c r="D257" s="539"/>
      <c r="E257" s="538" t="s">
        <v>2842</v>
      </c>
      <c r="H257" s="8"/>
      <c r="I257" s="8"/>
    </row>
    <row r="258" spans="1:9" s="12" customFormat="1" x14ac:dyDescent="0.3">
      <c r="A258" s="538" t="s">
        <v>2310</v>
      </c>
      <c r="B258" s="539" t="s">
        <v>2843</v>
      </c>
      <c r="C258" s="541" t="s">
        <v>2844</v>
      </c>
      <c r="D258" s="539"/>
      <c r="E258" s="538" t="s">
        <v>2845</v>
      </c>
      <c r="H258" s="8"/>
      <c r="I258" s="8"/>
    </row>
    <row r="259" spans="1:9" s="12" customFormat="1" x14ac:dyDescent="0.3">
      <c r="A259" s="538" t="s">
        <v>2310</v>
      </c>
      <c r="B259" s="539" t="s">
        <v>2846</v>
      </c>
      <c r="C259" s="541" t="s">
        <v>2847</v>
      </c>
      <c r="D259" s="539"/>
      <c r="E259" s="538" t="s">
        <v>2848</v>
      </c>
      <c r="H259" s="8"/>
      <c r="I259" s="8"/>
    </row>
    <row r="260" spans="1:9" s="12" customFormat="1" x14ac:dyDescent="0.3">
      <c r="A260" s="538" t="s">
        <v>2310</v>
      </c>
      <c r="B260" s="539" t="s">
        <v>2849</v>
      </c>
      <c r="C260" s="541" t="s">
        <v>2850</v>
      </c>
      <c r="D260" s="539"/>
      <c r="E260" s="538" t="s">
        <v>2851</v>
      </c>
      <c r="H260" s="8"/>
      <c r="I260" s="8"/>
    </row>
    <row r="261" spans="1:9" s="12" customFormat="1" x14ac:dyDescent="0.3">
      <c r="A261" s="538" t="s">
        <v>2310</v>
      </c>
      <c r="B261" s="539" t="s">
        <v>2852</v>
      </c>
      <c r="C261" s="541" t="s">
        <v>2853</v>
      </c>
      <c r="D261" s="539"/>
      <c r="E261" s="538" t="s">
        <v>2854</v>
      </c>
      <c r="H261" s="8"/>
      <c r="I261" s="8"/>
    </row>
    <row r="262" spans="1:9" s="12" customFormat="1" x14ac:dyDescent="0.3">
      <c r="A262" s="538" t="s">
        <v>2310</v>
      </c>
      <c r="B262" s="539" t="s">
        <v>2855</v>
      </c>
      <c r="C262" s="541" t="s">
        <v>2856</v>
      </c>
      <c r="D262" s="539"/>
      <c r="E262" s="538" t="s">
        <v>2857</v>
      </c>
      <c r="H262" s="8"/>
      <c r="I262" s="8"/>
    </row>
    <row r="263" spans="1:9" s="12" customFormat="1" x14ac:dyDescent="0.3">
      <c r="A263" s="538" t="s">
        <v>2310</v>
      </c>
      <c r="B263" s="539" t="s">
        <v>2858</v>
      </c>
      <c r="C263" s="541" t="s">
        <v>2859</v>
      </c>
      <c r="D263" s="539"/>
      <c r="E263" s="538" t="s">
        <v>2860</v>
      </c>
      <c r="H263" s="8"/>
      <c r="I263" s="8"/>
    </row>
    <row r="264" spans="1:9" s="12" customFormat="1" x14ac:dyDescent="0.3">
      <c r="A264" s="538" t="s">
        <v>2310</v>
      </c>
      <c r="B264" s="539" t="s">
        <v>2861</v>
      </c>
      <c r="C264" s="541" t="s">
        <v>2647</v>
      </c>
      <c r="D264" s="539"/>
      <c r="E264" s="538" t="s">
        <v>2862</v>
      </c>
      <c r="H264" s="8"/>
      <c r="I264" s="8"/>
    </row>
    <row r="265" spans="1:9" s="12" customFormat="1" x14ac:dyDescent="0.3">
      <c r="A265" s="538" t="s">
        <v>2314</v>
      </c>
      <c r="B265" s="539" t="s">
        <v>2863</v>
      </c>
      <c r="C265" s="541" t="s">
        <v>2864</v>
      </c>
      <c r="D265" s="539"/>
      <c r="E265" s="538" t="s">
        <v>2865</v>
      </c>
      <c r="H265" s="8"/>
      <c r="I265" s="8"/>
    </row>
    <row r="266" spans="1:9" s="12" customFormat="1" x14ac:dyDescent="0.3">
      <c r="A266" s="538" t="s">
        <v>2314</v>
      </c>
      <c r="B266" s="539" t="s">
        <v>2866</v>
      </c>
      <c r="C266" s="541" t="s">
        <v>2647</v>
      </c>
      <c r="D266" s="539"/>
      <c r="E266" s="538" t="s">
        <v>2867</v>
      </c>
      <c r="H266" s="8"/>
      <c r="I266" s="8"/>
    </row>
    <row r="267" spans="1:9" x14ac:dyDescent="0.3">
      <c r="H267" s="8"/>
      <c r="I267" s="8"/>
    </row>
    <row r="268" spans="1:9" x14ac:dyDescent="0.3">
      <c r="B268" s="3"/>
    </row>
    <row r="269" spans="1:9" hidden="1" x14ac:dyDescent="0.3">
      <c r="A269" s="9"/>
    </row>
    <row r="270" spans="1:9" hidden="1" x14ac:dyDescent="0.3"/>
    <row r="271" spans="1:9" hidden="1" x14ac:dyDescent="0.3"/>
    <row r="272" spans="1:9" hidden="1" x14ac:dyDescent="0.3"/>
    <row r="273" spans="1:3" hidden="1" x14ac:dyDescent="0.3"/>
    <row r="274" spans="1:3" x14ac:dyDescent="0.3">
      <c r="A274" s="9" t="s">
        <v>173</v>
      </c>
    </row>
    <row r="275" spans="1:3" x14ac:dyDescent="0.3">
      <c r="A275" s="11" t="s">
        <v>174</v>
      </c>
      <c r="B275" s="397" t="s">
        <v>409</v>
      </c>
    </row>
    <row r="276" spans="1:3" x14ac:dyDescent="0.3">
      <c r="A276" s="1" t="s">
        <v>229</v>
      </c>
      <c r="B276" s="397" t="s">
        <v>411</v>
      </c>
      <c r="C276" s="1" t="s">
        <v>410</v>
      </c>
    </row>
    <row r="277" spans="1:3" x14ac:dyDescent="0.3">
      <c r="A277" s="1" t="s">
        <v>175</v>
      </c>
      <c r="B277" s="397"/>
    </row>
    <row r="279" spans="1:3" x14ac:dyDescent="0.3">
      <c r="A279" s="9" t="s">
        <v>176</v>
      </c>
    </row>
    <row r="280" spans="1:3" x14ac:dyDescent="0.3">
      <c r="A280" s="1" t="s">
        <v>177</v>
      </c>
      <c r="B280" s="397" t="s">
        <v>409</v>
      </c>
    </row>
    <row r="281" spans="1:3" x14ac:dyDescent="0.3">
      <c r="A281" s="1" t="s">
        <v>169</v>
      </c>
      <c r="B281" s="397" t="s">
        <v>411</v>
      </c>
      <c r="C281" s="1" t="s">
        <v>410</v>
      </c>
    </row>
    <row r="282" spans="1:3" s="12" customFormat="1" x14ac:dyDescent="0.3"/>
    <row r="283" spans="1:3" s="12" customFormat="1" hidden="1" x14ac:dyDescent="0.3"/>
    <row r="284" spans="1:3" s="12" customFormat="1" hidden="1" x14ac:dyDescent="0.3"/>
    <row r="285" spans="1:3" s="12" customFormat="1" hidden="1" x14ac:dyDescent="0.3"/>
    <row r="286" spans="1:3" hidden="1" x14ac:dyDescent="0.3"/>
    <row r="287" spans="1:3" x14ac:dyDescent="0.3">
      <c r="A287" s="9" t="s">
        <v>179</v>
      </c>
    </row>
    <row r="288" spans="1:3" x14ac:dyDescent="0.3">
      <c r="A288" s="538" t="s">
        <v>226</v>
      </c>
      <c r="B288" s="538" t="s">
        <v>181</v>
      </c>
      <c r="C288" s="538" t="s">
        <v>182</v>
      </c>
    </row>
    <row r="289" spans="1:3" hidden="1" x14ac:dyDescent="0.3">
      <c r="A289" s="541" t="s">
        <v>30</v>
      </c>
      <c r="B289" s="538" t="s">
        <v>180</v>
      </c>
      <c r="C289" s="538" t="s">
        <v>24</v>
      </c>
    </row>
    <row r="290" spans="1:3" s="12" customFormat="1" x14ac:dyDescent="0.3">
      <c r="A290" s="541" t="s">
        <v>3372</v>
      </c>
      <c r="B290" s="538" t="s">
        <v>3373</v>
      </c>
      <c r="C290" s="538" t="s">
        <v>3374</v>
      </c>
    </row>
    <row r="291" spans="1:3" s="12" customFormat="1" x14ac:dyDescent="0.3">
      <c r="A291" s="541" t="s">
        <v>3375</v>
      </c>
      <c r="B291" s="538" t="s">
        <v>3373</v>
      </c>
      <c r="C291" s="538" t="s">
        <v>3376</v>
      </c>
    </row>
    <row r="292" spans="1:3" s="12" customFormat="1" x14ac:dyDescent="0.3">
      <c r="A292" s="541" t="s">
        <v>3377</v>
      </c>
      <c r="B292" s="538" t="s">
        <v>3373</v>
      </c>
      <c r="C292" s="538" t="s">
        <v>3378</v>
      </c>
    </row>
    <row r="293" spans="1:3" s="12" customFormat="1" x14ac:dyDescent="0.3">
      <c r="A293" s="541" t="s">
        <v>3379</v>
      </c>
      <c r="B293" s="538" t="s">
        <v>3373</v>
      </c>
      <c r="C293" s="538" t="s">
        <v>3380</v>
      </c>
    </row>
    <row r="294" spans="1:3" s="12" customFormat="1" x14ac:dyDescent="0.3">
      <c r="A294" s="541" t="s">
        <v>3381</v>
      </c>
      <c r="B294" s="538" t="s">
        <v>3382</v>
      </c>
      <c r="C294" s="538" t="s">
        <v>3383</v>
      </c>
    </row>
    <row r="295" spans="1:3" s="12" customFormat="1" x14ac:dyDescent="0.3">
      <c r="A295" s="541" t="s">
        <v>3384</v>
      </c>
      <c r="B295" s="538" t="s">
        <v>3382</v>
      </c>
      <c r="C295" s="538" t="s">
        <v>3385</v>
      </c>
    </row>
    <row r="296" spans="1:3" s="12" customFormat="1" x14ac:dyDescent="0.3">
      <c r="A296" s="541" t="s">
        <v>3386</v>
      </c>
      <c r="B296" s="538" t="s">
        <v>3382</v>
      </c>
      <c r="C296" s="538" t="s">
        <v>3387</v>
      </c>
    </row>
    <row r="297" spans="1:3" s="12" customFormat="1" x14ac:dyDescent="0.3">
      <c r="A297" s="541" t="s">
        <v>3388</v>
      </c>
      <c r="B297" s="538" t="s">
        <v>3382</v>
      </c>
      <c r="C297" s="538" t="s">
        <v>3389</v>
      </c>
    </row>
    <row r="298" spans="1:3" s="12" customFormat="1" x14ac:dyDescent="0.3">
      <c r="A298" s="541" t="s">
        <v>3390</v>
      </c>
      <c r="B298" s="538" t="s">
        <v>3382</v>
      </c>
      <c r="C298" s="538" t="s">
        <v>3391</v>
      </c>
    </row>
    <row r="299" spans="1:3" s="12" customFormat="1" x14ac:dyDescent="0.3">
      <c r="A299" s="541" t="s">
        <v>3392</v>
      </c>
      <c r="B299" s="538" t="s">
        <v>3382</v>
      </c>
      <c r="C299" s="538" t="s">
        <v>3393</v>
      </c>
    </row>
    <row r="300" spans="1:3" s="12" customFormat="1" x14ac:dyDescent="0.3">
      <c r="A300" s="541" t="s">
        <v>3394</v>
      </c>
      <c r="B300" s="538" t="s">
        <v>3382</v>
      </c>
      <c r="C300" s="538" t="s">
        <v>3395</v>
      </c>
    </row>
    <row r="301" spans="1:3" s="12" customFormat="1" x14ac:dyDescent="0.3">
      <c r="A301" s="541" t="s">
        <v>3396</v>
      </c>
      <c r="B301" s="538" t="s">
        <v>3382</v>
      </c>
      <c r="C301" s="538" t="s">
        <v>3397</v>
      </c>
    </row>
    <row r="302" spans="1:3" s="12" customFormat="1" x14ac:dyDescent="0.3">
      <c r="A302" s="541" t="s">
        <v>3398</v>
      </c>
      <c r="B302" s="538" t="s">
        <v>3382</v>
      </c>
      <c r="C302" s="538" t="s">
        <v>3399</v>
      </c>
    </row>
    <row r="303" spans="1:3" s="12" customFormat="1" x14ac:dyDescent="0.3">
      <c r="A303" s="541" t="s">
        <v>3400</v>
      </c>
      <c r="B303" s="538" t="s">
        <v>3382</v>
      </c>
      <c r="C303" s="538" t="s">
        <v>3401</v>
      </c>
    </row>
    <row r="304" spans="1:3" s="12" customFormat="1" x14ac:dyDescent="0.3">
      <c r="A304" s="541" t="s">
        <v>3402</v>
      </c>
      <c r="B304" s="538" t="s">
        <v>3382</v>
      </c>
      <c r="C304" s="538" t="s">
        <v>3403</v>
      </c>
    </row>
    <row r="305" spans="1:3" s="12" customFormat="1" x14ac:dyDescent="0.3">
      <c r="A305" s="541" t="s">
        <v>3396</v>
      </c>
      <c r="B305" s="538" t="s">
        <v>3404</v>
      </c>
      <c r="C305" s="538" t="s">
        <v>3397</v>
      </c>
    </row>
    <row r="306" spans="1:3" s="12" customFormat="1" x14ac:dyDescent="0.3">
      <c r="A306" s="541" t="s">
        <v>3400</v>
      </c>
      <c r="B306" s="538" t="s">
        <v>3404</v>
      </c>
      <c r="C306" s="538" t="s">
        <v>3401</v>
      </c>
    </row>
    <row r="307" spans="1:3" s="12" customFormat="1" x14ac:dyDescent="0.3">
      <c r="A307" s="541" t="s">
        <v>3405</v>
      </c>
      <c r="B307" s="538" t="s">
        <v>3404</v>
      </c>
      <c r="C307" s="538" t="s">
        <v>3406</v>
      </c>
    </row>
    <row r="308" spans="1:3" s="12" customFormat="1" x14ac:dyDescent="0.3">
      <c r="A308" s="541" t="s">
        <v>3386</v>
      </c>
      <c r="B308" s="538" t="s">
        <v>3404</v>
      </c>
      <c r="C308" s="538" t="s">
        <v>3387</v>
      </c>
    </row>
    <row r="309" spans="1:3" s="12" customFormat="1" x14ac:dyDescent="0.3">
      <c r="A309" s="541" t="s">
        <v>3407</v>
      </c>
      <c r="B309" s="538" t="s">
        <v>3408</v>
      </c>
      <c r="C309" s="538" t="s">
        <v>3409</v>
      </c>
    </row>
    <row r="310" spans="1:3" s="12" customFormat="1" x14ac:dyDescent="0.3">
      <c r="A310" s="541" t="s">
        <v>3410</v>
      </c>
      <c r="B310" s="538" t="s">
        <v>3408</v>
      </c>
      <c r="C310" s="538" t="s">
        <v>3411</v>
      </c>
    </row>
    <row r="311" spans="1:3" s="12" customFormat="1" x14ac:dyDescent="0.3">
      <c r="A311" s="541" t="s">
        <v>3412</v>
      </c>
      <c r="B311" s="538" t="s">
        <v>3408</v>
      </c>
      <c r="C311" s="538" t="s">
        <v>3413</v>
      </c>
    </row>
    <row r="312" spans="1:3" s="12" customFormat="1" x14ac:dyDescent="0.3">
      <c r="A312" s="541" t="s">
        <v>3414</v>
      </c>
      <c r="B312" s="538" t="s">
        <v>3408</v>
      </c>
      <c r="C312" s="538" t="s">
        <v>3415</v>
      </c>
    </row>
    <row r="313" spans="1:3" s="12" customFormat="1" x14ac:dyDescent="0.3">
      <c r="A313" s="541" t="s">
        <v>3416</v>
      </c>
      <c r="B313" s="538" t="s">
        <v>3408</v>
      </c>
      <c r="C313" s="538" t="s">
        <v>3417</v>
      </c>
    </row>
    <row r="314" spans="1:3" s="12" customFormat="1" x14ac:dyDescent="0.3">
      <c r="A314" s="541" t="s">
        <v>3418</v>
      </c>
      <c r="B314" s="538" t="s">
        <v>3408</v>
      </c>
      <c r="C314" s="538" t="s">
        <v>3419</v>
      </c>
    </row>
    <row r="315" spans="1:3" s="12" customFormat="1" x14ac:dyDescent="0.3">
      <c r="A315" s="541" t="s">
        <v>3420</v>
      </c>
      <c r="B315" s="538" t="s">
        <v>3421</v>
      </c>
      <c r="C315" s="538" t="s">
        <v>3422</v>
      </c>
    </row>
    <row r="316" spans="1:3" s="12" customFormat="1" x14ac:dyDescent="0.3">
      <c r="A316" s="541" t="s">
        <v>3423</v>
      </c>
      <c r="B316" s="538" t="s">
        <v>3421</v>
      </c>
      <c r="C316" s="538" t="s">
        <v>3424</v>
      </c>
    </row>
    <row r="317" spans="1:3" s="12" customFormat="1" x14ac:dyDescent="0.3">
      <c r="A317" s="541" t="s">
        <v>3425</v>
      </c>
      <c r="B317" s="538" t="s">
        <v>3426</v>
      </c>
      <c r="C317" s="538" t="s">
        <v>3427</v>
      </c>
    </row>
    <row r="318" spans="1:3" s="12" customFormat="1" x14ac:dyDescent="0.3">
      <c r="A318" s="541" t="s">
        <v>411</v>
      </c>
      <c r="B318" s="538" t="s">
        <v>3426</v>
      </c>
      <c r="C318" s="538" t="s">
        <v>410</v>
      </c>
    </row>
    <row r="319" spans="1:3" s="12" customFormat="1" x14ac:dyDescent="0.3">
      <c r="A319" s="541" t="s">
        <v>3428</v>
      </c>
      <c r="B319" s="538" t="s">
        <v>3426</v>
      </c>
      <c r="C319" s="538" t="s">
        <v>3429</v>
      </c>
    </row>
    <row r="320" spans="1:3" s="12" customFormat="1" x14ac:dyDescent="0.3">
      <c r="A320" s="541" t="s">
        <v>3430</v>
      </c>
      <c r="B320" s="538" t="s">
        <v>3426</v>
      </c>
      <c r="C320" s="538" t="s">
        <v>3431</v>
      </c>
    </row>
    <row r="321" spans="1:3" s="12" customFormat="1" x14ac:dyDescent="0.3">
      <c r="A321" s="541" t="s">
        <v>3432</v>
      </c>
      <c r="B321" s="538" t="s">
        <v>3426</v>
      </c>
      <c r="C321" s="538" t="s">
        <v>3433</v>
      </c>
    </row>
    <row r="322" spans="1:3" s="12" customFormat="1" x14ac:dyDescent="0.3">
      <c r="A322" s="541" t="s">
        <v>3434</v>
      </c>
      <c r="B322" s="538" t="s">
        <v>3426</v>
      </c>
      <c r="C322" s="538" t="s">
        <v>3435</v>
      </c>
    </row>
    <row r="323" spans="1:3" s="12" customFormat="1" x14ac:dyDescent="0.3">
      <c r="A323" s="541" t="s">
        <v>3436</v>
      </c>
      <c r="B323" s="538" t="s">
        <v>3426</v>
      </c>
      <c r="C323" s="538" t="s">
        <v>3437</v>
      </c>
    </row>
    <row r="324" spans="1:3" s="12" customFormat="1" x14ac:dyDescent="0.3">
      <c r="A324" s="541" t="s">
        <v>3425</v>
      </c>
      <c r="B324" s="538" t="s">
        <v>3438</v>
      </c>
      <c r="C324" s="538" t="s">
        <v>3427</v>
      </c>
    </row>
    <row r="325" spans="1:3" s="12" customFormat="1" x14ac:dyDescent="0.3">
      <c r="A325" s="541" t="s">
        <v>3410</v>
      </c>
      <c r="B325" s="538" t="s">
        <v>3438</v>
      </c>
      <c r="C325" s="538" t="s">
        <v>3411</v>
      </c>
    </row>
    <row r="326" spans="1:3" s="12" customFormat="1" x14ac:dyDescent="0.3">
      <c r="A326" s="541" t="s">
        <v>411</v>
      </c>
      <c r="B326" s="538" t="s">
        <v>3438</v>
      </c>
      <c r="C326" s="538" t="s">
        <v>410</v>
      </c>
    </row>
    <row r="327" spans="1:3" s="12" customFormat="1" x14ac:dyDescent="0.3">
      <c r="A327" s="541" t="s">
        <v>3439</v>
      </c>
      <c r="B327" s="538" t="s">
        <v>3438</v>
      </c>
      <c r="C327" s="538" t="s">
        <v>3440</v>
      </c>
    </row>
    <row r="328" spans="1:3" s="12" customFormat="1" x14ac:dyDescent="0.3">
      <c r="A328" s="541" t="s">
        <v>3414</v>
      </c>
      <c r="B328" s="538" t="s">
        <v>3438</v>
      </c>
      <c r="C328" s="538" t="s">
        <v>3415</v>
      </c>
    </row>
    <row r="329" spans="1:3" s="12" customFormat="1" x14ac:dyDescent="0.3">
      <c r="A329" s="541" t="s">
        <v>3441</v>
      </c>
      <c r="B329" s="538" t="s">
        <v>3438</v>
      </c>
      <c r="C329" s="538" t="s">
        <v>3442</v>
      </c>
    </row>
    <row r="330" spans="1:3" s="12" customFormat="1" x14ac:dyDescent="0.3">
      <c r="A330" s="541" t="s">
        <v>3443</v>
      </c>
      <c r="B330" s="538" t="s">
        <v>3438</v>
      </c>
      <c r="C330" s="538" t="s">
        <v>3444</v>
      </c>
    </row>
    <row r="331" spans="1:3" s="12" customFormat="1" x14ac:dyDescent="0.3">
      <c r="A331" s="541" t="s">
        <v>3445</v>
      </c>
      <c r="B331" s="538" t="s">
        <v>3438</v>
      </c>
      <c r="C331" s="538" t="s">
        <v>3446</v>
      </c>
    </row>
    <row r="332" spans="1:3" s="12" customFormat="1" x14ac:dyDescent="0.3">
      <c r="A332" s="541" t="s">
        <v>3428</v>
      </c>
      <c r="B332" s="538" t="s">
        <v>3438</v>
      </c>
      <c r="C332" s="538" t="s">
        <v>3429</v>
      </c>
    </row>
    <row r="333" spans="1:3" s="12" customFormat="1" x14ac:dyDescent="0.3">
      <c r="A333" s="541" t="s">
        <v>3428</v>
      </c>
      <c r="B333" s="538" t="s">
        <v>3447</v>
      </c>
      <c r="C333" s="538" t="s">
        <v>3429</v>
      </c>
    </row>
    <row r="334" spans="1:3" s="12" customFormat="1" x14ac:dyDescent="0.3">
      <c r="A334" s="541" t="s">
        <v>3430</v>
      </c>
      <c r="B334" s="538" t="s">
        <v>3447</v>
      </c>
      <c r="C334" s="538" t="s">
        <v>3431</v>
      </c>
    </row>
    <row r="335" spans="1:3" s="12" customFormat="1" x14ac:dyDescent="0.3">
      <c r="A335" s="541" t="s">
        <v>3448</v>
      </c>
      <c r="B335" s="538" t="s">
        <v>3447</v>
      </c>
      <c r="C335" s="538" t="s">
        <v>3449</v>
      </c>
    </row>
    <row r="336" spans="1:3" s="12" customFormat="1" x14ac:dyDescent="0.3">
      <c r="A336" s="541" t="s">
        <v>3450</v>
      </c>
      <c r="B336" s="538" t="s">
        <v>3447</v>
      </c>
      <c r="C336" s="538" t="s">
        <v>3451</v>
      </c>
    </row>
    <row r="337" spans="1:3" s="12" customFormat="1" x14ac:dyDescent="0.3">
      <c r="A337" s="541" t="s">
        <v>3432</v>
      </c>
      <c r="B337" s="538" t="s">
        <v>3447</v>
      </c>
      <c r="C337" s="538" t="s">
        <v>3433</v>
      </c>
    </row>
    <row r="338" spans="1:3" s="12" customFormat="1" x14ac:dyDescent="0.3">
      <c r="A338" s="541" t="s">
        <v>3434</v>
      </c>
      <c r="B338" s="538" t="s">
        <v>3447</v>
      </c>
      <c r="C338" s="538" t="s">
        <v>3435</v>
      </c>
    </row>
    <row r="339" spans="1:3" s="12" customFormat="1" x14ac:dyDescent="0.3">
      <c r="A339" s="541" t="s">
        <v>3452</v>
      </c>
      <c r="B339" s="538" t="s">
        <v>3447</v>
      </c>
      <c r="C339" s="538" t="s">
        <v>3453</v>
      </c>
    </row>
    <row r="340" spans="1:3" s="12" customFormat="1" x14ac:dyDescent="0.3">
      <c r="A340" s="541" t="s">
        <v>3436</v>
      </c>
      <c r="B340" s="538" t="s">
        <v>3447</v>
      </c>
      <c r="C340" s="538" t="s">
        <v>3437</v>
      </c>
    </row>
    <row r="341" spans="1:3" s="12" customFormat="1" x14ac:dyDescent="0.3">
      <c r="A341" s="541" t="s">
        <v>3439</v>
      </c>
      <c r="B341" s="538" t="s">
        <v>3447</v>
      </c>
      <c r="C341" s="538" t="s">
        <v>3440</v>
      </c>
    </row>
    <row r="342" spans="1:3" s="12" customFormat="1" x14ac:dyDescent="0.3">
      <c r="A342" s="541" t="s">
        <v>3441</v>
      </c>
      <c r="B342" s="538" t="s">
        <v>3447</v>
      </c>
      <c r="C342" s="538" t="s">
        <v>3442</v>
      </c>
    </row>
    <row r="343" spans="1:3" s="12" customFormat="1" x14ac:dyDescent="0.3">
      <c r="A343" s="541" t="s">
        <v>3425</v>
      </c>
      <c r="B343" s="538" t="s">
        <v>3447</v>
      </c>
      <c r="C343" s="538" t="s">
        <v>3427</v>
      </c>
    </row>
    <row r="344" spans="1:3" s="12" customFormat="1" x14ac:dyDescent="0.3">
      <c r="A344" s="541" t="s">
        <v>411</v>
      </c>
      <c r="B344" s="538" t="s">
        <v>3447</v>
      </c>
      <c r="C344" s="538" t="s">
        <v>410</v>
      </c>
    </row>
    <row r="345" spans="1:3" s="12" customFormat="1" x14ac:dyDescent="0.3">
      <c r="A345" s="541" t="s">
        <v>3416</v>
      </c>
      <c r="B345" s="538" t="s">
        <v>3447</v>
      </c>
      <c r="C345" s="538" t="s">
        <v>3417</v>
      </c>
    </row>
    <row r="346" spans="1:3" s="12" customFormat="1" x14ac:dyDescent="0.3">
      <c r="A346" s="541" t="s">
        <v>3443</v>
      </c>
      <c r="B346" s="538" t="s">
        <v>3447</v>
      </c>
      <c r="C346" s="538" t="s">
        <v>3444</v>
      </c>
    </row>
    <row r="347" spans="1:3" s="12" customFormat="1" x14ac:dyDescent="0.3">
      <c r="A347" s="541" t="s">
        <v>3381</v>
      </c>
      <c r="B347" s="538" t="s">
        <v>3454</v>
      </c>
      <c r="C347" s="538" t="s">
        <v>3383</v>
      </c>
    </row>
    <row r="348" spans="1:3" s="12" customFormat="1" x14ac:dyDescent="0.3">
      <c r="A348" s="541" t="s">
        <v>3386</v>
      </c>
      <c r="B348" s="538" t="s">
        <v>3454</v>
      </c>
      <c r="C348" s="538" t="s">
        <v>3387</v>
      </c>
    </row>
    <row r="349" spans="1:3" s="12" customFormat="1" x14ac:dyDescent="0.3">
      <c r="A349" s="541" t="s">
        <v>3388</v>
      </c>
      <c r="B349" s="538" t="s">
        <v>3454</v>
      </c>
      <c r="C349" s="538" t="s">
        <v>3389</v>
      </c>
    </row>
    <row r="350" spans="1:3" s="12" customFormat="1" x14ac:dyDescent="0.3">
      <c r="A350" s="541" t="s">
        <v>3392</v>
      </c>
      <c r="B350" s="538" t="s">
        <v>3454</v>
      </c>
      <c r="C350" s="538" t="s">
        <v>3393</v>
      </c>
    </row>
    <row r="351" spans="1:3" s="12" customFormat="1" x14ac:dyDescent="0.3">
      <c r="A351" s="541" t="s">
        <v>3394</v>
      </c>
      <c r="B351" s="538" t="s">
        <v>3454</v>
      </c>
      <c r="C351" s="538" t="s">
        <v>3395</v>
      </c>
    </row>
    <row r="352" spans="1:3" s="12" customFormat="1" x14ac:dyDescent="0.3">
      <c r="A352" s="541" t="s">
        <v>3455</v>
      </c>
      <c r="B352" s="538" t="s">
        <v>3456</v>
      </c>
      <c r="C352" s="538" t="s">
        <v>3457</v>
      </c>
    </row>
    <row r="353" spans="1:3" s="12" customFormat="1" x14ac:dyDescent="0.3">
      <c r="A353" s="541" t="s">
        <v>3458</v>
      </c>
      <c r="B353" s="538" t="s">
        <v>3456</v>
      </c>
      <c r="C353" s="538" t="s">
        <v>3459</v>
      </c>
    </row>
    <row r="354" spans="1:3" s="12" customFormat="1" x14ac:dyDescent="0.3">
      <c r="A354" s="541" t="s">
        <v>3460</v>
      </c>
      <c r="B354" s="538" t="s">
        <v>3456</v>
      </c>
      <c r="C354" s="538" t="s">
        <v>3461</v>
      </c>
    </row>
    <row r="355" spans="1:3" s="12" customFormat="1" x14ac:dyDescent="0.3">
      <c r="A355" s="541" t="s">
        <v>3462</v>
      </c>
      <c r="B355" s="538" t="s">
        <v>3456</v>
      </c>
      <c r="C355" s="538" t="s">
        <v>3463</v>
      </c>
    </row>
    <row r="356" spans="1:3" s="12" customFormat="1" x14ac:dyDescent="0.3">
      <c r="A356" s="541" t="s">
        <v>3464</v>
      </c>
      <c r="B356" s="538" t="s">
        <v>3456</v>
      </c>
      <c r="C356" s="538" t="s">
        <v>3465</v>
      </c>
    </row>
    <row r="357" spans="1:3" s="12" customFormat="1" x14ac:dyDescent="0.3">
      <c r="A357" s="541" t="s">
        <v>3466</v>
      </c>
      <c r="B357" s="538" t="s">
        <v>3456</v>
      </c>
      <c r="C357" s="538" t="s">
        <v>3467</v>
      </c>
    </row>
    <row r="358" spans="1:3" s="12" customFormat="1" x14ac:dyDescent="0.3">
      <c r="A358" s="541" t="s">
        <v>3468</v>
      </c>
      <c r="B358" s="538" t="s">
        <v>3456</v>
      </c>
      <c r="C358" s="538" t="s">
        <v>3469</v>
      </c>
    </row>
    <row r="359" spans="1:3" s="12" customFormat="1" x14ac:dyDescent="0.3">
      <c r="A359" s="541" t="s">
        <v>3470</v>
      </c>
      <c r="B359" s="538" t="s">
        <v>3456</v>
      </c>
      <c r="C359" s="538" t="s">
        <v>3471</v>
      </c>
    </row>
    <row r="360" spans="1:3" s="12" customFormat="1" x14ac:dyDescent="0.3">
      <c r="A360" s="541" t="s">
        <v>3472</v>
      </c>
      <c r="B360" s="538" t="s">
        <v>3456</v>
      </c>
      <c r="C360" s="538" t="s">
        <v>3473</v>
      </c>
    </row>
    <row r="361" spans="1:3" s="12" customFormat="1" x14ac:dyDescent="0.3">
      <c r="A361" s="541" t="s">
        <v>3474</v>
      </c>
      <c r="B361" s="538" t="s">
        <v>3456</v>
      </c>
      <c r="C361" s="538" t="s">
        <v>3475</v>
      </c>
    </row>
    <row r="362" spans="1:3" s="12" customFormat="1" x14ac:dyDescent="0.3">
      <c r="A362" s="541" t="s">
        <v>3474</v>
      </c>
      <c r="B362" s="538" t="s">
        <v>3476</v>
      </c>
      <c r="C362" s="538" t="s">
        <v>3475</v>
      </c>
    </row>
    <row r="363" spans="1:3" s="12" customFormat="1" x14ac:dyDescent="0.3">
      <c r="A363" s="541" t="s">
        <v>3460</v>
      </c>
      <c r="B363" s="538" t="s">
        <v>3476</v>
      </c>
      <c r="C363" s="538" t="s">
        <v>3461</v>
      </c>
    </row>
    <row r="364" spans="1:3" s="12" customFormat="1" x14ac:dyDescent="0.3">
      <c r="A364" s="541" t="s">
        <v>3455</v>
      </c>
      <c r="B364" s="538" t="s">
        <v>3476</v>
      </c>
      <c r="C364" s="538" t="s">
        <v>3457</v>
      </c>
    </row>
    <row r="365" spans="1:3" s="12" customFormat="1" x14ac:dyDescent="0.3">
      <c r="A365" s="541" t="s">
        <v>3464</v>
      </c>
      <c r="B365" s="538" t="s">
        <v>3476</v>
      </c>
      <c r="C365" s="538" t="s">
        <v>3465</v>
      </c>
    </row>
    <row r="366" spans="1:3" s="12" customFormat="1" x14ac:dyDescent="0.3">
      <c r="A366" s="541" t="s">
        <v>3458</v>
      </c>
      <c r="B366" s="538" t="s">
        <v>3476</v>
      </c>
      <c r="C366" s="538" t="s">
        <v>3459</v>
      </c>
    </row>
    <row r="367" spans="1:3" s="12" customFormat="1" x14ac:dyDescent="0.3">
      <c r="A367" s="541" t="s">
        <v>3462</v>
      </c>
      <c r="B367" s="538" t="s">
        <v>3476</v>
      </c>
      <c r="C367" s="538" t="s">
        <v>3463</v>
      </c>
    </row>
    <row r="368" spans="1:3" s="12" customFormat="1" x14ac:dyDescent="0.3">
      <c r="A368" s="541" t="s">
        <v>3466</v>
      </c>
      <c r="B368" s="538" t="s">
        <v>3476</v>
      </c>
      <c r="C368" s="538" t="s">
        <v>3467</v>
      </c>
    </row>
    <row r="369" spans="1:3" s="12" customFormat="1" x14ac:dyDescent="0.3">
      <c r="A369" s="541" t="s">
        <v>3470</v>
      </c>
      <c r="B369" s="538" t="s">
        <v>3476</v>
      </c>
      <c r="C369" s="538" t="s">
        <v>3471</v>
      </c>
    </row>
    <row r="370" spans="1:3" s="12" customFormat="1" x14ac:dyDescent="0.3">
      <c r="A370" s="541" t="s">
        <v>3477</v>
      </c>
      <c r="B370" s="538" t="s">
        <v>3476</v>
      </c>
      <c r="C370" s="538" t="s">
        <v>3478</v>
      </c>
    </row>
    <row r="371" spans="1:3" s="12" customFormat="1" x14ac:dyDescent="0.3">
      <c r="A371" s="541" t="s">
        <v>3468</v>
      </c>
      <c r="B371" s="538" t="s">
        <v>3476</v>
      </c>
      <c r="C371" s="538" t="s">
        <v>3469</v>
      </c>
    </row>
    <row r="372" spans="1:3" s="12" customFormat="1" x14ac:dyDescent="0.3">
      <c r="A372" s="541" t="s">
        <v>3479</v>
      </c>
      <c r="B372" s="538" t="s">
        <v>3476</v>
      </c>
      <c r="C372" s="538" t="s">
        <v>3480</v>
      </c>
    </row>
    <row r="373" spans="1:3" s="12" customFormat="1" x14ac:dyDescent="0.3">
      <c r="A373" s="541" t="s">
        <v>3481</v>
      </c>
      <c r="B373" s="538" t="s">
        <v>3476</v>
      </c>
      <c r="C373" s="538" t="s">
        <v>3482</v>
      </c>
    </row>
    <row r="374" spans="1:3" s="12" customFormat="1" x14ac:dyDescent="0.3">
      <c r="A374" s="541" t="s">
        <v>3483</v>
      </c>
      <c r="B374" s="538" t="s">
        <v>3476</v>
      </c>
      <c r="C374" s="538" t="s">
        <v>3484</v>
      </c>
    </row>
    <row r="375" spans="1:3" s="12" customFormat="1" x14ac:dyDescent="0.3">
      <c r="A375" s="541" t="s">
        <v>3472</v>
      </c>
      <c r="B375" s="538" t="s">
        <v>3476</v>
      </c>
      <c r="C375" s="538" t="s">
        <v>3473</v>
      </c>
    </row>
    <row r="376" spans="1:3" s="12" customFormat="1" x14ac:dyDescent="0.3">
      <c r="A376" s="541" t="s">
        <v>3485</v>
      </c>
      <c r="B376" s="538" t="s">
        <v>3373</v>
      </c>
      <c r="C376" s="538" t="s">
        <v>3486</v>
      </c>
    </row>
    <row r="377" spans="1:3" s="12" customFormat="1" x14ac:dyDescent="0.3">
      <c r="A377" s="541" t="s">
        <v>3487</v>
      </c>
      <c r="B377" s="538" t="s">
        <v>3408</v>
      </c>
      <c r="C377" s="538" t="s">
        <v>3488</v>
      </c>
    </row>
    <row r="378" spans="1:3" s="12" customFormat="1" x14ac:dyDescent="0.3">
      <c r="A378" s="541" t="s">
        <v>3489</v>
      </c>
      <c r="B378" s="538" t="s">
        <v>3408</v>
      </c>
      <c r="C378" s="538" t="s">
        <v>3490</v>
      </c>
    </row>
    <row r="379" spans="1:3" s="12" customFormat="1" x14ac:dyDescent="0.3">
      <c r="A379" s="541" t="s">
        <v>3425</v>
      </c>
      <c r="B379" s="538" t="s">
        <v>3408</v>
      </c>
      <c r="C379" s="538" t="s">
        <v>3427</v>
      </c>
    </row>
    <row r="380" spans="1:3" s="12" customFormat="1" x14ac:dyDescent="0.3">
      <c r="A380" s="541" t="s">
        <v>3491</v>
      </c>
      <c r="B380" s="538" t="s">
        <v>3421</v>
      </c>
      <c r="C380" s="538" t="s">
        <v>3492</v>
      </c>
    </row>
    <row r="381" spans="1:3" s="12" customFormat="1" x14ac:dyDescent="0.3">
      <c r="A381" s="541" t="s">
        <v>3493</v>
      </c>
      <c r="B381" s="538" t="s">
        <v>3421</v>
      </c>
      <c r="C381" s="538" t="s">
        <v>3494</v>
      </c>
    </row>
    <row r="382" spans="1:3" s="12" customFormat="1" x14ac:dyDescent="0.3">
      <c r="A382" s="541" t="s">
        <v>3495</v>
      </c>
      <c r="B382" s="538" t="s">
        <v>3421</v>
      </c>
      <c r="C382" s="538" t="s">
        <v>3496</v>
      </c>
    </row>
    <row r="383" spans="1:3" s="12" customFormat="1" x14ac:dyDescent="0.3">
      <c r="A383" s="541" t="s">
        <v>3497</v>
      </c>
      <c r="B383" s="538" t="s">
        <v>3421</v>
      </c>
      <c r="C383" s="538" t="s">
        <v>3498</v>
      </c>
    </row>
    <row r="384" spans="1:3" s="12" customFormat="1" x14ac:dyDescent="0.3">
      <c r="A384" s="541" t="s">
        <v>3499</v>
      </c>
      <c r="B384" s="538" t="s">
        <v>3421</v>
      </c>
      <c r="C384" s="538" t="s">
        <v>3500</v>
      </c>
    </row>
    <row r="385" spans="1:3" s="12" customFormat="1" x14ac:dyDescent="0.3">
      <c r="A385" s="541" t="s">
        <v>3501</v>
      </c>
      <c r="B385" s="538" t="s">
        <v>3421</v>
      </c>
      <c r="C385" s="538" t="s">
        <v>3502</v>
      </c>
    </row>
    <row r="386" spans="1:3" s="12" customFormat="1" x14ac:dyDescent="0.3">
      <c r="A386" s="541" t="s">
        <v>3503</v>
      </c>
      <c r="B386" s="538" t="s">
        <v>3421</v>
      </c>
      <c r="C386" s="538" t="s">
        <v>3504</v>
      </c>
    </row>
    <row r="387" spans="1:3" s="12" customFormat="1" x14ac:dyDescent="0.3">
      <c r="A387" s="541" t="s">
        <v>3505</v>
      </c>
      <c r="B387" s="538" t="s">
        <v>3421</v>
      </c>
      <c r="C387" s="538" t="s">
        <v>3506</v>
      </c>
    </row>
    <row r="388" spans="1:3" s="12" customFormat="1" x14ac:dyDescent="0.3">
      <c r="A388" s="541" t="s">
        <v>3507</v>
      </c>
      <c r="B388" s="538" t="s">
        <v>3421</v>
      </c>
      <c r="C388" s="538" t="s">
        <v>3508</v>
      </c>
    </row>
    <row r="389" spans="1:3" s="12" customFormat="1" x14ac:dyDescent="0.3">
      <c r="A389" s="541" t="s">
        <v>3405</v>
      </c>
      <c r="B389" s="538" t="s">
        <v>3509</v>
      </c>
      <c r="C389" s="538" t="s">
        <v>3406</v>
      </c>
    </row>
    <row r="390" spans="1:3" s="12" customFormat="1" x14ac:dyDescent="0.3">
      <c r="A390" s="541" t="s">
        <v>3510</v>
      </c>
      <c r="B390" s="538" t="s">
        <v>3509</v>
      </c>
      <c r="C390" s="538" t="s">
        <v>3511</v>
      </c>
    </row>
    <row r="391" spans="1:3" s="12" customFormat="1" x14ac:dyDescent="0.3">
      <c r="A391" s="541" t="s">
        <v>3512</v>
      </c>
      <c r="B391" s="538" t="s">
        <v>3513</v>
      </c>
      <c r="C391" s="538" t="s">
        <v>3514</v>
      </c>
    </row>
    <row r="392" spans="1:3" s="12" customFormat="1" x14ac:dyDescent="0.3">
      <c r="A392" s="541" t="s">
        <v>3398</v>
      </c>
      <c r="B392" s="538" t="s">
        <v>3513</v>
      </c>
      <c r="C392" s="538" t="s">
        <v>3399</v>
      </c>
    </row>
    <row r="393" spans="1:3" s="12" customFormat="1" x14ac:dyDescent="0.3">
      <c r="A393" s="541" t="s">
        <v>3515</v>
      </c>
      <c r="B393" s="538" t="s">
        <v>3513</v>
      </c>
      <c r="C393" s="538" t="s">
        <v>3516</v>
      </c>
    </row>
    <row r="394" spans="1:3" s="12" customFormat="1" x14ac:dyDescent="0.3">
      <c r="A394" s="541" t="s">
        <v>3517</v>
      </c>
      <c r="B394" s="538" t="s">
        <v>3513</v>
      </c>
      <c r="C394" s="538" t="s">
        <v>3518</v>
      </c>
    </row>
    <row r="395" spans="1:3" s="12" customFormat="1" x14ac:dyDescent="0.3">
      <c r="A395" s="541" t="s">
        <v>3402</v>
      </c>
      <c r="B395" s="538" t="s">
        <v>3513</v>
      </c>
      <c r="C395" s="538" t="s">
        <v>3403</v>
      </c>
    </row>
    <row r="396" spans="1:3" s="12" customFormat="1" x14ac:dyDescent="0.3">
      <c r="A396" s="541" t="s">
        <v>3384</v>
      </c>
      <c r="B396" s="538" t="s">
        <v>3513</v>
      </c>
      <c r="C396" s="538" t="s">
        <v>3385</v>
      </c>
    </row>
    <row r="397" spans="1:3" s="12" customFormat="1" x14ac:dyDescent="0.3">
      <c r="A397" s="541" t="s">
        <v>3390</v>
      </c>
      <c r="B397" s="538" t="s">
        <v>3513</v>
      </c>
      <c r="C397" s="538" t="s">
        <v>3391</v>
      </c>
    </row>
    <row r="398" spans="1:3" s="12" customFormat="1" x14ac:dyDescent="0.3">
      <c r="A398" s="541" t="s">
        <v>3519</v>
      </c>
      <c r="B398" s="538" t="s">
        <v>3520</v>
      </c>
      <c r="C398" s="538" t="s">
        <v>3521</v>
      </c>
    </row>
    <row r="399" spans="1:3" s="12" customFormat="1" x14ac:dyDescent="0.3">
      <c r="A399" s="541" t="s">
        <v>3522</v>
      </c>
      <c r="B399" s="538" t="s">
        <v>3520</v>
      </c>
      <c r="C399" s="538" t="s">
        <v>3523</v>
      </c>
    </row>
    <row r="400" spans="1:3" s="12" customFormat="1" x14ac:dyDescent="0.3">
      <c r="A400" s="541" t="s">
        <v>3524</v>
      </c>
      <c r="B400" s="538" t="s">
        <v>3520</v>
      </c>
      <c r="C400" s="538" t="s">
        <v>3525</v>
      </c>
    </row>
    <row r="401" spans="1:3" s="12" customFormat="1" x14ac:dyDescent="0.3">
      <c r="A401" s="541" t="s">
        <v>3526</v>
      </c>
      <c r="B401" s="538" t="s">
        <v>3520</v>
      </c>
      <c r="C401" s="538" t="s">
        <v>3527</v>
      </c>
    </row>
    <row r="402" spans="1:3" s="12" customFormat="1" x14ac:dyDescent="0.3">
      <c r="A402" s="541" t="s">
        <v>3528</v>
      </c>
      <c r="B402" s="538" t="s">
        <v>3520</v>
      </c>
      <c r="C402" s="538" t="s">
        <v>3529</v>
      </c>
    </row>
    <row r="403" spans="1:3" s="12" customFormat="1" x14ac:dyDescent="0.3">
      <c r="A403" s="541" t="s">
        <v>3530</v>
      </c>
      <c r="B403" s="538" t="s">
        <v>3520</v>
      </c>
      <c r="C403" s="538" t="s">
        <v>3531</v>
      </c>
    </row>
    <row r="404" spans="1:3" s="12" customFormat="1" x14ac:dyDescent="0.3">
      <c r="A404" s="541" t="s">
        <v>3532</v>
      </c>
      <c r="B404" s="538" t="s">
        <v>3520</v>
      </c>
      <c r="C404" s="538" t="s">
        <v>3533</v>
      </c>
    </row>
    <row r="405" spans="1:3" s="12" customFormat="1" x14ac:dyDescent="0.3">
      <c r="A405" s="541" t="s">
        <v>3534</v>
      </c>
      <c r="B405" s="538" t="s">
        <v>3520</v>
      </c>
      <c r="C405" s="538" t="s">
        <v>3535</v>
      </c>
    </row>
    <row r="406" spans="1:3" s="12" customFormat="1" x14ac:dyDescent="0.3">
      <c r="A406" s="541" t="s">
        <v>3536</v>
      </c>
      <c r="B406" s="538" t="s">
        <v>3520</v>
      </c>
      <c r="C406" s="538" t="s">
        <v>3537</v>
      </c>
    </row>
    <row r="407" spans="1:3" s="12" customFormat="1" x14ac:dyDescent="0.3">
      <c r="A407" s="541" t="s">
        <v>3538</v>
      </c>
      <c r="B407" s="538" t="s">
        <v>3520</v>
      </c>
      <c r="C407" s="538" t="s">
        <v>3539</v>
      </c>
    </row>
    <row r="408" spans="1:3" s="12" customFormat="1" x14ac:dyDescent="0.3">
      <c r="A408" s="541" t="s">
        <v>3540</v>
      </c>
      <c r="B408" s="538" t="s">
        <v>3520</v>
      </c>
      <c r="C408" s="538" t="s">
        <v>3541</v>
      </c>
    </row>
    <row r="409" spans="1:3" s="12" customFormat="1" x14ac:dyDescent="0.3">
      <c r="A409" s="541" t="s">
        <v>3416</v>
      </c>
      <c r="B409" s="538" t="s">
        <v>3438</v>
      </c>
      <c r="C409" s="538" t="s">
        <v>3417</v>
      </c>
    </row>
    <row r="410" spans="1:3" s="12" customFormat="1" x14ac:dyDescent="0.3">
      <c r="A410" s="541" t="s">
        <v>3430</v>
      </c>
      <c r="B410" s="538" t="s">
        <v>3438</v>
      </c>
      <c r="C410" s="538" t="s">
        <v>3431</v>
      </c>
    </row>
    <row r="411" spans="1:3" s="12" customFormat="1" x14ac:dyDescent="0.3">
      <c r="A411" s="541" t="s">
        <v>3542</v>
      </c>
      <c r="B411" s="538" t="s">
        <v>3438</v>
      </c>
      <c r="C411" s="538" t="s">
        <v>3543</v>
      </c>
    </row>
    <row r="412" spans="1:3" s="12" customFormat="1" x14ac:dyDescent="0.3">
      <c r="A412" s="541" t="s">
        <v>3544</v>
      </c>
      <c r="B412" s="538" t="s">
        <v>3438</v>
      </c>
      <c r="C412" s="538" t="s">
        <v>3545</v>
      </c>
    </row>
    <row r="413" spans="1:3" s="12" customFormat="1" x14ac:dyDescent="0.3">
      <c r="A413" s="541" t="s">
        <v>3448</v>
      </c>
      <c r="B413" s="538" t="s">
        <v>3438</v>
      </c>
      <c r="C413" s="538" t="s">
        <v>3449</v>
      </c>
    </row>
    <row r="414" spans="1:3" s="12" customFormat="1" x14ac:dyDescent="0.3">
      <c r="A414" s="541" t="s">
        <v>3450</v>
      </c>
      <c r="B414" s="538" t="s">
        <v>3438</v>
      </c>
      <c r="C414" s="538" t="s">
        <v>3451</v>
      </c>
    </row>
    <row r="415" spans="1:3" s="12" customFormat="1" x14ac:dyDescent="0.3">
      <c r="A415" s="541" t="s">
        <v>3432</v>
      </c>
      <c r="B415" s="538" t="s">
        <v>3438</v>
      </c>
      <c r="C415" s="538" t="s">
        <v>3433</v>
      </c>
    </row>
    <row r="416" spans="1:3" s="12" customFormat="1" x14ac:dyDescent="0.3">
      <c r="A416" s="541" t="s">
        <v>3434</v>
      </c>
      <c r="B416" s="538" t="s">
        <v>3438</v>
      </c>
      <c r="C416" s="538" t="s">
        <v>3435</v>
      </c>
    </row>
    <row r="417" spans="1:3" s="12" customFormat="1" x14ac:dyDescent="0.3">
      <c r="A417" s="541" t="s">
        <v>3546</v>
      </c>
      <c r="B417" s="538" t="s">
        <v>3438</v>
      </c>
      <c r="C417" s="538" t="s">
        <v>3547</v>
      </c>
    </row>
    <row r="418" spans="1:3" s="12" customFormat="1" x14ac:dyDescent="0.3">
      <c r="A418" s="541" t="s">
        <v>3436</v>
      </c>
      <c r="B418" s="538" t="s">
        <v>3438</v>
      </c>
      <c r="C418" s="538" t="s">
        <v>3437</v>
      </c>
    </row>
    <row r="419" spans="1:3" s="12" customFormat="1" x14ac:dyDescent="0.3">
      <c r="A419" s="541" t="s">
        <v>3452</v>
      </c>
      <c r="B419" s="538" t="s">
        <v>3438</v>
      </c>
      <c r="C419" s="538" t="s">
        <v>3453</v>
      </c>
    </row>
    <row r="420" spans="1:3" s="12" customFormat="1" x14ac:dyDescent="0.3">
      <c r="A420" s="541" t="s">
        <v>3548</v>
      </c>
      <c r="B420" s="538" t="s">
        <v>3549</v>
      </c>
      <c r="C420" s="538" t="s">
        <v>3550</v>
      </c>
    </row>
    <row r="421" spans="1:3" s="12" customFormat="1" x14ac:dyDescent="0.3">
      <c r="A421" s="541" t="s">
        <v>3551</v>
      </c>
      <c r="B421" s="538" t="s">
        <v>3549</v>
      </c>
      <c r="C421" s="538" t="s">
        <v>3552</v>
      </c>
    </row>
    <row r="422" spans="1:3" s="12" customFormat="1" x14ac:dyDescent="0.3">
      <c r="A422" s="541" t="s">
        <v>3553</v>
      </c>
      <c r="B422" s="538" t="s">
        <v>3549</v>
      </c>
      <c r="C422" s="538" t="s">
        <v>3554</v>
      </c>
    </row>
    <row r="423" spans="1:3" s="12" customFormat="1" x14ac:dyDescent="0.3">
      <c r="A423" s="541" t="s">
        <v>3555</v>
      </c>
      <c r="B423" s="538" t="s">
        <v>3549</v>
      </c>
      <c r="C423" s="538" t="s">
        <v>3556</v>
      </c>
    </row>
    <row r="424" spans="1:3" s="12" customFormat="1" x14ac:dyDescent="0.3">
      <c r="A424" s="541" t="s">
        <v>3372</v>
      </c>
      <c r="B424" s="538" t="s">
        <v>3549</v>
      </c>
      <c r="C424" s="538" t="s">
        <v>3374</v>
      </c>
    </row>
    <row r="425" spans="1:3" s="12" customFormat="1" x14ac:dyDescent="0.3">
      <c r="A425" s="541" t="s">
        <v>3491</v>
      </c>
      <c r="B425" s="538" t="s">
        <v>3557</v>
      </c>
      <c r="C425" s="538" t="s">
        <v>3492</v>
      </c>
    </row>
    <row r="426" spans="1:3" s="12" customFormat="1" x14ac:dyDescent="0.3">
      <c r="A426" s="541" t="s">
        <v>3558</v>
      </c>
      <c r="B426" s="538" t="s">
        <v>3557</v>
      </c>
      <c r="C426" s="538" t="s">
        <v>3559</v>
      </c>
    </row>
    <row r="427" spans="1:3" s="12" customFormat="1" x14ac:dyDescent="0.3">
      <c r="A427" s="541" t="s">
        <v>3493</v>
      </c>
      <c r="B427" s="538" t="s">
        <v>3557</v>
      </c>
      <c r="C427" s="538" t="s">
        <v>3494</v>
      </c>
    </row>
    <row r="428" spans="1:3" s="12" customFormat="1" x14ac:dyDescent="0.3">
      <c r="A428" s="541" t="s">
        <v>3497</v>
      </c>
      <c r="B428" s="538" t="s">
        <v>3557</v>
      </c>
      <c r="C428" s="538" t="s">
        <v>3498</v>
      </c>
    </row>
    <row r="429" spans="1:3" s="12" customFormat="1" x14ac:dyDescent="0.3">
      <c r="A429" s="541" t="s">
        <v>3495</v>
      </c>
      <c r="B429" s="538" t="s">
        <v>3557</v>
      </c>
      <c r="C429" s="538" t="s">
        <v>3496</v>
      </c>
    </row>
    <row r="430" spans="1:3" s="12" customFormat="1" x14ac:dyDescent="0.3">
      <c r="A430" s="541" t="s">
        <v>3560</v>
      </c>
      <c r="B430" s="538" t="s">
        <v>3557</v>
      </c>
      <c r="C430" s="538" t="s">
        <v>3561</v>
      </c>
    </row>
    <row r="431" spans="1:3" s="12" customFormat="1" x14ac:dyDescent="0.3">
      <c r="A431" s="541" t="s">
        <v>3499</v>
      </c>
      <c r="B431" s="538" t="s">
        <v>3557</v>
      </c>
      <c r="C431" s="538" t="s">
        <v>3500</v>
      </c>
    </row>
    <row r="432" spans="1:3" s="12" customFormat="1" x14ac:dyDescent="0.3">
      <c r="A432" s="541" t="s">
        <v>3501</v>
      </c>
      <c r="B432" s="538" t="s">
        <v>3557</v>
      </c>
      <c r="C432" s="538" t="s">
        <v>3502</v>
      </c>
    </row>
    <row r="433" spans="1:3" s="12" customFormat="1" x14ac:dyDescent="0.3">
      <c r="A433" s="541" t="s">
        <v>3562</v>
      </c>
      <c r="B433" s="538" t="s">
        <v>3557</v>
      </c>
      <c r="C433" s="538" t="s">
        <v>3563</v>
      </c>
    </row>
    <row r="434" spans="1:3" s="12" customFormat="1" x14ac:dyDescent="0.3">
      <c r="A434" s="541" t="s">
        <v>3505</v>
      </c>
      <c r="B434" s="538" t="s">
        <v>3557</v>
      </c>
      <c r="C434" s="538" t="s">
        <v>3506</v>
      </c>
    </row>
    <row r="435" spans="1:3" s="12" customFormat="1" x14ac:dyDescent="0.3">
      <c r="A435" s="541" t="s">
        <v>3564</v>
      </c>
      <c r="B435" s="538" t="s">
        <v>3557</v>
      </c>
      <c r="C435" s="538" t="s">
        <v>3565</v>
      </c>
    </row>
    <row r="436" spans="1:3" s="12" customFormat="1" x14ac:dyDescent="0.3">
      <c r="A436" s="541" t="s">
        <v>3507</v>
      </c>
      <c r="B436" s="538" t="s">
        <v>3557</v>
      </c>
      <c r="C436" s="538" t="s">
        <v>3508</v>
      </c>
    </row>
    <row r="437" spans="1:3" s="12" customFormat="1" x14ac:dyDescent="0.3">
      <c r="A437" s="541" t="s">
        <v>3420</v>
      </c>
      <c r="B437" s="538" t="s">
        <v>3557</v>
      </c>
      <c r="C437" s="538" t="s">
        <v>3422</v>
      </c>
    </row>
    <row r="438" spans="1:3" s="12" customFormat="1" x14ac:dyDescent="0.3">
      <c r="A438" s="541" t="s">
        <v>3566</v>
      </c>
      <c r="B438" s="538" t="s">
        <v>3557</v>
      </c>
      <c r="C438" s="538" t="s">
        <v>3567</v>
      </c>
    </row>
    <row r="439" spans="1:3" s="12" customFormat="1" x14ac:dyDescent="0.3">
      <c r="A439" s="541" t="s">
        <v>3423</v>
      </c>
      <c r="B439" s="538" t="s">
        <v>3557</v>
      </c>
      <c r="C439" s="538" t="s">
        <v>3424</v>
      </c>
    </row>
    <row r="440" spans="1:3" s="12" customFormat="1" x14ac:dyDescent="0.3">
      <c r="A440" s="541" t="s">
        <v>3568</v>
      </c>
      <c r="B440" s="538" t="s">
        <v>3569</v>
      </c>
      <c r="C440" s="538" t="s">
        <v>3570</v>
      </c>
    </row>
    <row r="441" spans="1:3" s="12" customFormat="1" x14ac:dyDescent="0.3">
      <c r="A441" s="541" t="s">
        <v>3466</v>
      </c>
      <c r="B441" s="538" t="s">
        <v>3569</v>
      </c>
      <c r="C441" s="538" t="s">
        <v>3467</v>
      </c>
    </row>
    <row r="442" spans="1:3" s="12" customFormat="1" x14ac:dyDescent="0.3">
      <c r="A442" s="541" t="s">
        <v>3468</v>
      </c>
      <c r="B442" s="538" t="s">
        <v>3569</v>
      </c>
      <c r="C442" s="538" t="s">
        <v>3469</v>
      </c>
    </row>
    <row r="443" spans="1:3" s="12" customFormat="1" x14ac:dyDescent="0.3">
      <c r="A443" s="541" t="s">
        <v>3479</v>
      </c>
      <c r="B443" s="538" t="s">
        <v>3569</v>
      </c>
      <c r="C443" s="538" t="s">
        <v>3480</v>
      </c>
    </row>
    <row r="444" spans="1:3" s="12" customFormat="1" x14ac:dyDescent="0.3">
      <c r="A444" s="541" t="s">
        <v>3470</v>
      </c>
      <c r="B444" s="538" t="s">
        <v>3569</v>
      </c>
      <c r="C444" s="538" t="s">
        <v>3471</v>
      </c>
    </row>
    <row r="445" spans="1:3" s="12" customFormat="1" x14ac:dyDescent="0.3">
      <c r="A445" s="541" t="s">
        <v>3483</v>
      </c>
      <c r="B445" s="538" t="s">
        <v>3569</v>
      </c>
      <c r="C445" s="538" t="s">
        <v>3484</v>
      </c>
    </row>
    <row r="446" spans="1:3" s="12" customFormat="1" x14ac:dyDescent="0.3">
      <c r="A446" s="541" t="s">
        <v>3571</v>
      </c>
      <c r="B446" s="538" t="s">
        <v>3569</v>
      </c>
      <c r="C446" s="538" t="s">
        <v>3572</v>
      </c>
    </row>
    <row r="447" spans="1:3" s="12" customFormat="1" x14ac:dyDescent="0.3">
      <c r="A447" s="541" t="s">
        <v>3573</v>
      </c>
      <c r="B447" s="538" t="s">
        <v>3569</v>
      </c>
      <c r="C447" s="538" t="s">
        <v>3574</v>
      </c>
    </row>
    <row r="448" spans="1:3" s="12" customFormat="1" x14ac:dyDescent="0.3">
      <c r="A448" s="541" t="s">
        <v>3472</v>
      </c>
      <c r="B448" s="538" t="s">
        <v>3569</v>
      </c>
      <c r="C448" s="538" t="s">
        <v>3473</v>
      </c>
    </row>
    <row r="449" spans="1:3" s="12" customFormat="1" x14ac:dyDescent="0.3">
      <c r="A449" s="541" t="s">
        <v>3575</v>
      </c>
      <c r="B449" s="538" t="s">
        <v>3569</v>
      </c>
      <c r="C449" s="538" t="s">
        <v>3576</v>
      </c>
    </row>
    <row r="450" spans="1:3" s="12" customFormat="1" x14ac:dyDescent="0.3">
      <c r="A450" s="541" t="s">
        <v>3460</v>
      </c>
      <c r="B450" s="538" t="s">
        <v>3569</v>
      </c>
      <c r="C450" s="538" t="s">
        <v>3461</v>
      </c>
    </row>
    <row r="451" spans="1:3" s="12" customFormat="1" x14ac:dyDescent="0.3">
      <c r="A451" s="541" t="s">
        <v>3474</v>
      </c>
      <c r="B451" s="538" t="s">
        <v>3569</v>
      </c>
      <c r="C451" s="538" t="s">
        <v>3475</v>
      </c>
    </row>
    <row r="452" spans="1:3" s="12" customFormat="1" x14ac:dyDescent="0.3">
      <c r="A452" s="541" t="s">
        <v>3464</v>
      </c>
      <c r="B452" s="538" t="s">
        <v>3569</v>
      </c>
      <c r="C452" s="538" t="s">
        <v>3465</v>
      </c>
    </row>
    <row r="453" spans="1:3" s="12" customFormat="1" x14ac:dyDescent="0.3">
      <c r="A453" s="541" t="s">
        <v>3577</v>
      </c>
      <c r="B453" s="538" t="s">
        <v>3569</v>
      </c>
      <c r="C453" s="538" t="s">
        <v>3578</v>
      </c>
    </row>
    <row r="454" spans="1:3" s="12" customFormat="1" x14ac:dyDescent="0.3">
      <c r="A454" s="541" t="s">
        <v>3579</v>
      </c>
      <c r="B454" s="538" t="s">
        <v>3569</v>
      </c>
      <c r="C454" s="538" t="s">
        <v>3580</v>
      </c>
    </row>
    <row r="455" spans="1:3" s="12" customFormat="1" x14ac:dyDescent="0.3">
      <c r="A455" s="541" t="s">
        <v>3455</v>
      </c>
      <c r="B455" s="538" t="s">
        <v>3569</v>
      </c>
      <c r="C455" s="538" t="s">
        <v>3457</v>
      </c>
    </row>
    <row r="456" spans="1:3" s="12" customFormat="1" x14ac:dyDescent="0.3">
      <c r="A456" s="541" t="s">
        <v>3458</v>
      </c>
      <c r="B456" s="538" t="s">
        <v>3569</v>
      </c>
      <c r="C456" s="538" t="s">
        <v>3459</v>
      </c>
    </row>
    <row r="457" spans="1:3" s="12" customFormat="1" x14ac:dyDescent="0.3">
      <c r="A457" s="541" t="s">
        <v>3581</v>
      </c>
      <c r="B457" s="538" t="s">
        <v>3569</v>
      </c>
      <c r="C457" s="538" t="s">
        <v>3582</v>
      </c>
    </row>
    <row r="458" spans="1:3" s="12" customFormat="1" x14ac:dyDescent="0.3">
      <c r="A458" s="541" t="s">
        <v>3474</v>
      </c>
      <c r="B458" s="538" t="s">
        <v>3583</v>
      </c>
      <c r="C458" s="538" t="s">
        <v>3475</v>
      </c>
    </row>
    <row r="459" spans="1:3" s="12" customFormat="1" x14ac:dyDescent="0.3">
      <c r="A459" s="541" t="s">
        <v>3458</v>
      </c>
      <c r="B459" s="538" t="s">
        <v>3583</v>
      </c>
      <c r="C459" s="538" t="s">
        <v>3459</v>
      </c>
    </row>
    <row r="460" spans="1:3" s="12" customFormat="1" x14ac:dyDescent="0.3">
      <c r="A460" s="541" t="s">
        <v>3462</v>
      </c>
      <c r="B460" s="538" t="s">
        <v>3583</v>
      </c>
      <c r="C460" s="538" t="s">
        <v>3463</v>
      </c>
    </row>
    <row r="461" spans="1:3" s="12" customFormat="1" x14ac:dyDescent="0.3">
      <c r="A461" s="541" t="s">
        <v>3460</v>
      </c>
      <c r="B461" s="538" t="s">
        <v>3583</v>
      </c>
      <c r="C461" s="538" t="s">
        <v>3461</v>
      </c>
    </row>
    <row r="462" spans="1:3" s="12" customFormat="1" x14ac:dyDescent="0.3">
      <c r="A462" s="541" t="s">
        <v>3466</v>
      </c>
      <c r="B462" s="538" t="s">
        <v>3583</v>
      </c>
      <c r="C462" s="538" t="s">
        <v>3467</v>
      </c>
    </row>
    <row r="463" spans="1:3" s="12" customFormat="1" x14ac:dyDescent="0.3">
      <c r="A463" s="541" t="s">
        <v>3468</v>
      </c>
      <c r="B463" s="538" t="s">
        <v>3583</v>
      </c>
      <c r="C463" s="538" t="s">
        <v>3469</v>
      </c>
    </row>
    <row r="464" spans="1:3" s="12" customFormat="1" x14ac:dyDescent="0.3">
      <c r="A464" s="541" t="s">
        <v>3470</v>
      </c>
      <c r="B464" s="538" t="s">
        <v>3583</v>
      </c>
      <c r="C464" s="538" t="s">
        <v>3471</v>
      </c>
    </row>
    <row r="465" spans="1:3" s="12" customFormat="1" x14ac:dyDescent="0.3">
      <c r="A465" s="541" t="s">
        <v>3477</v>
      </c>
      <c r="B465" s="538" t="s">
        <v>3583</v>
      </c>
      <c r="C465" s="538" t="s">
        <v>3478</v>
      </c>
    </row>
    <row r="466" spans="1:3" s="12" customFormat="1" x14ac:dyDescent="0.3">
      <c r="A466" s="541" t="s">
        <v>3430</v>
      </c>
      <c r="B466" s="538" t="s">
        <v>3584</v>
      </c>
      <c r="C466" s="538" t="s">
        <v>3431</v>
      </c>
    </row>
    <row r="467" spans="1:3" s="12" customFormat="1" x14ac:dyDescent="0.3">
      <c r="A467" s="541" t="s">
        <v>3432</v>
      </c>
      <c r="B467" s="538" t="s">
        <v>3584</v>
      </c>
      <c r="C467" s="538" t="s">
        <v>3433</v>
      </c>
    </row>
    <row r="468" spans="1:3" s="12" customFormat="1" x14ac:dyDescent="0.3">
      <c r="A468" s="541" t="s">
        <v>3434</v>
      </c>
      <c r="B468" s="538" t="s">
        <v>3584</v>
      </c>
      <c r="C468" s="538" t="s">
        <v>3435</v>
      </c>
    </row>
    <row r="469" spans="1:3" s="12" customFormat="1" x14ac:dyDescent="0.3">
      <c r="A469" s="541" t="s">
        <v>3416</v>
      </c>
      <c r="B469" s="538" t="s">
        <v>3584</v>
      </c>
      <c r="C469" s="538" t="s">
        <v>3417</v>
      </c>
    </row>
    <row r="470" spans="1:3" s="12" customFormat="1" x14ac:dyDescent="0.3">
      <c r="A470" s="541" t="s">
        <v>3436</v>
      </c>
      <c r="B470" s="538" t="s">
        <v>3584</v>
      </c>
      <c r="C470" s="538" t="s">
        <v>3437</v>
      </c>
    </row>
    <row r="471" spans="1:3" s="12" customFormat="1" x14ac:dyDescent="0.3">
      <c r="A471" s="541" t="s">
        <v>3425</v>
      </c>
      <c r="B471" s="538" t="s">
        <v>3584</v>
      </c>
      <c r="C471" s="538" t="s">
        <v>3427</v>
      </c>
    </row>
    <row r="472" spans="1:3" s="12" customFormat="1" x14ac:dyDescent="0.3">
      <c r="A472" s="541" t="s">
        <v>411</v>
      </c>
      <c r="B472" s="538" t="s">
        <v>3584</v>
      </c>
      <c r="C472" s="538" t="s">
        <v>410</v>
      </c>
    </row>
    <row r="473" spans="1:3" s="12" customFormat="1" x14ac:dyDescent="0.3">
      <c r="A473" s="541" t="s">
        <v>3489</v>
      </c>
      <c r="B473" s="538" t="s">
        <v>3584</v>
      </c>
      <c r="C473" s="538" t="s">
        <v>3490</v>
      </c>
    </row>
    <row r="474" spans="1:3" s="12" customFormat="1" x14ac:dyDescent="0.3">
      <c r="A474" s="541" t="s">
        <v>3428</v>
      </c>
      <c r="B474" s="538" t="s">
        <v>3584</v>
      </c>
      <c r="C474" s="538" t="s">
        <v>3429</v>
      </c>
    </row>
    <row r="475" spans="1:3" s="12" customFormat="1" x14ac:dyDescent="0.3">
      <c r="A475" s="541" t="s">
        <v>3507</v>
      </c>
      <c r="B475" s="538" t="s">
        <v>3585</v>
      </c>
      <c r="C475" s="538" t="s">
        <v>3508</v>
      </c>
    </row>
    <row r="476" spans="1:3" s="12" customFormat="1" x14ac:dyDescent="0.3">
      <c r="A476" s="541" t="s">
        <v>3586</v>
      </c>
      <c r="B476" s="538" t="s">
        <v>3585</v>
      </c>
      <c r="C476" s="538" t="s">
        <v>3587</v>
      </c>
    </row>
    <row r="477" spans="1:3" s="12" customFormat="1" x14ac:dyDescent="0.3">
      <c r="A477" s="541" t="s">
        <v>3491</v>
      </c>
      <c r="B477" s="538" t="s">
        <v>3585</v>
      </c>
      <c r="C477" s="538" t="s">
        <v>3492</v>
      </c>
    </row>
    <row r="478" spans="1:3" s="12" customFormat="1" x14ac:dyDescent="0.3">
      <c r="A478" s="541" t="s">
        <v>3497</v>
      </c>
      <c r="B478" s="538" t="s">
        <v>3585</v>
      </c>
      <c r="C478" s="538" t="s">
        <v>3498</v>
      </c>
    </row>
    <row r="479" spans="1:3" s="12" customFormat="1" x14ac:dyDescent="0.3">
      <c r="A479" s="541" t="s">
        <v>3501</v>
      </c>
      <c r="B479" s="538" t="s">
        <v>3585</v>
      </c>
      <c r="C479" s="538" t="s">
        <v>3502</v>
      </c>
    </row>
    <row r="480" spans="1:3" s="12" customFormat="1" x14ac:dyDescent="0.3">
      <c r="A480" s="541" t="s">
        <v>3493</v>
      </c>
      <c r="B480" s="538" t="s">
        <v>3588</v>
      </c>
      <c r="C480" s="538" t="s">
        <v>3494</v>
      </c>
    </row>
    <row r="481" spans="1:3" s="12" customFormat="1" x14ac:dyDescent="0.3">
      <c r="A481" s="541" t="s">
        <v>3501</v>
      </c>
      <c r="B481" s="538" t="s">
        <v>3588</v>
      </c>
      <c r="C481" s="538" t="s">
        <v>3502</v>
      </c>
    </row>
    <row r="482" spans="1:3" s="12" customFormat="1" x14ac:dyDescent="0.3">
      <c r="A482" s="541" t="s">
        <v>3499</v>
      </c>
      <c r="B482" s="538" t="s">
        <v>3588</v>
      </c>
      <c r="C482" s="538" t="s">
        <v>3500</v>
      </c>
    </row>
    <row r="483" spans="1:3" s="12" customFormat="1" x14ac:dyDescent="0.3">
      <c r="A483" s="541" t="s">
        <v>3420</v>
      </c>
      <c r="B483" s="538" t="s">
        <v>3588</v>
      </c>
      <c r="C483" s="538" t="s">
        <v>3422</v>
      </c>
    </row>
    <row r="484" spans="1:3" s="12" customFormat="1" x14ac:dyDescent="0.3">
      <c r="A484" s="541" t="s">
        <v>3491</v>
      </c>
      <c r="B484" s="538" t="s">
        <v>3588</v>
      </c>
      <c r="C484" s="538" t="s">
        <v>3492</v>
      </c>
    </row>
    <row r="485" spans="1:3" s="12" customFormat="1" x14ac:dyDescent="0.3">
      <c r="A485" s="541" t="s">
        <v>3375</v>
      </c>
      <c r="B485" s="538" t="s">
        <v>3589</v>
      </c>
      <c r="C485" s="538" t="s">
        <v>3376</v>
      </c>
    </row>
    <row r="486" spans="1:3" s="12" customFormat="1" x14ac:dyDescent="0.3">
      <c r="A486" s="541" t="s">
        <v>3590</v>
      </c>
      <c r="B486" s="538" t="s">
        <v>3589</v>
      </c>
      <c r="C486" s="538" t="s">
        <v>3591</v>
      </c>
    </row>
    <row r="487" spans="1:3" s="12" customFormat="1" x14ac:dyDescent="0.3">
      <c r="A487" s="541" t="s">
        <v>3377</v>
      </c>
      <c r="B487" s="538" t="s">
        <v>3589</v>
      </c>
      <c r="C487" s="538" t="s">
        <v>3378</v>
      </c>
    </row>
    <row r="488" spans="1:3" s="12" customFormat="1" x14ac:dyDescent="0.3">
      <c r="A488" s="541" t="s">
        <v>3592</v>
      </c>
      <c r="B488" s="538" t="s">
        <v>3589</v>
      </c>
      <c r="C488" s="538" t="s">
        <v>3593</v>
      </c>
    </row>
    <row r="489" spans="1:3" s="12" customFormat="1" x14ac:dyDescent="0.3">
      <c r="A489" s="541" t="s">
        <v>3379</v>
      </c>
      <c r="B489" s="538" t="s">
        <v>3589</v>
      </c>
      <c r="C489" s="538" t="s">
        <v>3380</v>
      </c>
    </row>
    <row r="490" spans="1:3" s="12" customFormat="1" x14ac:dyDescent="0.3">
      <c r="A490" s="541" t="s">
        <v>3485</v>
      </c>
      <c r="B490" s="538" t="s">
        <v>3589</v>
      </c>
      <c r="C490" s="538" t="s">
        <v>3486</v>
      </c>
    </row>
    <row r="491" spans="1:3" s="12" customFormat="1" x14ac:dyDescent="0.3">
      <c r="A491" s="541" t="s">
        <v>3462</v>
      </c>
      <c r="B491" s="538" t="s">
        <v>3594</v>
      </c>
      <c r="C491" s="538" t="s">
        <v>3463</v>
      </c>
    </row>
    <row r="492" spans="1:3" s="12" customFormat="1" x14ac:dyDescent="0.3">
      <c r="A492" s="541" t="s">
        <v>3466</v>
      </c>
      <c r="B492" s="538" t="s">
        <v>3594</v>
      </c>
      <c r="C492" s="538" t="s">
        <v>3467</v>
      </c>
    </row>
    <row r="493" spans="1:3" s="12" customFormat="1" x14ac:dyDescent="0.3">
      <c r="A493" s="541" t="s">
        <v>3464</v>
      </c>
      <c r="B493" s="538" t="s">
        <v>3594</v>
      </c>
      <c r="C493" s="538" t="s">
        <v>3465</v>
      </c>
    </row>
    <row r="494" spans="1:3" s="12" customFormat="1" x14ac:dyDescent="0.3">
      <c r="A494" s="541" t="s">
        <v>3468</v>
      </c>
      <c r="B494" s="538" t="s">
        <v>3594</v>
      </c>
      <c r="C494" s="538" t="s">
        <v>3469</v>
      </c>
    </row>
    <row r="495" spans="1:3" s="12" customFormat="1" x14ac:dyDescent="0.3">
      <c r="A495" s="541" t="s">
        <v>3470</v>
      </c>
      <c r="B495" s="538" t="s">
        <v>3594</v>
      </c>
      <c r="C495" s="538" t="s">
        <v>3471</v>
      </c>
    </row>
    <row r="496" spans="1:3" s="12" customFormat="1" x14ac:dyDescent="0.3">
      <c r="A496" s="541" t="s">
        <v>3472</v>
      </c>
      <c r="B496" s="538" t="s">
        <v>3594</v>
      </c>
      <c r="C496" s="538" t="s">
        <v>3473</v>
      </c>
    </row>
    <row r="497" spans="1:3" s="12" customFormat="1" x14ac:dyDescent="0.3">
      <c r="A497" s="541" t="s">
        <v>3474</v>
      </c>
      <c r="B497" s="538" t="s">
        <v>3594</v>
      </c>
      <c r="C497" s="538" t="s">
        <v>3475</v>
      </c>
    </row>
    <row r="498" spans="1:3" s="12" customFormat="1" x14ac:dyDescent="0.3">
      <c r="A498" s="541" t="s">
        <v>3458</v>
      </c>
      <c r="B498" s="538" t="s">
        <v>3594</v>
      </c>
      <c r="C498" s="538" t="s">
        <v>3459</v>
      </c>
    </row>
    <row r="499" spans="1:3" s="12" customFormat="1" x14ac:dyDescent="0.3">
      <c r="A499" s="541" t="s">
        <v>3386</v>
      </c>
      <c r="B499" s="538" t="s">
        <v>3595</v>
      </c>
      <c r="C499" s="538" t="s">
        <v>3387</v>
      </c>
    </row>
    <row r="500" spans="1:3" s="12" customFormat="1" x14ac:dyDescent="0.3">
      <c r="A500" s="541" t="s">
        <v>3390</v>
      </c>
      <c r="B500" s="538" t="s">
        <v>3595</v>
      </c>
      <c r="C500" s="538" t="s">
        <v>3391</v>
      </c>
    </row>
    <row r="501" spans="1:3" s="12" customFormat="1" x14ac:dyDescent="0.3">
      <c r="A501" s="541" t="s">
        <v>3388</v>
      </c>
      <c r="B501" s="538" t="s">
        <v>3595</v>
      </c>
      <c r="C501" s="538" t="s">
        <v>3389</v>
      </c>
    </row>
    <row r="502" spans="1:3" s="12" customFormat="1" x14ac:dyDescent="0.3">
      <c r="A502" s="541" t="s">
        <v>3394</v>
      </c>
      <c r="B502" s="538" t="s">
        <v>3595</v>
      </c>
      <c r="C502" s="538" t="s">
        <v>3395</v>
      </c>
    </row>
    <row r="503" spans="1:3" s="12" customFormat="1" x14ac:dyDescent="0.3">
      <c r="A503" s="541" t="s">
        <v>3512</v>
      </c>
      <c r="B503" s="538" t="s">
        <v>3595</v>
      </c>
      <c r="C503" s="538" t="s">
        <v>3514</v>
      </c>
    </row>
    <row r="504" spans="1:3" s="12" customFormat="1" x14ac:dyDescent="0.3">
      <c r="A504" s="541" t="s">
        <v>3396</v>
      </c>
      <c r="B504" s="538" t="s">
        <v>3595</v>
      </c>
      <c r="C504" s="538" t="s">
        <v>3397</v>
      </c>
    </row>
    <row r="505" spans="1:3" s="12" customFormat="1" x14ac:dyDescent="0.3">
      <c r="A505" s="541" t="s">
        <v>3400</v>
      </c>
      <c r="B505" s="538" t="s">
        <v>3595</v>
      </c>
      <c r="C505" s="538" t="s">
        <v>3401</v>
      </c>
    </row>
    <row r="506" spans="1:3" s="12" customFormat="1" x14ac:dyDescent="0.3">
      <c r="A506" s="541" t="s">
        <v>3596</v>
      </c>
      <c r="B506" s="538" t="s">
        <v>3597</v>
      </c>
      <c r="C506" s="538" t="s">
        <v>3598</v>
      </c>
    </row>
    <row r="507" spans="1:3" s="12" customFormat="1" x14ac:dyDescent="0.3">
      <c r="A507" s="541" t="s">
        <v>3579</v>
      </c>
      <c r="B507" s="538" t="s">
        <v>3597</v>
      </c>
      <c r="C507" s="538" t="s">
        <v>3580</v>
      </c>
    </row>
    <row r="508" spans="1:3" s="12" customFormat="1" x14ac:dyDescent="0.3">
      <c r="A508" s="541" t="s">
        <v>3575</v>
      </c>
      <c r="B508" s="538" t="s">
        <v>3597</v>
      </c>
      <c r="C508" s="538" t="s">
        <v>3576</v>
      </c>
    </row>
    <row r="509" spans="1:3" s="12" customFormat="1" x14ac:dyDescent="0.3">
      <c r="A509" s="541" t="s">
        <v>3573</v>
      </c>
      <c r="B509" s="538" t="s">
        <v>3597</v>
      </c>
      <c r="C509" s="538" t="s">
        <v>3574</v>
      </c>
    </row>
    <row r="510" spans="1:3" s="12" customFormat="1" x14ac:dyDescent="0.3">
      <c r="A510" s="541" t="s">
        <v>3599</v>
      </c>
      <c r="B510" s="538" t="s">
        <v>3597</v>
      </c>
      <c r="C510" s="538" t="s">
        <v>3600</v>
      </c>
    </row>
    <row r="511" spans="1:3" s="12" customFormat="1" x14ac:dyDescent="0.3">
      <c r="A511" s="541" t="s">
        <v>3601</v>
      </c>
      <c r="B511" s="538" t="s">
        <v>3597</v>
      </c>
      <c r="C511" s="538" t="s">
        <v>3602</v>
      </c>
    </row>
    <row r="512" spans="1:3" s="12" customFormat="1" x14ac:dyDescent="0.3">
      <c r="A512" s="541" t="s">
        <v>3577</v>
      </c>
      <c r="B512" s="538" t="s">
        <v>3597</v>
      </c>
      <c r="C512" s="538" t="s">
        <v>3578</v>
      </c>
    </row>
    <row r="513" spans="1:3" s="12" customFormat="1" x14ac:dyDescent="0.3">
      <c r="A513" s="541" t="s">
        <v>3555</v>
      </c>
      <c r="B513" s="538" t="s">
        <v>3603</v>
      </c>
      <c r="C513" s="538" t="s">
        <v>3556</v>
      </c>
    </row>
    <row r="514" spans="1:3" s="12" customFormat="1" x14ac:dyDescent="0.3">
      <c r="A514" s="541" t="s">
        <v>3464</v>
      </c>
      <c r="B514" s="538" t="s">
        <v>3603</v>
      </c>
      <c r="C514" s="538" t="s">
        <v>3465</v>
      </c>
    </row>
    <row r="515" spans="1:3" s="12" customFormat="1" x14ac:dyDescent="0.3">
      <c r="A515" s="541" t="s">
        <v>3575</v>
      </c>
      <c r="B515" s="538" t="s">
        <v>3603</v>
      </c>
      <c r="C515" s="538" t="s">
        <v>3576</v>
      </c>
    </row>
    <row r="516" spans="1:3" s="12" customFormat="1" x14ac:dyDescent="0.3">
      <c r="A516" s="541" t="s">
        <v>3581</v>
      </c>
      <c r="B516" s="538" t="s">
        <v>3603</v>
      </c>
      <c r="C516" s="538" t="s">
        <v>3582</v>
      </c>
    </row>
    <row r="517" spans="1:3" s="12" customFormat="1" x14ac:dyDescent="0.3">
      <c r="A517" s="541" t="s">
        <v>3573</v>
      </c>
      <c r="B517" s="538" t="s">
        <v>3603</v>
      </c>
      <c r="C517" s="538" t="s">
        <v>3574</v>
      </c>
    </row>
    <row r="518" spans="1:3" s="12" customFormat="1" x14ac:dyDescent="0.3">
      <c r="A518" s="541" t="s">
        <v>3601</v>
      </c>
      <c r="B518" s="538" t="s">
        <v>3603</v>
      </c>
      <c r="C518" s="538" t="s">
        <v>3602</v>
      </c>
    </row>
    <row r="519" spans="1:3" s="12" customFormat="1" x14ac:dyDescent="0.3">
      <c r="A519" s="541" t="s">
        <v>3455</v>
      </c>
      <c r="B519" s="538" t="s">
        <v>3603</v>
      </c>
      <c r="C519" s="538" t="s">
        <v>3457</v>
      </c>
    </row>
    <row r="520" spans="1:3" s="12" customFormat="1" x14ac:dyDescent="0.3">
      <c r="A520" s="541" t="s">
        <v>3428</v>
      </c>
      <c r="B520" s="538" t="s">
        <v>3604</v>
      </c>
      <c r="C520" s="538" t="s">
        <v>3429</v>
      </c>
    </row>
    <row r="521" spans="1:3" s="12" customFormat="1" x14ac:dyDescent="0.3">
      <c r="A521" s="541" t="s">
        <v>3542</v>
      </c>
      <c r="B521" s="538" t="s">
        <v>3604</v>
      </c>
      <c r="C521" s="538" t="s">
        <v>3543</v>
      </c>
    </row>
    <row r="522" spans="1:3" s="12" customFormat="1" x14ac:dyDescent="0.3">
      <c r="A522" s="541" t="s">
        <v>3430</v>
      </c>
      <c r="B522" s="538" t="s">
        <v>3604</v>
      </c>
      <c r="C522" s="538" t="s">
        <v>3431</v>
      </c>
    </row>
    <row r="523" spans="1:3" s="12" customFormat="1" x14ac:dyDescent="0.3">
      <c r="A523" s="541" t="s">
        <v>3448</v>
      </c>
      <c r="B523" s="538" t="s">
        <v>3604</v>
      </c>
      <c r="C523" s="538" t="s">
        <v>3449</v>
      </c>
    </row>
    <row r="524" spans="1:3" s="12" customFormat="1" x14ac:dyDescent="0.3">
      <c r="A524" s="541" t="s">
        <v>3432</v>
      </c>
      <c r="B524" s="538" t="s">
        <v>3604</v>
      </c>
      <c r="C524" s="538" t="s">
        <v>3433</v>
      </c>
    </row>
    <row r="525" spans="1:3" s="12" customFormat="1" x14ac:dyDescent="0.3">
      <c r="A525" s="541" t="s">
        <v>3434</v>
      </c>
      <c r="B525" s="538" t="s">
        <v>3604</v>
      </c>
      <c r="C525" s="538" t="s">
        <v>3435</v>
      </c>
    </row>
    <row r="526" spans="1:3" s="12" customFormat="1" x14ac:dyDescent="0.3">
      <c r="A526" s="541" t="s">
        <v>3452</v>
      </c>
      <c r="B526" s="538" t="s">
        <v>3604</v>
      </c>
      <c r="C526" s="538" t="s">
        <v>3453</v>
      </c>
    </row>
    <row r="527" spans="1:3" s="12" customFormat="1" x14ac:dyDescent="0.3">
      <c r="A527" s="541" t="s">
        <v>3436</v>
      </c>
      <c r="B527" s="538" t="s">
        <v>3604</v>
      </c>
      <c r="C527" s="538" t="s">
        <v>3437</v>
      </c>
    </row>
    <row r="528" spans="1:3" s="12" customFormat="1" x14ac:dyDescent="0.3">
      <c r="A528" s="541" t="s">
        <v>3439</v>
      </c>
      <c r="B528" s="538" t="s">
        <v>3604</v>
      </c>
      <c r="C528" s="538" t="s">
        <v>3440</v>
      </c>
    </row>
    <row r="529" spans="1:3" s="12" customFormat="1" x14ac:dyDescent="0.3">
      <c r="A529" s="541" t="s">
        <v>3416</v>
      </c>
      <c r="B529" s="538" t="s">
        <v>3604</v>
      </c>
      <c r="C529" s="538" t="s">
        <v>3417</v>
      </c>
    </row>
    <row r="530" spans="1:3" s="12" customFormat="1" x14ac:dyDescent="0.3">
      <c r="A530" s="541" t="s">
        <v>411</v>
      </c>
      <c r="B530" s="538" t="s">
        <v>3604</v>
      </c>
      <c r="C530" s="538" t="s">
        <v>410</v>
      </c>
    </row>
    <row r="531" spans="1:3" s="12" customFormat="1" x14ac:dyDescent="0.3">
      <c r="A531" s="541" t="s">
        <v>3495</v>
      </c>
      <c r="B531" s="538" t="s">
        <v>3605</v>
      </c>
      <c r="C531" s="538" t="s">
        <v>3496</v>
      </c>
    </row>
    <row r="532" spans="1:3" s="12" customFormat="1" x14ac:dyDescent="0.3">
      <c r="A532" s="541" t="s">
        <v>3606</v>
      </c>
      <c r="B532" s="538" t="s">
        <v>3605</v>
      </c>
      <c r="C532" s="538" t="s">
        <v>3607</v>
      </c>
    </row>
    <row r="533" spans="1:3" s="12" customFormat="1" x14ac:dyDescent="0.3">
      <c r="A533" s="541" t="s">
        <v>3499</v>
      </c>
      <c r="B533" s="538" t="s">
        <v>3605</v>
      </c>
      <c r="C533" s="538" t="s">
        <v>3500</v>
      </c>
    </row>
    <row r="534" spans="1:3" s="12" customFormat="1" x14ac:dyDescent="0.3">
      <c r="A534" s="541" t="s">
        <v>3420</v>
      </c>
      <c r="B534" s="538" t="s">
        <v>3605</v>
      </c>
      <c r="C534" s="538" t="s">
        <v>3422</v>
      </c>
    </row>
    <row r="535" spans="1:3" s="12" customFormat="1" x14ac:dyDescent="0.3">
      <c r="A535" s="541" t="s">
        <v>3491</v>
      </c>
      <c r="B535" s="538" t="s">
        <v>3605</v>
      </c>
      <c r="C535" s="538" t="s">
        <v>3492</v>
      </c>
    </row>
    <row r="536" spans="1:3" s="12" customFormat="1" x14ac:dyDescent="0.3">
      <c r="A536" s="541" t="s">
        <v>3379</v>
      </c>
      <c r="B536" s="538" t="s">
        <v>3608</v>
      </c>
      <c r="C536" s="538" t="s">
        <v>3380</v>
      </c>
    </row>
    <row r="537" spans="1:3" s="12" customFormat="1" x14ac:dyDescent="0.3">
      <c r="A537" s="541" t="s">
        <v>3609</v>
      </c>
      <c r="B537" s="538" t="s">
        <v>3608</v>
      </c>
      <c r="C537" s="538" t="s">
        <v>3610</v>
      </c>
    </row>
    <row r="538" spans="1:3" s="12" customFormat="1" x14ac:dyDescent="0.3">
      <c r="A538" s="541" t="s">
        <v>3611</v>
      </c>
      <c r="B538" s="538" t="s">
        <v>3608</v>
      </c>
      <c r="C538" s="538" t="s">
        <v>3612</v>
      </c>
    </row>
    <row r="539" spans="1:3" s="12" customFormat="1" x14ac:dyDescent="0.3">
      <c r="A539" s="541" t="s">
        <v>3372</v>
      </c>
      <c r="B539" s="538" t="s">
        <v>3608</v>
      </c>
      <c r="C539" s="538" t="s">
        <v>3374</v>
      </c>
    </row>
    <row r="540" spans="1:3" s="12" customFormat="1" x14ac:dyDescent="0.3">
      <c r="A540" s="541" t="s">
        <v>3375</v>
      </c>
      <c r="B540" s="538" t="s">
        <v>3608</v>
      </c>
      <c r="C540" s="538" t="s">
        <v>3376</v>
      </c>
    </row>
    <row r="541" spans="1:3" s="12" customFormat="1" x14ac:dyDescent="0.3">
      <c r="A541" s="541" t="s">
        <v>3613</v>
      </c>
      <c r="B541" s="538" t="s">
        <v>3608</v>
      </c>
      <c r="C541" s="538" t="s">
        <v>3614</v>
      </c>
    </row>
    <row r="542" spans="1:3" s="12" customFormat="1" x14ac:dyDescent="0.3">
      <c r="A542" s="541" t="s">
        <v>3590</v>
      </c>
      <c r="B542" s="538" t="s">
        <v>3608</v>
      </c>
      <c r="C542" s="538" t="s">
        <v>3591</v>
      </c>
    </row>
    <row r="543" spans="1:3" s="12" customFormat="1" x14ac:dyDescent="0.3">
      <c r="A543" s="541" t="s">
        <v>3615</v>
      </c>
      <c r="B543" s="538" t="s">
        <v>3608</v>
      </c>
      <c r="C543" s="538" t="s">
        <v>3616</v>
      </c>
    </row>
    <row r="544" spans="1:3" s="12" customFormat="1" x14ac:dyDescent="0.3">
      <c r="A544" s="541" t="s">
        <v>3551</v>
      </c>
      <c r="B544" s="538" t="s">
        <v>3608</v>
      </c>
      <c r="C544" s="538" t="s">
        <v>3552</v>
      </c>
    </row>
    <row r="545" spans="1:3" s="12" customFormat="1" x14ac:dyDescent="0.3">
      <c r="A545" s="541" t="s">
        <v>3548</v>
      </c>
      <c r="B545" s="538" t="s">
        <v>3608</v>
      </c>
      <c r="C545" s="538" t="s">
        <v>3550</v>
      </c>
    </row>
    <row r="546" spans="1:3" s="12" customFormat="1" x14ac:dyDescent="0.3">
      <c r="A546" s="541" t="s">
        <v>3553</v>
      </c>
      <c r="B546" s="538" t="s">
        <v>3608</v>
      </c>
      <c r="C546" s="538" t="s">
        <v>3554</v>
      </c>
    </row>
    <row r="547" spans="1:3" s="12" customFormat="1" x14ac:dyDescent="0.3">
      <c r="A547" s="541" t="s">
        <v>3579</v>
      </c>
      <c r="B547" s="538" t="s">
        <v>3617</v>
      </c>
      <c r="C547" s="538" t="s">
        <v>3580</v>
      </c>
    </row>
    <row r="548" spans="1:3" s="12" customFormat="1" x14ac:dyDescent="0.3">
      <c r="A548" s="541" t="s">
        <v>3581</v>
      </c>
      <c r="B548" s="538" t="s">
        <v>3617</v>
      </c>
      <c r="C548" s="538" t="s">
        <v>3582</v>
      </c>
    </row>
    <row r="549" spans="1:3" s="12" customFormat="1" x14ac:dyDescent="0.3">
      <c r="A549" s="541" t="s">
        <v>3479</v>
      </c>
      <c r="B549" s="538" t="s">
        <v>3617</v>
      </c>
      <c r="C549" s="538" t="s">
        <v>3480</v>
      </c>
    </row>
    <row r="550" spans="1:3" s="12" customFormat="1" x14ac:dyDescent="0.3">
      <c r="A550" s="541" t="s">
        <v>3573</v>
      </c>
      <c r="B550" s="538" t="s">
        <v>3617</v>
      </c>
      <c r="C550" s="538" t="s">
        <v>3574</v>
      </c>
    </row>
    <row r="551" spans="1:3" s="12" customFormat="1" x14ac:dyDescent="0.3">
      <c r="A551" s="541" t="s">
        <v>3483</v>
      </c>
      <c r="B551" s="538" t="s">
        <v>3617</v>
      </c>
      <c r="C551" s="538" t="s">
        <v>3484</v>
      </c>
    </row>
    <row r="552" spans="1:3" s="12" customFormat="1" x14ac:dyDescent="0.3">
      <c r="A552" s="541" t="s">
        <v>3601</v>
      </c>
      <c r="B552" s="538" t="s">
        <v>3617</v>
      </c>
      <c r="C552" s="538" t="s">
        <v>3602</v>
      </c>
    </row>
    <row r="553" spans="1:3" s="12" customFormat="1" x14ac:dyDescent="0.3">
      <c r="A553" s="541" t="s">
        <v>3455</v>
      </c>
      <c r="B553" s="538" t="s">
        <v>3617</v>
      </c>
      <c r="C553" s="538" t="s">
        <v>3457</v>
      </c>
    </row>
    <row r="554" spans="1:3" s="12" customFormat="1" x14ac:dyDescent="0.3">
      <c r="A554" s="541" t="s">
        <v>3618</v>
      </c>
      <c r="B554" s="538" t="s">
        <v>3617</v>
      </c>
      <c r="C554" s="538" t="s">
        <v>3619</v>
      </c>
    </row>
    <row r="555" spans="1:3" s="12" customFormat="1" x14ac:dyDescent="0.3">
      <c r="A555" s="541" t="s">
        <v>3542</v>
      </c>
      <c r="B555" s="538" t="s">
        <v>3620</v>
      </c>
      <c r="C555" s="538" t="s">
        <v>3543</v>
      </c>
    </row>
    <row r="556" spans="1:3" s="12" customFormat="1" x14ac:dyDescent="0.3">
      <c r="A556" s="541" t="s">
        <v>3544</v>
      </c>
      <c r="B556" s="538" t="s">
        <v>3620</v>
      </c>
      <c r="C556" s="538" t="s">
        <v>3545</v>
      </c>
    </row>
    <row r="557" spans="1:3" s="12" customFormat="1" x14ac:dyDescent="0.3">
      <c r="A557" s="541" t="s">
        <v>3430</v>
      </c>
      <c r="B557" s="538" t="s">
        <v>3620</v>
      </c>
      <c r="C557" s="538" t="s">
        <v>3431</v>
      </c>
    </row>
    <row r="558" spans="1:3" s="12" customFormat="1" x14ac:dyDescent="0.3">
      <c r="A558" s="541" t="s">
        <v>3448</v>
      </c>
      <c r="B558" s="538" t="s">
        <v>3620</v>
      </c>
      <c r="C558" s="538" t="s">
        <v>3449</v>
      </c>
    </row>
    <row r="559" spans="1:3" s="12" customFormat="1" x14ac:dyDescent="0.3">
      <c r="A559" s="541" t="s">
        <v>3450</v>
      </c>
      <c r="B559" s="538" t="s">
        <v>3620</v>
      </c>
      <c r="C559" s="538" t="s">
        <v>3451</v>
      </c>
    </row>
    <row r="560" spans="1:3" s="12" customFormat="1" x14ac:dyDescent="0.3">
      <c r="A560" s="541" t="s">
        <v>3432</v>
      </c>
      <c r="B560" s="538" t="s">
        <v>3620</v>
      </c>
      <c r="C560" s="538" t="s">
        <v>3433</v>
      </c>
    </row>
    <row r="561" spans="1:3" s="12" customFormat="1" x14ac:dyDescent="0.3">
      <c r="A561" s="541" t="s">
        <v>3434</v>
      </c>
      <c r="B561" s="538" t="s">
        <v>3620</v>
      </c>
      <c r="C561" s="538" t="s">
        <v>3435</v>
      </c>
    </row>
    <row r="562" spans="1:3" s="12" customFormat="1" x14ac:dyDescent="0.3">
      <c r="A562" s="541" t="s">
        <v>3546</v>
      </c>
      <c r="B562" s="538" t="s">
        <v>3620</v>
      </c>
      <c r="C562" s="538" t="s">
        <v>3547</v>
      </c>
    </row>
    <row r="563" spans="1:3" s="12" customFormat="1" x14ac:dyDescent="0.3">
      <c r="A563" s="541" t="s">
        <v>3436</v>
      </c>
      <c r="B563" s="538" t="s">
        <v>3620</v>
      </c>
      <c r="C563" s="538" t="s">
        <v>3437</v>
      </c>
    </row>
    <row r="564" spans="1:3" s="12" customFormat="1" x14ac:dyDescent="0.3">
      <c r="A564" s="541" t="s">
        <v>3441</v>
      </c>
      <c r="B564" s="538" t="s">
        <v>3620</v>
      </c>
      <c r="C564" s="538" t="s">
        <v>3442</v>
      </c>
    </row>
    <row r="565" spans="1:3" s="12" customFormat="1" x14ac:dyDescent="0.3">
      <c r="A565" s="541" t="s">
        <v>411</v>
      </c>
      <c r="B565" s="538" t="s">
        <v>3620</v>
      </c>
      <c r="C565" s="538" t="s">
        <v>410</v>
      </c>
    </row>
    <row r="566" spans="1:3" s="12" customFormat="1" x14ac:dyDescent="0.3">
      <c r="A566" s="541" t="s">
        <v>3443</v>
      </c>
      <c r="B566" s="538" t="s">
        <v>3620</v>
      </c>
      <c r="C566" s="538" t="s">
        <v>3444</v>
      </c>
    </row>
    <row r="567" spans="1:3" s="12" customFormat="1" x14ac:dyDescent="0.3">
      <c r="A567" s="541" t="s">
        <v>3515</v>
      </c>
      <c r="B567" s="538" t="s">
        <v>3621</v>
      </c>
      <c r="C567" s="538" t="s">
        <v>3516</v>
      </c>
    </row>
    <row r="568" spans="1:3" s="12" customFormat="1" x14ac:dyDescent="0.3">
      <c r="A568" s="541" t="s">
        <v>3622</v>
      </c>
      <c r="B568" s="538" t="s">
        <v>3621</v>
      </c>
      <c r="C568" s="538" t="s">
        <v>3623</v>
      </c>
    </row>
    <row r="569" spans="1:3" s="12" customFormat="1" x14ac:dyDescent="0.3">
      <c r="A569" s="541" t="s">
        <v>3624</v>
      </c>
      <c r="B569" s="538" t="s">
        <v>3621</v>
      </c>
      <c r="C569" s="538" t="s">
        <v>3625</v>
      </c>
    </row>
    <row r="570" spans="1:3" s="12" customFormat="1" x14ac:dyDescent="0.3">
      <c r="A570" s="541" t="s">
        <v>3599</v>
      </c>
      <c r="B570" s="538" t="s">
        <v>3621</v>
      </c>
      <c r="C570" s="538" t="s">
        <v>3600</v>
      </c>
    </row>
    <row r="571" spans="1:3" s="12" customFormat="1" x14ac:dyDescent="0.3">
      <c r="A571" s="541" t="s">
        <v>3626</v>
      </c>
      <c r="B571" s="538" t="s">
        <v>3621</v>
      </c>
      <c r="C571" s="538" t="s">
        <v>3627</v>
      </c>
    </row>
    <row r="572" spans="1:3" s="12" customFormat="1" x14ac:dyDescent="0.3">
      <c r="A572" s="541" t="s">
        <v>3628</v>
      </c>
      <c r="B572" s="538" t="s">
        <v>3621</v>
      </c>
      <c r="C572" s="538" t="s">
        <v>3629</v>
      </c>
    </row>
    <row r="573" spans="1:3" s="12" customFormat="1" x14ac:dyDescent="0.3">
      <c r="A573" s="541" t="s">
        <v>3630</v>
      </c>
      <c r="B573" s="538" t="s">
        <v>3621</v>
      </c>
      <c r="C573" s="538" t="s">
        <v>3631</v>
      </c>
    </row>
    <row r="574" spans="1:3" s="12" customFormat="1" x14ac:dyDescent="0.3">
      <c r="A574" s="541" t="s">
        <v>3632</v>
      </c>
      <c r="B574" s="538" t="s">
        <v>3621</v>
      </c>
      <c r="C574" s="538" t="s">
        <v>3633</v>
      </c>
    </row>
    <row r="575" spans="1:3" s="12" customFormat="1" x14ac:dyDescent="0.3">
      <c r="A575" s="541" t="s">
        <v>3398</v>
      </c>
      <c r="B575" s="538" t="s">
        <v>3621</v>
      </c>
      <c r="C575" s="538" t="s">
        <v>3399</v>
      </c>
    </row>
    <row r="576" spans="1:3" s="12" customFormat="1" x14ac:dyDescent="0.3">
      <c r="A576" s="541" t="s">
        <v>3634</v>
      </c>
      <c r="B576" s="538" t="s">
        <v>3621</v>
      </c>
      <c r="C576" s="538" t="s">
        <v>3635</v>
      </c>
    </row>
    <row r="577" spans="1:3" s="12" customFormat="1" x14ac:dyDescent="0.3">
      <c r="A577" s="541" t="s">
        <v>3634</v>
      </c>
      <c r="B577" s="538" t="s">
        <v>3636</v>
      </c>
      <c r="C577" s="538" t="s">
        <v>3635</v>
      </c>
    </row>
    <row r="578" spans="1:3" s="12" customFormat="1" x14ac:dyDescent="0.3">
      <c r="A578" s="541" t="s">
        <v>3637</v>
      </c>
      <c r="B578" s="538" t="s">
        <v>3636</v>
      </c>
      <c r="C578" s="538" t="s">
        <v>3638</v>
      </c>
    </row>
    <row r="579" spans="1:3" s="12" customFormat="1" x14ac:dyDescent="0.3">
      <c r="A579" s="541" t="s">
        <v>3624</v>
      </c>
      <c r="B579" s="538" t="s">
        <v>3636</v>
      </c>
      <c r="C579" s="538" t="s">
        <v>3625</v>
      </c>
    </row>
    <row r="580" spans="1:3" s="12" customFormat="1" x14ac:dyDescent="0.3">
      <c r="A580" s="541" t="s">
        <v>3639</v>
      </c>
      <c r="B580" s="538" t="s">
        <v>3636</v>
      </c>
      <c r="C580" s="538" t="s">
        <v>3640</v>
      </c>
    </row>
    <row r="581" spans="1:3" s="12" customFormat="1" x14ac:dyDescent="0.3">
      <c r="A581" s="541" t="s">
        <v>3641</v>
      </c>
      <c r="B581" s="538" t="s">
        <v>3636</v>
      </c>
      <c r="C581" s="538" t="s">
        <v>3642</v>
      </c>
    </row>
    <row r="582" spans="1:3" s="12" customFormat="1" x14ac:dyDescent="0.3">
      <c r="A582" s="541" t="s">
        <v>3643</v>
      </c>
      <c r="B582" s="538" t="s">
        <v>3636</v>
      </c>
      <c r="C582" s="538" t="s">
        <v>3644</v>
      </c>
    </row>
    <row r="583" spans="1:3" s="12" customFormat="1" x14ac:dyDescent="0.3">
      <c r="A583" s="541" t="s">
        <v>3462</v>
      </c>
      <c r="B583" s="538" t="s">
        <v>3645</v>
      </c>
      <c r="C583" s="538" t="s">
        <v>3463</v>
      </c>
    </row>
    <row r="584" spans="1:3" s="12" customFormat="1" x14ac:dyDescent="0.3">
      <c r="A584" s="541" t="s">
        <v>3460</v>
      </c>
      <c r="B584" s="538" t="s">
        <v>3645</v>
      </c>
      <c r="C584" s="538" t="s">
        <v>3461</v>
      </c>
    </row>
    <row r="585" spans="1:3" s="12" customFormat="1" x14ac:dyDescent="0.3">
      <c r="A585" s="541" t="s">
        <v>3468</v>
      </c>
      <c r="B585" s="538" t="s">
        <v>3645</v>
      </c>
      <c r="C585" s="538" t="s">
        <v>3469</v>
      </c>
    </row>
    <row r="586" spans="1:3" s="12" customFormat="1" x14ac:dyDescent="0.3">
      <c r="A586" s="541" t="s">
        <v>3646</v>
      </c>
      <c r="B586" s="538" t="s">
        <v>3647</v>
      </c>
      <c r="C586" s="538" t="s">
        <v>3648</v>
      </c>
    </row>
    <row r="587" spans="1:3" s="12" customFormat="1" x14ac:dyDescent="0.3">
      <c r="A587" s="541" t="s">
        <v>3649</v>
      </c>
      <c r="B587" s="538" t="s">
        <v>3647</v>
      </c>
      <c r="C587" s="538" t="s">
        <v>3650</v>
      </c>
    </row>
    <row r="588" spans="1:3" s="12" customFormat="1" x14ac:dyDescent="0.3">
      <c r="A588" s="541" t="s">
        <v>3651</v>
      </c>
      <c r="B588" s="538" t="s">
        <v>3647</v>
      </c>
      <c r="C588" s="538" t="s">
        <v>3652</v>
      </c>
    </row>
    <row r="589" spans="1:3" s="12" customFormat="1" x14ac:dyDescent="0.3">
      <c r="A589" s="541" t="s">
        <v>3653</v>
      </c>
      <c r="B589" s="538" t="s">
        <v>3647</v>
      </c>
      <c r="C589" s="538" t="s">
        <v>3654</v>
      </c>
    </row>
    <row r="590" spans="1:3" s="12" customFormat="1" x14ac:dyDescent="0.3">
      <c r="A590" s="541" t="s">
        <v>3655</v>
      </c>
      <c r="B590" s="538" t="s">
        <v>3647</v>
      </c>
      <c r="C590" s="538" t="s">
        <v>3656</v>
      </c>
    </row>
    <row r="591" spans="1:3" s="12" customFormat="1" x14ac:dyDescent="0.3">
      <c r="A591" s="541" t="s">
        <v>3657</v>
      </c>
      <c r="B591" s="538" t="s">
        <v>3647</v>
      </c>
      <c r="C591" s="538" t="s">
        <v>3658</v>
      </c>
    </row>
    <row r="592" spans="1:3" s="12" customFormat="1" x14ac:dyDescent="0.3">
      <c r="A592" s="541" t="s">
        <v>3414</v>
      </c>
      <c r="B592" s="538" t="s">
        <v>3659</v>
      </c>
      <c r="C592" s="538" t="s">
        <v>3415</v>
      </c>
    </row>
    <row r="593" spans="1:3" s="12" customFormat="1" x14ac:dyDescent="0.3">
      <c r="A593" s="541" t="s">
        <v>3649</v>
      </c>
      <c r="B593" s="538" t="s">
        <v>3659</v>
      </c>
      <c r="C593" s="538" t="s">
        <v>3650</v>
      </c>
    </row>
    <row r="594" spans="1:3" s="12" customFormat="1" x14ac:dyDescent="0.3">
      <c r="A594" s="541" t="s">
        <v>3412</v>
      </c>
      <c r="B594" s="538" t="s">
        <v>3659</v>
      </c>
      <c r="C594" s="538" t="s">
        <v>3413</v>
      </c>
    </row>
    <row r="595" spans="1:3" s="12" customFormat="1" x14ac:dyDescent="0.3">
      <c r="A595" s="541" t="s">
        <v>3660</v>
      </c>
      <c r="B595" s="538" t="s">
        <v>3659</v>
      </c>
      <c r="C595" s="538" t="s">
        <v>3661</v>
      </c>
    </row>
    <row r="596" spans="1:3" s="12" customFormat="1" x14ac:dyDescent="0.3">
      <c r="A596" s="541" t="s">
        <v>3653</v>
      </c>
      <c r="B596" s="538" t="s">
        <v>3659</v>
      </c>
      <c r="C596" s="538" t="s">
        <v>3654</v>
      </c>
    </row>
    <row r="597" spans="1:3" s="12" customFormat="1" x14ac:dyDescent="0.3">
      <c r="A597" s="541" t="s">
        <v>3655</v>
      </c>
      <c r="B597" s="538" t="s">
        <v>3659</v>
      </c>
      <c r="C597" s="538" t="s">
        <v>3656</v>
      </c>
    </row>
    <row r="598" spans="1:3" s="12" customFormat="1" x14ac:dyDescent="0.3">
      <c r="A598" s="541" t="s">
        <v>3416</v>
      </c>
      <c r="B598" s="538" t="s">
        <v>3659</v>
      </c>
      <c r="C598" s="538" t="s">
        <v>3417</v>
      </c>
    </row>
    <row r="599" spans="1:3" s="12" customFormat="1" x14ac:dyDescent="0.3">
      <c r="A599" s="541" t="s">
        <v>3487</v>
      </c>
      <c r="B599" s="538" t="s">
        <v>3659</v>
      </c>
      <c r="C599" s="538" t="s">
        <v>3488</v>
      </c>
    </row>
    <row r="600" spans="1:3" s="12" customFormat="1" x14ac:dyDescent="0.3">
      <c r="A600" s="541" t="s">
        <v>3425</v>
      </c>
      <c r="B600" s="538" t="s">
        <v>3659</v>
      </c>
      <c r="C600" s="538" t="s">
        <v>3427</v>
      </c>
    </row>
    <row r="601" spans="1:3" s="12" customFormat="1" x14ac:dyDescent="0.3">
      <c r="A601" s="541" t="s">
        <v>3657</v>
      </c>
      <c r="B601" s="538" t="s">
        <v>3659</v>
      </c>
      <c r="C601" s="538" t="s">
        <v>3658</v>
      </c>
    </row>
    <row r="602" spans="1:3" s="12" customFormat="1" x14ac:dyDescent="0.3">
      <c r="A602" s="541" t="s">
        <v>3646</v>
      </c>
      <c r="B602" s="538" t="s">
        <v>3659</v>
      </c>
      <c r="C602" s="538" t="s">
        <v>3648</v>
      </c>
    </row>
    <row r="603" spans="1:3" s="12" customFormat="1" x14ac:dyDescent="0.3">
      <c r="A603" s="541" t="s">
        <v>3651</v>
      </c>
      <c r="B603" s="538" t="s">
        <v>3659</v>
      </c>
      <c r="C603" s="538" t="s">
        <v>3652</v>
      </c>
    </row>
    <row r="604" spans="1:3" s="12" customFormat="1" x14ac:dyDescent="0.3">
      <c r="A604" s="541" t="s">
        <v>3418</v>
      </c>
      <c r="B604" s="538" t="s">
        <v>3659</v>
      </c>
      <c r="C604" s="538" t="s">
        <v>3419</v>
      </c>
    </row>
    <row r="605" spans="1:3" s="12" customFormat="1" x14ac:dyDescent="0.3">
      <c r="A605" s="541" t="s">
        <v>3489</v>
      </c>
      <c r="B605" s="538" t="s">
        <v>3659</v>
      </c>
      <c r="C605" s="538" t="s">
        <v>3490</v>
      </c>
    </row>
    <row r="606" spans="1:3" s="12" customFormat="1" x14ac:dyDescent="0.3">
      <c r="A606" s="541" t="s">
        <v>3662</v>
      </c>
      <c r="B606" s="538" t="s">
        <v>3659</v>
      </c>
      <c r="C606" s="538" t="s">
        <v>3663</v>
      </c>
    </row>
    <row r="607" spans="1:3" s="12" customFormat="1" x14ac:dyDescent="0.3">
      <c r="A607" s="541" t="s">
        <v>3664</v>
      </c>
      <c r="B607" s="538" t="s">
        <v>3659</v>
      </c>
      <c r="C607" s="538" t="s">
        <v>3665</v>
      </c>
    </row>
    <row r="608" spans="1:3" s="12" customFormat="1" x14ac:dyDescent="0.3">
      <c r="A608" s="541" t="s">
        <v>3470</v>
      </c>
      <c r="B608" s="538" t="s">
        <v>3666</v>
      </c>
      <c r="C608" s="538" t="s">
        <v>3471</v>
      </c>
    </row>
    <row r="609" spans="1:3" s="12" customFormat="1" x14ac:dyDescent="0.3">
      <c r="A609" s="541" t="s">
        <v>3372</v>
      </c>
      <c r="B609" s="538" t="s">
        <v>3666</v>
      </c>
      <c r="C609" s="538" t="s">
        <v>3374</v>
      </c>
    </row>
    <row r="610" spans="1:3" s="12" customFormat="1" x14ac:dyDescent="0.3">
      <c r="A610" s="541" t="s">
        <v>3573</v>
      </c>
      <c r="B610" s="538" t="s">
        <v>3666</v>
      </c>
      <c r="C610" s="538" t="s">
        <v>3574</v>
      </c>
    </row>
    <row r="611" spans="1:3" s="12" customFormat="1" x14ac:dyDescent="0.3">
      <c r="A611" s="541" t="s">
        <v>3483</v>
      </c>
      <c r="B611" s="538" t="s">
        <v>3666</v>
      </c>
      <c r="C611" s="538" t="s">
        <v>3484</v>
      </c>
    </row>
    <row r="612" spans="1:3" s="12" customFormat="1" x14ac:dyDescent="0.3">
      <c r="A612" s="541" t="s">
        <v>3379</v>
      </c>
      <c r="B612" s="538" t="s">
        <v>3666</v>
      </c>
      <c r="C612" s="538" t="s">
        <v>3380</v>
      </c>
    </row>
    <row r="613" spans="1:3" s="12" customFormat="1" x14ac:dyDescent="0.3">
      <c r="A613" s="541" t="s">
        <v>3455</v>
      </c>
      <c r="B613" s="538" t="s">
        <v>3666</v>
      </c>
      <c r="C613" s="538" t="s">
        <v>3457</v>
      </c>
    </row>
    <row r="614" spans="1:3" s="12" customFormat="1" x14ac:dyDescent="0.3">
      <c r="A614" s="541" t="s">
        <v>3464</v>
      </c>
      <c r="B614" s="538" t="s">
        <v>3666</v>
      </c>
      <c r="C614" s="538" t="s">
        <v>3465</v>
      </c>
    </row>
    <row r="615" spans="1:3" s="12" customFormat="1" x14ac:dyDescent="0.3">
      <c r="A615" s="541" t="s">
        <v>3466</v>
      </c>
      <c r="B615" s="538" t="s">
        <v>3666</v>
      </c>
      <c r="C615" s="538" t="s">
        <v>3467</v>
      </c>
    </row>
    <row r="616" spans="1:3" s="12" customFormat="1" x14ac:dyDescent="0.3">
      <c r="A616" s="541" t="s">
        <v>3579</v>
      </c>
      <c r="B616" s="538" t="s">
        <v>3666</v>
      </c>
      <c r="C616" s="538" t="s">
        <v>3580</v>
      </c>
    </row>
    <row r="617" spans="1:3" s="12" customFormat="1" x14ac:dyDescent="0.3">
      <c r="A617" s="541" t="s">
        <v>3555</v>
      </c>
      <c r="B617" s="538" t="s">
        <v>3666</v>
      </c>
      <c r="C617" s="538" t="s">
        <v>3556</v>
      </c>
    </row>
    <row r="618" spans="1:3" s="12" customFormat="1" x14ac:dyDescent="0.3">
      <c r="A618" s="541" t="s">
        <v>3396</v>
      </c>
      <c r="B618" s="538" t="s">
        <v>3509</v>
      </c>
      <c r="C618" s="538" t="s">
        <v>3397</v>
      </c>
    </row>
    <row r="619" spans="1:3" s="12" customFormat="1" x14ac:dyDescent="0.3">
      <c r="A619" s="541" t="s">
        <v>3400</v>
      </c>
      <c r="B619" s="538" t="s">
        <v>3509</v>
      </c>
      <c r="C619" s="538" t="s">
        <v>3401</v>
      </c>
    </row>
    <row r="621" spans="1:3" x14ac:dyDescent="0.3">
      <c r="A621" s="9" t="s">
        <v>178</v>
      </c>
    </row>
    <row r="622" spans="1:3" x14ac:dyDescent="0.3">
      <c r="A622" s="1" t="s">
        <v>226</v>
      </c>
      <c r="B622" s="1" t="s">
        <v>165</v>
      </c>
      <c r="C622" s="1" t="s">
        <v>182</v>
      </c>
    </row>
    <row r="623" spans="1:3" hidden="1" x14ac:dyDescent="0.3">
      <c r="A623" s="2" t="s">
        <v>30</v>
      </c>
      <c r="B623" s="1" t="s">
        <v>164</v>
      </c>
      <c r="C623" s="1" t="s">
        <v>24</v>
      </c>
    </row>
    <row r="625" spans="1:2" x14ac:dyDescent="0.3">
      <c r="A625" s="9" t="s">
        <v>316</v>
      </c>
    </row>
    <row r="626" spans="1:2" x14ac:dyDescent="0.3">
      <c r="A626" s="1" t="s">
        <v>317</v>
      </c>
      <c r="B626" s="397"/>
    </row>
  </sheetData>
  <sheetProtection password="FB8C" sheet="1" objects="1" scenarios="1"/>
  <dataValidations count="2">
    <dataValidation type="custom" allowBlank="1" showInputMessage="1" showErrorMessage="1" errorTitle="X-Author for Excel" error="Id and Lookup fields are not editable." promptTitle="X-Author for Excel" sqref="G4:G20 C281 C276:C277 G24:G40 G96:H118 G44:G92 E122:E266 C289:C619" xr:uid="{00000000-0002-0000-0100-000000000000}">
      <formula1>""</formula1>
    </dataValidation>
    <dataValidation type="list" allowBlank="1" showInputMessage="1" showErrorMessage="1" errorTitle="X-Author for Excel" error="Please select a value from the drop-down." promptTitle="X-Author for Excel" sqref="B626" xr:uid="{00000000-0002-0000-0100-000001000000}">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W125"/>
  <sheetViews>
    <sheetView showGridLines="0" topLeftCell="A103" zoomScale="120" zoomScaleNormal="120" zoomScaleSheetLayoutView="75" workbookViewId="0">
      <selection activeCell="F108" sqref="F108"/>
    </sheetView>
  </sheetViews>
  <sheetFormatPr baseColWidth="10" defaultColWidth="11" defaultRowHeight="12" x14ac:dyDescent="0.35"/>
  <cols>
    <col min="1" max="1" width="11.92578125" style="16" customWidth="1"/>
    <col min="2" max="3" width="30.5703125" style="16" customWidth="1"/>
    <col min="4" max="4" width="12.0703125" style="16" customWidth="1"/>
    <col min="5" max="5" width="11.92578125" style="16" customWidth="1"/>
    <col min="6" max="6" width="19.5703125" style="16" customWidth="1"/>
    <col min="7" max="7" width="18.42578125" style="16" customWidth="1"/>
    <col min="8" max="8" width="21.92578125" style="16" customWidth="1"/>
    <col min="9" max="9" width="22.5703125" style="16" hidden="1" customWidth="1"/>
    <col min="10" max="10" width="23.92578125" style="16" hidden="1" customWidth="1"/>
    <col min="11" max="11" width="25.2109375" style="16" hidden="1" customWidth="1"/>
    <col min="12" max="12" width="22" style="16" hidden="1" customWidth="1"/>
    <col min="13" max="13" width="23.2109375" style="16" hidden="1" customWidth="1"/>
    <col min="14" max="14" width="15.5703125" style="16" hidden="1" customWidth="1"/>
    <col min="15" max="15" width="7.5" style="16" hidden="1" customWidth="1"/>
    <col min="16" max="16" width="0.42578125" style="16" customWidth="1"/>
    <col min="17" max="17" width="26.0703125" style="16" customWidth="1"/>
    <col min="18" max="18" width="33.0703125" style="16" customWidth="1"/>
    <col min="19" max="29" width="10.0703125" style="16" hidden="1" customWidth="1"/>
    <col min="30" max="30" width="36.5703125" style="16" customWidth="1"/>
    <col min="31" max="31" width="29.5" style="16" customWidth="1"/>
    <col min="32" max="33" width="36.5" style="16" customWidth="1"/>
    <col min="34" max="34" width="36.5" style="16" hidden="1" customWidth="1"/>
    <col min="35" max="35" width="0.42578125" style="16" customWidth="1"/>
    <col min="36" max="36" width="10.0703125" style="16" customWidth="1"/>
    <col min="37" max="37" width="26.5703125" style="16" customWidth="1"/>
    <col min="38" max="38" width="0.92578125" style="16" customWidth="1"/>
    <col min="39" max="39" width="13.5703125" style="16" customWidth="1"/>
    <col min="40" max="40" width="12" style="17" customWidth="1"/>
    <col min="41" max="41" width="18.2109375" style="17" customWidth="1"/>
    <col min="42" max="43" width="15.92578125" style="17" customWidth="1"/>
    <col min="44" max="45" width="11" style="17" customWidth="1"/>
    <col min="46" max="49" width="11" style="17"/>
    <col min="50" max="16384" width="11" style="16"/>
  </cols>
  <sheetData>
    <row r="1" spans="1:37" ht="21" customHeight="1" x14ac:dyDescent="0.35">
      <c r="A1" s="586" t="s">
        <v>261</v>
      </c>
      <c r="B1" s="587"/>
      <c r="C1" s="587"/>
      <c r="D1" s="587"/>
      <c r="E1" s="587"/>
      <c r="F1" s="587"/>
      <c r="G1" s="587"/>
      <c r="H1" s="587"/>
      <c r="I1" s="587"/>
      <c r="J1" s="587"/>
      <c r="K1" s="587"/>
      <c r="L1" s="587"/>
      <c r="M1" s="587"/>
      <c r="N1" s="587"/>
      <c r="O1" s="587"/>
      <c r="P1" s="587"/>
      <c r="Q1" s="588"/>
      <c r="R1" s="21"/>
      <c r="S1" s="20"/>
      <c r="T1" s="20"/>
      <c r="U1" s="20"/>
      <c r="V1" s="20"/>
      <c r="W1" s="20"/>
      <c r="X1" s="20"/>
      <c r="Y1" s="20"/>
      <c r="Z1" s="20"/>
      <c r="AA1" s="20"/>
      <c r="AB1" s="20"/>
      <c r="AC1" s="20"/>
      <c r="AD1" s="20"/>
      <c r="AE1" s="20"/>
      <c r="AF1" s="20"/>
      <c r="AG1" s="20"/>
      <c r="AH1" s="20"/>
    </row>
    <row r="2" spans="1:37" ht="41.15" customHeight="1" thickBot="1" x14ac:dyDescent="0.4">
      <c r="A2" s="589"/>
      <c r="B2" s="590"/>
      <c r="C2" s="590"/>
      <c r="D2" s="590"/>
      <c r="E2" s="590"/>
      <c r="F2" s="590"/>
      <c r="G2" s="590"/>
      <c r="H2" s="590"/>
      <c r="I2" s="590"/>
      <c r="J2" s="590"/>
      <c r="K2" s="590"/>
      <c r="L2" s="590"/>
      <c r="M2" s="590"/>
      <c r="N2" s="590"/>
      <c r="O2" s="590"/>
      <c r="P2" s="590"/>
      <c r="Q2" s="591"/>
      <c r="R2" s="20"/>
      <c r="S2" s="20"/>
      <c r="T2" s="20"/>
      <c r="U2" s="20"/>
      <c r="V2" s="20"/>
      <c r="W2" s="20"/>
      <c r="X2" s="20"/>
      <c r="Y2" s="20"/>
      <c r="Z2" s="20"/>
      <c r="AA2" s="20"/>
      <c r="AB2" s="20"/>
      <c r="AC2" s="20"/>
      <c r="AD2" s="20"/>
      <c r="AE2" s="20"/>
      <c r="AF2" s="20"/>
      <c r="AG2" s="20"/>
      <c r="AH2" s="20"/>
    </row>
    <row r="3" spans="1:37" ht="12.45" thickBot="1" x14ac:dyDescent="0.4"/>
    <row r="4" spans="1:37" ht="51" customHeight="1" thickBot="1" x14ac:dyDescent="0.4">
      <c r="A4" s="353" t="s">
        <v>238</v>
      </c>
      <c r="B4" s="354" t="s">
        <v>262</v>
      </c>
      <c r="C4" s="355" t="s">
        <v>263</v>
      </c>
      <c r="Q4" s="17"/>
    </row>
    <row r="5" spans="1:37" x14ac:dyDescent="0.35">
      <c r="Q5" s="17"/>
    </row>
    <row r="6" spans="1:37" ht="12.45" thickBot="1" x14ac:dyDescent="0.4">
      <c r="Q6" s="17"/>
    </row>
    <row r="7" spans="1:37" ht="28.5" customHeight="1" thickBot="1" x14ac:dyDescent="0.4">
      <c r="A7" s="592" t="s">
        <v>6</v>
      </c>
      <c r="B7" s="572"/>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318"/>
      <c r="AI7" s="22"/>
    </row>
    <row r="8" spans="1:37" ht="50.25" customHeight="1" x14ac:dyDescent="0.35">
      <c r="A8" s="399" t="s">
        <v>326</v>
      </c>
      <c r="B8" s="399" t="s">
        <v>265</v>
      </c>
      <c r="C8" s="399" t="s">
        <v>266</v>
      </c>
      <c r="D8" s="399" t="s">
        <v>267</v>
      </c>
      <c r="E8" s="399" t="s">
        <v>268</v>
      </c>
      <c r="F8" s="399" t="s">
        <v>269</v>
      </c>
      <c r="G8" s="399" t="s">
        <v>270</v>
      </c>
      <c r="H8" s="399" t="s">
        <v>271</v>
      </c>
      <c r="I8" s="400" t="s">
        <v>187</v>
      </c>
      <c r="J8" s="360"/>
      <c r="K8" s="360"/>
      <c r="L8" s="360"/>
      <c r="M8" s="360"/>
      <c r="N8" s="360"/>
      <c r="O8" s="399"/>
      <c r="P8" s="399"/>
      <c r="Q8" s="399" t="s">
        <v>272</v>
      </c>
      <c r="R8" s="399" t="s">
        <v>273</v>
      </c>
      <c r="S8" s="401" t="s">
        <v>97</v>
      </c>
      <c r="T8" s="401" t="s">
        <v>23</v>
      </c>
      <c r="U8" s="401" t="s">
        <v>185</v>
      </c>
      <c r="V8" s="402" t="s">
        <v>98</v>
      </c>
      <c r="W8" s="402" t="s">
        <v>25</v>
      </c>
      <c r="X8" s="402" t="s">
        <v>107</v>
      </c>
      <c r="Y8" s="403" t="s">
        <v>119</v>
      </c>
      <c r="Z8" s="403" t="s">
        <v>131</v>
      </c>
      <c r="AA8" s="403" t="s">
        <v>13</v>
      </c>
      <c r="AB8" s="403" t="s">
        <v>186</v>
      </c>
      <c r="AC8" s="404"/>
      <c r="AD8" s="399" t="s">
        <v>207</v>
      </c>
      <c r="AE8" s="399" t="s">
        <v>208</v>
      </c>
      <c r="AF8" s="399" t="s">
        <v>209</v>
      </c>
      <c r="AG8" s="399" t="s">
        <v>330</v>
      </c>
      <c r="AH8" s="405" t="s">
        <v>322</v>
      </c>
      <c r="AI8" s="129"/>
      <c r="AJ8" s="136"/>
      <c r="AK8" s="137"/>
    </row>
    <row r="9" spans="1:37" ht="47.15" hidden="1" customHeight="1" x14ac:dyDescent="0.35">
      <c r="A9" s="406" t="s">
        <v>44</v>
      </c>
      <c r="B9" s="407" t="str">
        <f>IFERROR(VLOOKUP(Z9,'Reference records(soft deleted)'!$B$6:$D$29,3,FALSE),"")</f>
        <v/>
      </c>
      <c r="C9" s="408" t="s">
        <v>204</v>
      </c>
      <c r="D9" s="409" t="s">
        <v>15</v>
      </c>
      <c r="E9" s="409" t="s">
        <v>16</v>
      </c>
      <c r="F9" s="409" t="s">
        <v>205</v>
      </c>
      <c r="G9" s="410" t="str">
        <f t="array" ref="G9">IFERROR(IF(INDEX('Reference Records'!$D$4:$D$21,MATCH(LEFT(B9,255),LEFT('Reference Records'!$C$4:$C$21,255),0))=0,"",INDEX('Reference Records'!$D$4:$D$21,MATCH(LEFT(B9,255),LEFT('Reference Records'!$C$4:$C$21,255),0))),"")</f>
        <v/>
      </c>
      <c r="H9" s="411" t="str">
        <f>IF('Overview - Section A'!$AN$5="Funding Request",IF(I9="Funding Request Place Holder","",I9),"")</f>
        <v/>
      </c>
      <c r="I9" s="412" t="str">
        <f>IFERROR(IF(AB9="","",VLOOKUP(AB9,'Overview - Section A'!$P$29:$Q$39,2,FALSE)),"")</f>
        <v/>
      </c>
      <c r="J9" s="411"/>
      <c r="K9" s="411"/>
      <c r="L9" s="411"/>
      <c r="M9" s="411"/>
      <c r="N9" s="411"/>
      <c r="O9" s="413"/>
      <c r="P9" s="414"/>
      <c r="Q9" s="413" t="str">
        <f>IFERROR(IF(AA9="","",AA9),"")</f>
        <v>[Country (Name)]</v>
      </c>
      <c r="R9" s="415" t="s">
        <v>206</v>
      </c>
      <c r="S9" s="401" t="str">
        <f>IF(G9&lt;&gt;"",B9&amp;C9,"")</f>
        <v/>
      </c>
      <c r="T9" s="401" t="b">
        <f>IFERROR(IF(OR(B9&lt;&gt;"",C9&lt;&gt;""),TRUE,FALSE),FALSE)</f>
        <v>1</v>
      </c>
      <c r="U9" s="401" t="str">
        <f>IFERROR(IF('Overview - Section A'!$AN$5="Funding Request",VLOOKUP(H9,'Overview - Section A'!$M$29:$P$39,4,FALSE),IF(AB9="","",AB9)),"")</f>
        <v>a1236000009dRozAAE</v>
      </c>
      <c r="V9" s="402" t="str">
        <f>B9&amp;C9</f>
        <v>[Custom Impact Indicator Local]</v>
      </c>
      <c r="W9" s="402" t="s">
        <v>24</v>
      </c>
      <c r="X9" s="402" t="str">
        <f t="array" ref="X9">IFERROR(IF(INDEX('Reference Records'!$G$4:$G$21,MATCH(LEFT(B9,255),LEFT('Reference Records'!$C$4:$C$21,255),0))=0,"",INDEX('Reference Records'!$G$4:$G$21,MATCH(LEFT(B9,255),LEFT('Reference Records'!$C$4:$C$21,255),0))),"")</f>
        <v/>
      </c>
      <c r="Y9" s="402" t="str">
        <f>IFERROR(IF('Overview - Section A'!$AN$5="Funding Request",IF('Reference Records'!$B$276&lt;&gt;"",VLOOKUP(Q9,'Reference Records'!$B$276:$C$277,2,FALSE),VLOOKUP(Q9,'Reference Records'!$A$289:$C$620,3,FALSE)),VLOOKUP(Q9,'Reference Records'!$A$623:$C$624,3,FALSE)),"")</f>
        <v/>
      </c>
      <c r="Z9" s="402" t="s">
        <v>130</v>
      </c>
      <c r="AA9" s="402" t="s">
        <v>132</v>
      </c>
      <c r="AB9" s="416" t="s">
        <v>184</v>
      </c>
      <c r="AC9" s="417"/>
      <c r="AD9" s="415" t="s">
        <v>17</v>
      </c>
      <c r="AE9" s="418" t="s">
        <v>18</v>
      </c>
      <c r="AF9" s="415" t="s">
        <v>14</v>
      </c>
      <c r="AG9" s="415" t="s">
        <v>329</v>
      </c>
      <c r="AH9" s="419" t="s">
        <v>24</v>
      </c>
      <c r="AI9" s="129"/>
      <c r="AJ9" s="136"/>
      <c r="AK9" s="137"/>
    </row>
    <row r="10" spans="1:37" ht="47.15" customHeight="1" x14ac:dyDescent="0.35">
      <c r="A10" s="406">
        <v>1</v>
      </c>
      <c r="B10" s="407" t="s">
        <v>1835</v>
      </c>
      <c r="C10" s="408"/>
      <c r="D10" s="409" t="s">
        <v>3909</v>
      </c>
      <c r="E10" s="409" t="s">
        <v>377</v>
      </c>
      <c r="F10" s="409" t="s">
        <v>3908</v>
      </c>
      <c r="G10" s="410" t="str">
        <f t="array" ref="G10">IFERROR(IF(INDEX('Reference Records'!$D$4:$D$21,MATCH(LEFT(B10,255),LEFT('Reference Records'!$C$4:$C$21,255),0))=0,"",INDEX('Reference Records'!$D$4:$D$21,MATCH(LEFT(B10,255),LEFT('Reference Records'!$C$4:$C$21,255),0))),"")</f>
        <v>Edad</v>
      </c>
      <c r="H10" s="411" t="s">
        <v>2869</v>
      </c>
      <c r="I10" s="412" t="str">
        <f>IFERROR(IF(AB10="","",VLOOKUP(AB10,'Overview - Section A'!$P$29:$Q$39,2,FALSE)),"")</f>
        <v/>
      </c>
      <c r="J10" s="411"/>
      <c r="K10" s="411"/>
      <c r="L10" s="411"/>
      <c r="M10" s="411"/>
      <c r="N10" s="411"/>
      <c r="O10" s="413"/>
      <c r="P10" s="414"/>
      <c r="Q10" s="413" t="s">
        <v>411</v>
      </c>
      <c r="R10" s="418" t="s">
        <v>3932</v>
      </c>
      <c r="S10" s="401" t="str">
        <f t="shared" ref="S10:S24" si="0">IF(G10&lt;&gt;"",B10&amp;C10,"")</f>
        <v>HIV I-9a(M): Porcentaje de hombres que mantienen relaciones sexuales con otros hombres y viven con el VIH</v>
      </c>
      <c r="T10" s="401" t="b">
        <f t="shared" ref="T10:T24" si="1">IFERROR(IF(OR(B10&lt;&gt;"",C10&lt;&gt;""),TRUE,FALSE),FALSE)</f>
        <v>1</v>
      </c>
      <c r="U10" s="401" t="str">
        <f>IFERROR(IF('Overview - Section A'!$AN$5="Funding Request",VLOOKUP(H10,'Overview - Section A'!$M$29:$P$39,4,FALSE),IF(AB10="","",AB10)),"")</f>
        <v>a1236000009dRoyAAE</v>
      </c>
      <c r="V10" s="402" t="str">
        <f t="shared" ref="V10:V24" si="2">B10&amp;C10</f>
        <v>HIV I-9a(M): Porcentaje de hombres que mantienen relaciones sexuales con otros hombres y viven con el VIH</v>
      </c>
      <c r="W10" s="402" t="s">
        <v>412</v>
      </c>
      <c r="X10" s="402" t="str">
        <f t="array" ref="X10">IFERROR(IF(INDEX('Reference Records'!$G$4:$G$21,MATCH(LEFT(B10,255),LEFT('Reference Records'!$C$4:$C$21,255),0))=0,"",INDEX('Reference Records'!$G$4:$G$21,MATCH(LEFT(B10,255),LEFT('Reference Records'!$C$4:$C$21,255),0))),"")</f>
        <v>a1J36000002m4EWEAY</v>
      </c>
      <c r="Y10" s="402" t="str">
        <f>IFERROR(IF('Overview - Section A'!$AN$5="Funding Request",IF('Reference Records'!$B$276&lt;&gt;"",VLOOKUP(Q10,'Reference Records'!$B$276:$C$277,2,FALSE),VLOOKUP(Q10,'Reference Records'!$A$289:$C$620,3,FALSE)),VLOOKUP(Q10,'Reference Records'!$A$623:$C$624,3,FALSE)),"")</f>
        <v>a1A360000013M3WEAU</v>
      </c>
      <c r="Z10" s="402"/>
      <c r="AA10" s="402"/>
      <c r="AB10" s="416"/>
      <c r="AC10" s="417"/>
      <c r="AD10" s="415"/>
      <c r="AE10" s="418"/>
      <c r="AF10" s="415"/>
      <c r="AG10" s="415"/>
      <c r="AH10" s="419" t="s">
        <v>408</v>
      </c>
      <c r="AI10" s="129"/>
      <c r="AJ10" s="136"/>
      <c r="AK10" s="137"/>
    </row>
    <row r="11" spans="1:37" ht="47.15" customHeight="1" x14ac:dyDescent="0.35">
      <c r="A11" s="406">
        <v>2</v>
      </c>
      <c r="B11" s="407" t="s">
        <v>1842</v>
      </c>
      <c r="C11" s="408"/>
      <c r="D11" s="409" t="s">
        <v>3907</v>
      </c>
      <c r="E11" s="409" t="s">
        <v>375</v>
      </c>
      <c r="F11" s="409" t="s">
        <v>3908</v>
      </c>
      <c r="G11" s="410" t="str">
        <f t="array" ref="G11">IFERROR(IF(INDEX('Reference Records'!$D$4:$D$21,MATCH(LEFT(B11,255),LEFT('Reference Records'!$C$4:$C$21,255),0))=0,"",INDEX('Reference Records'!$D$4:$D$21,MATCH(LEFT(B11,255),LEFT('Reference Records'!$C$4:$C$21,255),0))),"")</f>
        <v>Edad</v>
      </c>
      <c r="H11" s="411" t="s">
        <v>2869</v>
      </c>
      <c r="I11" s="412" t="str">
        <f>IFERROR(IF(AB11="","",VLOOKUP(AB11,'Overview - Section A'!$P$29:$Q$39,2,FALSE)),"")</f>
        <v/>
      </c>
      <c r="J11" s="411"/>
      <c r="K11" s="411"/>
      <c r="L11" s="411"/>
      <c r="M11" s="411"/>
      <c r="N11" s="411"/>
      <c r="O11" s="413"/>
      <c r="P11" s="414"/>
      <c r="Q11" s="413" t="s">
        <v>411</v>
      </c>
      <c r="R11" s="418" t="s">
        <v>3933</v>
      </c>
      <c r="S11" s="401" t="str">
        <f t="shared" si="0"/>
        <v>HIV I-9b(M): Porcentaje de personas transgénero que viven con el VIH</v>
      </c>
      <c r="T11" s="401" t="b">
        <f t="shared" si="1"/>
        <v>1</v>
      </c>
      <c r="U11" s="401" t="str">
        <f>IFERROR(IF('Overview - Section A'!$AN$5="Funding Request",VLOOKUP(H11,'Overview - Section A'!$M$29:$P$39,4,FALSE),IF(AB11="","",AB11)),"")</f>
        <v>a1236000009dRoyAAE</v>
      </c>
      <c r="V11" s="402" t="str">
        <f t="shared" si="2"/>
        <v>HIV I-9b(M): Porcentaje de personas transgénero que viven con el VIH</v>
      </c>
      <c r="W11" s="402" t="s">
        <v>413</v>
      </c>
      <c r="X11" s="402" t="str">
        <f t="array" ref="X11">IFERROR(IF(INDEX('Reference Records'!$G$4:$G$21,MATCH(LEFT(B11,255),LEFT('Reference Records'!$C$4:$C$21,255),0))=0,"",INDEX('Reference Records'!$G$4:$G$21,MATCH(LEFT(B11,255),LEFT('Reference Records'!$C$4:$C$21,255),0))),"")</f>
        <v>a1J36000002m4EXEAY</v>
      </c>
      <c r="Y11" s="402" t="str">
        <f>IFERROR(IF('Overview - Section A'!$AN$5="Funding Request",IF('Reference Records'!$B$276&lt;&gt;"",VLOOKUP(Q11,'Reference Records'!$B$276:$C$277,2,FALSE),VLOOKUP(Q11,'Reference Records'!$A$289:$C$620,3,FALSE)),VLOOKUP(Q11,'Reference Records'!$A$623:$C$624,3,FALSE)),"")</f>
        <v>a1A360000013M3WEAU</v>
      </c>
      <c r="Z11" s="402"/>
      <c r="AA11" s="402"/>
      <c r="AB11" s="416"/>
      <c r="AC11" s="417"/>
      <c r="AD11" s="415"/>
      <c r="AE11" s="418"/>
      <c r="AF11" s="415"/>
      <c r="AG11" s="415"/>
      <c r="AH11" s="419" t="s">
        <v>408</v>
      </c>
      <c r="AI11" s="129"/>
      <c r="AJ11" s="136"/>
      <c r="AK11" s="137"/>
    </row>
    <row r="12" spans="1:37" ht="47.15" customHeight="1" x14ac:dyDescent="0.35">
      <c r="A12" s="406">
        <v>3</v>
      </c>
      <c r="B12" s="407" t="s">
        <v>1846</v>
      </c>
      <c r="C12" s="408"/>
      <c r="D12" s="409" t="s">
        <v>3939</v>
      </c>
      <c r="E12" s="409" t="s">
        <v>377</v>
      </c>
      <c r="F12" s="409" t="s">
        <v>3908</v>
      </c>
      <c r="G12" s="410" t="str">
        <f t="array" ref="G12">IFERROR(IF(INDEX('Reference Records'!$D$4:$D$21,MATCH(LEFT(B12,255),LEFT('Reference Records'!$C$4:$C$21,255),0))=0,"",INDEX('Reference Records'!$D$4:$D$21,MATCH(LEFT(B12,255),LEFT('Reference Records'!$C$4:$C$21,255),0))),"")</f>
        <v>Edad</v>
      </c>
      <c r="H12" s="411" t="s">
        <v>2869</v>
      </c>
      <c r="I12" s="412" t="str">
        <f>IFERROR(IF(AB12="","",VLOOKUP(AB12,'Overview - Section A'!$P$29:$Q$39,2,FALSE)),"")</f>
        <v/>
      </c>
      <c r="J12" s="411"/>
      <c r="K12" s="411"/>
      <c r="L12" s="411"/>
      <c r="M12" s="411"/>
      <c r="N12" s="411"/>
      <c r="O12" s="413"/>
      <c r="P12" s="414"/>
      <c r="Q12" s="413" t="s">
        <v>411</v>
      </c>
      <c r="R12" s="418" t="s">
        <v>3934</v>
      </c>
      <c r="S12" s="401" t="str">
        <f t="shared" si="0"/>
        <v>HIV I-10(M): Porcentaje de profesionales del sexo que viven con el VIH</v>
      </c>
      <c r="T12" s="401" t="b">
        <f t="shared" si="1"/>
        <v>1</v>
      </c>
      <c r="U12" s="401" t="str">
        <f>IFERROR(IF('Overview - Section A'!$AN$5="Funding Request",VLOOKUP(H12,'Overview - Section A'!$M$29:$P$39,4,FALSE),IF(AB12="","",AB12)),"")</f>
        <v>a1236000009dRoyAAE</v>
      </c>
      <c r="V12" s="402" t="str">
        <f t="shared" si="2"/>
        <v>HIV I-10(M): Porcentaje de profesionales del sexo que viven con el VIH</v>
      </c>
      <c r="W12" s="402" t="s">
        <v>414</v>
      </c>
      <c r="X12" s="402" t="str">
        <f t="array" ref="X12">IFERROR(IF(INDEX('Reference Records'!$G$4:$G$21,MATCH(LEFT(B12,255),LEFT('Reference Records'!$C$4:$C$21,255),0))=0,"",INDEX('Reference Records'!$G$4:$G$21,MATCH(LEFT(B12,255),LEFT('Reference Records'!$C$4:$C$21,255),0))),"")</f>
        <v>a1J36000002m4EYEAY</v>
      </c>
      <c r="Y12" s="402" t="str">
        <f>IFERROR(IF('Overview - Section A'!$AN$5="Funding Request",IF('Reference Records'!$B$276&lt;&gt;"",VLOOKUP(Q12,'Reference Records'!$B$276:$C$277,2,FALSE),VLOOKUP(Q12,'Reference Records'!$A$289:$C$620,3,FALSE)),VLOOKUP(Q12,'Reference Records'!$A$623:$C$624,3,FALSE)),"")</f>
        <v>a1A360000013M3WEAU</v>
      </c>
      <c r="Z12" s="402"/>
      <c r="AA12" s="402"/>
      <c r="AB12" s="416"/>
      <c r="AC12" s="417"/>
      <c r="AD12" s="415"/>
      <c r="AE12" s="418"/>
      <c r="AF12" s="415"/>
      <c r="AG12" s="415"/>
      <c r="AH12" s="419" t="s">
        <v>408</v>
      </c>
      <c r="AI12" s="129"/>
      <c r="AJ12" s="136"/>
      <c r="AK12" s="137"/>
    </row>
    <row r="13" spans="1:37" ht="47.15" customHeight="1" x14ac:dyDescent="0.35">
      <c r="A13" s="406">
        <v>4</v>
      </c>
      <c r="B13" s="407"/>
      <c r="C13" s="408"/>
      <c r="D13" s="409"/>
      <c r="E13" s="409"/>
      <c r="F13" s="409"/>
      <c r="G13" s="410" t="str">
        <f t="array" ref="G13">IFERROR(IF(INDEX('Reference Records'!$D$4:$D$21,MATCH(LEFT(B13,255),LEFT('Reference Records'!$C$4:$C$21,255),0))=0,"",INDEX('Reference Records'!$D$4:$D$21,MATCH(LEFT(B13,255),LEFT('Reference Records'!$C$4:$C$21,255),0))),"")</f>
        <v/>
      </c>
      <c r="H13" s="411" t="str">
        <f>IF('Overview - Section A'!$AN$5="Funding Request",IF(I13="Funding Request Place Holder","",I13),"")</f>
        <v/>
      </c>
      <c r="I13" s="412" t="str">
        <f>IFERROR(IF(AB13="","",VLOOKUP(AB13,'Overview - Section A'!$P$29:$Q$39,2,FALSE)),"")</f>
        <v/>
      </c>
      <c r="J13" s="411"/>
      <c r="K13" s="411"/>
      <c r="L13" s="411"/>
      <c r="M13" s="411"/>
      <c r="N13" s="411"/>
      <c r="O13" s="413"/>
      <c r="P13" s="414"/>
      <c r="Q13" s="413" t="str">
        <f t="shared" ref="Q13:Q24" si="3">IFERROR(IF(AA13="","",AA13),"")</f>
        <v/>
      </c>
      <c r="R13" s="415"/>
      <c r="S13" s="401" t="str">
        <f t="shared" si="0"/>
        <v/>
      </c>
      <c r="T13" s="401" t="b">
        <f t="shared" si="1"/>
        <v>0</v>
      </c>
      <c r="U13" s="401" t="str">
        <f>IFERROR(IF('Overview - Section A'!$AN$5="Funding Request",VLOOKUP(H13,'Overview - Section A'!$M$29:$P$39,4,FALSE),IF(AB13="","",AB13)),"")</f>
        <v>a1236000009dRozAAE</v>
      </c>
      <c r="V13" s="402" t="str">
        <f t="shared" si="2"/>
        <v/>
      </c>
      <c r="W13" s="402" t="s">
        <v>415</v>
      </c>
      <c r="X13" s="402" t="str">
        <f t="array" ref="X13">IFERROR(IF(INDEX('Reference Records'!$G$4:$G$21,MATCH(LEFT(B13,255),LEFT('Reference Records'!$C$4:$C$21,255),0))=0,"",INDEX('Reference Records'!$G$4:$G$21,MATCH(LEFT(B13,255),LEFT('Reference Records'!$C$4:$C$21,255),0))),"")</f>
        <v/>
      </c>
      <c r="Y13" s="402" t="str">
        <f>IFERROR(IF('Overview - Section A'!$AN$5="Funding Request",IF('Reference Records'!$B$276&lt;&gt;"",VLOOKUP(Q13,'Reference Records'!$B$276:$C$277,2,FALSE),VLOOKUP(Q13,'Reference Records'!$A$289:$C$620,3,FALSE)),VLOOKUP(Q13,'Reference Records'!$A$623:$C$624,3,FALSE)),"")</f>
        <v/>
      </c>
      <c r="Z13" s="402"/>
      <c r="AA13" s="402"/>
      <c r="AB13" s="416"/>
      <c r="AC13" s="417"/>
      <c r="AD13" s="415"/>
      <c r="AE13" s="418"/>
      <c r="AF13" s="415"/>
      <c r="AG13" s="415"/>
      <c r="AH13" s="419" t="s">
        <v>408</v>
      </c>
      <c r="AI13" s="129"/>
      <c r="AJ13" s="136"/>
      <c r="AK13" s="137"/>
    </row>
    <row r="14" spans="1:37" ht="47.15" customHeight="1" x14ac:dyDescent="0.35">
      <c r="A14" s="406">
        <v>5</v>
      </c>
      <c r="B14" s="407" t="str">
        <f>IFERROR(VLOOKUP(Z14,'Reference records(soft deleted)'!$B$6:$D$29,3,FALSE),"")</f>
        <v/>
      </c>
      <c r="C14" s="408"/>
      <c r="D14" s="409"/>
      <c r="E14" s="409"/>
      <c r="F14" s="409"/>
      <c r="G14" s="410" t="str">
        <f t="array" ref="G14">IFERROR(IF(INDEX('Reference Records'!$D$4:$D$21,MATCH(LEFT(B14,255),LEFT('Reference Records'!$C$4:$C$21,255),0))=0,"",INDEX('Reference Records'!$D$4:$D$21,MATCH(LEFT(B14,255),LEFT('Reference Records'!$C$4:$C$21,255),0))),"")</f>
        <v/>
      </c>
      <c r="H14" s="411" t="str">
        <f>IF('Overview - Section A'!$AN$5="Funding Request",IF(I14="Funding Request Place Holder","",I14),"")</f>
        <v/>
      </c>
      <c r="I14" s="412" t="str">
        <f>IFERROR(IF(AB14="","",VLOOKUP(AB14,'Overview - Section A'!$P$29:$Q$39,2,FALSE)),"")</f>
        <v/>
      </c>
      <c r="J14" s="411"/>
      <c r="K14" s="411"/>
      <c r="L14" s="411"/>
      <c r="M14" s="411"/>
      <c r="N14" s="411"/>
      <c r="O14" s="413"/>
      <c r="P14" s="414"/>
      <c r="Q14" s="413" t="str">
        <f t="shared" si="3"/>
        <v/>
      </c>
      <c r="R14" s="415"/>
      <c r="S14" s="401" t="str">
        <f t="shared" si="0"/>
        <v/>
      </c>
      <c r="T14" s="401" t="b">
        <f t="shared" si="1"/>
        <v>0</v>
      </c>
      <c r="U14" s="401" t="str">
        <f>IFERROR(IF('Overview - Section A'!$AN$5="Funding Request",VLOOKUP(H14,'Overview - Section A'!$M$29:$P$39,4,FALSE),IF(AB14="","",AB14)),"")</f>
        <v>a1236000009dRozAAE</v>
      </c>
      <c r="V14" s="402" t="str">
        <f t="shared" si="2"/>
        <v/>
      </c>
      <c r="W14" s="402" t="s">
        <v>416</v>
      </c>
      <c r="X14" s="402" t="str">
        <f t="array" ref="X14">IFERROR(IF(INDEX('Reference Records'!$G$4:$G$21,MATCH(LEFT(B14,255),LEFT('Reference Records'!$C$4:$C$21,255),0))=0,"",INDEX('Reference Records'!$G$4:$G$21,MATCH(LEFT(B14,255),LEFT('Reference Records'!$C$4:$C$21,255),0))),"")</f>
        <v/>
      </c>
      <c r="Y14" s="402" t="str">
        <f>IFERROR(IF('Overview - Section A'!$AN$5="Funding Request",IF('Reference Records'!$B$276&lt;&gt;"",VLOOKUP(Q14,'Reference Records'!$B$276:$C$277,2,FALSE),VLOOKUP(Q14,'Reference Records'!$A$289:$C$620,3,FALSE)),VLOOKUP(Q14,'Reference Records'!$A$623:$C$624,3,FALSE)),"")</f>
        <v/>
      </c>
      <c r="Z14" s="402"/>
      <c r="AA14" s="402"/>
      <c r="AB14" s="416"/>
      <c r="AC14" s="417"/>
      <c r="AD14" s="415"/>
      <c r="AE14" s="418"/>
      <c r="AF14" s="415"/>
      <c r="AG14" s="415"/>
      <c r="AH14" s="419" t="s">
        <v>408</v>
      </c>
      <c r="AI14" s="129"/>
      <c r="AJ14" s="136"/>
      <c r="AK14" s="137"/>
    </row>
    <row r="15" spans="1:37" ht="47.15" customHeight="1" x14ac:dyDescent="0.35">
      <c r="A15" s="406">
        <v>6</v>
      </c>
      <c r="B15" s="407" t="str">
        <f>IFERROR(VLOOKUP(Z15,'Reference records(soft deleted)'!$B$6:$D$29,3,FALSE),"")</f>
        <v/>
      </c>
      <c r="C15" s="408"/>
      <c r="D15" s="409"/>
      <c r="E15" s="409"/>
      <c r="F15" s="409"/>
      <c r="G15" s="410" t="str">
        <f t="array" ref="G15">IFERROR(IF(INDEX('Reference Records'!$D$4:$D$21,MATCH(LEFT(B15,255),LEFT('Reference Records'!$C$4:$C$21,255),0))=0,"",INDEX('Reference Records'!$D$4:$D$21,MATCH(LEFT(B15,255),LEFT('Reference Records'!$C$4:$C$21,255),0))),"")</f>
        <v/>
      </c>
      <c r="H15" s="411" t="str">
        <f>IF('Overview - Section A'!$AN$5="Funding Request",IF(I15="Funding Request Place Holder","",I15),"")</f>
        <v/>
      </c>
      <c r="I15" s="412" t="str">
        <f>IFERROR(IF(AB15="","",VLOOKUP(AB15,'Overview - Section A'!$P$29:$Q$39,2,FALSE)),"")</f>
        <v/>
      </c>
      <c r="J15" s="411"/>
      <c r="K15" s="411"/>
      <c r="L15" s="411"/>
      <c r="M15" s="411"/>
      <c r="N15" s="411"/>
      <c r="O15" s="413"/>
      <c r="P15" s="414"/>
      <c r="Q15" s="413" t="str">
        <f t="shared" si="3"/>
        <v/>
      </c>
      <c r="R15" s="415"/>
      <c r="S15" s="401" t="str">
        <f t="shared" si="0"/>
        <v/>
      </c>
      <c r="T15" s="401" t="b">
        <f t="shared" si="1"/>
        <v>0</v>
      </c>
      <c r="U15" s="401" t="str">
        <f>IFERROR(IF('Overview - Section A'!$AN$5="Funding Request",VLOOKUP(H15,'Overview - Section A'!$M$29:$P$39,4,FALSE),IF(AB15="","",AB15)),"")</f>
        <v>a1236000009dRozAAE</v>
      </c>
      <c r="V15" s="402" t="str">
        <f t="shared" si="2"/>
        <v/>
      </c>
      <c r="W15" s="402" t="s">
        <v>417</v>
      </c>
      <c r="X15" s="402" t="str">
        <f t="array" ref="X15">IFERROR(IF(INDEX('Reference Records'!$G$4:$G$21,MATCH(LEFT(B15,255),LEFT('Reference Records'!$C$4:$C$21,255),0))=0,"",INDEX('Reference Records'!$G$4:$G$21,MATCH(LEFT(B15,255),LEFT('Reference Records'!$C$4:$C$21,255),0))),"")</f>
        <v/>
      </c>
      <c r="Y15" s="402" t="str">
        <f>IFERROR(IF('Overview - Section A'!$AN$5="Funding Request",IF('Reference Records'!$B$276&lt;&gt;"",VLOOKUP(Q15,'Reference Records'!$B$276:$C$277,2,FALSE),VLOOKUP(Q15,'Reference Records'!$A$289:$C$620,3,FALSE)),VLOOKUP(Q15,'Reference Records'!$A$623:$C$624,3,FALSE)),"")</f>
        <v/>
      </c>
      <c r="Z15" s="402"/>
      <c r="AA15" s="402"/>
      <c r="AB15" s="416"/>
      <c r="AC15" s="417"/>
      <c r="AD15" s="415"/>
      <c r="AE15" s="418"/>
      <c r="AF15" s="415"/>
      <c r="AG15" s="415"/>
      <c r="AH15" s="419" t="s">
        <v>408</v>
      </c>
      <c r="AI15" s="129"/>
      <c r="AJ15" s="136"/>
      <c r="AK15" s="137"/>
    </row>
    <row r="16" spans="1:37" ht="47.15" customHeight="1" x14ac:dyDescent="0.35">
      <c r="A16" s="406">
        <v>7</v>
      </c>
      <c r="B16" s="407" t="str">
        <f>IFERROR(VLOOKUP(Z16,'Reference records(soft deleted)'!$B$6:$D$29,3,FALSE),"")</f>
        <v/>
      </c>
      <c r="C16" s="408"/>
      <c r="D16" s="409"/>
      <c r="E16" s="409"/>
      <c r="F16" s="409"/>
      <c r="G16" s="410" t="str">
        <f t="array" ref="G16">IFERROR(IF(INDEX('Reference Records'!$D$4:$D$21,MATCH(LEFT(B16,255),LEFT('Reference Records'!$C$4:$C$21,255),0))=0,"",INDEX('Reference Records'!$D$4:$D$21,MATCH(LEFT(B16,255),LEFT('Reference Records'!$C$4:$C$21,255),0))),"")</f>
        <v/>
      </c>
      <c r="H16" s="411" t="str">
        <f>IF('Overview - Section A'!$AN$5="Funding Request",IF(I16="Funding Request Place Holder","",I16),"")</f>
        <v/>
      </c>
      <c r="I16" s="412" t="str">
        <f>IFERROR(IF(AB16="","",VLOOKUP(AB16,'Overview - Section A'!$P$29:$Q$39,2,FALSE)),"")</f>
        <v/>
      </c>
      <c r="J16" s="411"/>
      <c r="K16" s="411"/>
      <c r="L16" s="411"/>
      <c r="M16" s="411"/>
      <c r="N16" s="411"/>
      <c r="O16" s="413"/>
      <c r="P16" s="414"/>
      <c r="Q16" s="413" t="str">
        <f t="shared" si="3"/>
        <v/>
      </c>
      <c r="R16" s="415"/>
      <c r="S16" s="401" t="str">
        <f t="shared" si="0"/>
        <v/>
      </c>
      <c r="T16" s="401" t="b">
        <f t="shared" si="1"/>
        <v>0</v>
      </c>
      <c r="U16" s="401" t="str">
        <f>IFERROR(IF('Overview - Section A'!$AN$5="Funding Request",VLOOKUP(H16,'Overview - Section A'!$M$29:$P$39,4,FALSE),IF(AB16="","",AB16)),"")</f>
        <v>a1236000009dRozAAE</v>
      </c>
      <c r="V16" s="402" t="str">
        <f t="shared" si="2"/>
        <v/>
      </c>
      <c r="W16" s="402" t="s">
        <v>418</v>
      </c>
      <c r="X16" s="402" t="str">
        <f t="array" ref="X16">IFERROR(IF(INDEX('Reference Records'!$G$4:$G$21,MATCH(LEFT(B16,255),LEFT('Reference Records'!$C$4:$C$21,255),0))=0,"",INDEX('Reference Records'!$G$4:$G$21,MATCH(LEFT(B16,255),LEFT('Reference Records'!$C$4:$C$21,255),0))),"")</f>
        <v/>
      </c>
      <c r="Y16" s="402" t="str">
        <f>IFERROR(IF('Overview - Section A'!$AN$5="Funding Request",IF('Reference Records'!$B$276&lt;&gt;"",VLOOKUP(Q16,'Reference Records'!$B$276:$C$277,2,FALSE),VLOOKUP(Q16,'Reference Records'!$A$289:$C$620,3,FALSE)),VLOOKUP(Q16,'Reference Records'!$A$623:$C$624,3,FALSE)),"")</f>
        <v/>
      </c>
      <c r="Z16" s="402"/>
      <c r="AA16" s="402"/>
      <c r="AB16" s="416"/>
      <c r="AC16" s="417"/>
      <c r="AD16" s="415"/>
      <c r="AE16" s="418"/>
      <c r="AF16" s="415"/>
      <c r="AG16" s="415"/>
      <c r="AH16" s="419" t="s">
        <v>408</v>
      </c>
      <c r="AI16" s="129"/>
      <c r="AJ16" s="136"/>
      <c r="AK16" s="137"/>
    </row>
    <row r="17" spans="1:37" ht="47.15" customHeight="1" x14ac:dyDescent="0.35">
      <c r="A17" s="406">
        <v>8</v>
      </c>
      <c r="B17" s="407" t="str">
        <f>IFERROR(VLOOKUP(Z17,'Reference records(soft deleted)'!$B$6:$D$29,3,FALSE),"")</f>
        <v/>
      </c>
      <c r="C17" s="408"/>
      <c r="D17" s="409"/>
      <c r="E17" s="409"/>
      <c r="F17" s="409"/>
      <c r="G17" s="410" t="str">
        <f t="array" ref="G17">IFERROR(IF(INDEX('Reference Records'!$D$4:$D$21,MATCH(LEFT(B17,255),LEFT('Reference Records'!$C$4:$C$21,255),0))=0,"",INDEX('Reference Records'!$D$4:$D$21,MATCH(LEFT(B17,255),LEFT('Reference Records'!$C$4:$C$21,255),0))),"")</f>
        <v/>
      </c>
      <c r="H17" s="411" t="str">
        <f>IF('Overview - Section A'!$AN$5="Funding Request",IF(I17="Funding Request Place Holder","",I17),"")</f>
        <v/>
      </c>
      <c r="I17" s="412" t="str">
        <f>IFERROR(IF(AB17="","",VLOOKUP(AB17,'Overview - Section A'!$P$29:$Q$39,2,FALSE)),"")</f>
        <v/>
      </c>
      <c r="J17" s="411"/>
      <c r="K17" s="411"/>
      <c r="L17" s="411"/>
      <c r="M17" s="411"/>
      <c r="N17" s="411"/>
      <c r="O17" s="413"/>
      <c r="P17" s="414"/>
      <c r="Q17" s="413" t="str">
        <f t="shared" si="3"/>
        <v/>
      </c>
      <c r="R17" s="415"/>
      <c r="S17" s="401" t="str">
        <f t="shared" si="0"/>
        <v/>
      </c>
      <c r="T17" s="401" t="b">
        <f t="shared" si="1"/>
        <v>0</v>
      </c>
      <c r="U17" s="401" t="str">
        <f>IFERROR(IF('Overview - Section A'!$AN$5="Funding Request",VLOOKUP(H17,'Overview - Section A'!$M$29:$P$39,4,FALSE),IF(AB17="","",AB17)),"")</f>
        <v>a1236000009dRozAAE</v>
      </c>
      <c r="V17" s="402" t="str">
        <f t="shared" si="2"/>
        <v/>
      </c>
      <c r="W17" s="402" t="s">
        <v>419</v>
      </c>
      <c r="X17" s="402" t="str">
        <f t="array" ref="X17">IFERROR(IF(INDEX('Reference Records'!$G$4:$G$21,MATCH(LEFT(B17,255),LEFT('Reference Records'!$C$4:$C$21,255),0))=0,"",INDEX('Reference Records'!$G$4:$G$21,MATCH(LEFT(B17,255),LEFT('Reference Records'!$C$4:$C$21,255),0))),"")</f>
        <v/>
      </c>
      <c r="Y17" s="402" t="str">
        <f>IFERROR(IF('Overview - Section A'!$AN$5="Funding Request",IF('Reference Records'!$B$276&lt;&gt;"",VLOOKUP(Q17,'Reference Records'!$B$276:$C$277,2,FALSE),VLOOKUP(Q17,'Reference Records'!$A$289:$C$620,3,FALSE)),VLOOKUP(Q17,'Reference Records'!$A$623:$C$624,3,FALSE)),"")</f>
        <v/>
      </c>
      <c r="Z17" s="402"/>
      <c r="AA17" s="402"/>
      <c r="AB17" s="416"/>
      <c r="AC17" s="417"/>
      <c r="AD17" s="415"/>
      <c r="AE17" s="418"/>
      <c r="AF17" s="415"/>
      <c r="AG17" s="415"/>
      <c r="AH17" s="419" t="s">
        <v>408</v>
      </c>
      <c r="AI17" s="129"/>
      <c r="AJ17" s="136"/>
      <c r="AK17" s="137"/>
    </row>
    <row r="18" spans="1:37" ht="47.15" customHeight="1" x14ac:dyDescent="0.35">
      <c r="A18" s="406">
        <v>9</v>
      </c>
      <c r="B18" s="407" t="str">
        <f>IFERROR(VLOOKUP(Z18,'Reference records(soft deleted)'!$B$6:$D$29,3,FALSE),"")</f>
        <v/>
      </c>
      <c r="C18" s="408"/>
      <c r="D18" s="409"/>
      <c r="E18" s="409"/>
      <c r="F18" s="409"/>
      <c r="G18" s="410" t="str">
        <f t="array" ref="G18">IFERROR(IF(INDEX('Reference Records'!$D$4:$D$21,MATCH(LEFT(B18,255),LEFT('Reference Records'!$C$4:$C$21,255),0))=0,"",INDEX('Reference Records'!$D$4:$D$21,MATCH(LEFT(B18,255),LEFT('Reference Records'!$C$4:$C$21,255),0))),"")</f>
        <v/>
      </c>
      <c r="H18" s="411" t="str">
        <f>IF('Overview - Section A'!$AN$5="Funding Request",IF(I18="Funding Request Place Holder","",I18),"")</f>
        <v/>
      </c>
      <c r="I18" s="412" t="str">
        <f>IFERROR(IF(AB18="","",VLOOKUP(AB18,'Overview - Section A'!$P$29:$Q$39,2,FALSE)),"")</f>
        <v/>
      </c>
      <c r="J18" s="411"/>
      <c r="K18" s="411"/>
      <c r="L18" s="411"/>
      <c r="M18" s="411"/>
      <c r="N18" s="411"/>
      <c r="O18" s="413"/>
      <c r="P18" s="414"/>
      <c r="Q18" s="413" t="str">
        <f t="shared" si="3"/>
        <v/>
      </c>
      <c r="R18" s="415"/>
      <c r="S18" s="401" t="str">
        <f t="shared" si="0"/>
        <v/>
      </c>
      <c r="T18" s="401" t="b">
        <f t="shared" si="1"/>
        <v>0</v>
      </c>
      <c r="U18" s="401" t="str">
        <f>IFERROR(IF('Overview - Section A'!$AN$5="Funding Request",VLOOKUP(H18,'Overview - Section A'!$M$29:$P$39,4,FALSE),IF(AB18="","",AB18)),"")</f>
        <v>a1236000009dRozAAE</v>
      </c>
      <c r="V18" s="402" t="str">
        <f t="shared" si="2"/>
        <v/>
      </c>
      <c r="W18" s="402" t="s">
        <v>420</v>
      </c>
      <c r="X18" s="402" t="str">
        <f t="array" ref="X18">IFERROR(IF(INDEX('Reference Records'!$G$4:$G$21,MATCH(LEFT(B18,255),LEFT('Reference Records'!$C$4:$C$21,255),0))=0,"",INDEX('Reference Records'!$G$4:$G$21,MATCH(LEFT(B18,255),LEFT('Reference Records'!$C$4:$C$21,255),0))),"")</f>
        <v/>
      </c>
      <c r="Y18" s="402" t="str">
        <f>IFERROR(IF('Overview - Section A'!$AN$5="Funding Request",IF('Reference Records'!$B$276&lt;&gt;"",VLOOKUP(Q18,'Reference Records'!$B$276:$C$277,2,FALSE),VLOOKUP(Q18,'Reference Records'!$A$289:$C$620,3,FALSE)),VLOOKUP(Q18,'Reference Records'!$A$623:$C$624,3,FALSE)),"")</f>
        <v/>
      </c>
      <c r="Z18" s="402"/>
      <c r="AA18" s="402"/>
      <c r="AB18" s="416"/>
      <c r="AC18" s="417"/>
      <c r="AD18" s="415"/>
      <c r="AE18" s="418"/>
      <c r="AF18" s="415"/>
      <c r="AG18" s="415"/>
      <c r="AH18" s="419" t="s">
        <v>408</v>
      </c>
      <c r="AI18" s="129"/>
      <c r="AJ18" s="136"/>
      <c r="AK18" s="137"/>
    </row>
    <row r="19" spans="1:37" ht="47.15" customHeight="1" x14ac:dyDescent="0.35">
      <c r="A19" s="406">
        <v>10</v>
      </c>
      <c r="B19" s="407" t="str">
        <f>IFERROR(VLOOKUP(Z19,'Reference records(soft deleted)'!$B$6:$D$29,3,FALSE),"")</f>
        <v/>
      </c>
      <c r="C19" s="408"/>
      <c r="D19" s="409"/>
      <c r="E19" s="409"/>
      <c r="F19" s="409"/>
      <c r="G19" s="410" t="str">
        <f t="array" ref="G19">IFERROR(IF(INDEX('Reference Records'!$D$4:$D$21,MATCH(LEFT(B19,255),LEFT('Reference Records'!$C$4:$C$21,255),0))=0,"",INDEX('Reference Records'!$D$4:$D$21,MATCH(LEFT(B19,255),LEFT('Reference Records'!$C$4:$C$21,255),0))),"")</f>
        <v/>
      </c>
      <c r="H19" s="411" t="str">
        <f>IF('Overview - Section A'!$AN$5="Funding Request",IF(I19="Funding Request Place Holder","",I19),"")</f>
        <v/>
      </c>
      <c r="I19" s="412" t="str">
        <f>IFERROR(IF(AB19="","",VLOOKUP(AB19,'Overview - Section A'!$P$29:$Q$39,2,FALSE)),"")</f>
        <v/>
      </c>
      <c r="J19" s="411"/>
      <c r="K19" s="411"/>
      <c r="L19" s="411"/>
      <c r="M19" s="411"/>
      <c r="N19" s="411"/>
      <c r="O19" s="413"/>
      <c r="P19" s="414"/>
      <c r="Q19" s="413" t="str">
        <f t="shared" si="3"/>
        <v/>
      </c>
      <c r="R19" s="415"/>
      <c r="S19" s="401" t="str">
        <f t="shared" si="0"/>
        <v/>
      </c>
      <c r="T19" s="401" t="b">
        <f t="shared" si="1"/>
        <v>0</v>
      </c>
      <c r="U19" s="401" t="str">
        <f>IFERROR(IF('Overview - Section A'!$AN$5="Funding Request",VLOOKUP(H19,'Overview - Section A'!$M$29:$P$39,4,FALSE),IF(AB19="","",AB19)),"")</f>
        <v>a1236000009dRozAAE</v>
      </c>
      <c r="V19" s="402" t="str">
        <f t="shared" si="2"/>
        <v/>
      </c>
      <c r="W19" s="402" t="s">
        <v>421</v>
      </c>
      <c r="X19" s="402" t="str">
        <f t="array" ref="X19">IFERROR(IF(INDEX('Reference Records'!$G$4:$G$21,MATCH(LEFT(B19,255),LEFT('Reference Records'!$C$4:$C$21,255),0))=0,"",INDEX('Reference Records'!$G$4:$G$21,MATCH(LEFT(B19,255),LEFT('Reference Records'!$C$4:$C$21,255),0))),"")</f>
        <v/>
      </c>
      <c r="Y19" s="402" t="str">
        <f>IFERROR(IF('Overview - Section A'!$AN$5="Funding Request",IF('Reference Records'!$B$276&lt;&gt;"",VLOOKUP(Q19,'Reference Records'!$B$276:$C$277,2,FALSE),VLOOKUP(Q19,'Reference Records'!$A$289:$C$620,3,FALSE)),VLOOKUP(Q19,'Reference Records'!$A$623:$C$624,3,FALSE)),"")</f>
        <v/>
      </c>
      <c r="Z19" s="402"/>
      <c r="AA19" s="402"/>
      <c r="AB19" s="416"/>
      <c r="AC19" s="417"/>
      <c r="AD19" s="415"/>
      <c r="AE19" s="418"/>
      <c r="AF19" s="415"/>
      <c r="AG19" s="415"/>
      <c r="AH19" s="419" t="s">
        <v>408</v>
      </c>
      <c r="AI19" s="129"/>
      <c r="AJ19" s="136"/>
      <c r="AK19" s="137"/>
    </row>
    <row r="20" spans="1:37" ht="47.15" customHeight="1" x14ac:dyDescent="0.35">
      <c r="A20" s="406">
        <v>11</v>
      </c>
      <c r="B20" s="407" t="str">
        <f>IFERROR(VLOOKUP(Z20,'Reference records(soft deleted)'!$B$6:$D$29,3,FALSE),"")</f>
        <v/>
      </c>
      <c r="C20" s="408"/>
      <c r="D20" s="409"/>
      <c r="E20" s="409"/>
      <c r="F20" s="409"/>
      <c r="G20" s="410" t="str">
        <f t="array" ref="G20">IFERROR(IF(INDEX('Reference Records'!$D$4:$D$21,MATCH(LEFT(B20,255),LEFT('Reference Records'!$C$4:$C$21,255),0))=0,"",INDEX('Reference Records'!$D$4:$D$21,MATCH(LEFT(B20,255),LEFT('Reference Records'!$C$4:$C$21,255),0))),"")</f>
        <v/>
      </c>
      <c r="H20" s="411" t="str">
        <f>IF('Overview - Section A'!$AN$5="Funding Request",IF(I20="Funding Request Place Holder","",I20),"")</f>
        <v/>
      </c>
      <c r="I20" s="412" t="str">
        <f>IFERROR(IF(AB20="","",VLOOKUP(AB20,'Overview - Section A'!$P$29:$Q$39,2,FALSE)),"")</f>
        <v/>
      </c>
      <c r="J20" s="411"/>
      <c r="K20" s="411"/>
      <c r="L20" s="411"/>
      <c r="M20" s="411"/>
      <c r="N20" s="411"/>
      <c r="O20" s="413"/>
      <c r="P20" s="414"/>
      <c r="Q20" s="413" t="str">
        <f t="shared" si="3"/>
        <v/>
      </c>
      <c r="R20" s="415"/>
      <c r="S20" s="401" t="str">
        <f t="shared" si="0"/>
        <v/>
      </c>
      <c r="T20" s="401" t="b">
        <f t="shared" si="1"/>
        <v>0</v>
      </c>
      <c r="U20" s="401" t="str">
        <f>IFERROR(IF('Overview - Section A'!$AN$5="Funding Request",VLOOKUP(H20,'Overview - Section A'!$M$29:$P$39,4,FALSE),IF(AB20="","",AB20)),"")</f>
        <v>a1236000009dRozAAE</v>
      </c>
      <c r="V20" s="402" t="str">
        <f t="shared" si="2"/>
        <v/>
      </c>
      <c r="W20" s="402" t="s">
        <v>422</v>
      </c>
      <c r="X20" s="402" t="str">
        <f t="array" ref="X20">IFERROR(IF(INDEX('Reference Records'!$G$4:$G$21,MATCH(LEFT(B20,255),LEFT('Reference Records'!$C$4:$C$21,255),0))=0,"",INDEX('Reference Records'!$G$4:$G$21,MATCH(LEFT(B20,255),LEFT('Reference Records'!$C$4:$C$21,255),0))),"")</f>
        <v/>
      </c>
      <c r="Y20" s="402" t="str">
        <f>IFERROR(IF('Overview - Section A'!$AN$5="Funding Request",IF('Reference Records'!$B$276&lt;&gt;"",VLOOKUP(Q20,'Reference Records'!$B$276:$C$277,2,FALSE),VLOOKUP(Q20,'Reference Records'!$A$289:$C$620,3,FALSE)),VLOOKUP(Q20,'Reference Records'!$A$623:$C$624,3,FALSE)),"")</f>
        <v/>
      </c>
      <c r="Z20" s="402"/>
      <c r="AA20" s="402"/>
      <c r="AB20" s="416"/>
      <c r="AC20" s="417"/>
      <c r="AD20" s="415"/>
      <c r="AE20" s="418"/>
      <c r="AF20" s="415"/>
      <c r="AG20" s="415"/>
      <c r="AH20" s="419" t="s">
        <v>408</v>
      </c>
      <c r="AI20" s="129"/>
      <c r="AJ20" s="136"/>
      <c r="AK20" s="137"/>
    </row>
    <row r="21" spans="1:37" ht="47.15" customHeight="1" x14ac:dyDescent="0.35">
      <c r="A21" s="406">
        <v>12</v>
      </c>
      <c r="B21" s="407" t="str">
        <f>IFERROR(VLOOKUP(Z21,'Reference records(soft deleted)'!$B$6:$D$29,3,FALSE),"")</f>
        <v/>
      </c>
      <c r="C21" s="408"/>
      <c r="D21" s="409"/>
      <c r="E21" s="409"/>
      <c r="F21" s="409"/>
      <c r="G21" s="410" t="str">
        <f t="array" ref="G21">IFERROR(IF(INDEX('Reference Records'!$D$4:$D$21,MATCH(LEFT(B21,255),LEFT('Reference Records'!$C$4:$C$21,255),0))=0,"",INDEX('Reference Records'!$D$4:$D$21,MATCH(LEFT(B21,255),LEFT('Reference Records'!$C$4:$C$21,255),0))),"")</f>
        <v/>
      </c>
      <c r="H21" s="411" t="str">
        <f>IF('Overview - Section A'!$AN$5="Funding Request",IF(I21="Funding Request Place Holder","",I21),"")</f>
        <v/>
      </c>
      <c r="I21" s="412" t="str">
        <f>IFERROR(IF(AB21="","",VLOOKUP(AB21,'Overview - Section A'!$P$29:$Q$39,2,FALSE)),"")</f>
        <v/>
      </c>
      <c r="J21" s="411"/>
      <c r="K21" s="411"/>
      <c r="L21" s="411"/>
      <c r="M21" s="411"/>
      <c r="N21" s="411"/>
      <c r="O21" s="413"/>
      <c r="P21" s="414"/>
      <c r="Q21" s="413" t="str">
        <f t="shared" si="3"/>
        <v/>
      </c>
      <c r="R21" s="415"/>
      <c r="S21" s="401" t="str">
        <f t="shared" si="0"/>
        <v/>
      </c>
      <c r="T21" s="401" t="b">
        <f t="shared" si="1"/>
        <v>0</v>
      </c>
      <c r="U21" s="401" t="str">
        <f>IFERROR(IF('Overview - Section A'!$AN$5="Funding Request",VLOOKUP(H21,'Overview - Section A'!$M$29:$P$39,4,FALSE),IF(AB21="","",AB21)),"")</f>
        <v>a1236000009dRozAAE</v>
      </c>
      <c r="V21" s="402" t="str">
        <f t="shared" si="2"/>
        <v/>
      </c>
      <c r="W21" s="402" t="s">
        <v>423</v>
      </c>
      <c r="X21" s="402" t="str">
        <f t="array" ref="X21">IFERROR(IF(INDEX('Reference Records'!$G$4:$G$21,MATCH(LEFT(B21,255),LEFT('Reference Records'!$C$4:$C$21,255),0))=0,"",INDEX('Reference Records'!$G$4:$G$21,MATCH(LEFT(B21,255),LEFT('Reference Records'!$C$4:$C$21,255),0))),"")</f>
        <v/>
      </c>
      <c r="Y21" s="402" t="str">
        <f>IFERROR(IF('Overview - Section A'!$AN$5="Funding Request",IF('Reference Records'!$B$276&lt;&gt;"",VLOOKUP(Q21,'Reference Records'!$B$276:$C$277,2,FALSE),VLOOKUP(Q21,'Reference Records'!$A$289:$C$620,3,FALSE)),VLOOKUP(Q21,'Reference Records'!$A$623:$C$624,3,FALSE)),"")</f>
        <v/>
      </c>
      <c r="Z21" s="402"/>
      <c r="AA21" s="402"/>
      <c r="AB21" s="416"/>
      <c r="AC21" s="417"/>
      <c r="AD21" s="415"/>
      <c r="AE21" s="418"/>
      <c r="AF21" s="415"/>
      <c r="AG21" s="415"/>
      <c r="AH21" s="419" t="s">
        <v>408</v>
      </c>
      <c r="AI21" s="129"/>
      <c r="AJ21" s="136"/>
      <c r="AK21" s="137"/>
    </row>
    <row r="22" spans="1:37" ht="47.15" customHeight="1" x14ac:dyDescent="0.35">
      <c r="A22" s="406">
        <v>13</v>
      </c>
      <c r="B22" s="407" t="str">
        <f>IFERROR(VLOOKUP(Z22,'Reference records(soft deleted)'!$B$6:$D$29,3,FALSE),"")</f>
        <v/>
      </c>
      <c r="C22" s="408"/>
      <c r="D22" s="409"/>
      <c r="E22" s="409"/>
      <c r="F22" s="409"/>
      <c r="G22" s="410" t="str">
        <f t="array" ref="G22">IFERROR(IF(INDEX('Reference Records'!$D$4:$D$21,MATCH(LEFT(B22,255),LEFT('Reference Records'!$C$4:$C$21,255),0))=0,"",INDEX('Reference Records'!$D$4:$D$21,MATCH(LEFT(B22,255),LEFT('Reference Records'!$C$4:$C$21,255),0))),"")</f>
        <v/>
      </c>
      <c r="H22" s="411" t="str">
        <f>IF('Overview - Section A'!$AN$5="Funding Request",IF(I22="Funding Request Place Holder","",I22),"")</f>
        <v/>
      </c>
      <c r="I22" s="412" t="str">
        <f>IFERROR(IF(AB22="","",VLOOKUP(AB22,'Overview - Section A'!$P$29:$Q$39,2,FALSE)),"")</f>
        <v/>
      </c>
      <c r="J22" s="411"/>
      <c r="K22" s="411"/>
      <c r="L22" s="411"/>
      <c r="M22" s="411"/>
      <c r="N22" s="411"/>
      <c r="O22" s="413"/>
      <c r="P22" s="414"/>
      <c r="Q22" s="413" t="str">
        <f t="shared" si="3"/>
        <v/>
      </c>
      <c r="R22" s="415"/>
      <c r="S22" s="401" t="str">
        <f t="shared" si="0"/>
        <v/>
      </c>
      <c r="T22" s="401" t="b">
        <f t="shared" si="1"/>
        <v>0</v>
      </c>
      <c r="U22" s="401" t="str">
        <f>IFERROR(IF('Overview - Section A'!$AN$5="Funding Request",VLOOKUP(H22,'Overview - Section A'!$M$29:$P$39,4,FALSE),IF(AB22="","",AB22)),"")</f>
        <v>a1236000009dRozAAE</v>
      </c>
      <c r="V22" s="402" t="str">
        <f t="shared" si="2"/>
        <v/>
      </c>
      <c r="W22" s="402" t="s">
        <v>424</v>
      </c>
      <c r="X22" s="402" t="str">
        <f t="array" ref="X22">IFERROR(IF(INDEX('Reference Records'!$G$4:$G$21,MATCH(LEFT(B22,255),LEFT('Reference Records'!$C$4:$C$21,255),0))=0,"",INDEX('Reference Records'!$G$4:$G$21,MATCH(LEFT(B22,255),LEFT('Reference Records'!$C$4:$C$21,255),0))),"")</f>
        <v/>
      </c>
      <c r="Y22" s="402" t="str">
        <f>IFERROR(IF('Overview - Section A'!$AN$5="Funding Request",IF('Reference Records'!$B$276&lt;&gt;"",VLOOKUP(Q22,'Reference Records'!$B$276:$C$277,2,FALSE),VLOOKUP(Q22,'Reference Records'!$A$289:$C$620,3,FALSE)),VLOOKUP(Q22,'Reference Records'!$A$623:$C$624,3,FALSE)),"")</f>
        <v/>
      </c>
      <c r="Z22" s="402"/>
      <c r="AA22" s="402"/>
      <c r="AB22" s="416"/>
      <c r="AC22" s="417"/>
      <c r="AD22" s="415"/>
      <c r="AE22" s="418"/>
      <c r="AF22" s="415"/>
      <c r="AG22" s="415"/>
      <c r="AH22" s="419" t="s">
        <v>408</v>
      </c>
      <c r="AI22" s="129"/>
      <c r="AJ22" s="136"/>
      <c r="AK22" s="137"/>
    </row>
    <row r="23" spans="1:37" ht="47.15" customHeight="1" x14ac:dyDescent="0.35">
      <c r="A23" s="406">
        <v>14</v>
      </c>
      <c r="B23" s="407" t="str">
        <f>IFERROR(VLOOKUP(Z23,'Reference records(soft deleted)'!$B$6:$D$29,3,FALSE),"")</f>
        <v/>
      </c>
      <c r="C23" s="408"/>
      <c r="D23" s="409"/>
      <c r="E23" s="409"/>
      <c r="F23" s="409"/>
      <c r="G23" s="410" t="str">
        <f t="array" ref="G23">IFERROR(IF(INDEX('Reference Records'!$D$4:$D$21,MATCH(LEFT(B23,255),LEFT('Reference Records'!$C$4:$C$21,255),0))=0,"",INDEX('Reference Records'!$D$4:$D$21,MATCH(LEFT(B23,255),LEFT('Reference Records'!$C$4:$C$21,255),0))),"")</f>
        <v/>
      </c>
      <c r="H23" s="411" t="str">
        <f>IF('Overview - Section A'!$AN$5="Funding Request",IF(I23="Funding Request Place Holder","",I23),"")</f>
        <v/>
      </c>
      <c r="I23" s="412" t="str">
        <f>IFERROR(IF(AB23="","",VLOOKUP(AB23,'Overview - Section A'!$P$29:$Q$39,2,FALSE)),"")</f>
        <v/>
      </c>
      <c r="J23" s="411"/>
      <c r="K23" s="411"/>
      <c r="L23" s="411"/>
      <c r="M23" s="411"/>
      <c r="N23" s="411"/>
      <c r="O23" s="413"/>
      <c r="P23" s="414"/>
      <c r="Q23" s="413" t="str">
        <f t="shared" si="3"/>
        <v/>
      </c>
      <c r="R23" s="415"/>
      <c r="S23" s="401" t="str">
        <f t="shared" si="0"/>
        <v/>
      </c>
      <c r="T23" s="401" t="b">
        <f t="shared" si="1"/>
        <v>0</v>
      </c>
      <c r="U23" s="401" t="str">
        <f>IFERROR(IF('Overview - Section A'!$AN$5="Funding Request",VLOOKUP(H23,'Overview - Section A'!$M$29:$P$39,4,FALSE),IF(AB23="","",AB23)),"")</f>
        <v>a1236000009dRozAAE</v>
      </c>
      <c r="V23" s="402" t="str">
        <f t="shared" si="2"/>
        <v/>
      </c>
      <c r="W23" s="402" t="s">
        <v>425</v>
      </c>
      <c r="X23" s="402" t="str">
        <f t="array" ref="X23">IFERROR(IF(INDEX('Reference Records'!$G$4:$G$21,MATCH(LEFT(B23,255),LEFT('Reference Records'!$C$4:$C$21,255),0))=0,"",INDEX('Reference Records'!$G$4:$G$21,MATCH(LEFT(B23,255),LEFT('Reference Records'!$C$4:$C$21,255),0))),"")</f>
        <v/>
      </c>
      <c r="Y23" s="402" t="str">
        <f>IFERROR(IF('Overview - Section A'!$AN$5="Funding Request",IF('Reference Records'!$B$276&lt;&gt;"",VLOOKUP(Q23,'Reference Records'!$B$276:$C$277,2,FALSE),VLOOKUP(Q23,'Reference Records'!$A$289:$C$620,3,FALSE)),VLOOKUP(Q23,'Reference Records'!$A$623:$C$624,3,FALSE)),"")</f>
        <v/>
      </c>
      <c r="Z23" s="402"/>
      <c r="AA23" s="402"/>
      <c r="AB23" s="416"/>
      <c r="AC23" s="417"/>
      <c r="AD23" s="415"/>
      <c r="AE23" s="418"/>
      <c r="AF23" s="415"/>
      <c r="AG23" s="415"/>
      <c r="AH23" s="419" t="s">
        <v>408</v>
      </c>
      <c r="AI23" s="129"/>
      <c r="AJ23" s="136"/>
      <c r="AK23" s="137"/>
    </row>
    <row r="24" spans="1:37" ht="47.15" customHeight="1" x14ac:dyDescent="0.35">
      <c r="A24" s="406">
        <v>15</v>
      </c>
      <c r="B24" s="407" t="str">
        <f>IFERROR(VLOOKUP(Z24,'Reference records(soft deleted)'!$B$6:$D$29,3,FALSE),"")</f>
        <v/>
      </c>
      <c r="C24" s="408"/>
      <c r="D24" s="409"/>
      <c r="E24" s="409"/>
      <c r="F24" s="409"/>
      <c r="G24" s="410" t="str">
        <f t="array" ref="G24">IFERROR(IF(INDEX('Reference Records'!$D$4:$D$21,MATCH(LEFT(B24,255),LEFT('Reference Records'!$C$4:$C$21,255),0))=0,"",INDEX('Reference Records'!$D$4:$D$21,MATCH(LEFT(B24,255),LEFT('Reference Records'!$C$4:$C$21,255),0))),"")</f>
        <v/>
      </c>
      <c r="H24" s="411" t="str">
        <f>IF('Overview - Section A'!$AN$5="Funding Request",IF(I24="Funding Request Place Holder","",I24),"")</f>
        <v/>
      </c>
      <c r="I24" s="412" t="str">
        <f>IFERROR(IF(AB24="","",VLOOKUP(AB24,'Overview - Section A'!$P$29:$Q$39,2,FALSE)),"")</f>
        <v/>
      </c>
      <c r="J24" s="411"/>
      <c r="K24" s="411"/>
      <c r="L24" s="411"/>
      <c r="M24" s="411"/>
      <c r="N24" s="411"/>
      <c r="O24" s="413"/>
      <c r="P24" s="414"/>
      <c r="Q24" s="413" t="str">
        <f t="shared" si="3"/>
        <v/>
      </c>
      <c r="R24" s="415"/>
      <c r="S24" s="401" t="str">
        <f t="shared" si="0"/>
        <v/>
      </c>
      <c r="T24" s="401" t="b">
        <f t="shared" si="1"/>
        <v>0</v>
      </c>
      <c r="U24" s="401" t="str">
        <f>IFERROR(IF('Overview - Section A'!$AN$5="Funding Request",VLOOKUP(H24,'Overview - Section A'!$M$29:$P$39,4,FALSE),IF(AB24="","",AB24)),"")</f>
        <v>a1236000009dRozAAE</v>
      </c>
      <c r="V24" s="402" t="str">
        <f t="shared" si="2"/>
        <v/>
      </c>
      <c r="W24" s="402" t="s">
        <v>426</v>
      </c>
      <c r="X24" s="402" t="str">
        <f t="array" ref="X24">IFERROR(IF(INDEX('Reference Records'!$G$4:$G$21,MATCH(LEFT(B24,255),LEFT('Reference Records'!$C$4:$C$21,255),0))=0,"",INDEX('Reference Records'!$G$4:$G$21,MATCH(LEFT(B24,255),LEFT('Reference Records'!$C$4:$C$21,255),0))),"")</f>
        <v/>
      </c>
      <c r="Y24" s="402" t="str">
        <f>IFERROR(IF('Overview - Section A'!$AN$5="Funding Request",IF('Reference Records'!$B$276&lt;&gt;"",VLOOKUP(Q24,'Reference Records'!$B$276:$C$277,2,FALSE),VLOOKUP(Q24,'Reference Records'!$A$289:$C$620,3,FALSE)),VLOOKUP(Q24,'Reference Records'!$A$623:$C$624,3,FALSE)),"")</f>
        <v/>
      </c>
      <c r="Z24" s="402"/>
      <c r="AA24" s="402"/>
      <c r="AB24" s="416"/>
      <c r="AC24" s="417"/>
      <c r="AD24" s="415"/>
      <c r="AE24" s="418"/>
      <c r="AF24" s="415"/>
      <c r="AG24" s="415"/>
      <c r="AH24" s="419" t="s">
        <v>408</v>
      </c>
      <c r="AI24" s="129"/>
      <c r="AJ24" s="136"/>
      <c r="AK24" s="137"/>
    </row>
    <row r="25" spans="1:37" ht="2.4" customHeight="1" thickBot="1" x14ac:dyDescent="0.4">
      <c r="A25" s="33"/>
      <c r="B25" s="34"/>
      <c r="C25" s="35"/>
      <c r="D25" s="35"/>
      <c r="E25" s="35"/>
      <c r="F25" s="35"/>
      <c r="G25" s="36"/>
      <c r="H25" s="36"/>
      <c r="I25" s="36"/>
      <c r="J25" s="36"/>
      <c r="K25" s="36"/>
      <c r="L25" s="36"/>
      <c r="M25" s="36"/>
      <c r="N25" s="36"/>
      <c r="O25" s="37"/>
      <c r="P25" s="35"/>
      <c r="Q25" s="35"/>
      <c r="R25" s="24"/>
      <c r="S25" s="24"/>
      <c r="T25" s="24"/>
      <c r="U25" s="24"/>
      <c r="V25" s="35"/>
      <c r="W25" s="35"/>
      <c r="X25" s="35"/>
      <c r="Y25" s="35"/>
      <c r="Z25" s="35"/>
      <c r="AA25" s="35"/>
      <c r="AB25" s="35"/>
      <c r="AC25" s="35"/>
      <c r="AD25" s="35"/>
      <c r="AE25" s="35"/>
      <c r="AF25" s="35"/>
      <c r="AG25" s="35"/>
      <c r="AH25" s="35"/>
      <c r="AI25" s="38"/>
      <c r="AJ25" s="136"/>
      <c r="AK25" s="137"/>
    </row>
    <row r="26" spans="1:37" ht="23.4" customHeight="1" thickBot="1" x14ac:dyDescent="0.4">
      <c r="B26" s="40"/>
      <c r="C26" s="18"/>
      <c r="D26" s="25"/>
      <c r="E26" s="25"/>
      <c r="F26" s="25"/>
      <c r="G26" s="25"/>
      <c r="H26" s="25"/>
      <c r="I26" s="25"/>
      <c r="J26" s="25"/>
      <c r="K26" s="25"/>
      <c r="L26" s="25"/>
      <c r="M26" s="25"/>
      <c r="N26" s="25"/>
      <c r="O26" s="25"/>
      <c r="P26" s="19"/>
      <c r="Q26" s="19"/>
      <c r="R26" s="19"/>
      <c r="AJ26" s="137"/>
      <c r="AK26" s="137"/>
    </row>
    <row r="27" spans="1:37" ht="27.75" customHeight="1" thickBot="1" x14ac:dyDescent="0.4">
      <c r="A27" s="584" t="s">
        <v>263</v>
      </c>
      <c r="B27" s="585"/>
      <c r="C27" s="585"/>
      <c r="D27" s="585"/>
      <c r="E27" s="585"/>
      <c r="F27" s="585"/>
      <c r="G27" s="585"/>
      <c r="H27" s="585"/>
      <c r="I27" s="39"/>
      <c r="J27" s="39"/>
      <c r="K27" s="39"/>
      <c r="L27" s="39"/>
      <c r="M27" s="39"/>
      <c r="N27" s="314"/>
      <c r="O27" s="21"/>
      <c r="P27" s="22"/>
    </row>
    <row r="28" spans="1:37" ht="46.95" customHeight="1" x14ac:dyDescent="0.35">
      <c r="A28" s="399" t="s">
        <v>264</v>
      </c>
      <c r="B28" s="470" t="s">
        <v>274</v>
      </c>
      <c r="C28" s="470" t="s">
        <v>275</v>
      </c>
      <c r="D28" s="470" t="s">
        <v>276</v>
      </c>
      <c r="E28" s="470" t="s">
        <v>277</v>
      </c>
      <c r="F28" s="470" t="s">
        <v>278</v>
      </c>
      <c r="G28" s="470" t="s">
        <v>279</v>
      </c>
      <c r="H28" s="471" t="s">
        <v>91</v>
      </c>
      <c r="I28" s="472"/>
      <c r="J28" s="473" t="s">
        <v>142</v>
      </c>
      <c r="K28" s="473" t="s">
        <v>23</v>
      </c>
      <c r="L28" s="473" t="s">
        <v>143</v>
      </c>
      <c r="M28" s="473" t="s">
        <v>25</v>
      </c>
      <c r="N28" s="473" t="s">
        <v>141</v>
      </c>
      <c r="O28" s="473" t="s">
        <v>162</v>
      </c>
      <c r="P28" s="365"/>
    </row>
    <row r="29" spans="1:37" ht="47.15" hidden="1" customHeight="1" x14ac:dyDescent="0.35">
      <c r="A29" s="474" t="s">
        <v>44</v>
      </c>
      <c r="B29" s="425" t="str">
        <f>IF(A29=A28,"",VLOOKUP(A29,$A$9:$V$26,22,FALSE))</f>
        <v>[Custom Impact Indicator Local]</v>
      </c>
      <c r="C29" s="475" t="str">
        <f>IFERROR(IF(N29&lt;&gt;"",N29,IF(A29=A28,IF(C28&lt;YEAR('Overview - Section A'!$E$8),C28+1,""),YEAR('Overview - Section A'!$E$7))),"")</f>
        <v>[Year of Target]</v>
      </c>
      <c r="D29" s="476" t="s">
        <v>19</v>
      </c>
      <c r="E29" s="428" t="s">
        <v>20</v>
      </c>
      <c r="F29" s="429" t="str">
        <f>IF(IF(AND(D29="",E29=""),O29,IFERROR((D29/E29)*100,""))=0,"",IF(AND(D29="",E29=""),O29,IFERROR((D29/E29)*100,"")))</f>
        <v/>
      </c>
      <c r="G29" s="430" t="s">
        <v>21</v>
      </c>
      <c r="H29" s="431" t="s">
        <v>90</v>
      </c>
      <c r="I29" s="477"/>
      <c r="J29" s="478" t="s">
        <v>24</v>
      </c>
      <c r="K29" s="479" t="b">
        <f>IFERROR(IF(VLOOKUP(A29,$A$9:$V$26,22,FALSE)&lt;&gt;"",TRUE,FALSE),FALSE)</f>
        <v>1</v>
      </c>
      <c r="L29" s="479" t="str">
        <f ca="1">IFERROR(IF(G29&lt;&gt;"",INDEX('Overview - Section A'!$U$45:$U$52,MATCH(G29,'Overview - Section A'!$A$45:$A$52,1)),J29),"")</f>
        <v>[Record ID]</v>
      </c>
      <c r="M29" s="480" t="s">
        <v>24</v>
      </c>
      <c r="N29" s="479" t="s">
        <v>166</v>
      </c>
      <c r="O29" s="479" t="s">
        <v>140</v>
      </c>
      <c r="P29" s="365"/>
    </row>
    <row r="30" spans="1:37" ht="47.15" customHeight="1" x14ac:dyDescent="0.35">
      <c r="A30" s="474">
        <v>1</v>
      </c>
      <c r="B30" s="425" t="str">
        <f t="shared" ref="B30:B93" si="4">IF(A30=A29,"",VLOOKUP(A30,$A$9:$V$26,22,FALSE))</f>
        <v>HIV I-9a(M): Porcentaje de hombres que mantienen relaciones sexuales con otros hombres y viven con el VIH</v>
      </c>
      <c r="C30" s="475">
        <f>IFERROR(IF(N30&lt;&gt;"",N30,IF(A30=A29,IF(C29&lt;YEAR('Overview - Section A'!$E$8),C29+1,""),YEAR('Overview - Section A'!$E$7))),"")</f>
        <v>2019</v>
      </c>
      <c r="D30" s="559"/>
      <c r="E30" s="559"/>
      <c r="F30" s="557">
        <f>0.1*100</f>
        <v>10</v>
      </c>
      <c r="G30" s="430">
        <v>43889</v>
      </c>
      <c r="H30" s="431"/>
      <c r="I30" s="477"/>
      <c r="J30" s="478" t="s">
        <v>427</v>
      </c>
      <c r="K30" s="479" t="b">
        <f t="shared" ref="K30:K93" si="5">IFERROR(IF(VLOOKUP(A30,$A$9:$V$26,22,FALSE)&lt;&gt;"",TRUE,FALSE),FALSE)</f>
        <v>1</v>
      </c>
      <c r="L30" s="479" t="str">
        <f ca="1">IFERROR(IF(G30&lt;&gt;"",INDEX('Overview - Section A'!$U$45:$U$52,MATCH(G30,'Overview - Section A'!$A$45:$A$52,1)),J30),"")</f>
        <v>a1Y36000002bbLVEAY</v>
      </c>
      <c r="M30" s="480" t="s">
        <v>612</v>
      </c>
      <c r="N30" s="479"/>
      <c r="O30" s="479"/>
      <c r="P30" s="365"/>
    </row>
    <row r="31" spans="1:37" ht="47.15" customHeight="1" x14ac:dyDescent="0.35">
      <c r="A31" s="474">
        <v>1</v>
      </c>
      <c r="B31" s="425" t="str">
        <f t="shared" si="4"/>
        <v/>
      </c>
      <c r="C31" s="475">
        <f>IFERROR(IF(N31&lt;&gt;"",N31,IF(A31=A30,IF(C30&lt;YEAR('Overview - Section A'!$E$8),C30+1,""),YEAR('Overview - Section A'!$E$7))),"")</f>
        <v>2020</v>
      </c>
      <c r="D31" s="559"/>
      <c r="E31" s="559"/>
      <c r="F31" s="493">
        <f>0.095*100</f>
        <v>9.5</v>
      </c>
      <c r="G31" s="430">
        <v>44255</v>
      </c>
      <c r="H31" s="431"/>
      <c r="I31" s="477"/>
      <c r="J31" s="478" t="s">
        <v>429</v>
      </c>
      <c r="K31" s="479" t="b">
        <f t="shared" si="5"/>
        <v>1</v>
      </c>
      <c r="L31" s="479" t="str">
        <f ca="1">IFERROR(IF(G31&lt;&gt;"",INDEX('Overview - Section A'!$U$45:$U$52,MATCH(G31,'Overview - Section A'!$A$45:$A$52,1)),J31),"")</f>
        <v>a1Y36000002bbLWEAY</v>
      </c>
      <c r="M31" s="480" t="s">
        <v>613</v>
      </c>
      <c r="N31" s="479"/>
      <c r="O31" s="479"/>
      <c r="P31" s="365"/>
    </row>
    <row r="32" spans="1:37" ht="47.15" customHeight="1" x14ac:dyDescent="0.35">
      <c r="A32" s="474">
        <v>1</v>
      </c>
      <c r="B32" s="425" t="str">
        <f t="shared" si="4"/>
        <v/>
      </c>
      <c r="C32" s="475">
        <f>IFERROR(IF(N32&lt;&gt;"",N32,IF(A32=A31,IF(C31&lt;YEAR('Overview - Section A'!$E$8),C31+1,""),YEAR('Overview - Section A'!$E$7))),"")</f>
        <v>2021</v>
      </c>
      <c r="D32" s="559"/>
      <c r="E32" s="559"/>
      <c r="F32" s="557">
        <f>0.09*100</f>
        <v>9</v>
      </c>
      <c r="G32" s="430">
        <v>44620</v>
      </c>
      <c r="H32" s="431"/>
      <c r="I32" s="477"/>
      <c r="J32" s="478" t="s">
        <v>431</v>
      </c>
      <c r="K32" s="479" t="b">
        <f t="shared" si="5"/>
        <v>1</v>
      </c>
      <c r="L32" s="479" t="str">
        <f ca="1">IFERROR(IF(G32&lt;&gt;"",INDEX('Overview - Section A'!$U$45:$U$52,MATCH(G32,'Overview - Section A'!$A$45:$A$52,1)),J32),"")</f>
        <v>a1Y36000002bbLXEAY</v>
      </c>
      <c r="M32" s="480" t="s">
        <v>614</v>
      </c>
      <c r="N32" s="479"/>
      <c r="O32" s="479"/>
      <c r="P32" s="365"/>
    </row>
    <row r="33" spans="1:16" ht="47.15" customHeight="1" x14ac:dyDescent="0.35">
      <c r="A33" s="474">
        <v>1</v>
      </c>
      <c r="B33" s="425" t="str">
        <f t="shared" si="4"/>
        <v/>
      </c>
      <c r="C33" s="475" t="str">
        <f>IFERROR(IF(N33&lt;&gt;"",N33,IF(A33=A32,IF(C32&lt;YEAR('Overview - Section A'!$E$8),C32+1,""),YEAR('Overview - Section A'!$E$7))),"")</f>
        <v/>
      </c>
      <c r="D33" s="476"/>
      <c r="E33" s="428"/>
      <c r="F33" s="429" t="str">
        <f t="shared" ref="F33:F93" si="6">IF(IF(AND(D33="",E33=""),O33,IFERROR((D33/E33)*100,""))=0,"",IF(AND(D33="",E33=""),O33,IFERROR((D33/E33)*100,"")))</f>
        <v/>
      </c>
      <c r="G33" s="430"/>
      <c r="H33" s="431"/>
      <c r="I33" s="477"/>
      <c r="J33" s="478" t="s">
        <v>433</v>
      </c>
      <c r="K33" s="479" t="b">
        <f t="shared" si="5"/>
        <v>1</v>
      </c>
      <c r="L33" s="479" t="str">
        <f>IFERROR(IF(G33&lt;&gt;"",INDEX('Overview - Section A'!$U$45:$U$52,MATCH(G33,'Overview - Section A'!$A$45:$A$52,1)),J33),"")</f>
        <v>a1Y36000002bbLXEAY</v>
      </c>
      <c r="M33" s="480" t="s">
        <v>615</v>
      </c>
      <c r="N33" s="479"/>
      <c r="O33" s="479"/>
      <c r="P33" s="365"/>
    </row>
    <row r="34" spans="1:16" ht="47.15" customHeight="1" x14ac:dyDescent="0.35">
      <c r="A34" s="474">
        <v>1</v>
      </c>
      <c r="B34" s="425" t="str">
        <f t="shared" si="4"/>
        <v/>
      </c>
      <c r="C34" s="475" t="str">
        <f>IFERROR(IF(N34&lt;&gt;"",N34,IF(A34=A33,IF(C33&lt;YEAR('Overview - Section A'!$E$8),C33+1,""),YEAR('Overview - Section A'!$E$7))),"")</f>
        <v/>
      </c>
      <c r="D34" s="476"/>
      <c r="E34" s="428"/>
      <c r="F34" s="429" t="str">
        <f t="shared" si="6"/>
        <v/>
      </c>
      <c r="G34" s="430"/>
      <c r="H34" s="431"/>
      <c r="I34" s="477"/>
      <c r="J34" s="478" t="s">
        <v>435</v>
      </c>
      <c r="K34" s="479" t="b">
        <f t="shared" si="5"/>
        <v>1</v>
      </c>
      <c r="L34" s="479" t="str">
        <f>IFERROR(IF(G34&lt;&gt;"",INDEX('Overview - Section A'!$U$45:$U$52,MATCH(G34,'Overview - Section A'!$A$45:$A$52,1)),J34),"")</f>
        <v>a1Y36000002bbLYEAY</v>
      </c>
      <c r="M34" s="480" t="s">
        <v>616</v>
      </c>
      <c r="N34" s="479"/>
      <c r="O34" s="479"/>
      <c r="P34" s="365"/>
    </row>
    <row r="35" spans="1:16" ht="47.15" customHeight="1" x14ac:dyDescent="0.35">
      <c r="A35" s="474">
        <v>1</v>
      </c>
      <c r="B35" s="425" t="str">
        <f t="shared" si="4"/>
        <v/>
      </c>
      <c r="C35" s="475" t="str">
        <f>IFERROR(IF(N35&lt;&gt;"",N35,IF(A35=A34,IF(C34&lt;YEAR('Overview - Section A'!$E$8),C34+1,""),YEAR('Overview - Section A'!$E$7))),"")</f>
        <v/>
      </c>
      <c r="D35" s="476"/>
      <c r="E35" s="428"/>
      <c r="F35" s="429" t="str">
        <f t="shared" si="6"/>
        <v/>
      </c>
      <c r="G35" s="430"/>
      <c r="H35" s="431"/>
      <c r="I35" s="477"/>
      <c r="J35" s="478" t="s">
        <v>437</v>
      </c>
      <c r="K35" s="479" t="b">
        <f t="shared" si="5"/>
        <v>1</v>
      </c>
      <c r="L35" s="479" t="str">
        <f>IFERROR(IF(G35&lt;&gt;"",INDEX('Overview - Section A'!$U$45:$U$52,MATCH(G35,'Overview - Section A'!$A$45:$A$52,1)),J35),"")</f>
        <v>a1Y36000002bbLZEAY</v>
      </c>
      <c r="M35" s="480" t="s">
        <v>617</v>
      </c>
      <c r="N35" s="479"/>
      <c r="O35" s="479"/>
      <c r="P35" s="365"/>
    </row>
    <row r="36" spans="1:16" ht="47.15" customHeight="1" x14ac:dyDescent="0.35">
      <c r="A36" s="474">
        <v>2</v>
      </c>
      <c r="B36" s="425" t="str">
        <f t="shared" si="4"/>
        <v>HIV I-9b(M): Porcentaje de personas transgénero que viven con el VIH</v>
      </c>
      <c r="C36" s="475">
        <f>IFERROR(IF(N36&lt;&gt;"",N36,IF(A36=A35,IF(C35&lt;YEAR('Overview - Section A'!$E$8),C35+1,""),YEAR('Overview - Section A'!$E$7))),"")</f>
        <v>2019</v>
      </c>
      <c r="D36" s="559">
        <v>65</v>
      </c>
      <c r="E36" s="559">
        <v>400</v>
      </c>
      <c r="F36" s="557">
        <f>0.16*100</f>
        <v>16</v>
      </c>
      <c r="G36" s="430">
        <v>43889</v>
      </c>
      <c r="H36" s="431"/>
      <c r="I36" s="477"/>
      <c r="J36" s="478" t="s">
        <v>427</v>
      </c>
      <c r="K36" s="479" t="b">
        <f t="shared" si="5"/>
        <v>1</v>
      </c>
      <c r="L36" s="479" t="str">
        <f ca="1">IFERROR(IF(G36&lt;&gt;"",INDEX('Overview - Section A'!$U$45:$U$52,MATCH(G36,'Overview - Section A'!$A$45:$A$52,1)),J36),"")</f>
        <v>a1Y36000002bbLVEAY</v>
      </c>
      <c r="M36" s="480" t="s">
        <v>618</v>
      </c>
      <c r="N36" s="479"/>
      <c r="O36" s="479"/>
      <c r="P36" s="365"/>
    </row>
    <row r="37" spans="1:16" ht="47.15" customHeight="1" x14ac:dyDescent="0.35">
      <c r="A37" s="474">
        <v>2</v>
      </c>
      <c r="B37" s="425" t="str">
        <f t="shared" si="4"/>
        <v/>
      </c>
      <c r="C37" s="475">
        <f>IFERROR(IF(N37&lt;&gt;"",N37,IF(A37=A36,IF(C36&lt;YEAR('Overview - Section A'!$E$8),C36+1,""),YEAR('Overview - Section A'!$E$7))),"")</f>
        <v>2020</v>
      </c>
      <c r="D37" s="559"/>
      <c r="E37" s="559"/>
      <c r="F37" s="557">
        <f>0.15*100</f>
        <v>15</v>
      </c>
      <c r="G37" s="430">
        <v>44255</v>
      </c>
      <c r="H37" s="431"/>
      <c r="I37" s="477"/>
      <c r="J37" s="478" t="s">
        <v>429</v>
      </c>
      <c r="K37" s="479" t="b">
        <f t="shared" si="5"/>
        <v>1</v>
      </c>
      <c r="L37" s="479" t="str">
        <f ca="1">IFERROR(IF(G37&lt;&gt;"",INDEX('Overview - Section A'!$U$45:$U$52,MATCH(G37,'Overview - Section A'!$A$45:$A$52,1)),J37),"")</f>
        <v>a1Y36000002bbLWEAY</v>
      </c>
      <c r="M37" s="480" t="s">
        <v>619</v>
      </c>
      <c r="N37" s="479"/>
      <c r="O37" s="479"/>
      <c r="P37" s="365"/>
    </row>
    <row r="38" spans="1:16" ht="47.15" customHeight="1" x14ac:dyDescent="0.35">
      <c r="A38" s="474">
        <v>2</v>
      </c>
      <c r="B38" s="425" t="str">
        <f t="shared" si="4"/>
        <v/>
      </c>
      <c r="C38" s="475">
        <f>IFERROR(IF(N38&lt;&gt;"",N38,IF(A38=A37,IF(C37&lt;YEAR('Overview - Section A'!$E$8),C37+1,""),YEAR('Overview - Section A'!$E$7))),"")</f>
        <v>2021</v>
      </c>
      <c r="D38" s="559"/>
      <c r="E38" s="559"/>
      <c r="F38" s="557">
        <f>0.14*100</f>
        <v>14.000000000000002</v>
      </c>
      <c r="G38" s="430">
        <v>44620</v>
      </c>
      <c r="H38" s="431"/>
      <c r="I38" s="477"/>
      <c r="J38" s="478" t="s">
        <v>431</v>
      </c>
      <c r="K38" s="479" t="b">
        <f t="shared" si="5"/>
        <v>1</v>
      </c>
      <c r="L38" s="479" t="str">
        <f ca="1">IFERROR(IF(G38&lt;&gt;"",INDEX('Overview - Section A'!$U$45:$U$52,MATCH(G38,'Overview - Section A'!$A$45:$A$52,1)),J38),"")</f>
        <v>a1Y36000002bbLXEAY</v>
      </c>
      <c r="M38" s="480" t="s">
        <v>620</v>
      </c>
      <c r="N38" s="479"/>
      <c r="O38" s="479"/>
      <c r="P38" s="365"/>
    </row>
    <row r="39" spans="1:16" ht="47.15" customHeight="1" x14ac:dyDescent="0.35">
      <c r="A39" s="474">
        <v>2</v>
      </c>
      <c r="B39" s="425" t="str">
        <f t="shared" si="4"/>
        <v/>
      </c>
      <c r="C39" s="475" t="str">
        <f>IFERROR(IF(N39&lt;&gt;"",N39,IF(A39=A38,IF(C38&lt;YEAR('Overview - Section A'!$E$8),C38+1,""),YEAR('Overview - Section A'!$E$7))),"")</f>
        <v/>
      </c>
      <c r="D39" s="476"/>
      <c r="E39" s="428"/>
      <c r="F39" s="429" t="str">
        <f t="shared" si="6"/>
        <v/>
      </c>
      <c r="G39" s="430"/>
      <c r="H39" s="431"/>
      <c r="I39" s="477"/>
      <c r="J39" s="478" t="s">
        <v>433</v>
      </c>
      <c r="K39" s="479" t="b">
        <f t="shared" si="5"/>
        <v>1</v>
      </c>
      <c r="L39" s="479" t="str">
        <f>IFERROR(IF(G39&lt;&gt;"",INDEX('Overview - Section A'!$U$45:$U$52,MATCH(G39,'Overview - Section A'!$A$45:$A$52,1)),J39),"")</f>
        <v>a1Y36000002bbLXEAY</v>
      </c>
      <c r="M39" s="480" t="s">
        <v>621</v>
      </c>
      <c r="N39" s="479"/>
      <c r="O39" s="479"/>
      <c r="P39" s="365"/>
    </row>
    <row r="40" spans="1:16" ht="47.15" customHeight="1" x14ac:dyDescent="0.35">
      <c r="A40" s="474">
        <v>2</v>
      </c>
      <c r="B40" s="425" t="str">
        <f t="shared" si="4"/>
        <v/>
      </c>
      <c r="C40" s="475" t="str">
        <f>IFERROR(IF(N40&lt;&gt;"",N40,IF(A40=A39,IF(C39&lt;YEAR('Overview - Section A'!$E$8),C39+1,""),YEAR('Overview - Section A'!$E$7))),"")</f>
        <v/>
      </c>
      <c r="D40" s="476"/>
      <c r="E40" s="428"/>
      <c r="F40" s="429" t="str">
        <f t="shared" si="6"/>
        <v/>
      </c>
      <c r="G40" s="430"/>
      <c r="H40" s="431"/>
      <c r="I40" s="477"/>
      <c r="J40" s="478" t="s">
        <v>435</v>
      </c>
      <c r="K40" s="479" t="b">
        <f t="shared" si="5"/>
        <v>1</v>
      </c>
      <c r="L40" s="479" t="str">
        <f>IFERROR(IF(G40&lt;&gt;"",INDEX('Overview - Section A'!$U$45:$U$52,MATCH(G40,'Overview - Section A'!$A$45:$A$52,1)),J40),"")</f>
        <v>a1Y36000002bbLYEAY</v>
      </c>
      <c r="M40" s="480" t="s">
        <v>622</v>
      </c>
      <c r="N40" s="479"/>
      <c r="O40" s="479"/>
      <c r="P40" s="365"/>
    </row>
    <row r="41" spans="1:16" ht="47.15" customHeight="1" x14ac:dyDescent="0.35">
      <c r="A41" s="474">
        <v>2</v>
      </c>
      <c r="B41" s="425" t="str">
        <f t="shared" si="4"/>
        <v/>
      </c>
      <c r="C41" s="475" t="str">
        <f>IFERROR(IF(N41&lt;&gt;"",N41,IF(A41=A40,IF(C40&lt;YEAR('Overview - Section A'!$E$8),C40+1,""),YEAR('Overview - Section A'!$E$7))),"")</f>
        <v/>
      </c>
      <c r="D41" s="476"/>
      <c r="E41" s="428"/>
      <c r="F41" s="429" t="str">
        <f t="shared" si="6"/>
        <v/>
      </c>
      <c r="G41" s="430"/>
      <c r="H41" s="431"/>
      <c r="I41" s="477"/>
      <c r="J41" s="478" t="s">
        <v>437</v>
      </c>
      <c r="K41" s="479" t="b">
        <f t="shared" si="5"/>
        <v>1</v>
      </c>
      <c r="L41" s="479" t="str">
        <f>IFERROR(IF(G41&lt;&gt;"",INDEX('Overview - Section A'!$U$45:$U$52,MATCH(G41,'Overview - Section A'!$A$45:$A$52,1)),J41),"")</f>
        <v>a1Y36000002bbLZEAY</v>
      </c>
      <c r="M41" s="480" t="s">
        <v>623</v>
      </c>
      <c r="N41" s="479"/>
      <c r="O41" s="479"/>
      <c r="P41" s="365"/>
    </row>
    <row r="42" spans="1:16" ht="47.15" customHeight="1" x14ac:dyDescent="0.35">
      <c r="A42" s="474">
        <v>3</v>
      </c>
      <c r="B42" s="425" t="str">
        <f t="shared" si="4"/>
        <v>HIV I-10(M): Porcentaje de profesionales del sexo que viven con el VIH</v>
      </c>
      <c r="C42" s="475">
        <f>IFERROR(IF(N42&lt;&gt;"",N42,IF(A42=A41,IF(C41&lt;YEAR('Overview - Section A'!$E$8),C41+1,""),YEAR('Overview - Section A'!$E$7))),"")</f>
        <v>2019</v>
      </c>
      <c r="D42" s="559"/>
      <c r="E42" s="559"/>
      <c r="F42" s="493">
        <f>0.075*100</f>
        <v>7.5</v>
      </c>
      <c r="G42" s="430">
        <v>43889</v>
      </c>
      <c r="H42" s="431"/>
      <c r="I42" s="477"/>
      <c r="J42" s="478" t="s">
        <v>427</v>
      </c>
      <c r="K42" s="479" t="b">
        <f t="shared" si="5"/>
        <v>1</v>
      </c>
      <c r="L42" s="479" t="str">
        <f ca="1">IFERROR(IF(G42&lt;&gt;"",INDEX('Overview - Section A'!$U$45:$U$52,MATCH(G42,'Overview - Section A'!$A$45:$A$52,1)),J42),"")</f>
        <v>a1Y36000002bbLVEAY</v>
      </c>
      <c r="M42" s="480" t="s">
        <v>624</v>
      </c>
      <c r="N42" s="479"/>
      <c r="O42" s="479"/>
      <c r="P42" s="365"/>
    </row>
    <row r="43" spans="1:16" ht="47.15" customHeight="1" x14ac:dyDescent="0.35">
      <c r="A43" s="474">
        <v>3</v>
      </c>
      <c r="B43" s="425" t="str">
        <f t="shared" si="4"/>
        <v/>
      </c>
      <c r="C43" s="475">
        <f>IFERROR(IF(N43&lt;&gt;"",N43,IF(A43=A42,IF(C42&lt;YEAR('Overview - Section A'!$E$8),C42+1,""),YEAR('Overview - Section A'!$E$7))),"")</f>
        <v>2020</v>
      </c>
      <c r="D43" s="559"/>
      <c r="E43" s="559"/>
      <c r="F43" s="493">
        <f>0.07*100</f>
        <v>7.0000000000000009</v>
      </c>
      <c r="G43" s="430">
        <v>44255</v>
      </c>
      <c r="H43" s="431"/>
      <c r="I43" s="477"/>
      <c r="J43" s="478" t="s">
        <v>429</v>
      </c>
      <c r="K43" s="479" t="b">
        <f t="shared" si="5"/>
        <v>1</v>
      </c>
      <c r="L43" s="479" t="str">
        <f ca="1">IFERROR(IF(G43&lt;&gt;"",INDEX('Overview - Section A'!$U$45:$U$52,MATCH(G43,'Overview - Section A'!$A$45:$A$52,1)),J43),"")</f>
        <v>a1Y36000002bbLWEAY</v>
      </c>
      <c r="M43" s="480" t="s">
        <v>625</v>
      </c>
      <c r="N43" s="479"/>
      <c r="O43" s="479"/>
      <c r="P43" s="365"/>
    </row>
    <row r="44" spans="1:16" ht="47.15" customHeight="1" x14ac:dyDescent="0.35">
      <c r="A44" s="474">
        <v>3</v>
      </c>
      <c r="B44" s="425" t="str">
        <f t="shared" si="4"/>
        <v/>
      </c>
      <c r="C44" s="475">
        <f>IFERROR(IF(N44&lt;&gt;"",N44,IF(A44=A43,IF(C43&lt;YEAR('Overview - Section A'!$E$8),C43+1,""),YEAR('Overview - Section A'!$E$7))),"")</f>
        <v>2021</v>
      </c>
      <c r="D44" s="559"/>
      <c r="E44" s="559"/>
      <c r="F44" s="493">
        <f>0.065*100</f>
        <v>6.5</v>
      </c>
      <c r="G44" s="430">
        <v>44620</v>
      </c>
      <c r="H44" s="431"/>
      <c r="I44" s="477"/>
      <c r="J44" s="478" t="s">
        <v>431</v>
      </c>
      <c r="K44" s="479" t="b">
        <f t="shared" si="5"/>
        <v>1</v>
      </c>
      <c r="L44" s="479" t="str">
        <f ca="1">IFERROR(IF(G44&lt;&gt;"",INDEX('Overview - Section A'!$U$45:$U$52,MATCH(G44,'Overview - Section A'!$A$45:$A$52,1)),J44),"")</f>
        <v>a1Y36000002bbLXEAY</v>
      </c>
      <c r="M44" s="480" t="s">
        <v>626</v>
      </c>
      <c r="N44" s="479"/>
      <c r="O44" s="479"/>
      <c r="P44" s="365"/>
    </row>
    <row r="45" spans="1:16" ht="47.15" customHeight="1" x14ac:dyDescent="0.35">
      <c r="A45" s="474">
        <v>3</v>
      </c>
      <c r="B45" s="425" t="str">
        <f t="shared" si="4"/>
        <v/>
      </c>
      <c r="C45" s="475" t="str">
        <f>IFERROR(IF(N45&lt;&gt;"",N45,IF(A45=A44,IF(C44&lt;YEAR('Overview - Section A'!$E$8),C44+1,""),YEAR('Overview - Section A'!$E$7))),"")</f>
        <v/>
      </c>
      <c r="D45" s="476"/>
      <c r="E45" s="428"/>
      <c r="F45" s="429" t="str">
        <f t="shared" si="6"/>
        <v/>
      </c>
      <c r="G45" s="430"/>
      <c r="H45" s="431"/>
      <c r="I45" s="477"/>
      <c r="J45" s="478" t="s">
        <v>433</v>
      </c>
      <c r="K45" s="479" t="b">
        <f t="shared" si="5"/>
        <v>1</v>
      </c>
      <c r="L45" s="479" t="str">
        <f>IFERROR(IF(G45&lt;&gt;"",INDEX('Overview - Section A'!$U$45:$U$52,MATCH(G45,'Overview - Section A'!$A$45:$A$52,1)),J45),"")</f>
        <v>a1Y36000002bbLXEAY</v>
      </c>
      <c r="M45" s="480" t="s">
        <v>627</v>
      </c>
      <c r="N45" s="479"/>
      <c r="O45" s="479"/>
      <c r="P45" s="365"/>
    </row>
    <row r="46" spans="1:16" ht="47.15" customHeight="1" x14ac:dyDescent="0.35">
      <c r="A46" s="474">
        <v>3</v>
      </c>
      <c r="B46" s="425" t="str">
        <f t="shared" si="4"/>
        <v/>
      </c>
      <c r="C46" s="475" t="str">
        <f>IFERROR(IF(N46&lt;&gt;"",N46,IF(A46=A45,IF(C45&lt;YEAR('Overview - Section A'!$E$8),C45+1,""),YEAR('Overview - Section A'!$E$7))),"")</f>
        <v/>
      </c>
      <c r="D46" s="476"/>
      <c r="E46" s="428"/>
      <c r="F46" s="429" t="str">
        <f t="shared" si="6"/>
        <v/>
      </c>
      <c r="G46" s="430"/>
      <c r="H46" s="431"/>
      <c r="I46" s="477"/>
      <c r="J46" s="478" t="s">
        <v>435</v>
      </c>
      <c r="K46" s="479" t="b">
        <f t="shared" si="5"/>
        <v>1</v>
      </c>
      <c r="L46" s="479" t="str">
        <f>IFERROR(IF(G46&lt;&gt;"",INDEX('Overview - Section A'!$U$45:$U$52,MATCH(G46,'Overview - Section A'!$A$45:$A$52,1)),J46),"")</f>
        <v>a1Y36000002bbLYEAY</v>
      </c>
      <c r="M46" s="480" t="s">
        <v>628</v>
      </c>
      <c r="N46" s="479"/>
      <c r="O46" s="479"/>
      <c r="P46" s="365"/>
    </row>
    <row r="47" spans="1:16" ht="47.15" customHeight="1" x14ac:dyDescent="0.35">
      <c r="A47" s="474">
        <v>3</v>
      </c>
      <c r="B47" s="425" t="str">
        <f t="shared" si="4"/>
        <v/>
      </c>
      <c r="C47" s="475" t="str">
        <f>IFERROR(IF(N47&lt;&gt;"",N47,IF(A47=A46,IF(C46&lt;YEAR('Overview - Section A'!$E$8),C46+1,""),YEAR('Overview - Section A'!$E$7))),"")</f>
        <v/>
      </c>
      <c r="D47" s="476"/>
      <c r="E47" s="428"/>
      <c r="F47" s="429" t="str">
        <f t="shared" si="6"/>
        <v/>
      </c>
      <c r="G47" s="430"/>
      <c r="H47" s="431"/>
      <c r="I47" s="477"/>
      <c r="J47" s="478" t="s">
        <v>437</v>
      </c>
      <c r="K47" s="479" t="b">
        <f t="shared" si="5"/>
        <v>1</v>
      </c>
      <c r="L47" s="479" t="str">
        <f>IFERROR(IF(G47&lt;&gt;"",INDEX('Overview - Section A'!$U$45:$U$52,MATCH(G47,'Overview - Section A'!$A$45:$A$52,1)),J47),"")</f>
        <v>a1Y36000002bbLZEAY</v>
      </c>
      <c r="M47" s="480" t="s">
        <v>629</v>
      </c>
      <c r="N47" s="479"/>
      <c r="O47" s="479"/>
      <c r="P47" s="365"/>
    </row>
    <row r="48" spans="1:16" ht="47.15" customHeight="1" x14ac:dyDescent="0.35">
      <c r="A48" s="474">
        <v>4</v>
      </c>
      <c r="B48" s="425" t="str">
        <f t="shared" si="4"/>
        <v/>
      </c>
      <c r="C48" s="475">
        <f>IFERROR(IF(N48&lt;&gt;"",N48,IF(A48=A47,IF(C47&lt;YEAR('Overview - Section A'!$E$8),C47+1,""),YEAR('Overview - Section A'!$E$7))),"")</f>
        <v>2019</v>
      </c>
      <c r="D48" s="476"/>
      <c r="E48" s="428"/>
      <c r="F48" s="429" t="str">
        <f t="shared" si="6"/>
        <v/>
      </c>
      <c r="G48" s="430"/>
      <c r="H48" s="431"/>
      <c r="I48" s="477"/>
      <c r="J48" s="478" t="s">
        <v>427</v>
      </c>
      <c r="K48" s="479" t="b">
        <f t="shared" si="5"/>
        <v>0</v>
      </c>
      <c r="L48" s="479" t="str">
        <f>IFERROR(IF(G48&lt;&gt;"",INDEX('Overview - Section A'!$U$45:$U$52,MATCH(G48,'Overview - Section A'!$A$45:$A$52,1)),J48),"")</f>
        <v>a1Y36000002bbLUEAY</v>
      </c>
      <c r="M48" s="480" t="s">
        <v>630</v>
      </c>
      <c r="N48" s="479"/>
      <c r="O48" s="479"/>
      <c r="P48" s="365"/>
    </row>
    <row r="49" spans="1:16" ht="47.15" customHeight="1" x14ac:dyDescent="0.35">
      <c r="A49" s="474">
        <v>4</v>
      </c>
      <c r="B49" s="425" t="str">
        <f t="shared" si="4"/>
        <v/>
      </c>
      <c r="C49" s="475">
        <f>IFERROR(IF(N49&lt;&gt;"",N49,IF(A49=A48,IF(C48&lt;YEAR('Overview - Section A'!$E$8),C48+1,""),YEAR('Overview - Section A'!$E$7))),"")</f>
        <v>2020</v>
      </c>
      <c r="D49" s="476"/>
      <c r="E49" s="428"/>
      <c r="F49" s="429" t="str">
        <f t="shared" si="6"/>
        <v/>
      </c>
      <c r="G49" s="430"/>
      <c r="H49" s="431"/>
      <c r="I49" s="477"/>
      <c r="J49" s="478" t="s">
        <v>429</v>
      </c>
      <c r="K49" s="479" t="b">
        <f t="shared" si="5"/>
        <v>0</v>
      </c>
      <c r="L49" s="479" t="str">
        <f>IFERROR(IF(G49&lt;&gt;"",INDEX('Overview - Section A'!$U$45:$U$52,MATCH(G49,'Overview - Section A'!$A$45:$A$52,1)),J49),"")</f>
        <v>a1Y36000002bbLVEAY</v>
      </c>
      <c r="M49" s="480" t="s">
        <v>631</v>
      </c>
      <c r="N49" s="479"/>
      <c r="O49" s="479"/>
      <c r="P49" s="365"/>
    </row>
    <row r="50" spans="1:16" ht="47.15" customHeight="1" x14ac:dyDescent="0.35">
      <c r="A50" s="474">
        <v>4</v>
      </c>
      <c r="B50" s="425" t="str">
        <f t="shared" si="4"/>
        <v/>
      </c>
      <c r="C50" s="475">
        <f>IFERROR(IF(N50&lt;&gt;"",N50,IF(A50=A49,IF(C49&lt;YEAR('Overview - Section A'!$E$8),C49+1,""),YEAR('Overview - Section A'!$E$7))),"")</f>
        <v>2021</v>
      </c>
      <c r="D50" s="476"/>
      <c r="E50" s="428"/>
      <c r="F50" s="429" t="str">
        <f t="shared" si="6"/>
        <v/>
      </c>
      <c r="G50" s="430"/>
      <c r="H50" s="431"/>
      <c r="I50" s="477"/>
      <c r="J50" s="478" t="s">
        <v>431</v>
      </c>
      <c r="K50" s="479" t="b">
        <f t="shared" si="5"/>
        <v>0</v>
      </c>
      <c r="L50" s="479" t="str">
        <f>IFERROR(IF(G50&lt;&gt;"",INDEX('Overview - Section A'!$U$45:$U$52,MATCH(G50,'Overview - Section A'!$A$45:$A$52,1)),J50),"")</f>
        <v>a1Y36000002bbLWEAY</v>
      </c>
      <c r="M50" s="480" t="s">
        <v>632</v>
      </c>
      <c r="N50" s="479"/>
      <c r="O50" s="479"/>
      <c r="P50" s="365"/>
    </row>
    <row r="51" spans="1:16" ht="47.15" customHeight="1" x14ac:dyDescent="0.35">
      <c r="A51" s="474">
        <v>4</v>
      </c>
      <c r="B51" s="425" t="str">
        <f t="shared" si="4"/>
        <v/>
      </c>
      <c r="C51" s="475" t="str">
        <f>IFERROR(IF(N51&lt;&gt;"",N51,IF(A51=A50,IF(C50&lt;YEAR('Overview - Section A'!$E$8),C50+1,""),YEAR('Overview - Section A'!$E$7))),"")</f>
        <v/>
      </c>
      <c r="D51" s="476"/>
      <c r="E51" s="428"/>
      <c r="F51" s="429" t="str">
        <f t="shared" si="6"/>
        <v/>
      </c>
      <c r="G51" s="430"/>
      <c r="H51" s="431"/>
      <c r="I51" s="477"/>
      <c r="J51" s="478" t="s">
        <v>433</v>
      </c>
      <c r="K51" s="479" t="b">
        <f t="shared" si="5"/>
        <v>0</v>
      </c>
      <c r="L51" s="479" t="str">
        <f>IFERROR(IF(G51&lt;&gt;"",INDEX('Overview - Section A'!$U$45:$U$52,MATCH(G51,'Overview - Section A'!$A$45:$A$52,1)),J51),"")</f>
        <v>a1Y36000002bbLXEAY</v>
      </c>
      <c r="M51" s="480" t="s">
        <v>633</v>
      </c>
      <c r="N51" s="479"/>
      <c r="O51" s="479"/>
      <c r="P51" s="365"/>
    </row>
    <row r="52" spans="1:16" ht="47.15" customHeight="1" x14ac:dyDescent="0.35">
      <c r="A52" s="474">
        <v>4</v>
      </c>
      <c r="B52" s="425" t="str">
        <f t="shared" si="4"/>
        <v/>
      </c>
      <c r="C52" s="475" t="str">
        <f>IFERROR(IF(N52&lt;&gt;"",N52,IF(A52=A51,IF(C51&lt;YEAR('Overview - Section A'!$E$8),C51+1,""),YEAR('Overview - Section A'!$E$7))),"")</f>
        <v/>
      </c>
      <c r="D52" s="476"/>
      <c r="E52" s="428"/>
      <c r="F52" s="429" t="str">
        <f t="shared" si="6"/>
        <v/>
      </c>
      <c r="G52" s="430"/>
      <c r="H52" s="431"/>
      <c r="I52" s="477"/>
      <c r="J52" s="478" t="s">
        <v>435</v>
      </c>
      <c r="K52" s="479" t="b">
        <f t="shared" si="5"/>
        <v>0</v>
      </c>
      <c r="L52" s="479" t="str">
        <f>IFERROR(IF(G52&lt;&gt;"",INDEX('Overview - Section A'!$U$45:$U$52,MATCH(G52,'Overview - Section A'!$A$45:$A$52,1)),J52),"")</f>
        <v>a1Y36000002bbLYEAY</v>
      </c>
      <c r="M52" s="480" t="s">
        <v>634</v>
      </c>
      <c r="N52" s="479"/>
      <c r="O52" s="479"/>
      <c r="P52" s="365"/>
    </row>
    <row r="53" spans="1:16" ht="47.15" customHeight="1" x14ac:dyDescent="0.35">
      <c r="A53" s="474">
        <v>4</v>
      </c>
      <c r="B53" s="425" t="str">
        <f t="shared" si="4"/>
        <v/>
      </c>
      <c r="C53" s="475" t="str">
        <f>IFERROR(IF(N53&lt;&gt;"",N53,IF(A53=A52,IF(C52&lt;YEAR('Overview - Section A'!$E$8),C52+1,""),YEAR('Overview - Section A'!$E$7))),"")</f>
        <v/>
      </c>
      <c r="D53" s="476"/>
      <c r="E53" s="428"/>
      <c r="F53" s="429" t="str">
        <f t="shared" si="6"/>
        <v/>
      </c>
      <c r="G53" s="430"/>
      <c r="H53" s="431"/>
      <c r="I53" s="477"/>
      <c r="J53" s="478" t="s">
        <v>437</v>
      </c>
      <c r="K53" s="479" t="b">
        <f t="shared" si="5"/>
        <v>0</v>
      </c>
      <c r="L53" s="479" t="str">
        <f>IFERROR(IF(G53&lt;&gt;"",INDEX('Overview - Section A'!$U$45:$U$52,MATCH(G53,'Overview - Section A'!$A$45:$A$52,1)),J53),"")</f>
        <v>a1Y36000002bbLZEAY</v>
      </c>
      <c r="M53" s="480" t="s">
        <v>635</v>
      </c>
      <c r="N53" s="479"/>
      <c r="O53" s="479"/>
      <c r="P53" s="365"/>
    </row>
    <row r="54" spans="1:16" ht="47.15" customHeight="1" x14ac:dyDescent="0.35">
      <c r="A54" s="474">
        <v>5</v>
      </c>
      <c r="B54" s="425" t="str">
        <f t="shared" si="4"/>
        <v/>
      </c>
      <c r="C54" s="475">
        <f>IFERROR(IF(N54&lt;&gt;"",N54,IF(A54=A53,IF(C53&lt;YEAR('Overview - Section A'!$E$8),C53+1,""),YEAR('Overview - Section A'!$E$7))),"")</f>
        <v>2019</v>
      </c>
      <c r="D54" s="476"/>
      <c r="E54" s="428"/>
      <c r="F54" s="429" t="str">
        <f t="shared" si="6"/>
        <v/>
      </c>
      <c r="G54" s="430"/>
      <c r="H54" s="431"/>
      <c r="I54" s="477"/>
      <c r="J54" s="478" t="s">
        <v>427</v>
      </c>
      <c r="K54" s="479" t="b">
        <f t="shared" si="5"/>
        <v>0</v>
      </c>
      <c r="L54" s="479" t="str">
        <f>IFERROR(IF(G54&lt;&gt;"",INDEX('Overview - Section A'!$U$45:$U$52,MATCH(G54,'Overview - Section A'!$A$45:$A$52,1)),J54),"")</f>
        <v>a1Y36000002bbLUEAY</v>
      </c>
      <c r="M54" s="480" t="s">
        <v>636</v>
      </c>
      <c r="N54" s="479"/>
      <c r="O54" s="479"/>
      <c r="P54" s="365"/>
    </row>
    <row r="55" spans="1:16" ht="47.15" customHeight="1" x14ac:dyDescent="0.35">
      <c r="A55" s="474">
        <v>5</v>
      </c>
      <c r="B55" s="425" t="str">
        <f t="shared" si="4"/>
        <v/>
      </c>
      <c r="C55" s="475">
        <f>IFERROR(IF(N55&lt;&gt;"",N55,IF(A55=A54,IF(C54&lt;YEAR('Overview - Section A'!$E$8),C54+1,""),YEAR('Overview - Section A'!$E$7))),"")</f>
        <v>2020</v>
      </c>
      <c r="D55" s="476"/>
      <c r="E55" s="428"/>
      <c r="F55" s="429" t="str">
        <f t="shared" si="6"/>
        <v/>
      </c>
      <c r="G55" s="430"/>
      <c r="H55" s="431"/>
      <c r="I55" s="477"/>
      <c r="J55" s="478" t="s">
        <v>429</v>
      </c>
      <c r="K55" s="479" t="b">
        <f t="shared" si="5"/>
        <v>0</v>
      </c>
      <c r="L55" s="479" t="str">
        <f>IFERROR(IF(G55&lt;&gt;"",INDEX('Overview - Section A'!$U$45:$U$52,MATCH(G55,'Overview - Section A'!$A$45:$A$52,1)),J55),"")</f>
        <v>a1Y36000002bbLVEAY</v>
      </c>
      <c r="M55" s="480" t="s">
        <v>637</v>
      </c>
      <c r="N55" s="479"/>
      <c r="O55" s="479"/>
      <c r="P55" s="365"/>
    </row>
    <row r="56" spans="1:16" ht="47.15" customHeight="1" x14ac:dyDescent="0.35">
      <c r="A56" s="474">
        <v>5</v>
      </c>
      <c r="B56" s="425" t="str">
        <f t="shared" si="4"/>
        <v/>
      </c>
      <c r="C56" s="475">
        <f>IFERROR(IF(N56&lt;&gt;"",N56,IF(A56=A55,IF(C55&lt;YEAR('Overview - Section A'!$E$8),C55+1,""),YEAR('Overview - Section A'!$E$7))),"")</f>
        <v>2021</v>
      </c>
      <c r="D56" s="476"/>
      <c r="E56" s="428"/>
      <c r="F56" s="429" t="str">
        <f t="shared" si="6"/>
        <v/>
      </c>
      <c r="G56" s="430"/>
      <c r="H56" s="431"/>
      <c r="I56" s="477"/>
      <c r="J56" s="478" t="s">
        <v>431</v>
      </c>
      <c r="K56" s="479" t="b">
        <f t="shared" si="5"/>
        <v>0</v>
      </c>
      <c r="L56" s="479" t="str">
        <f>IFERROR(IF(G56&lt;&gt;"",INDEX('Overview - Section A'!$U$45:$U$52,MATCH(G56,'Overview - Section A'!$A$45:$A$52,1)),J56),"")</f>
        <v>a1Y36000002bbLWEAY</v>
      </c>
      <c r="M56" s="480" t="s">
        <v>638</v>
      </c>
      <c r="N56" s="479"/>
      <c r="O56" s="479"/>
      <c r="P56" s="365"/>
    </row>
    <row r="57" spans="1:16" ht="47.15" customHeight="1" x14ac:dyDescent="0.35">
      <c r="A57" s="474">
        <v>5</v>
      </c>
      <c r="B57" s="425" t="str">
        <f t="shared" si="4"/>
        <v/>
      </c>
      <c r="C57" s="475" t="str">
        <f>IFERROR(IF(N57&lt;&gt;"",N57,IF(A57=A56,IF(C56&lt;YEAR('Overview - Section A'!$E$8),C56+1,""),YEAR('Overview - Section A'!$E$7))),"")</f>
        <v/>
      </c>
      <c r="D57" s="476"/>
      <c r="E57" s="428"/>
      <c r="F57" s="429" t="str">
        <f t="shared" si="6"/>
        <v/>
      </c>
      <c r="G57" s="430"/>
      <c r="H57" s="431"/>
      <c r="I57" s="477"/>
      <c r="J57" s="478" t="s">
        <v>433</v>
      </c>
      <c r="K57" s="479" t="b">
        <f t="shared" si="5"/>
        <v>0</v>
      </c>
      <c r="L57" s="479" t="str">
        <f>IFERROR(IF(G57&lt;&gt;"",INDEX('Overview - Section A'!$U$45:$U$52,MATCH(G57,'Overview - Section A'!$A$45:$A$52,1)),J57),"")</f>
        <v>a1Y36000002bbLXEAY</v>
      </c>
      <c r="M57" s="480" t="s">
        <v>639</v>
      </c>
      <c r="N57" s="479"/>
      <c r="O57" s="479"/>
      <c r="P57" s="365"/>
    </row>
    <row r="58" spans="1:16" ht="47.15" customHeight="1" x14ac:dyDescent="0.35">
      <c r="A58" s="474">
        <v>5</v>
      </c>
      <c r="B58" s="425" t="str">
        <f t="shared" si="4"/>
        <v/>
      </c>
      <c r="C58" s="475" t="str">
        <f>IFERROR(IF(N58&lt;&gt;"",N58,IF(A58=A57,IF(C57&lt;YEAR('Overview - Section A'!$E$8),C57+1,""),YEAR('Overview - Section A'!$E$7))),"")</f>
        <v/>
      </c>
      <c r="D58" s="476"/>
      <c r="E58" s="428"/>
      <c r="F58" s="429" t="str">
        <f t="shared" si="6"/>
        <v/>
      </c>
      <c r="G58" s="430"/>
      <c r="H58" s="431"/>
      <c r="I58" s="477"/>
      <c r="J58" s="478" t="s">
        <v>435</v>
      </c>
      <c r="K58" s="479" t="b">
        <f t="shared" si="5"/>
        <v>0</v>
      </c>
      <c r="L58" s="479" t="str">
        <f>IFERROR(IF(G58&lt;&gt;"",INDEX('Overview - Section A'!$U$45:$U$52,MATCH(G58,'Overview - Section A'!$A$45:$A$52,1)),J58),"")</f>
        <v>a1Y36000002bbLYEAY</v>
      </c>
      <c r="M58" s="480" t="s">
        <v>640</v>
      </c>
      <c r="N58" s="479"/>
      <c r="O58" s="479"/>
      <c r="P58" s="365"/>
    </row>
    <row r="59" spans="1:16" ht="47.15" customHeight="1" x14ac:dyDescent="0.35">
      <c r="A59" s="474">
        <v>5</v>
      </c>
      <c r="B59" s="425" t="str">
        <f t="shared" si="4"/>
        <v/>
      </c>
      <c r="C59" s="475" t="str">
        <f>IFERROR(IF(N59&lt;&gt;"",N59,IF(A59=A58,IF(C58&lt;YEAR('Overview - Section A'!$E$8),C58+1,""),YEAR('Overview - Section A'!$E$7))),"")</f>
        <v/>
      </c>
      <c r="D59" s="476"/>
      <c r="E59" s="428"/>
      <c r="F59" s="429" t="str">
        <f t="shared" si="6"/>
        <v/>
      </c>
      <c r="G59" s="430"/>
      <c r="H59" s="431"/>
      <c r="I59" s="477"/>
      <c r="J59" s="478" t="s">
        <v>437</v>
      </c>
      <c r="K59" s="479" t="b">
        <f t="shared" si="5"/>
        <v>0</v>
      </c>
      <c r="L59" s="479" t="str">
        <f>IFERROR(IF(G59&lt;&gt;"",INDEX('Overview - Section A'!$U$45:$U$52,MATCH(G59,'Overview - Section A'!$A$45:$A$52,1)),J59),"")</f>
        <v>a1Y36000002bbLZEAY</v>
      </c>
      <c r="M59" s="480" t="s">
        <v>641</v>
      </c>
      <c r="N59" s="479"/>
      <c r="O59" s="479"/>
      <c r="P59" s="365"/>
    </row>
    <row r="60" spans="1:16" ht="47.15" customHeight="1" x14ac:dyDescent="0.35">
      <c r="A60" s="474">
        <v>6</v>
      </c>
      <c r="B60" s="425" t="str">
        <f t="shared" si="4"/>
        <v/>
      </c>
      <c r="C60" s="475">
        <f>IFERROR(IF(N60&lt;&gt;"",N60,IF(A60=A59,IF(C59&lt;YEAR('Overview - Section A'!$E$8),C59+1,""),YEAR('Overview - Section A'!$E$7))),"")</f>
        <v>2019</v>
      </c>
      <c r="D60" s="476"/>
      <c r="E60" s="428"/>
      <c r="F60" s="429" t="str">
        <f t="shared" si="6"/>
        <v/>
      </c>
      <c r="G60" s="430"/>
      <c r="H60" s="431"/>
      <c r="I60" s="477"/>
      <c r="J60" s="478" t="s">
        <v>427</v>
      </c>
      <c r="K60" s="479" t="b">
        <f t="shared" si="5"/>
        <v>0</v>
      </c>
      <c r="L60" s="479" t="str">
        <f>IFERROR(IF(G60&lt;&gt;"",INDEX('Overview - Section A'!$U$45:$U$52,MATCH(G60,'Overview - Section A'!$A$45:$A$52,1)),J60),"")</f>
        <v>a1Y36000002bbLUEAY</v>
      </c>
      <c r="M60" s="480" t="s">
        <v>642</v>
      </c>
      <c r="N60" s="479"/>
      <c r="O60" s="479"/>
      <c r="P60" s="365"/>
    </row>
    <row r="61" spans="1:16" ht="47.15" customHeight="1" x14ac:dyDescent="0.35">
      <c r="A61" s="474">
        <v>6</v>
      </c>
      <c r="B61" s="425" t="str">
        <f t="shared" si="4"/>
        <v/>
      </c>
      <c r="C61" s="475">
        <f>IFERROR(IF(N61&lt;&gt;"",N61,IF(A61=A60,IF(C60&lt;YEAR('Overview - Section A'!$E$8),C60+1,""),YEAR('Overview - Section A'!$E$7))),"")</f>
        <v>2020</v>
      </c>
      <c r="D61" s="476"/>
      <c r="E61" s="428"/>
      <c r="F61" s="429" t="str">
        <f t="shared" si="6"/>
        <v/>
      </c>
      <c r="G61" s="430"/>
      <c r="H61" s="431"/>
      <c r="I61" s="477"/>
      <c r="J61" s="478" t="s">
        <v>429</v>
      </c>
      <c r="K61" s="479" t="b">
        <f t="shared" si="5"/>
        <v>0</v>
      </c>
      <c r="L61" s="479" t="str">
        <f>IFERROR(IF(G61&lt;&gt;"",INDEX('Overview - Section A'!$U$45:$U$52,MATCH(G61,'Overview - Section A'!$A$45:$A$52,1)),J61),"")</f>
        <v>a1Y36000002bbLVEAY</v>
      </c>
      <c r="M61" s="480" t="s">
        <v>643</v>
      </c>
      <c r="N61" s="479"/>
      <c r="O61" s="479"/>
      <c r="P61" s="365"/>
    </row>
    <row r="62" spans="1:16" ht="47.15" customHeight="1" x14ac:dyDescent="0.35">
      <c r="A62" s="474">
        <v>6</v>
      </c>
      <c r="B62" s="425" t="str">
        <f t="shared" si="4"/>
        <v/>
      </c>
      <c r="C62" s="475">
        <f>IFERROR(IF(N62&lt;&gt;"",N62,IF(A62=A61,IF(C61&lt;YEAR('Overview - Section A'!$E$8),C61+1,""),YEAR('Overview - Section A'!$E$7))),"")</f>
        <v>2021</v>
      </c>
      <c r="D62" s="476"/>
      <c r="E62" s="428"/>
      <c r="F62" s="429" t="str">
        <f t="shared" si="6"/>
        <v/>
      </c>
      <c r="G62" s="430"/>
      <c r="H62" s="431"/>
      <c r="I62" s="477"/>
      <c r="J62" s="478" t="s">
        <v>431</v>
      </c>
      <c r="K62" s="479" t="b">
        <f t="shared" si="5"/>
        <v>0</v>
      </c>
      <c r="L62" s="479" t="str">
        <f>IFERROR(IF(G62&lt;&gt;"",INDEX('Overview - Section A'!$U$45:$U$52,MATCH(G62,'Overview - Section A'!$A$45:$A$52,1)),J62),"")</f>
        <v>a1Y36000002bbLWEAY</v>
      </c>
      <c r="M62" s="480" t="s">
        <v>644</v>
      </c>
      <c r="N62" s="479"/>
      <c r="O62" s="479"/>
      <c r="P62" s="365"/>
    </row>
    <row r="63" spans="1:16" ht="47.15" customHeight="1" x14ac:dyDescent="0.35">
      <c r="A63" s="474">
        <v>6</v>
      </c>
      <c r="B63" s="425" t="str">
        <f t="shared" si="4"/>
        <v/>
      </c>
      <c r="C63" s="475" t="str">
        <f>IFERROR(IF(N63&lt;&gt;"",N63,IF(A63=A62,IF(C62&lt;YEAR('Overview - Section A'!$E$8),C62+1,""),YEAR('Overview - Section A'!$E$7))),"")</f>
        <v/>
      </c>
      <c r="D63" s="476"/>
      <c r="E63" s="428"/>
      <c r="F63" s="429" t="str">
        <f t="shared" si="6"/>
        <v/>
      </c>
      <c r="G63" s="430"/>
      <c r="H63" s="431"/>
      <c r="I63" s="477"/>
      <c r="J63" s="478" t="s">
        <v>433</v>
      </c>
      <c r="K63" s="479" t="b">
        <f t="shared" si="5"/>
        <v>0</v>
      </c>
      <c r="L63" s="479" t="str">
        <f>IFERROR(IF(G63&lt;&gt;"",INDEX('Overview - Section A'!$U$45:$U$52,MATCH(G63,'Overview - Section A'!$A$45:$A$52,1)),J63),"")</f>
        <v>a1Y36000002bbLXEAY</v>
      </c>
      <c r="M63" s="480" t="s">
        <v>645</v>
      </c>
      <c r="N63" s="479"/>
      <c r="O63" s="479"/>
      <c r="P63" s="365"/>
    </row>
    <row r="64" spans="1:16" ht="47.15" customHeight="1" x14ac:dyDescent="0.35">
      <c r="A64" s="474">
        <v>6</v>
      </c>
      <c r="B64" s="425" t="str">
        <f t="shared" si="4"/>
        <v/>
      </c>
      <c r="C64" s="475" t="str">
        <f>IFERROR(IF(N64&lt;&gt;"",N64,IF(A64=A63,IF(C63&lt;YEAR('Overview - Section A'!$E$8),C63+1,""),YEAR('Overview - Section A'!$E$7))),"")</f>
        <v/>
      </c>
      <c r="D64" s="476"/>
      <c r="E64" s="428"/>
      <c r="F64" s="429" t="str">
        <f t="shared" si="6"/>
        <v/>
      </c>
      <c r="G64" s="430"/>
      <c r="H64" s="431"/>
      <c r="I64" s="477"/>
      <c r="J64" s="478" t="s">
        <v>435</v>
      </c>
      <c r="K64" s="479" t="b">
        <f t="shared" si="5"/>
        <v>0</v>
      </c>
      <c r="L64" s="479" t="str">
        <f>IFERROR(IF(G64&lt;&gt;"",INDEX('Overview - Section A'!$U$45:$U$52,MATCH(G64,'Overview - Section A'!$A$45:$A$52,1)),J64),"")</f>
        <v>a1Y36000002bbLYEAY</v>
      </c>
      <c r="M64" s="480" t="s">
        <v>646</v>
      </c>
      <c r="N64" s="479"/>
      <c r="O64" s="479"/>
      <c r="P64" s="365"/>
    </row>
    <row r="65" spans="1:16" ht="47.15" customHeight="1" x14ac:dyDescent="0.35">
      <c r="A65" s="474">
        <v>6</v>
      </c>
      <c r="B65" s="425" t="str">
        <f t="shared" si="4"/>
        <v/>
      </c>
      <c r="C65" s="475" t="str">
        <f>IFERROR(IF(N65&lt;&gt;"",N65,IF(A65=A64,IF(C64&lt;YEAR('Overview - Section A'!$E$8),C64+1,""),YEAR('Overview - Section A'!$E$7))),"")</f>
        <v/>
      </c>
      <c r="D65" s="476"/>
      <c r="E65" s="428"/>
      <c r="F65" s="429" t="str">
        <f t="shared" si="6"/>
        <v/>
      </c>
      <c r="G65" s="430"/>
      <c r="H65" s="431"/>
      <c r="I65" s="477"/>
      <c r="J65" s="478" t="s">
        <v>437</v>
      </c>
      <c r="K65" s="479" t="b">
        <f t="shared" si="5"/>
        <v>0</v>
      </c>
      <c r="L65" s="479" t="str">
        <f>IFERROR(IF(G65&lt;&gt;"",INDEX('Overview - Section A'!$U$45:$U$52,MATCH(G65,'Overview - Section A'!$A$45:$A$52,1)),J65),"")</f>
        <v>a1Y36000002bbLZEAY</v>
      </c>
      <c r="M65" s="480" t="s">
        <v>647</v>
      </c>
      <c r="N65" s="479"/>
      <c r="O65" s="479"/>
      <c r="P65" s="365"/>
    </row>
    <row r="66" spans="1:16" ht="47.15" customHeight="1" x14ac:dyDescent="0.35">
      <c r="A66" s="474">
        <v>7</v>
      </c>
      <c r="B66" s="425" t="str">
        <f t="shared" si="4"/>
        <v/>
      </c>
      <c r="C66" s="475">
        <f>IFERROR(IF(N66&lt;&gt;"",N66,IF(A66=A65,IF(C65&lt;YEAR('Overview - Section A'!$E$8),C65+1,""),YEAR('Overview - Section A'!$E$7))),"")</f>
        <v>2019</v>
      </c>
      <c r="D66" s="476"/>
      <c r="E66" s="428"/>
      <c r="F66" s="429" t="str">
        <f t="shared" si="6"/>
        <v/>
      </c>
      <c r="G66" s="430"/>
      <c r="H66" s="431"/>
      <c r="I66" s="477"/>
      <c r="J66" s="478" t="s">
        <v>427</v>
      </c>
      <c r="K66" s="479" t="b">
        <f t="shared" si="5"/>
        <v>0</v>
      </c>
      <c r="L66" s="479" t="str">
        <f>IFERROR(IF(G66&lt;&gt;"",INDEX('Overview - Section A'!$U$45:$U$52,MATCH(G66,'Overview - Section A'!$A$45:$A$52,1)),J66),"")</f>
        <v>a1Y36000002bbLUEAY</v>
      </c>
      <c r="M66" s="480" t="s">
        <v>648</v>
      </c>
      <c r="N66" s="479"/>
      <c r="O66" s="479"/>
      <c r="P66" s="365"/>
    </row>
    <row r="67" spans="1:16" ht="47.15" customHeight="1" x14ac:dyDescent="0.35">
      <c r="A67" s="474">
        <v>7</v>
      </c>
      <c r="B67" s="425" t="str">
        <f t="shared" si="4"/>
        <v/>
      </c>
      <c r="C67" s="475">
        <f>IFERROR(IF(N67&lt;&gt;"",N67,IF(A67=A66,IF(C66&lt;YEAR('Overview - Section A'!$E$8),C66+1,""),YEAR('Overview - Section A'!$E$7))),"")</f>
        <v>2020</v>
      </c>
      <c r="D67" s="476"/>
      <c r="E67" s="428"/>
      <c r="F67" s="429" t="str">
        <f t="shared" si="6"/>
        <v/>
      </c>
      <c r="G67" s="430"/>
      <c r="H67" s="431"/>
      <c r="I67" s="477"/>
      <c r="J67" s="478" t="s">
        <v>429</v>
      </c>
      <c r="K67" s="479" t="b">
        <f t="shared" si="5"/>
        <v>0</v>
      </c>
      <c r="L67" s="479" t="str">
        <f>IFERROR(IF(G67&lt;&gt;"",INDEX('Overview - Section A'!$U$45:$U$52,MATCH(G67,'Overview - Section A'!$A$45:$A$52,1)),J67),"")</f>
        <v>a1Y36000002bbLVEAY</v>
      </c>
      <c r="M67" s="480" t="s">
        <v>649</v>
      </c>
      <c r="N67" s="479"/>
      <c r="O67" s="479"/>
      <c r="P67" s="365"/>
    </row>
    <row r="68" spans="1:16" ht="47.15" customHeight="1" x14ac:dyDescent="0.35">
      <c r="A68" s="474">
        <v>7</v>
      </c>
      <c r="B68" s="425" t="str">
        <f t="shared" si="4"/>
        <v/>
      </c>
      <c r="C68" s="475">
        <f>IFERROR(IF(N68&lt;&gt;"",N68,IF(A68=A67,IF(C67&lt;YEAR('Overview - Section A'!$E$8),C67+1,""),YEAR('Overview - Section A'!$E$7))),"")</f>
        <v>2021</v>
      </c>
      <c r="D68" s="476"/>
      <c r="E68" s="428"/>
      <c r="F68" s="429" t="str">
        <f t="shared" si="6"/>
        <v/>
      </c>
      <c r="G68" s="430"/>
      <c r="H68" s="431"/>
      <c r="I68" s="477"/>
      <c r="J68" s="478" t="s">
        <v>431</v>
      </c>
      <c r="K68" s="479" t="b">
        <f t="shared" si="5"/>
        <v>0</v>
      </c>
      <c r="L68" s="479" t="str">
        <f>IFERROR(IF(G68&lt;&gt;"",INDEX('Overview - Section A'!$U$45:$U$52,MATCH(G68,'Overview - Section A'!$A$45:$A$52,1)),J68),"")</f>
        <v>a1Y36000002bbLWEAY</v>
      </c>
      <c r="M68" s="480" t="s">
        <v>650</v>
      </c>
      <c r="N68" s="479"/>
      <c r="O68" s="479"/>
      <c r="P68" s="365"/>
    </row>
    <row r="69" spans="1:16" ht="47.15" customHeight="1" x14ac:dyDescent="0.35">
      <c r="A69" s="474">
        <v>7</v>
      </c>
      <c r="B69" s="425" t="str">
        <f t="shared" si="4"/>
        <v/>
      </c>
      <c r="C69" s="475" t="str">
        <f>IFERROR(IF(N69&lt;&gt;"",N69,IF(A69=A68,IF(C68&lt;YEAR('Overview - Section A'!$E$8),C68+1,""),YEAR('Overview - Section A'!$E$7))),"")</f>
        <v/>
      </c>
      <c r="D69" s="476"/>
      <c r="E69" s="428"/>
      <c r="F69" s="429" t="str">
        <f t="shared" si="6"/>
        <v/>
      </c>
      <c r="G69" s="430"/>
      <c r="H69" s="431"/>
      <c r="I69" s="477"/>
      <c r="J69" s="478" t="s">
        <v>433</v>
      </c>
      <c r="K69" s="479" t="b">
        <f t="shared" si="5"/>
        <v>0</v>
      </c>
      <c r="L69" s="479" t="str">
        <f>IFERROR(IF(G69&lt;&gt;"",INDEX('Overview - Section A'!$U$45:$U$52,MATCH(G69,'Overview - Section A'!$A$45:$A$52,1)),J69),"")</f>
        <v>a1Y36000002bbLXEAY</v>
      </c>
      <c r="M69" s="480" t="s">
        <v>651</v>
      </c>
      <c r="N69" s="479"/>
      <c r="O69" s="479"/>
      <c r="P69" s="365"/>
    </row>
    <row r="70" spans="1:16" ht="47.15" customHeight="1" x14ac:dyDescent="0.35">
      <c r="A70" s="474">
        <v>7</v>
      </c>
      <c r="B70" s="425" t="str">
        <f t="shared" si="4"/>
        <v/>
      </c>
      <c r="C70" s="475" t="str">
        <f>IFERROR(IF(N70&lt;&gt;"",N70,IF(A70=A69,IF(C69&lt;YEAR('Overview - Section A'!$E$8),C69+1,""),YEAR('Overview - Section A'!$E$7))),"")</f>
        <v/>
      </c>
      <c r="D70" s="476"/>
      <c r="E70" s="428"/>
      <c r="F70" s="429" t="str">
        <f t="shared" si="6"/>
        <v/>
      </c>
      <c r="G70" s="430"/>
      <c r="H70" s="431"/>
      <c r="I70" s="477"/>
      <c r="J70" s="478" t="s">
        <v>435</v>
      </c>
      <c r="K70" s="479" t="b">
        <f t="shared" si="5"/>
        <v>0</v>
      </c>
      <c r="L70" s="479" t="str">
        <f>IFERROR(IF(G70&lt;&gt;"",INDEX('Overview - Section A'!$U$45:$U$52,MATCH(G70,'Overview - Section A'!$A$45:$A$52,1)),J70),"")</f>
        <v>a1Y36000002bbLYEAY</v>
      </c>
      <c r="M70" s="480" t="s">
        <v>652</v>
      </c>
      <c r="N70" s="479"/>
      <c r="O70" s="479"/>
      <c r="P70" s="365"/>
    </row>
    <row r="71" spans="1:16" ht="47.15" customHeight="1" x14ac:dyDescent="0.35">
      <c r="A71" s="474">
        <v>7</v>
      </c>
      <c r="B71" s="425" t="str">
        <f t="shared" si="4"/>
        <v/>
      </c>
      <c r="C71" s="475" t="str">
        <f>IFERROR(IF(N71&lt;&gt;"",N71,IF(A71=A70,IF(C70&lt;YEAR('Overview - Section A'!$E$8),C70+1,""),YEAR('Overview - Section A'!$E$7))),"")</f>
        <v/>
      </c>
      <c r="D71" s="476"/>
      <c r="E71" s="428"/>
      <c r="F71" s="429" t="str">
        <f t="shared" si="6"/>
        <v/>
      </c>
      <c r="G71" s="430"/>
      <c r="H71" s="431"/>
      <c r="I71" s="477"/>
      <c r="J71" s="478" t="s">
        <v>437</v>
      </c>
      <c r="K71" s="479" t="b">
        <f t="shared" si="5"/>
        <v>0</v>
      </c>
      <c r="L71" s="479" t="str">
        <f>IFERROR(IF(G71&lt;&gt;"",INDEX('Overview - Section A'!$U$45:$U$52,MATCH(G71,'Overview - Section A'!$A$45:$A$52,1)),J71),"")</f>
        <v>a1Y36000002bbLZEAY</v>
      </c>
      <c r="M71" s="480" t="s">
        <v>653</v>
      </c>
      <c r="N71" s="479"/>
      <c r="O71" s="479"/>
      <c r="P71" s="365"/>
    </row>
    <row r="72" spans="1:16" ht="47.15" customHeight="1" x14ac:dyDescent="0.35">
      <c r="A72" s="474">
        <v>8</v>
      </c>
      <c r="B72" s="425" t="str">
        <f t="shared" si="4"/>
        <v/>
      </c>
      <c r="C72" s="475">
        <f>IFERROR(IF(N72&lt;&gt;"",N72,IF(A72=A71,IF(C71&lt;YEAR('Overview - Section A'!$E$8),C71+1,""),YEAR('Overview - Section A'!$E$7))),"")</f>
        <v>2019</v>
      </c>
      <c r="D72" s="476"/>
      <c r="E72" s="428"/>
      <c r="F72" s="429" t="str">
        <f t="shared" si="6"/>
        <v/>
      </c>
      <c r="G72" s="430"/>
      <c r="H72" s="431"/>
      <c r="I72" s="477"/>
      <c r="J72" s="478" t="s">
        <v>427</v>
      </c>
      <c r="K72" s="479" t="b">
        <f t="shared" si="5"/>
        <v>0</v>
      </c>
      <c r="L72" s="479" t="str">
        <f>IFERROR(IF(G72&lt;&gt;"",INDEX('Overview - Section A'!$U$45:$U$52,MATCH(G72,'Overview - Section A'!$A$45:$A$52,1)),J72),"")</f>
        <v>a1Y36000002bbLUEAY</v>
      </c>
      <c r="M72" s="480" t="s">
        <v>654</v>
      </c>
      <c r="N72" s="479"/>
      <c r="O72" s="479"/>
      <c r="P72" s="365"/>
    </row>
    <row r="73" spans="1:16" ht="47.15" customHeight="1" x14ac:dyDescent="0.35">
      <c r="A73" s="474">
        <v>8</v>
      </c>
      <c r="B73" s="425" t="str">
        <f t="shared" si="4"/>
        <v/>
      </c>
      <c r="C73" s="475">
        <f>IFERROR(IF(N73&lt;&gt;"",N73,IF(A73=A72,IF(C72&lt;YEAR('Overview - Section A'!$E$8),C72+1,""),YEAR('Overview - Section A'!$E$7))),"")</f>
        <v>2020</v>
      </c>
      <c r="D73" s="476"/>
      <c r="E73" s="428"/>
      <c r="F73" s="429" t="str">
        <f t="shared" si="6"/>
        <v/>
      </c>
      <c r="G73" s="430"/>
      <c r="H73" s="431"/>
      <c r="I73" s="477"/>
      <c r="J73" s="478" t="s">
        <v>429</v>
      </c>
      <c r="K73" s="479" t="b">
        <f t="shared" si="5"/>
        <v>0</v>
      </c>
      <c r="L73" s="479" t="str">
        <f>IFERROR(IF(G73&lt;&gt;"",INDEX('Overview - Section A'!$U$45:$U$52,MATCH(G73,'Overview - Section A'!$A$45:$A$52,1)),J73),"")</f>
        <v>a1Y36000002bbLVEAY</v>
      </c>
      <c r="M73" s="480" t="s">
        <v>655</v>
      </c>
      <c r="N73" s="479"/>
      <c r="O73" s="479"/>
      <c r="P73" s="365"/>
    </row>
    <row r="74" spans="1:16" ht="47.15" customHeight="1" x14ac:dyDescent="0.35">
      <c r="A74" s="474">
        <v>8</v>
      </c>
      <c r="B74" s="425" t="str">
        <f t="shared" si="4"/>
        <v/>
      </c>
      <c r="C74" s="475">
        <f>IFERROR(IF(N74&lt;&gt;"",N74,IF(A74=A73,IF(C73&lt;YEAR('Overview - Section A'!$E$8),C73+1,""),YEAR('Overview - Section A'!$E$7))),"")</f>
        <v>2021</v>
      </c>
      <c r="D74" s="476"/>
      <c r="E74" s="428"/>
      <c r="F74" s="429" t="str">
        <f t="shared" si="6"/>
        <v/>
      </c>
      <c r="G74" s="430"/>
      <c r="H74" s="431"/>
      <c r="I74" s="477"/>
      <c r="J74" s="478" t="s">
        <v>431</v>
      </c>
      <c r="K74" s="479" t="b">
        <f t="shared" si="5"/>
        <v>0</v>
      </c>
      <c r="L74" s="479" t="str">
        <f>IFERROR(IF(G74&lt;&gt;"",INDEX('Overview - Section A'!$U$45:$U$52,MATCH(G74,'Overview - Section A'!$A$45:$A$52,1)),J74),"")</f>
        <v>a1Y36000002bbLWEAY</v>
      </c>
      <c r="M74" s="480" t="s">
        <v>656</v>
      </c>
      <c r="N74" s="479"/>
      <c r="O74" s="479"/>
      <c r="P74" s="365"/>
    </row>
    <row r="75" spans="1:16" ht="47.15" customHeight="1" x14ac:dyDescent="0.35">
      <c r="A75" s="474">
        <v>8</v>
      </c>
      <c r="B75" s="425" t="str">
        <f t="shared" si="4"/>
        <v/>
      </c>
      <c r="C75" s="475" t="str">
        <f>IFERROR(IF(N75&lt;&gt;"",N75,IF(A75=A74,IF(C74&lt;YEAR('Overview - Section A'!$E$8),C74+1,""),YEAR('Overview - Section A'!$E$7))),"")</f>
        <v/>
      </c>
      <c r="D75" s="476"/>
      <c r="E75" s="428"/>
      <c r="F75" s="429" t="str">
        <f t="shared" si="6"/>
        <v/>
      </c>
      <c r="G75" s="430"/>
      <c r="H75" s="431"/>
      <c r="I75" s="477"/>
      <c r="J75" s="478" t="s">
        <v>433</v>
      </c>
      <c r="K75" s="479" t="b">
        <f t="shared" si="5"/>
        <v>0</v>
      </c>
      <c r="L75" s="479" t="str">
        <f>IFERROR(IF(G75&lt;&gt;"",INDEX('Overview - Section A'!$U$45:$U$52,MATCH(G75,'Overview - Section A'!$A$45:$A$52,1)),J75),"")</f>
        <v>a1Y36000002bbLXEAY</v>
      </c>
      <c r="M75" s="480" t="s">
        <v>657</v>
      </c>
      <c r="N75" s="479"/>
      <c r="O75" s="479"/>
      <c r="P75" s="365"/>
    </row>
    <row r="76" spans="1:16" ht="47.15" customHeight="1" x14ac:dyDescent="0.35">
      <c r="A76" s="474">
        <v>8</v>
      </c>
      <c r="B76" s="425" t="str">
        <f t="shared" si="4"/>
        <v/>
      </c>
      <c r="C76" s="475" t="str">
        <f>IFERROR(IF(N76&lt;&gt;"",N76,IF(A76=A75,IF(C75&lt;YEAR('Overview - Section A'!$E$8),C75+1,""),YEAR('Overview - Section A'!$E$7))),"")</f>
        <v/>
      </c>
      <c r="D76" s="476"/>
      <c r="E76" s="428"/>
      <c r="F76" s="429" t="str">
        <f t="shared" si="6"/>
        <v/>
      </c>
      <c r="G76" s="430"/>
      <c r="H76" s="431"/>
      <c r="I76" s="477"/>
      <c r="J76" s="478" t="s">
        <v>435</v>
      </c>
      <c r="K76" s="479" t="b">
        <f t="shared" si="5"/>
        <v>0</v>
      </c>
      <c r="L76" s="479" t="str">
        <f>IFERROR(IF(G76&lt;&gt;"",INDEX('Overview - Section A'!$U$45:$U$52,MATCH(G76,'Overview - Section A'!$A$45:$A$52,1)),J76),"")</f>
        <v>a1Y36000002bbLYEAY</v>
      </c>
      <c r="M76" s="480" t="s">
        <v>658</v>
      </c>
      <c r="N76" s="479"/>
      <c r="O76" s="479"/>
      <c r="P76" s="365"/>
    </row>
    <row r="77" spans="1:16" ht="47.15" customHeight="1" x14ac:dyDescent="0.35">
      <c r="A77" s="474">
        <v>8</v>
      </c>
      <c r="B77" s="425" t="str">
        <f t="shared" si="4"/>
        <v/>
      </c>
      <c r="C77" s="475" t="str">
        <f>IFERROR(IF(N77&lt;&gt;"",N77,IF(A77=A76,IF(C76&lt;YEAR('Overview - Section A'!$E$8),C76+1,""),YEAR('Overview - Section A'!$E$7))),"")</f>
        <v/>
      </c>
      <c r="D77" s="476"/>
      <c r="E77" s="428"/>
      <c r="F77" s="429" t="str">
        <f t="shared" si="6"/>
        <v/>
      </c>
      <c r="G77" s="430"/>
      <c r="H77" s="431"/>
      <c r="I77" s="477"/>
      <c r="J77" s="478" t="s">
        <v>437</v>
      </c>
      <c r="K77" s="479" t="b">
        <f t="shared" si="5"/>
        <v>0</v>
      </c>
      <c r="L77" s="479" t="str">
        <f>IFERROR(IF(G77&lt;&gt;"",INDEX('Overview - Section A'!$U$45:$U$52,MATCH(G77,'Overview - Section A'!$A$45:$A$52,1)),J77),"")</f>
        <v>a1Y36000002bbLZEAY</v>
      </c>
      <c r="M77" s="480" t="s">
        <v>659</v>
      </c>
      <c r="N77" s="479"/>
      <c r="O77" s="479"/>
      <c r="P77" s="365"/>
    </row>
    <row r="78" spans="1:16" ht="47.15" customHeight="1" x14ac:dyDescent="0.35">
      <c r="A78" s="474">
        <v>9</v>
      </c>
      <c r="B78" s="425" t="str">
        <f t="shared" si="4"/>
        <v/>
      </c>
      <c r="C78" s="475">
        <f>IFERROR(IF(N78&lt;&gt;"",N78,IF(A78=A77,IF(C77&lt;YEAR('Overview - Section A'!$E$8),C77+1,""),YEAR('Overview - Section A'!$E$7))),"")</f>
        <v>2019</v>
      </c>
      <c r="D78" s="476"/>
      <c r="E78" s="428"/>
      <c r="F78" s="429" t="str">
        <f t="shared" si="6"/>
        <v/>
      </c>
      <c r="G78" s="430"/>
      <c r="H78" s="431"/>
      <c r="I78" s="477"/>
      <c r="J78" s="478" t="s">
        <v>427</v>
      </c>
      <c r="K78" s="479" t="b">
        <f t="shared" si="5"/>
        <v>0</v>
      </c>
      <c r="L78" s="479" t="str">
        <f>IFERROR(IF(G78&lt;&gt;"",INDEX('Overview - Section A'!$U$45:$U$52,MATCH(G78,'Overview - Section A'!$A$45:$A$52,1)),J78),"")</f>
        <v>a1Y36000002bbLUEAY</v>
      </c>
      <c r="M78" s="480" t="s">
        <v>660</v>
      </c>
      <c r="N78" s="479"/>
      <c r="O78" s="479"/>
      <c r="P78" s="365"/>
    </row>
    <row r="79" spans="1:16" ht="47.15" customHeight="1" x14ac:dyDescent="0.35">
      <c r="A79" s="474">
        <v>9</v>
      </c>
      <c r="B79" s="425" t="str">
        <f t="shared" si="4"/>
        <v/>
      </c>
      <c r="C79" s="475">
        <f>IFERROR(IF(N79&lt;&gt;"",N79,IF(A79=A78,IF(C78&lt;YEAR('Overview - Section A'!$E$8),C78+1,""),YEAR('Overview - Section A'!$E$7))),"")</f>
        <v>2020</v>
      </c>
      <c r="D79" s="476"/>
      <c r="E79" s="428"/>
      <c r="F79" s="429" t="str">
        <f t="shared" si="6"/>
        <v/>
      </c>
      <c r="G79" s="430"/>
      <c r="H79" s="431"/>
      <c r="I79" s="477"/>
      <c r="J79" s="478" t="s">
        <v>429</v>
      </c>
      <c r="K79" s="479" t="b">
        <f t="shared" si="5"/>
        <v>0</v>
      </c>
      <c r="L79" s="479" t="str">
        <f>IFERROR(IF(G79&lt;&gt;"",INDEX('Overview - Section A'!$U$45:$U$52,MATCH(G79,'Overview - Section A'!$A$45:$A$52,1)),J79),"")</f>
        <v>a1Y36000002bbLVEAY</v>
      </c>
      <c r="M79" s="480" t="s">
        <v>661</v>
      </c>
      <c r="N79" s="479"/>
      <c r="O79" s="479"/>
      <c r="P79" s="365"/>
    </row>
    <row r="80" spans="1:16" ht="47.15" customHeight="1" x14ac:dyDescent="0.35">
      <c r="A80" s="474">
        <v>9</v>
      </c>
      <c r="B80" s="425" t="str">
        <f t="shared" si="4"/>
        <v/>
      </c>
      <c r="C80" s="475">
        <f>IFERROR(IF(N80&lt;&gt;"",N80,IF(A80=A79,IF(C79&lt;YEAR('Overview - Section A'!$E$8),C79+1,""),YEAR('Overview - Section A'!$E$7))),"")</f>
        <v>2021</v>
      </c>
      <c r="D80" s="476"/>
      <c r="E80" s="428"/>
      <c r="F80" s="429" t="str">
        <f t="shared" si="6"/>
        <v/>
      </c>
      <c r="G80" s="430"/>
      <c r="H80" s="431"/>
      <c r="I80" s="477"/>
      <c r="J80" s="478" t="s">
        <v>431</v>
      </c>
      <c r="K80" s="479" t="b">
        <f t="shared" si="5"/>
        <v>0</v>
      </c>
      <c r="L80" s="479" t="str">
        <f>IFERROR(IF(G80&lt;&gt;"",INDEX('Overview - Section A'!$U$45:$U$52,MATCH(G80,'Overview - Section A'!$A$45:$A$52,1)),J80),"")</f>
        <v>a1Y36000002bbLWEAY</v>
      </c>
      <c r="M80" s="480" t="s">
        <v>662</v>
      </c>
      <c r="N80" s="479"/>
      <c r="O80" s="479"/>
      <c r="P80" s="365"/>
    </row>
    <row r="81" spans="1:16" ht="47.15" customHeight="1" x14ac:dyDescent="0.35">
      <c r="A81" s="474">
        <v>9</v>
      </c>
      <c r="B81" s="425" t="str">
        <f t="shared" si="4"/>
        <v/>
      </c>
      <c r="C81" s="475" t="str">
        <f>IFERROR(IF(N81&lt;&gt;"",N81,IF(A81=A80,IF(C80&lt;YEAR('Overview - Section A'!$E$8),C80+1,""),YEAR('Overview - Section A'!$E$7))),"")</f>
        <v/>
      </c>
      <c r="D81" s="476"/>
      <c r="E81" s="428"/>
      <c r="F81" s="429" t="str">
        <f t="shared" si="6"/>
        <v/>
      </c>
      <c r="G81" s="430"/>
      <c r="H81" s="431"/>
      <c r="I81" s="477"/>
      <c r="J81" s="478" t="s">
        <v>433</v>
      </c>
      <c r="K81" s="479" t="b">
        <f t="shared" si="5"/>
        <v>0</v>
      </c>
      <c r="L81" s="479" t="str">
        <f>IFERROR(IF(G81&lt;&gt;"",INDEX('Overview - Section A'!$U$45:$U$52,MATCH(G81,'Overview - Section A'!$A$45:$A$52,1)),J81),"")</f>
        <v>a1Y36000002bbLXEAY</v>
      </c>
      <c r="M81" s="480" t="s">
        <v>663</v>
      </c>
      <c r="N81" s="479"/>
      <c r="O81" s="479"/>
      <c r="P81" s="365"/>
    </row>
    <row r="82" spans="1:16" ht="47.15" customHeight="1" x14ac:dyDescent="0.35">
      <c r="A82" s="474">
        <v>9</v>
      </c>
      <c r="B82" s="425" t="str">
        <f t="shared" si="4"/>
        <v/>
      </c>
      <c r="C82" s="475" t="str">
        <f>IFERROR(IF(N82&lt;&gt;"",N82,IF(A82=A81,IF(C81&lt;YEAR('Overview - Section A'!$E$8),C81+1,""),YEAR('Overview - Section A'!$E$7))),"")</f>
        <v/>
      </c>
      <c r="D82" s="476"/>
      <c r="E82" s="428"/>
      <c r="F82" s="429" t="str">
        <f t="shared" si="6"/>
        <v/>
      </c>
      <c r="G82" s="430"/>
      <c r="H82" s="431"/>
      <c r="I82" s="477"/>
      <c r="J82" s="478" t="s">
        <v>435</v>
      </c>
      <c r="K82" s="479" t="b">
        <f t="shared" si="5"/>
        <v>0</v>
      </c>
      <c r="L82" s="479" t="str">
        <f>IFERROR(IF(G82&lt;&gt;"",INDEX('Overview - Section A'!$U$45:$U$52,MATCH(G82,'Overview - Section A'!$A$45:$A$52,1)),J82),"")</f>
        <v>a1Y36000002bbLYEAY</v>
      </c>
      <c r="M82" s="480" t="s">
        <v>664</v>
      </c>
      <c r="N82" s="479"/>
      <c r="O82" s="479"/>
      <c r="P82" s="365"/>
    </row>
    <row r="83" spans="1:16" ht="47.15" customHeight="1" x14ac:dyDescent="0.35">
      <c r="A83" s="474">
        <v>9</v>
      </c>
      <c r="B83" s="425" t="str">
        <f t="shared" si="4"/>
        <v/>
      </c>
      <c r="C83" s="475" t="str">
        <f>IFERROR(IF(N83&lt;&gt;"",N83,IF(A83=A82,IF(C82&lt;YEAR('Overview - Section A'!$E$8),C82+1,""),YEAR('Overview - Section A'!$E$7))),"")</f>
        <v/>
      </c>
      <c r="D83" s="476"/>
      <c r="E83" s="428"/>
      <c r="F83" s="429" t="str">
        <f t="shared" si="6"/>
        <v/>
      </c>
      <c r="G83" s="430"/>
      <c r="H83" s="431"/>
      <c r="I83" s="477"/>
      <c r="J83" s="478" t="s">
        <v>437</v>
      </c>
      <c r="K83" s="479" t="b">
        <f t="shared" si="5"/>
        <v>0</v>
      </c>
      <c r="L83" s="479" t="str">
        <f>IFERROR(IF(G83&lt;&gt;"",INDEX('Overview - Section A'!$U$45:$U$52,MATCH(G83,'Overview - Section A'!$A$45:$A$52,1)),J83),"")</f>
        <v>a1Y36000002bbLZEAY</v>
      </c>
      <c r="M83" s="480" t="s">
        <v>665</v>
      </c>
      <c r="N83" s="479"/>
      <c r="O83" s="479"/>
      <c r="P83" s="365"/>
    </row>
    <row r="84" spans="1:16" ht="47.15" customHeight="1" x14ac:dyDescent="0.35">
      <c r="A84" s="474">
        <v>10</v>
      </c>
      <c r="B84" s="425" t="str">
        <f t="shared" si="4"/>
        <v/>
      </c>
      <c r="C84" s="475">
        <f>IFERROR(IF(N84&lt;&gt;"",N84,IF(A84=A83,IF(C83&lt;YEAR('Overview - Section A'!$E$8),C83+1,""),YEAR('Overview - Section A'!$E$7))),"")</f>
        <v>2019</v>
      </c>
      <c r="D84" s="476"/>
      <c r="E84" s="428"/>
      <c r="F84" s="429" t="str">
        <f t="shared" si="6"/>
        <v/>
      </c>
      <c r="G84" s="430"/>
      <c r="H84" s="431"/>
      <c r="I84" s="477"/>
      <c r="J84" s="478" t="s">
        <v>427</v>
      </c>
      <c r="K84" s="479" t="b">
        <f t="shared" si="5"/>
        <v>0</v>
      </c>
      <c r="L84" s="479" t="str">
        <f>IFERROR(IF(G84&lt;&gt;"",INDEX('Overview - Section A'!$U$45:$U$52,MATCH(G84,'Overview - Section A'!$A$45:$A$52,1)),J84),"")</f>
        <v>a1Y36000002bbLUEAY</v>
      </c>
      <c r="M84" s="480" t="s">
        <v>666</v>
      </c>
      <c r="N84" s="479"/>
      <c r="O84" s="479"/>
      <c r="P84" s="365"/>
    </row>
    <row r="85" spans="1:16" ht="47.15" customHeight="1" x14ac:dyDescent="0.35">
      <c r="A85" s="474">
        <v>10</v>
      </c>
      <c r="B85" s="425" t="str">
        <f t="shared" si="4"/>
        <v/>
      </c>
      <c r="C85" s="475">
        <f>IFERROR(IF(N85&lt;&gt;"",N85,IF(A85=A84,IF(C84&lt;YEAR('Overview - Section A'!$E$8),C84+1,""),YEAR('Overview - Section A'!$E$7))),"")</f>
        <v>2020</v>
      </c>
      <c r="D85" s="476"/>
      <c r="E85" s="428"/>
      <c r="F85" s="429" t="str">
        <f t="shared" si="6"/>
        <v/>
      </c>
      <c r="G85" s="430"/>
      <c r="H85" s="431"/>
      <c r="I85" s="477"/>
      <c r="J85" s="478" t="s">
        <v>429</v>
      </c>
      <c r="K85" s="479" t="b">
        <f t="shared" si="5"/>
        <v>0</v>
      </c>
      <c r="L85" s="479" t="str">
        <f>IFERROR(IF(G85&lt;&gt;"",INDEX('Overview - Section A'!$U$45:$U$52,MATCH(G85,'Overview - Section A'!$A$45:$A$52,1)),J85),"")</f>
        <v>a1Y36000002bbLVEAY</v>
      </c>
      <c r="M85" s="480" t="s">
        <v>667</v>
      </c>
      <c r="N85" s="479"/>
      <c r="O85" s="479"/>
      <c r="P85" s="365"/>
    </row>
    <row r="86" spans="1:16" ht="47.15" customHeight="1" x14ac:dyDescent="0.35">
      <c r="A86" s="474">
        <v>10</v>
      </c>
      <c r="B86" s="425" t="str">
        <f t="shared" si="4"/>
        <v/>
      </c>
      <c r="C86" s="475">
        <f>IFERROR(IF(N86&lt;&gt;"",N86,IF(A86=A85,IF(C85&lt;YEAR('Overview - Section A'!$E$8),C85+1,""),YEAR('Overview - Section A'!$E$7))),"")</f>
        <v>2021</v>
      </c>
      <c r="D86" s="476"/>
      <c r="E86" s="428"/>
      <c r="F86" s="429" t="str">
        <f t="shared" si="6"/>
        <v/>
      </c>
      <c r="G86" s="430"/>
      <c r="H86" s="431"/>
      <c r="I86" s="477"/>
      <c r="J86" s="478" t="s">
        <v>431</v>
      </c>
      <c r="K86" s="479" t="b">
        <f t="shared" si="5"/>
        <v>0</v>
      </c>
      <c r="L86" s="479" t="str">
        <f>IFERROR(IF(G86&lt;&gt;"",INDEX('Overview - Section A'!$U$45:$U$52,MATCH(G86,'Overview - Section A'!$A$45:$A$52,1)),J86),"")</f>
        <v>a1Y36000002bbLWEAY</v>
      </c>
      <c r="M86" s="480" t="s">
        <v>668</v>
      </c>
      <c r="N86" s="479"/>
      <c r="O86" s="479"/>
      <c r="P86" s="365"/>
    </row>
    <row r="87" spans="1:16" ht="47.15" customHeight="1" x14ac:dyDescent="0.35">
      <c r="A87" s="474">
        <v>10</v>
      </c>
      <c r="B87" s="425" t="str">
        <f t="shared" si="4"/>
        <v/>
      </c>
      <c r="C87" s="475" t="str">
        <f>IFERROR(IF(N87&lt;&gt;"",N87,IF(A87=A86,IF(C86&lt;YEAR('Overview - Section A'!$E$8),C86+1,""),YEAR('Overview - Section A'!$E$7))),"")</f>
        <v/>
      </c>
      <c r="D87" s="476"/>
      <c r="E87" s="428"/>
      <c r="F87" s="429" t="str">
        <f t="shared" si="6"/>
        <v/>
      </c>
      <c r="G87" s="430"/>
      <c r="H87" s="431"/>
      <c r="I87" s="477"/>
      <c r="J87" s="478" t="s">
        <v>433</v>
      </c>
      <c r="K87" s="479" t="b">
        <f t="shared" si="5"/>
        <v>0</v>
      </c>
      <c r="L87" s="479" t="str">
        <f>IFERROR(IF(G87&lt;&gt;"",INDEX('Overview - Section A'!$U$45:$U$52,MATCH(G87,'Overview - Section A'!$A$45:$A$52,1)),J87),"")</f>
        <v>a1Y36000002bbLXEAY</v>
      </c>
      <c r="M87" s="480" t="s">
        <v>669</v>
      </c>
      <c r="N87" s="479"/>
      <c r="O87" s="479"/>
      <c r="P87" s="365"/>
    </row>
    <row r="88" spans="1:16" ht="47.15" customHeight="1" x14ac:dyDescent="0.35">
      <c r="A88" s="474">
        <v>10</v>
      </c>
      <c r="B88" s="425" t="str">
        <f t="shared" si="4"/>
        <v/>
      </c>
      <c r="C88" s="475" t="str">
        <f>IFERROR(IF(N88&lt;&gt;"",N88,IF(A88=A87,IF(C87&lt;YEAR('Overview - Section A'!$E$8),C87+1,""),YEAR('Overview - Section A'!$E$7))),"")</f>
        <v/>
      </c>
      <c r="D88" s="476"/>
      <c r="E88" s="428"/>
      <c r="F88" s="429" t="str">
        <f t="shared" si="6"/>
        <v/>
      </c>
      <c r="G88" s="430"/>
      <c r="H88" s="431"/>
      <c r="I88" s="477"/>
      <c r="J88" s="478" t="s">
        <v>435</v>
      </c>
      <c r="K88" s="479" t="b">
        <f t="shared" si="5"/>
        <v>0</v>
      </c>
      <c r="L88" s="479" t="str">
        <f>IFERROR(IF(G88&lt;&gt;"",INDEX('Overview - Section A'!$U$45:$U$52,MATCH(G88,'Overview - Section A'!$A$45:$A$52,1)),J88),"")</f>
        <v>a1Y36000002bbLYEAY</v>
      </c>
      <c r="M88" s="480" t="s">
        <v>670</v>
      </c>
      <c r="N88" s="479"/>
      <c r="O88" s="479"/>
      <c r="P88" s="365"/>
    </row>
    <row r="89" spans="1:16" ht="47.15" customHeight="1" x14ac:dyDescent="0.35">
      <c r="A89" s="474">
        <v>10</v>
      </c>
      <c r="B89" s="425" t="str">
        <f t="shared" si="4"/>
        <v/>
      </c>
      <c r="C89" s="475" t="str">
        <f>IFERROR(IF(N89&lt;&gt;"",N89,IF(A89=A88,IF(C88&lt;YEAR('Overview - Section A'!$E$8),C88+1,""),YEAR('Overview - Section A'!$E$7))),"")</f>
        <v/>
      </c>
      <c r="D89" s="476"/>
      <c r="E89" s="428"/>
      <c r="F89" s="429" t="str">
        <f t="shared" si="6"/>
        <v/>
      </c>
      <c r="G89" s="430"/>
      <c r="H89" s="431"/>
      <c r="I89" s="477"/>
      <c r="J89" s="478" t="s">
        <v>437</v>
      </c>
      <c r="K89" s="479" t="b">
        <f t="shared" si="5"/>
        <v>0</v>
      </c>
      <c r="L89" s="479" t="str">
        <f>IFERROR(IF(G89&lt;&gt;"",INDEX('Overview - Section A'!$U$45:$U$52,MATCH(G89,'Overview - Section A'!$A$45:$A$52,1)),J89),"")</f>
        <v>a1Y36000002bbLZEAY</v>
      </c>
      <c r="M89" s="480" t="s">
        <v>671</v>
      </c>
      <c r="N89" s="479"/>
      <c r="O89" s="479"/>
      <c r="P89" s="365"/>
    </row>
    <row r="90" spans="1:16" ht="47.15" customHeight="1" x14ac:dyDescent="0.35">
      <c r="A90" s="474">
        <v>11</v>
      </c>
      <c r="B90" s="425" t="str">
        <f t="shared" si="4"/>
        <v/>
      </c>
      <c r="C90" s="475">
        <f>IFERROR(IF(N90&lt;&gt;"",N90,IF(A90=A89,IF(C89&lt;YEAR('Overview - Section A'!$E$8),C89+1,""),YEAR('Overview - Section A'!$E$7))),"")</f>
        <v>2019</v>
      </c>
      <c r="D90" s="476"/>
      <c r="E90" s="428"/>
      <c r="F90" s="429" t="str">
        <f t="shared" si="6"/>
        <v/>
      </c>
      <c r="G90" s="430"/>
      <c r="H90" s="431"/>
      <c r="I90" s="477"/>
      <c r="J90" s="478" t="s">
        <v>427</v>
      </c>
      <c r="K90" s="479" t="b">
        <f t="shared" si="5"/>
        <v>0</v>
      </c>
      <c r="L90" s="479" t="str">
        <f>IFERROR(IF(G90&lt;&gt;"",INDEX('Overview - Section A'!$U$45:$U$52,MATCH(G90,'Overview - Section A'!$A$45:$A$52,1)),J90),"")</f>
        <v>a1Y36000002bbLUEAY</v>
      </c>
      <c r="M90" s="480" t="s">
        <v>672</v>
      </c>
      <c r="N90" s="479"/>
      <c r="O90" s="479"/>
      <c r="P90" s="365"/>
    </row>
    <row r="91" spans="1:16" ht="47.15" customHeight="1" x14ac:dyDescent="0.35">
      <c r="A91" s="474">
        <v>11</v>
      </c>
      <c r="B91" s="425" t="str">
        <f t="shared" si="4"/>
        <v/>
      </c>
      <c r="C91" s="475">
        <f>IFERROR(IF(N91&lt;&gt;"",N91,IF(A91=A90,IF(C90&lt;YEAR('Overview - Section A'!$E$8),C90+1,""),YEAR('Overview - Section A'!$E$7))),"")</f>
        <v>2020</v>
      </c>
      <c r="D91" s="476"/>
      <c r="E91" s="428"/>
      <c r="F91" s="429" t="str">
        <f t="shared" si="6"/>
        <v/>
      </c>
      <c r="G91" s="430"/>
      <c r="H91" s="431"/>
      <c r="I91" s="477"/>
      <c r="J91" s="478" t="s">
        <v>429</v>
      </c>
      <c r="K91" s="479" t="b">
        <f t="shared" si="5"/>
        <v>0</v>
      </c>
      <c r="L91" s="479" t="str">
        <f>IFERROR(IF(G91&lt;&gt;"",INDEX('Overview - Section A'!$U$45:$U$52,MATCH(G91,'Overview - Section A'!$A$45:$A$52,1)),J91),"")</f>
        <v>a1Y36000002bbLVEAY</v>
      </c>
      <c r="M91" s="480" t="s">
        <v>673</v>
      </c>
      <c r="N91" s="479"/>
      <c r="O91" s="479"/>
      <c r="P91" s="365"/>
    </row>
    <row r="92" spans="1:16" ht="47.15" customHeight="1" x14ac:dyDescent="0.35">
      <c r="A92" s="474">
        <v>11</v>
      </c>
      <c r="B92" s="425" t="str">
        <f t="shared" si="4"/>
        <v/>
      </c>
      <c r="C92" s="475">
        <f>IFERROR(IF(N92&lt;&gt;"",N92,IF(A92=A91,IF(C91&lt;YEAR('Overview - Section A'!$E$8),C91+1,""),YEAR('Overview - Section A'!$E$7))),"")</f>
        <v>2021</v>
      </c>
      <c r="D92" s="476"/>
      <c r="E92" s="428"/>
      <c r="F92" s="429" t="str">
        <f t="shared" si="6"/>
        <v/>
      </c>
      <c r="G92" s="430"/>
      <c r="H92" s="431"/>
      <c r="I92" s="477"/>
      <c r="J92" s="478" t="s">
        <v>431</v>
      </c>
      <c r="K92" s="479" t="b">
        <f t="shared" si="5"/>
        <v>0</v>
      </c>
      <c r="L92" s="479" t="str">
        <f>IFERROR(IF(G92&lt;&gt;"",INDEX('Overview - Section A'!$U$45:$U$52,MATCH(G92,'Overview - Section A'!$A$45:$A$52,1)),J92),"")</f>
        <v>a1Y36000002bbLWEAY</v>
      </c>
      <c r="M92" s="480" t="s">
        <v>674</v>
      </c>
      <c r="N92" s="479"/>
      <c r="O92" s="479"/>
      <c r="P92" s="365"/>
    </row>
    <row r="93" spans="1:16" ht="47.15" customHeight="1" x14ac:dyDescent="0.35">
      <c r="A93" s="474">
        <v>11</v>
      </c>
      <c r="B93" s="425" t="str">
        <f t="shared" si="4"/>
        <v/>
      </c>
      <c r="C93" s="475" t="str">
        <f>IFERROR(IF(N93&lt;&gt;"",N93,IF(A93=A92,IF(C92&lt;YEAR('Overview - Section A'!$E$8),C92+1,""),YEAR('Overview - Section A'!$E$7))),"")</f>
        <v/>
      </c>
      <c r="D93" s="476"/>
      <c r="E93" s="428"/>
      <c r="F93" s="429" t="str">
        <f t="shared" si="6"/>
        <v/>
      </c>
      <c r="G93" s="430"/>
      <c r="H93" s="431"/>
      <c r="I93" s="477"/>
      <c r="J93" s="478" t="s">
        <v>433</v>
      </c>
      <c r="K93" s="479" t="b">
        <f t="shared" si="5"/>
        <v>0</v>
      </c>
      <c r="L93" s="479" t="str">
        <f>IFERROR(IF(G93&lt;&gt;"",INDEX('Overview - Section A'!$U$45:$U$52,MATCH(G93,'Overview - Section A'!$A$45:$A$52,1)),J93),"")</f>
        <v>a1Y36000002bbLXEAY</v>
      </c>
      <c r="M93" s="480" t="s">
        <v>675</v>
      </c>
      <c r="N93" s="479"/>
      <c r="O93" s="479"/>
      <c r="P93" s="365"/>
    </row>
    <row r="94" spans="1:16" ht="47.15" customHeight="1" x14ac:dyDescent="0.35">
      <c r="A94" s="474">
        <v>11</v>
      </c>
      <c r="B94" s="425" t="str">
        <f t="shared" ref="B94:B119" si="7">IF(A94=A93,"",VLOOKUP(A94,$A$9:$V$26,22,FALSE))</f>
        <v/>
      </c>
      <c r="C94" s="475" t="str">
        <f>IFERROR(IF(N94&lt;&gt;"",N94,IF(A94=A93,IF(C93&lt;YEAR('Overview - Section A'!$E$8),C93+1,""),YEAR('Overview - Section A'!$E$7))),"")</f>
        <v/>
      </c>
      <c r="D94" s="476"/>
      <c r="E94" s="428"/>
      <c r="F94" s="429" t="str">
        <f t="shared" ref="F94:F119" si="8">IF(IF(AND(D94="",E94=""),O94,IFERROR((D94/E94)*100,""))=0,"",IF(AND(D94="",E94=""),O94,IFERROR((D94/E94)*100,"")))</f>
        <v/>
      </c>
      <c r="G94" s="430"/>
      <c r="H94" s="431"/>
      <c r="I94" s="477"/>
      <c r="J94" s="478" t="s">
        <v>435</v>
      </c>
      <c r="K94" s="479" t="b">
        <f t="shared" ref="K94:K119" si="9">IFERROR(IF(VLOOKUP(A94,$A$9:$V$26,22,FALSE)&lt;&gt;"",TRUE,FALSE),FALSE)</f>
        <v>0</v>
      </c>
      <c r="L94" s="479" t="str">
        <f>IFERROR(IF(G94&lt;&gt;"",INDEX('Overview - Section A'!$U$45:$U$52,MATCH(G94,'Overview - Section A'!$A$45:$A$52,1)),J94),"")</f>
        <v>a1Y36000002bbLYEAY</v>
      </c>
      <c r="M94" s="480" t="s">
        <v>676</v>
      </c>
      <c r="N94" s="479"/>
      <c r="O94" s="479"/>
      <c r="P94" s="365"/>
    </row>
    <row r="95" spans="1:16" ht="47.15" customHeight="1" x14ac:dyDescent="0.35">
      <c r="A95" s="474">
        <v>11</v>
      </c>
      <c r="B95" s="425" t="str">
        <f t="shared" si="7"/>
        <v/>
      </c>
      <c r="C95" s="475" t="str">
        <f>IFERROR(IF(N95&lt;&gt;"",N95,IF(A95=A94,IF(C94&lt;YEAR('Overview - Section A'!$E$8),C94+1,""),YEAR('Overview - Section A'!$E$7))),"")</f>
        <v/>
      </c>
      <c r="D95" s="476"/>
      <c r="E95" s="428"/>
      <c r="F95" s="429" t="str">
        <f t="shared" si="8"/>
        <v/>
      </c>
      <c r="G95" s="430"/>
      <c r="H95" s="431"/>
      <c r="I95" s="477"/>
      <c r="J95" s="478" t="s">
        <v>437</v>
      </c>
      <c r="K95" s="479" t="b">
        <f t="shared" si="9"/>
        <v>0</v>
      </c>
      <c r="L95" s="479" t="str">
        <f>IFERROR(IF(G95&lt;&gt;"",INDEX('Overview - Section A'!$U$45:$U$52,MATCH(G95,'Overview - Section A'!$A$45:$A$52,1)),J95),"")</f>
        <v>a1Y36000002bbLZEAY</v>
      </c>
      <c r="M95" s="480" t="s">
        <v>677</v>
      </c>
      <c r="N95" s="479"/>
      <c r="O95" s="479"/>
      <c r="P95" s="365"/>
    </row>
    <row r="96" spans="1:16" ht="47.15" customHeight="1" x14ac:dyDescent="0.35">
      <c r="A96" s="474">
        <v>12</v>
      </c>
      <c r="B96" s="425" t="str">
        <f t="shared" si="7"/>
        <v/>
      </c>
      <c r="C96" s="475">
        <f>IFERROR(IF(N96&lt;&gt;"",N96,IF(A96=A95,IF(C95&lt;YEAR('Overview - Section A'!$E$8),C95+1,""),YEAR('Overview - Section A'!$E$7))),"")</f>
        <v>2019</v>
      </c>
      <c r="D96" s="476"/>
      <c r="E96" s="428"/>
      <c r="F96" s="429" t="str">
        <f t="shared" si="8"/>
        <v/>
      </c>
      <c r="G96" s="430"/>
      <c r="H96" s="431"/>
      <c r="I96" s="477"/>
      <c r="J96" s="478" t="s">
        <v>427</v>
      </c>
      <c r="K96" s="479" t="b">
        <f t="shared" si="9"/>
        <v>0</v>
      </c>
      <c r="L96" s="479" t="str">
        <f>IFERROR(IF(G96&lt;&gt;"",INDEX('Overview - Section A'!$U$45:$U$52,MATCH(G96,'Overview - Section A'!$A$45:$A$52,1)),J96),"")</f>
        <v>a1Y36000002bbLUEAY</v>
      </c>
      <c r="M96" s="480" t="s">
        <v>678</v>
      </c>
      <c r="N96" s="479"/>
      <c r="O96" s="479"/>
      <c r="P96" s="365"/>
    </row>
    <row r="97" spans="1:16" ht="47.15" customHeight="1" x14ac:dyDescent="0.35">
      <c r="A97" s="474">
        <v>12</v>
      </c>
      <c r="B97" s="425" t="str">
        <f t="shared" si="7"/>
        <v/>
      </c>
      <c r="C97" s="475">
        <f>IFERROR(IF(N97&lt;&gt;"",N97,IF(A97=A96,IF(C96&lt;YEAR('Overview - Section A'!$E$8),C96+1,""),YEAR('Overview - Section A'!$E$7))),"")</f>
        <v>2020</v>
      </c>
      <c r="D97" s="476"/>
      <c r="E97" s="428"/>
      <c r="F97" s="429" t="str">
        <f t="shared" si="8"/>
        <v/>
      </c>
      <c r="G97" s="430"/>
      <c r="H97" s="431"/>
      <c r="I97" s="477"/>
      <c r="J97" s="478" t="s">
        <v>429</v>
      </c>
      <c r="K97" s="479" t="b">
        <f t="shared" si="9"/>
        <v>0</v>
      </c>
      <c r="L97" s="479" t="str">
        <f>IFERROR(IF(G97&lt;&gt;"",INDEX('Overview - Section A'!$U$45:$U$52,MATCH(G97,'Overview - Section A'!$A$45:$A$52,1)),J97),"")</f>
        <v>a1Y36000002bbLVEAY</v>
      </c>
      <c r="M97" s="480" t="s">
        <v>679</v>
      </c>
      <c r="N97" s="479"/>
      <c r="O97" s="479"/>
      <c r="P97" s="365"/>
    </row>
    <row r="98" spans="1:16" ht="47.15" customHeight="1" x14ac:dyDescent="0.35">
      <c r="A98" s="474">
        <v>12</v>
      </c>
      <c r="B98" s="425" t="str">
        <f t="shared" si="7"/>
        <v/>
      </c>
      <c r="C98" s="475">
        <f>IFERROR(IF(N98&lt;&gt;"",N98,IF(A98=A97,IF(C97&lt;YEAR('Overview - Section A'!$E$8),C97+1,""),YEAR('Overview - Section A'!$E$7))),"")</f>
        <v>2021</v>
      </c>
      <c r="D98" s="476"/>
      <c r="E98" s="428"/>
      <c r="F98" s="429" t="str">
        <f t="shared" si="8"/>
        <v/>
      </c>
      <c r="G98" s="430"/>
      <c r="H98" s="431"/>
      <c r="I98" s="477"/>
      <c r="J98" s="478" t="s">
        <v>431</v>
      </c>
      <c r="K98" s="479" t="b">
        <f t="shared" si="9"/>
        <v>0</v>
      </c>
      <c r="L98" s="479" t="str">
        <f>IFERROR(IF(G98&lt;&gt;"",INDEX('Overview - Section A'!$U$45:$U$52,MATCH(G98,'Overview - Section A'!$A$45:$A$52,1)),J98),"")</f>
        <v>a1Y36000002bbLWEAY</v>
      </c>
      <c r="M98" s="480" t="s">
        <v>680</v>
      </c>
      <c r="N98" s="479"/>
      <c r="O98" s="479"/>
      <c r="P98" s="365"/>
    </row>
    <row r="99" spans="1:16" ht="47.15" customHeight="1" x14ac:dyDescent="0.35">
      <c r="A99" s="474">
        <v>12</v>
      </c>
      <c r="B99" s="425" t="str">
        <f t="shared" si="7"/>
        <v/>
      </c>
      <c r="C99" s="475" t="str">
        <f>IFERROR(IF(N99&lt;&gt;"",N99,IF(A99=A98,IF(C98&lt;YEAR('Overview - Section A'!$E$8),C98+1,""),YEAR('Overview - Section A'!$E$7))),"")</f>
        <v/>
      </c>
      <c r="D99" s="476"/>
      <c r="E99" s="428"/>
      <c r="F99" s="429" t="str">
        <f t="shared" si="8"/>
        <v/>
      </c>
      <c r="G99" s="430"/>
      <c r="H99" s="431"/>
      <c r="I99" s="477"/>
      <c r="J99" s="478" t="s">
        <v>433</v>
      </c>
      <c r="K99" s="479" t="b">
        <f t="shared" si="9"/>
        <v>0</v>
      </c>
      <c r="L99" s="479" t="str">
        <f>IFERROR(IF(G99&lt;&gt;"",INDEX('Overview - Section A'!$U$45:$U$52,MATCH(G99,'Overview - Section A'!$A$45:$A$52,1)),J99),"")</f>
        <v>a1Y36000002bbLXEAY</v>
      </c>
      <c r="M99" s="480" t="s">
        <v>681</v>
      </c>
      <c r="N99" s="479"/>
      <c r="O99" s="479"/>
      <c r="P99" s="365"/>
    </row>
    <row r="100" spans="1:16" ht="47.15" customHeight="1" x14ac:dyDescent="0.35">
      <c r="A100" s="474">
        <v>12</v>
      </c>
      <c r="B100" s="425" t="str">
        <f t="shared" si="7"/>
        <v/>
      </c>
      <c r="C100" s="475" t="str">
        <f>IFERROR(IF(N100&lt;&gt;"",N100,IF(A100=A99,IF(C99&lt;YEAR('Overview - Section A'!$E$8),C99+1,""),YEAR('Overview - Section A'!$E$7))),"")</f>
        <v/>
      </c>
      <c r="D100" s="476"/>
      <c r="E100" s="428"/>
      <c r="F100" s="429" t="str">
        <f t="shared" si="8"/>
        <v/>
      </c>
      <c r="G100" s="430"/>
      <c r="H100" s="431"/>
      <c r="I100" s="477"/>
      <c r="J100" s="478" t="s">
        <v>435</v>
      </c>
      <c r="K100" s="479" t="b">
        <f t="shared" si="9"/>
        <v>0</v>
      </c>
      <c r="L100" s="479" t="str">
        <f>IFERROR(IF(G100&lt;&gt;"",INDEX('Overview - Section A'!$U$45:$U$52,MATCH(G100,'Overview - Section A'!$A$45:$A$52,1)),J100),"")</f>
        <v>a1Y36000002bbLYEAY</v>
      </c>
      <c r="M100" s="480" t="s">
        <v>682</v>
      </c>
      <c r="N100" s="479"/>
      <c r="O100" s="479"/>
      <c r="P100" s="365"/>
    </row>
    <row r="101" spans="1:16" ht="47.15" customHeight="1" x14ac:dyDescent="0.35">
      <c r="A101" s="474">
        <v>12</v>
      </c>
      <c r="B101" s="425" t="str">
        <f t="shared" si="7"/>
        <v/>
      </c>
      <c r="C101" s="475" t="str">
        <f>IFERROR(IF(N101&lt;&gt;"",N101,IF(A101=A100,IF(C100&lt;YEAR('Overview - Section A'!$E$8),C100+1,""),YEAR('Overview - Section A'!$E$7))),"")</f>
        <v/>
      </c>
      <c r="D101" s="476"/>
      <c r="E101" s="428"/>
      <c r="F101" s="429" t="str">
        <f t="shared" si="8"/>
        <v/>
      </c>
      <c r="G101" s="430"/>
      <c r="H101" s="431"/>
      <c r="I101" s="477"/>
      <c r="J101" s="478" t="s">
        <v>437</v>
      </c>
      <c r="K101" s="479" t="b">
        <f t="shared" si="9"/>
        <v>0</v>
      </c>
      <c r="L101" s="479" t="str">
        <f>IFERROR(IF(G101&lt;&gt;"",INDEX('Overview - Section A'!$U$45:$U$52,MATCH(G101,'Overview - Section A'!$A$45:$A$52,1)),J101),"")</f>
        <v>a1Y36000002bbLZEAY</v>
      </c>
      <c r="M101" s="480" t="s">
        <v>683</v>
      </c>
      <c r="N101" s="479"/>
      <c r="O101" s="479"/>
      <c r="P101" s="365"/>
    </row>
    <row r="102" spans="1:16" ht="47.15" customHeight="1" x14ac:dyDescent="0.35">
      <c r="A102" s="474">
        <v>13</v>
      </c>
      <c r="B102" s="425" t="str">
        <f t="shared" si="7"/>
        <v/>
      </c>
      <c r="C102" s="475">
        <f>IFERROR(IF(N102&lt;&gt;"",N102,IF(A102=A101,IF(C101&lt;YEAR('Overview - Section A'!$E$8),C101+1,""),YEAR('Overview - Section A'!$E$7))),"")</f>
        <v>2019</v>
      </c>
      <c r="D102" s="476"/>
      <c r="E102" s="428"/>
      <c r="F102" s="429" t="str">
        <f t="shared" si="8"/>
        <v/>
      </c>
      <c r="G102" s="430"/>
      <c r="H102" s="431"/>
      <c r="I102" s="477"/>
      <c r="J102" s="478" t="s">
        <v>427</v>
      </c>
      <c r="K102" s="479" t="b">
        <f t="shared" si="9"/>
        <v>0</v>
      </c>
      <c r="L102" s="479" t="str">
        <f>IFERROR(IF(G102&lt;&gt;"",INDEX('Overview - Section A'!$U$45:$U$52,MATCH(G102,'Overview - Section A'!$A$45:$A$52,1)),J102),"")</f>
        <v>a1Y36000002bbLUEAY</v>
      </c>
      <c r="M102" s="480" t="s">
        <v>684</v>
      </c>
      <c r="N102" s="479"/>
      <c r="O102" s="479"/>
      <c r="P102" s="365"/>
    </row>
    <row r="103" spans="1:16" ht="47.15" customHeight="1" x14ac:dyDescent="0.35">
      <c r="A103" s="474">
        <v>13</v>
      </c>
      <c r="B103" s="425" t="str">
        <f t="shared" si="7"/>
        <v/>
      </c>
      <c r="C103" s="475">
        <f>IFERROR(IF(N103&lt;&gt;"",N103,IF(A103=A102,IF(C102&lt;YEAR('Overview - Section A'!$E$8),C102+1,""),YEAR('Overview - Section A'!$E$7))),"")</f>
        <v>2020</v>
      </c>
      <c r="D103" s="476"/>
      <c r="E103" s="428"/>
      <c r="F103" s="429" t="str">
        <f t="shared" si="8"/>
        <v/>
      </c>
      <c r="G103" s="430"/>
      <c r="H103" s="431"/>
      <c r="I103" s="477"/>
      <c r="J103" s="478" t="s">
        <v>429</v>
      </c>
      <c r="K103" s="479" t="b">
        <f t="shared" si="9"/>
        <v>0</v>
      </c>
      <c r="L103" s="479" t="str">
        <f>IFERROR(IF(G103&lt;&gt;"",INDEX('Overview - Section A'!$U$45:$U$52,MATCH(G103,'Overview - Section A'!$A$45:$A$52,1)),J103),"")</f>
        <v>a1Y36000002bbLVEAY</v>
      </c>
      <c r="M103" s="480" t="s">
        <v>685</v>
      </c>
      <c r="N103" s="479"/>
      <c r="O103" s="479"/>
      <c r="P103" s="365"/>
    </row>
    <row r="104" spans="1:16" ht="47.15" customHeight="1" x14ac:dyDescent="0.35">
      <c r="A104" s="474">
        <v>13</v>
      </c>
      <c r="B104" s="425" t="str">
        <f t="shared" si="7"/>
        <v/>
      </c>
      <c r="C104" s="475">
        <f>IFERROR(IF(N104&lt;&gt;"",N104,IF(A104=A103,IF(C103&lt;YEAR('Overview - Section A'!$E$8),C103+1,""),YEAR('Overview - Section A'!$E$7))),"")</f>
        <v>2021</v>
      </c>
      <c r="D104" s="476"/>
      <c r="E104" s="428"/>
      <c r="F104" s="429" t="str">
        <f t="shared" si="8"/>
        <v/>
      </c>
      <c r="G104" s="430"/>
      <c r="H104" s="431"/>
      <c r="I104" s="477"/>
      <c r="J104" s="478" t="s">
        <v>431</v>
      </c>
      <c r="K104" s="479" t="b">
        <f t="shared" si="9"/>
        <v>0</v>
      </c>
      <c r="L104" s="479" t="str">
        <f>IFERROR(IF(G104&lt;&gt;"",INDEX('Overview - Section A'!$U$45:$U$52,MATCH(G104,'Overview - Section A'!$A$45:$A$52,1)),J104),"")</f>
        <v>a1Y36000002bbLWEAY</v>
      </c>
      <c r="M104" s="480" t="s">
        <v>686</v>
      </c>
      <c r="N104" s="479"/>
      <c r="O104" s="479"/>
      <c r="P104" s="365"/>
    </row>
    <row r="105" spans="1:16" ht="47.15" customHeight="1" x14ac:dyDescent="0.35">
      <c r="A105" s="474">
        <v>13</v>
      </c>
      <c r="B105" s="425" t="str">
        <f t="shared" si="7"/>
        <v/>
      </c>
      <c r="C105" s="475" t="str">
        <f>IFERROR(IF(N105&lt;&gt;"",N105,IF(A105=A104,IF(C104&lt;YEAR('Overview - Section A'!$E$8),C104+1,""),YEAR('Overview - Section A'!$E$7))),"")</f>
        <v/>
      </c>
      <c r="D105" s="476"/>
      <c r="E105" s="428"/>
      <c r="F105" s="429" t="str">
        <f t="shared" si="8"/>
        <v/>
      </c>
      <c r="G105" s="430"/>
      <c r="H105" s="431"/>
      <c r="I105" s="477"/>
      <c r="J105" s="478" t="s">
        <v>433</v>
      </c>
      <c r="K105" s="479" t="b">
        <f t="shared" si="9"/>
        <v>0</v>
      </c>
      <c r="L105" s="479" t="str">
        <f>IFERROR(IF(G105&lt;&gt;"",INDEX('Overview - Section A'!$U$45:$U$52,MATCH(G105,'Overview - Section A'!$A$45:$A$52,1)),J105),"")</f>
        <v>a1Y36000002bbLXEAY</v>
      </c>
      <c r="M105" s="480" t="s">
        <v>687</v>
      </c>
      <c r="N105" s="479"/>
      <c r="O105" s="479"/>
      <c r="P105" s="365"/>
    </row>
    <row r="106" spans="1:16" ht="47.15" customHeight="1" x14ac:dyDescent="0.35">
      <c r="A106" s="474">
        <v>13</v>
      </c>
      <c r="B106" s="425" t="str">
        <f t="shared" si="7"/>
        <v/>
      </c>
      <c r="C106" s="475" t="str">
        <f>IFERROR(IF(N106&lt;&gt;"",N106,IF(A106=A105,IF(C105&lt;YEAR('Overview - Section A'!$E$8),C105+1,""),YEAR('Overview - Section A'!$E$7))),"")</f>
        <v/>
      </c>
      <c r="D106" s="476"/>
      <c r="E106" s="428"/>
      <c r="F106" s="429" t="str">
        <f t="shared" si="8"/>
        <v/>
      </c>
      <c r="G106" s="430"/>
      <c r="H106" s="431"/>
      <c r="I106" s="477"/>
      <c r="J106" s="478" t="s">
        <v>435</v>
      </c>
      <c r="K106" s="479" t="b">
        <f t="shared" si="9"/>
        <v>0</v>
      </c>
      <c r="L106" s="479" t="str">
        <f>IFERROR(IF(G106&lt;&gt;"",INDEX('Overview - Section A'!$U$45:$U$52,MATCH(G106,'Overview - Section A'!$A$45:$A$52,1)),J106),"")</f>
        <v>a1Y36000002bbLYEAY</v>
      </c>
      <c r="M106" s="480" t="s">
        <v>688</v>
      </c>
      <c r="N106" s="479"/>
      <c r="O106" s="479"/>
      <c r="P106" s="365"/>
    </row>
    <row r="107" spans="1:16" ht="47.15" customHeight="1" x14ac:dyDescent="0.35">
      <c r="A107" s="474">
        <v>13</v>
      </c>
      <c r="B107" s="425" t="str">
        <f t="shared" si="7"/>
        <v/>
      </c>
      <c r="C107" s="475" t="str">
        <f>IFERROR(IF(N107&lt;&gt;"",N107,IF(A107=A106,IF(C106&lt;YEAR('Overview - Section A'!$E$8),C106+1,""),YEAR('Overview - Section A'!$E$7))),"")</f>
        <v/>
      </c>
      <c r="D107" s="476"/>
      <c r="E107" s="428"/>
      <c r="F107" s="429" t="str">
        <f t="shared" si="8"/>
        <v/>
      </c>
      <c r="G107" s="430"/>
      <c r="H107" s="431"/>
      <c r="I107" s="477"/>
      <c r="J107" s="478" t="s">
        <v>437</v>
      </c>
      <c r="K107" s="479" t="b">
        <f t="shared" si="9"/>
        <v>0</v>
      </c>
      <c r="L107" s="479" t="str">
        <f>IFERROR(IF(G107&lt;&gt;"",INDEX('Overview - Section A'!$U$45:$U$52,MATCH(G107,'Overview - Section A'!$A$45:$A$52,1)),J107),"")</f>
        <v>a1Y36000002bbLZEAY</v>
      </c>
      <c r="M107" s="480" t="s">
        <v>689</v>
      </c>
      <c r="N107" s="479"/>
      <c r="O107" s="479"/>
      <c r="P107" s="365"/>
    </row>
    <row r="108" spans="1:16" ht="47.15" customHeight="1" x14ac:dyDescent="0.35">
      <c r="A108" s="474">
        <v>14</v>
      </c>
      <c r="B108" s="425" t="str">
        <f t="shared" si="7"/>
        <v/>
      </c>
      <c r="C108" s="475">
        <f>IFERROR(IF(N108&lt;&gt;"",N108,IF(A108=A107,IF(C107&lt;YEAR('Overview - Section A'!$E$8),C107+1,""),YEAR('Overview - Section A'!$E$7))),"")</f>
        <v>2019</v>
      </c>
      <c r="D108" s="476"/>
      <c r="E108" s="428"/>
      <c r="F108" s="429" t="str">
        <f t="shared" si="8"/>
        <v/>
      </c>
      <c r="G108" s="430"/>
      <c r="H108" s="431"/>
      <c r="I108" s="477"/>
      <c r="J108" s="478" t="s">
        <v>427</v>
      </c>
      <c r="K108" s="479" t="b">
        <f t="shared" si="9"/>
        <v>0</v>
      </c>
      <c r="L108" s="479" t="str">
        <f>IFERROR(IF(G108&lt;&gt;"",INDEX('Overview - Section A'!$U$45:$U$52,MATCH(G108,'Overview - Section A'!$A$45:$A$52,1)),J108),"")</f>
        <v>a1Y36000002bbLUEAY</v>
      </c>
      <c r="M108" s="480" t="s">
        <v>690</v>
      </c>
      <c r="N108" s="479"/>
      <c r="O108" s="479"/>
      <c r="P108" s="365"/>
    </row>
    <row r="109" spans="1:16" ht="47.15" customHeight="1" x14ac:dyDescent="0.35">
      <c r="A109" s="474">
        <v>14</v>
      </c>
      <c r="B109" s="425" t="str">
        <f t="shared" si="7"/>
        <v/>
      </c>
      <c r="C109" s="475">
        <f>IFERROR(IF(N109&lt;&gt;"",N109,IF(A109=A108,IF(C108&lt;YEAR('Overview - Section A'!$E$8),C108+1,""),YEAR('Overview - Section A'!$E$7))),"")</f>
        <v>2020</v>
      </c>
      <c r="D109" s="476"/>
      <c r="E109" s="428"/>
      <c r="F109" s="429" t="str">
        <f t="shared" si="8"/>
        <v/>
      </c>
      <c r="G109" s="430"/>
      <c r="H109" s="431"/>
      <c r="I109" s="477"/>
      <c r="J109" s="478" t="s">
        <v>429</v>
      </c>
      <c r="K109" s="479" t="b">
        <f t="shared" si="9"/>
        <v>0</v>
      </c>
      <c r="L109" s="479" t="str">
        <f>IFERROR(IF(G109&lt;&gt;"",INDEX('Overview - Section A'!$U$45:$U$52,MATCH(G109,'Overview - Section A'!$A$45:$A$52,1)),J109),"")</f>
        <v>a1Y36000002bbLVEAY</v>
      </c>
      <c r="M109" s="480" t="s">
        <v>691</v>
      </c>
      <c r="N109" s="479"/>
      <c r="O109" s="479"/>
      <c r="P109" s="365"/>
    </row>
    <row r="110" spans="1:16" ht="47.15" customHeight="1" x14ac:dyDescent="0.35">
      <c r="A110" s="474">
        <v>14</v>
      </c>
      <c r="B110" s="425" t="str">
        <f t="shared" si="7"/>
        <v/>
      </c>
      <c r="C110" s="475">
        <f>IFERROR(IF(N110&lt;&gt;"",N110,IF(A110=A109,IF(C109&lt;YEAR('Overview - Section A'!$E$8),C109+1,""),YEAR('Overview - Section A'!$E$7))),"")</f>
        <v>2021</v>
      </c>
      <c r="D110" s="476"/>
      <c r="E110" s="428"/>
      <c r="F110" s="429" t="str">
        <f t="shared" si="8"/>
        <v/>
      </c>
      <c r="G110" s="430"/>
      <c r="H110" s="431"/>
      <c r="I110" s="477"/>
      <c r="J110" s="478" t="s">
        <v>431</v>
      </c>
      <c r="K110" s="479" t="b">
        <f t="shared" si="9"/>
        <v>0</v>
      </c>
      <c r="L110" s="479" t="str">
        <f>IFERROR(IF(G110&lt;&gt;"",INDEX('Overview - Section A'!$U$45:$U$52,MATCH(G110,'Overview - Section A'!$A$45:$A$52,1)),J110),"")</f>
        <v>a1Y36000002bbLWEAY</v>
      </c>
      <c r="M110" s="480" t="s">
        <v>692</v>
      </c>
      <c r="N110" s="479"/>
      <c r="O110" s="479"/>
      <c r="P110" s="365"/>
    </row>
    <row r="111" spans="1:16" ht="47.15" customHeight="1" x14ac:dyDescent="0.35">
      <c r="A111" s="474">
        <v>14</v>
      </c>
      <c r="B111" s="425" t="str">
        <f t="shared" si="7"/>
        <v/>
      </c>
      <c r="C111" s="475" t="str">
        <f>IFERROR(IF(N111&lt;&gt;"",N111,IF(A111=A110,IF(C110&lt;YEAR('Overview - Section A'!$E$8),C110+1,""),YEAR('Overview - Section A'!$E$7))),"")</f>
        <v/>
      </c>
      <c r="D111" s="476"/>
      <c r="E111" s="428"/>
      <c r="F111" s="429" t="str">
        <f t="shared" si="8"/>
        <v/>
      </c>
      <c r="G111" s="430"/>
      <c r="H111" s="431"/>
      <c r="I111" s="477"/>
      <c r="J111" s="478" t="s">
        <v>433</v>
      </c>
      <c r="K111" s="479" t="b">
        <f t="shared" si="9"/>
        <v>0</v>
      </c>
      <c r="L111" s="479" t="str">
        <f>IFERROR(IF(G111&lt;&gt;"",INDEX('Overview - Section A'!$U$45:$U$52,MATCH(G111,'Overview - Section A'!$A$45:$A$52,1)),J111),"")</f>
        <v>a1Y36000002bbLXEAY</v>
      </c>
      <c r="M111" s="480" t="s">
        <v>693</v>
      </c>
      <c r="N111" s="479"/>
      <c r="O111" s="479"/>
      <c r="P111" s="365"/>
    </row>
    <row r="112" spans="1:16" ht="47.15" customHeight="1" x14ac:dyDescent="0.35">
      <c r="A112" s="474">
        <v>14</v>
      </c>
      <c r="B112" s="425" t="str">
        <f t="shared" si="7"/>
        <v/>
      </c>
      <c r="C112" s="475" t="str">
        <f>IFERROR(IF(N112&lt;&gt;"",N112,IF(A112=A111,IF(C111&lt;YEAR('Overview - Section A'!$E$8),C111+1,""),YEAR('Overview - Section A'!$E$7))),"")</f>
        <v/>
      </c>
      <c r="D112" s="476"/>
      <c r="E112" s="428"/>
      <c r="F112" s="429" t="str">
        <f t="shared" si="8"/>
        <v/>
      </c>
      <c r="G112" s="430"/>
      <c r="H112" s="431"/>
      <c r="I112" s="477"/>
      <c r="J112" s="478" t="s">
        <v>435</v>
      </c>
      <c r="K112" s="479" t="b">
        <f t="shared" si="9"/>
        <v>0</v>
      </c>
      <c r="L112" s="479" t="str">
        <f>IFERROR(IF(G112&lt;&gt;"",INDEX('Overview - Section A'!$U$45:$U$52,MATCH(G112,'Overview - Section A'!$A$45:$A$52,1)),J112),"")</f>
        <v>a1Y36000002bbLYEAY</v>
      </c>
      <c r="M112" s="480" t="s">
        <v>694</v>
      </c>
      <c r="N112" s="479"/>
      <c r="O112" s="479"/>
      <c r="P112" s="365"/>
    </row>
    <row r="113" spans="1:16" ht="47.15" customHeight="1" x14ac:dyDescent="0.35">
      <c r="A113" s="474">
        <v>14</v>
      </c>
      <c r="B113" s="425" t="str">
        <f t="shared" si="7"/>
        <v/>
      </c>
      <c r="C113" s="475" t="str">
        <f>IFERROR(IF(N113&lt;&gt;"",N113,IF(A113=A112,IF(C112&lt;YEAR('Overview - Section A'!$E$8),C112+1,""),YEAR('Overview - Section A'!$E$7))),"")</f>
        <v/>
      </c>
      <c r="D113" s="476"/>
      <c r="E113" s="428"/>
      <c r="F113" s="429" t="str">
        <f t="shared" si="8"/>
        <v/>
      </c>
      <c r="G113" s="430"/>
      <c r="H113" s="431"/>
      <c r="I113" s="477"/>
      <c r="J113" s="478" t="s">
        <v>437</v>
      </c>
      <c r="K113" s="479" t="b">
        <f t="shared" si="9"/>
        <v>0</v>
      </c>
      <c r="L113" s="479" t="str">
        <f>IFERROR(IF(G113&lt;&gt;"",INDEX('Overview - Section A'!$U$45:$U$52,MATCH(G113,'Overview - Section A'!$A$45:$A$52,1)),J113),"")</f>
        <v>a1Y36000002bbLZEAY</v>
      </c>
      <c r="M113" s="480" t="s">
        <v>695</v>
      </c>
      <c r="N113" s="479"/>
      <c r="O113" s="479"/>
      <c r="P113" s="365"/>
    </row>
    <row r="114" spans="1:16" ht="47.15" customHeight="1" x14ac:dyDescent="0.35">
      <c r="A114" s="474">
        <v>15</v>
      </c>
      <c r="B114" s="425" t="str">
        <f t="shared" si="7"/>
        <v/>
      </c>
      <c r="C114" s="475">
        <f>IFERROR(IF(N114&lt;&gt;"",N114,IF(A114=A113,IF(C113&lt;YEAR('Overview - Section A'!$E$8),C113+1,""),YEAR('Overview - Section A'!$E$7))),"")</f>
        <v>2019</v>
      </c>
      <c r="D114" s="476"/>
      <c r="E114" s="428"/>
      <c r="F114" s="429" t="str">
        <f t="shared" si="8"/>
        <v/>
      </c>
      <c r="G114" s="430"/>
      <c r="H114" s="431"/>
      <c r="I114" s="477"/>
      <c r="J114" s="478" t="s">
        <v>427</v>
      </c>
      <c r="K114" s="479" t="b">
        <f t="shared" si="9"/>
        <v>0</v>
      </c>
      <c r="L114" s="479" t="str">
        <f>IFERROR(IF(G114&lt;&gt;"",INDEX('Overview - Section A'!$U$45:$U$52,MATCH(G114,'Overview - Section A'!$A$45:$A$52,1)),J114),"")</f>
        <v>a1Y36000002bbLUEAY</v>
      </c>
      <c r="M114" s="480" t="s">
        <v>696</v>
      </c>
      <c r="N114" s="479"/>
      <c r="O114" s="479"/>
      <c r="P114" s="365"/>
    </row>
    <row r="115" spans="1:16" ht="47.15" customHeight="1" x14ac:dyDescent="0.35">
      <c r="A115" s="474">
        <v>15</v>
      </c>
      <c r="B115" s="425" t="str">
        <f t="shared" si="7"/>
        <v/>
      </c>
      <c r="C115" s="475">
        <f>IFERROR(IF(N115&lt;&gt;"",N115,IF(A115=A114,IF(C114&lt;YEAR('Overview - Section A'!$E$8),C114+1,""),YEAR('Overview - Section A'!$E$7))),"")</f>
        <v>2020</v>
      </c>
      <c r="D115" s="476"/>
      <c r="E115" s="428"/>
      <c r="F115" s="429" t="str">
        <f t="shared" si="8"/>
        <v/>
      </c>
      <c r="G115" s="430"/>
      <c r="H115" s="431"/>
      <c r="I115" s="477"/>
      <c r="J115" s="478" t="s">
        <v>429</v>
      </c>
      <c r="K115" s="479" t="b">
        <f t="shared" si="9"/>
        <v>0</v>
      </c>
      <c r="L115" s="479" t="str">
        <f>IFERROR(IF(G115&lt;&gt;"",INDEX('Overview - Section A'!$U$45:$U$52,MATCH(G115,'Overview - Section A'!$A$45:$A$52,1)),J115),"")</f>
        <v>a1Y36000002bbLVEAY</v>
      </c>
      <c r="M115" s="480" t="s">
        <v>697</v>
      </c>
      <c r="N115" s="479"/>
      <c r="O115" s="479"/>
      <c r="P115" s="365"/>
    </row>
    <row r="116" spans="1:16" ht="47.15" customHeight="1" x14ac:dyDescent="0.35">
      <c r="A116" s="474">
        <v>15</v>
      </c>
      <c r="B116" s="425" t="str">
        <f t="shared" si="7"/>
        <v/>
      </c>
      <c r="C116" s="475">
        <f>IFERROR(IF(N116&lt;&gt;"",N116,IF(A116=A115,IF(C115&lt;YEAR('Overview - Section A'!$E$8),C115+1,""),YEAR('Overview - Section A'!$E$7))),"")</f>
        <v>2021</v>
      </c>
      <c r="D116" s="476"/>
      <c r="E116" s="428"/>
      <c r="F116" s="429" t="str">
        <f t="shared" si="8"/>
        <v/>
      </c>
      <c r="G116" s="430"/>
      <c r="H116" s="431"/>
      <c r="I116" s="477"/>
      <c r="J116" s="478" t="s">
        <v>431</v>
      </c>
      <c r="K116" s="479" t="b">
        <f t="shared" si="9"/>
        <v>0</v>
      </c>
      <c r="L116" s="479" t="str">
        <f>IFERROR(IF(G116&lt;&gt;"",INDEX('Overview - Section A'!$U$45:$U$52,MATCH(G116,'Overview - Section A'!$A$45:$A$52,1)),J116),"")</f>
        <v>a1Y36000002bbLWEAY</v>
      </c>
      <c r="M116" s="480" t="s">
        <v>698</v>
      </c>
      <c r="N116" s="479"/>
      <c r="O116" s="479"/>
      <c r="P116" s="365"/>
    </row>
    <row r="117" spans="1:16" ht="47.15" customHeight="1" x14ac:dyDescent="0.35">
      <c r="A117" s="474">
        <v>15</v>
      </c>
      <c r="B117" s="425" t="str">
        <f t="shared" si="7"/>
        <v/>
      </c>
      <c r="C117" s="475" t="str">
        <f>IFERROR(IF(N117&lt;&gt;"",N117,IF(A117=A116,IF(C116&lt;YEAR('Overview - Section A'!$E$8),C116+1,""),YEAR('Overview - Section A'!$E$7))),"")</f>
        <v/>
      </c>
      <c r="D117" s="476"/>
      <c r="E117" s="428"/>
      <c r="F117" s="429" t="str">
        <f t="shared" si="8"/>
        <v/>
      </c>
      <c r="G117" s="430"/>
      <c r="H117" s="431"/>
      <c r="I117" s="477"/>
      <c r="J117" s="478" t="s">
        <v>433</v>
      </c>
      <c r="K117" s="479" t="b">
        <f t="shared" si="9"/>
        <v>0</v>
      </c>
      <c r="L117" s="479" t="str">
        <f>IFERROR(IF(G117&lt;&gt;"",INDEX('Overview - Section A'!$U$45:$U$52,MATCH(G117,'Overview - Section A'!$A$45:$A$52,1)),J117),"")</f>
        <v>a1Y36000002bbLXEAY</v>
      </c>
      <c r="M117" s="480" t="s">
        <v>699</v>
      </c>
      <c r="N117" s="479"/>
      <c r="O117" s="479"/>
      <c r="P117" s="365"/>
    </row>
    <row r="118" spans="1:16" ht="47.15" customHeight="1" x14ac:dyDescent="0.35">
      <c r="A118" s="474">
        <v>15</v>
      </c>
      <c r="B118" s="425" t="str">
        <f t="shared" si="7"/>
        <v/>
      </c>
      <c r="C118" s="475" t="str">
        <f>IFERROR(IF(N118&lt;&gt;"",N118,IF(A118=A117,IF(C117&lt;YEAR('Overview - Section A'!$E$8),C117+1,""),YEAR('Overview - Section A'!$E$7))),"")</f>
        <v/>
      </c>
      <c r="D118" s="476"/>
      <c r="E118" s="428"/>
      <c r="F118" s="429" t="str">
        <f t="shared" si="8"/>
        <v/>
      </c>
      <c r="G118" s="430"/>
      <c r="H118" s="431"/>
      <c r="I118" s="477"/>
      <c r="J118" s="478" t="s">
        <v>435</v>
      </c>
      <c r="K118" s="479" t="b">
        <f t="shared" si="9"/>
        <v>0</v>
      </c>
      <c r="L118" s="479" t="str">
        <f>IFERROR(IF(G118&lt;&gt;"",INDEX('Overview - Section A'!$U$45:$U$52,MATCH(G118,'Overview - Section A'!$A$45:$A$52,1)),J118),"")</f>
        <v>a1Y36000002bbLYEAY</v>
      </c>
      <c r="M118" s="480" t="s">
        <v>700</v>
      </c>
      <c r="N118" s="479"/>
      <c r="O118" s="479"/>
      <c r="P118" s="365"/>
    </row>
    <row r="119" spans="1:16" ht="47.15" customHeight="1" x14ac:dyDescent="0.35">
      <c r="A119" s="474">
        <v>15</v>
      </c>
      <c r="B119" s="425" t="str">
        <f t="shared" si="7"/>
        <v/>
      </c>
      <c r="C119" s="475" t="str">
        <f>IFERROR(IF(N119&lt;&gt;"",N119,IF(A119=A118,IF(C118&lt;YEAR('Overview - Section A'!$E$8),C118+1,""),YEAR('Overview - Section A'!$E$7))),"")</f>
        <v/>
      </c>
      <c r="D119" s="476"/>
      <c r="E119" s="428"/>
      <c r="F119" s="429" t="str">
        <f t="shared" si="8"/>
        <v/>
      </c>
      <c r="G119" s="430"/>
      <c r="H119" s="431"/>
      <c r="I119" s="477"/>
      <c r="J119" s="478" t="s">
        <v>437</v>
      </c>
      <c r="K119" s="479" t="b">
        <f t="shared" si="9"/>
        <v>0</v>
      </c>
      <c r="L119" s="479" t="str">
        <f>IFERROR(IF(G119&lt;&gt;"",INDEX('Overview - Section A'!$U$45:$U$52,MATCH(G119,'Overview - Section A'!$A$45:$A$52,1)),J119),"")</f>
        <v>a1Y36000002bbLZEAY</v>
      </c>
      <c r="M119" s="480" t="s">
        <v>701</v>
      </c>
      <c r="N119" s="479"/>
      <c r="O119" s="479"/>
      <c r="P119" s="365"/>
    </row>
    <row r="120" spans="1:16" ht="0.65" customHeight="1" thickBot="1" x14ac:dyDescent="0.4">
      <c r="A120" s="23"/>
      <c r="B120" s="24"/>
      <c r="C120" s="24"/>
      <c r="D120" s="24"/>
      <c r="E120" s="24"/>
      <c r="F120" s="24"/>
      <c r="G120" s="24"/>
      <c r="H120" s="24"/>
      <c r="I120" s="24"/>
      <c r="J120" s="24"/>
      <c r="K120" s="24"/>
      <c r="L120" s="24"/>
      <c r="M120" s="24"/>
      <c r="N120" s="24"/>
      <c r="O120" s="316"/>
      <c r="P120" s="317"/>
    </row>
    <row r="121" spans="1:16" ht="30" customHeight="1" x14ac:dyDescent="0.35">
      <c r="O121" s="137"/>
      <c r="P121" s="137"/>
    </row>
    <row r="125" spans="1:16" x14ac:dyDescent="0.35">
      <c r="A125" s="26" t="s">
        <v>33</v>
      </c>
    </row>
  </sheetData>
  <sheetProtection password="FB8C" sheet="1" objects="1" scenarios="1" formatCells="0" sort="0" autoFilter="0"/>
  <mergeCells count="3">
    <mergeCell ref="A27:H27"/>
    <mergeCell ref="A1:Q2"/>
    <mergeCell ref="A7:AG7"/>
  </mergeCells>
  <conditionalFormatting sqref="A29:C119">
    <cfRule type="expression" dxfId="57" priority="9">
      <formula>MOD($A29,2)=0</formula>
    </cfRule>
    <cfRule type="expression" dxfId="56" priority="10">
      <formula>MOD($A29,2)=1</formula>
    </cfRule>
  </conditionalFormatting>
  <conditionalFormatting sqref="B9:C24">
    <cfRule type="expression" dxfId="55" priority="4">
      <formula>AND($B9&lt;&gt;"",$C9&lt;&gt;"")</formula>
    </cfRule>
  </conditionalFormatting>
  <conditionalFormatting sqref="A9:AG13">
    <cfRule type="expression" dxfId="54" priority="2">
      <formula>$W9:$W25="[Record ID]"</formula>
    </cfRule>
  </conditionalFormatting>
  <conditionalFormatting sqref="A29:H119">
    <cfRule type="expression" dxfId="53" priority="1">
      <formula>$M29:$M120="[Record ID]"</formula>
    </cfRule>
  </conditionalFormatting>
  <conditionalFormatting sqref="A14:AG24">
    <cfRule type="expression" dxfId="52" priority="34">
      <formula>$W14:$W120="[Record ID]"</formula>
    </cfRule>
  </conditionalFormatting>
  <dataValidations count="15">
    <dataValidation type="list" allowBlank="1" showInputMessage="1" showErrorMessage="1" sqref="B9:B24" xr:uid="{00000000-0002-0000-0200-000000000000}">
      <formula1>ImpactIndicator</formula1>
    </dataValidation>
    <dataValidation type="custom" allowBlank="1" showInputMessage="1" showErrorMessage="1" errorTitle="Indicators" error="Cannot enter both Standard and Impact indicators on the same line" sqref="C9:C24" xr:uid="{00000000-0002-0000-0200-000001000000}">
      <formula1>B9=""</formula1>
    </dataValidation>
    <dataValidation type="list" allowBlank="1" showInputMessage="1" showErrorMessage="1" sqref="H9:H24" xr:uid="{00000000-0002-0000-0200-000002000000}">
      <formula1>ResponsiblePR</formula1>
    </dataValidation>
    <dataValidation type="list" allowBlank="1" showInputMessage="1" showErrorMessage="1" sqref="Q9:Q24" xr:uid="{00000000-0002-0000-0200-000003000000}">
      <formula1>Country</formula1>
    </dataValidation>
    <dataValidation type="decimal" allowBlank="1" showInputMessage="1" showErrorMessage="1" errorTitle="X-Author for Excel" error="Please enter a valid numeric value. Valid range for Impact Indicator Number is -1E+18 to 1E+18." promptTitle="X-Author for Excel" sqref="A9:A24 A29:A119" xr:uid="{00000000-0002-0000-0200-000004000000}">
      <formula1>-1000000000000000000</formula1>
      <formula2>1000000000000000000</formula2>
    </dataValidation>
    <dataValidation type="list" allowBlank="1" showInputMessage="1" showErrorMessage="1" errorTitle="X-Author for Excel" error="Please select a value from the drop-down." promptTitle="X-Author for Excel" sqref="E9:E24" xr:uid="{00000000-0002-0000-0200-000005000000}">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24 K29:K119" xr:uid="{00000000-0002-0000-0200-000006000000}">
      <formula1>"TRUE,FALSE"</formula1>
    </dataValidation>
    <dataValidation type="custom" allowBlank="1" showInputMessage="1" showErrorMessage="1" errorTitle="X-Author for Excel" error="Id and Lookup fields are not editable." promptTitle="X-Author for Excel" sqref="AH9:AH24 W9:Y24 M29:M119 J29:J119" xr:uid="{00000000-0002-0000-0200-000007000000}">
      <formula1>""</formula1>
    </dataValidation>
    <dataValidation type="list" allowBlank="1" showInputMessage="1" showErrorMessage="1" errorTitle="X-Author for Excel" error="Please select a value from the drop-down." promptTitle="X-Author for Excel" sqref="AG9:AG24" xr:uid="{00000000-0002-0000-0200-000008000000}">
      <formula1>IF(IFERROR(ROWS(INDIRECT(SUBSTITUTE("AIM_Impact_Indicator__c.AIM_Deactivate_indicator__c"," ","_"))),-1) &lt; 0, XAuthorInvalidPicklistData,INDIRECT(SUBSTITUTE("AIM_Impact_Indicator__c.AIM_Deactivate_indicator__c","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D29:D119" xr:uid="{00000000-0002-0000-0200-00000900000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29:E119" xr:uid="{00000000-0002-0000-0200-00000A000000}">
      <formula1>-10000000000</formula1>
      <formula2>10000000000</formula2>
    </dataValidation>
    <dataValidation type="date" allowBlank="1" showInputMessage="1" showErrorMessage="1" errorTitle="X-Author for Excel" error="Please enter a valid date." promptTitle="X-Author for Excel" sqref="G29:G119" xr:uid="{00000000-0002-0000-0200-00000B000000}">
      <formula1>1</formula1>
      <formula2>767376</formula2>
    </dataValidation>
    <dataValidation type="list" allowBlank="1" showInputMessage="1" showErrorMessage="1" errorTitle="X-Author for Excel" error="Please select a value from the drop-down." promptTitle="X-Author for Excel" sqref="H29:H119" xr:uid="{00000000-0002-0000-0200-00000C000000}">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9:N119" xr:uid="{00000000-0002-0000-0200-00000D000000}">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99 to 99999.99." promptTitle="X-Author for Excel" sqref="O29:O119" xr:uid="{00000000-0002-0000-0200-00000E000000}">
      <formula1>-99999.99</formula1>
      <formula2>99999.99</formula2>
    </dataValidation>
  </dataValidations>
  <hyperlinks>
    <hyperlink ref="A125" location="'Impact Indicators - Section B'!A4" display="Impact Indicators - Section B'!A4" xr:uid="{00000000-0004-0000-0200-000000000000}"/>
    <hyperlink ref="B4" location="'Impact Indicators - Section B'!A7" display="Impact Indicators" xr:uid="{00000000-0004-0000-0200-000001000000}"/>
    <hyperlink ref="C4" location="_8d9f9399_d674_44d3_98fa_9bdc7c2dff17" display="Impact Indicator Targets" xr:uid="{00000000-0004-0000-0200-000002000000}"/>
  </hyperlinks>
  <pageMargins left="0.7" right="0.7" top="0.75" bottom="0.75" header="0.3" footer="0.3"/>
  <pageSetup paperSize="8" scale="90" fitToHeight="0" orientation="landscape" r:id="rId1"/>
  <colBreaks count="1" manualBreakCount="1">
    <brk id="36" max="1048575" man="1"/>
  </colBreaks>
  <extLst>
    <ext xmlns:x14="http://schemas.microsoft.com/office/spreadsheetml/2009/9/main" uri="{78C0D931-6437-407d-A8EE-F0AAD7539E65}">
      <x14:conditionalFormattings>
        <x14:conditionalFormatting xmlns:xm="http://schemas.microsoft.com/office/excel/2006/main">
          <x14:cfRule type="expression" priority="5" id="{D4C8394A-9D66-42A4-B2BF-3D05CF5025B5}">
            <xm:f>INDEX('Overview - Section A'!$E$43:$E$44,MATCH($J29,'Overview - Section A'!$I$43:$I$44,0))&gt;'Overview - Section A'!$E$8</xm:f>
            <x14:dxf>
              <font>
                <color theme="0" tint="-0.24994659260841701"/>
              </font>
              <fill>
                <patternFill>
                  <bgColor theme="0" tint="-0.24994659260841701"/>
                </patternFill>
              </fill>
            </x14:dxf>
          </x14:cfRule>
          <xm:sqref>B29:H120</xm:sqref>
        </x14:conditionalFormatting>
        <x14:conditionalFormatting xmlns:xm="http://schemas.microsoft.com/office/excel/2006/main">
          <x14:cfRule type="expression" priority="3" id="{489D8B93-4F47-4368-AC62-84E9BDB3C11E}">
            <xm:f>OR('Overview - Section A'!$AN$5="Grant Making", 'Overview - Section A'!$AN$5="Grant Revision")</xm:f>
            <x14:dxf>
              <font>
                <color theme="0" tint="-0.24994659260841701"/>
              </font>
              <fill>
                <patternFill>
                  <bgColor theme="0" tint="-0.24994659260841701"/>
                </patternFill>
              </fill>
              <border>
                <left/>
                <right/>
                <top/>
                <bottom/>
              </border>
            </x14:dxf>
          </x14:cfRule>
          <xm:sqref>H8:H24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F000000}">
          <x14:formula1>
            <xm:f>'Reference Records'!$C$2:$C$3</xm:f>
          </x14:formula1>
          <xm:sqref>B25</xm:sqref>
        </x14:dataValidation>
        <x14:dataValidation type="list" allowBlank="1" showInputMessage="1" showErrorMessage="1" xr:uid="{00000000-0002-0000-0200-000010000000}">
          <x14:formula1>
            <xm:f>'Overview - Section A'!$AO$25:$AO$40</xm:f>
          </x14:formula1>
          <xm:sqref>N9:N24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BJ129"/>
  <sheetViews>
    <sheetView showGridLines="0" zoomScale="90" zoomScaleNormal="90" zoomScaleSheetLayoutView="40" workbookViewId="0">
      <selection activeCell="A145" sqref="A145"/>
    </sheetView>
  </sheetViews>
  <sheetFormatPr baseColWidth="10" defaultColWidth="11" defaultRowHeight="15.9" x14ac:dyDescent="0.45"/>
  <cols>
    <col min="1" max="1" width="12" style="7" customWidth="1"/>
    <col min="2" max="3" width="30.5703125" style="7" customWidth="1"/>
    <col min="4" max="4" width="12.0703125" style="7" customWidth="1"/>
    <col min="5" max="5" width="11.92578125" style="7" customWidth="1"/>
    <col min="6" max="6" width="19.5703125" style="7" customWidth="1"/>
    <col min="7" max="7" width="17.92578125" style="7" customWidth="1"/>
    <col min="8" max="8" width="22.92578125" style="7" customWidth="1"/>
    <col min="9" max="9" width="33.5" style="7" hidden="1" customWidth="1"/>
    <col min="10" max="10" width="28.42578125" style="7" hidden="1" customWidth="1"/>
    <col min="11" max="11" width="26.0703125" style="7" hidden="1" customWidth="1"/>
    <col min="12" max="12" width="24.42578125" style="7" hidden="1" customWidth="1"/>
    <col min="13" max="13" width="22.7109375" style="7" hidden="1" customWidth="1"/>
    <col min="14" max="14" width="22.42578125" style="7" hidden="1" customWidth="1"/>
    <col min="15" max="15" width="34.2109375" style="7" hidden="1" customWidth="1"/>
    <col min="16" max="16" width="0.42578125" style="7" customWidth="1"/>
    <col min="17" max="17" width="25.92578125" style="7" customWidth="1"/>
    <col min="18" max="18" width="39.7109375" style="7" customWidth="1"/>
    <col min="19" max="19" width="17.42578125" style="7" hidden="1" customWidth="1"/>
    <col min="20" max="20" width="29.5" style="7" hidden="1" customWidth="1"/>
    <col min="21" max="21" width="24.5703125" style="7" hidden="1" customWidth="1"/>
    <col min="22" max="22" width="31.42578125" style="7" hidden="1" customWidth="1"/>
    <col min="23" max="29" width="27.5" style="7" hidden="1" customWidth="1"/>
    <col min="30" max="33" width="27.5" style="7" customWidth="1"/>
    <col min="34" max="34" width="27.5" style="7" hidden="1" customWidth="1"/>
    <col min="35" max="35" width="0.42578125" style="7" customWidth="1"/>
    <col min="36" max="36" width="26.5703125" style="7" customWidth="1"/>
    <col min="37" max="37" width="20.42578125" style="7" customWidth="1"/>
    <col min="38" max="38" width="24.7109375" style="7" customWidth="1"/>
    <col min="39" max="40" width="11" style="7" customWidth="1"/>
    <col min="41" max="41" width="11" style="10" customWidth="1"/>
    <col min="42" max="42" width="22.5703125" style="10" customWidth="1"/>
    <col min="43" max="46" width="11" style="10" customWidth="1"/>
    <col min="47" max="62" width="11" style="10"/>
    <col min="63" max="16384" width="11" style="7"/>
  </cols>
  <sheetData>
    <row r="1" spans="1:37" ht="21" customHeight="1" x14ac:dyDescent="0.45">
      <c r="A1" s="586" t="s">
        <v>280</v>
      </c>
      <c r="B1" s="587"/>
      <c r="C1" s="587"/>
      <c r="D1" s="587"/>
      <c r="E1" s="587"/>
      <c r="F1" s="587"/>
      <c r="G1" s="587"/>
      <c r="H1" s="587"/>
      <c r="I1" s="587"/>
      <c r="J1" s="587"/>
      <c r="K1" s="587"/>
      <c r="L1" s="587"/>
      <c r="M1" s="587"/>
      <c r="N1" s="587"/>
      <c r="O1" s="587"/>
      <c r="P1" s="587"/>
      <c r="Q1" s="588"/>
    </row>
    <row r="2" spans="1:37" ht="41.15" customHeight="1" thickBot="1" x14ac:dyDescent="0.5">
      <c r="A2" s="589"/>
      <c r="B2" s="590"/>
      <c r="C2" s="590"/>
      <c r="D2" s="590"/>
      <c r="E2" s="590"/>
      <c r="F2" s="590"/>
      <c r="G2" s="590"/>
      <c r="H2" s="590"/>
      <c r="I2" s="590"/>
      <c r="J2" s="590"/>
      <c r="K2" s="590"/>
      <c r="L2" s="590"/>
      <c r="M2" s="590"/>
      <c r="N2" s="590"/>
      <c r="O2" s="590"/>
      <c r="P2" s="590"/>
      <c r="Q2" s="591"/>
    </row>
    <row r="3" spans="1:37" ht="16.3" thickBot="1" x14ac:dyDescent="0.5"/>
    <row r="4" spans="1:37" ht="39.75" customHeight="1" thickBot="1" x14ac:dyDescent="0.5">
      <c r="A4" s="353" t="s">
        <v>238</v>
      </c>
      <c r="B4" s="354" t="s">
        <v>281</v>
      </c>
      <c r="C4" s="355" t="s">
        <v>282</v>
      </c>
    </row>
    <row r="6" spans="1:37" x14ac:dyDescent="0.45">
      <c r="Q6" s="10"/>
    </row>
    <row r="7" spans="1:37" ht="24.75" customHeight="1" thickBot="1" x14ac:dyDescent="0.5">
      <c r="C7" s="42"/>
      <c r="D7" s="43"/>
      <c r="E7" s="43"/>
      <c r="F7" s="43"/>
      <c r="G7" s="43"/>
      <c r="H7" s="43"/>
      <c r="I7" s="43"/>
      <c r="J7" s="43"/>
      <c r="K7" s="43"/>
      <c r="L7" s="43"/>
      <c r="M7" s="43"/>
      <c r="N7" s="43"/>
      <c r="O7" s="43"/>
      <c r="P7" s="43"/>
      <c r="Q7" s="10"/>
      <c r="R7" s="44"/>
      <c r="S7" s="44"/>
    </row>
    <row r="8" spans="1:37" ht="29.25" customHeight="1" thickBot="1" x14ac:dyDescent="0.5">
      <c r="A8" s="571" t="s">
        <v>283</v>
      </c>
      <c r="B8" s="593"/>
      <c r="C8" s="593"/>
      <c r="D8" s="593"/>
      <c r="E8" s="593"/>
      <c r="F8" s="593"/>
      <c r="G8" s="593"/>
      <c r="H8" s="593"/>
      <c r="I8" s="593"/>
      <c r="J8" s="593"/>
      <c r="K8" s="593"/>
      <c r="L8" s="593"/>
      <c r="M8" s="593"/>
      <c r="N8" s="593"/>
      <c r="O8" s="593"/>
      <c r="P8" s="593"/>
      <c r="Q8" s="593"/>
      <c r="R8" s="593"/>
      <c r="S8" s="593"/>
      <c r="T8" s="593"/>
      <c r="U8" s="593"/>
      <c r="V8" s="593"/>
      <c r="W8" s="593"/>
      <c r="X8" s="593"/>
      <c r="Y8" s="593"/>
      <c r="Z8" s="593"/>
      <c r="AA8" s="593"/>
      <c r="AB8" s="593"/>
      <c r="AC8" s="593"/>
      <c r="AD8" s="593"/>
      <c r="AE8" s="593"/>
      <c r="AF8" s="593"/>
      <c r="AG8" s="593"/>
      <c r="AH8" s="366"/>
      <c r="AI8" s="46"/>
    </row>
    <row r="9" spans="1:37" ht="49.5" customHeight="1" x14ac:dyDescent="0.45">
      <c r="A9" s="399" t="s">
        <v>284</v>
      </c>
      <c r="B9" s="399" t="s">
        <v>285</v>
      </c>
      <c r="C9" s="399" t="s">
        <v>266</v>
      </c>
      <c r="D9" s="360" t="s">
        <v>267</v>
      </c>
      <c r="E9" s="360" t="s">
        <v>268</v>
      </c>
      <c r="F9" s="360" t="s">
        <v>269</v>
      </c>
      <c r="G9" s="360" t="s">
        <v>270</v>
      </c>
      <c r="H9" s="399" t="s">
        <v>271</v>
      </c>
      <c r="I9" s="400" t="s">
        <v>187</v>
      </c>
      <c r="J9" s="360"/>
      <c r="K9" s="360"/>
      <c r="L9" s="360"/>
      <c r="M9" s="360"/>
      <c r="N9" s="360"/>
      <c r="O9" s="399"/>
      <c r="P9" s="399"/>
      <c r="Q9" s="399" t="s">
        <v>272</v>
      </c>
      <c r="R9" s="399" t="s">
        <v>273</v>
      </c>
      <c r="S9" s="481" t="s">
        <v>72</v>
      </c>
      <c r="T9" s="482" t="s">
        <v>185</v>
      </c>
      <c r="U9" s="482" t="s">
        <v>23</v>
      </c>
      <c r="V9" s="482" t="s">
        <v>94</v>
      </c>
      <c r="W9" s="482" t="s">
        <v>25</v>
      </c>
      <c r="X9" s="482" t="s">
        <v>108</v>
      </c>
      <c r="Y9" s="483" t="s">
        <v>119</v>
      </c>
      <c r="Z9" s="483" t="s">
        <v>134</v>
      </c>
      <c r="AA9" s="483" t="s">
        <v>13</v>
      </c>
      <c r="AB9" s="483" t="s">
        <v>186</v>
      </c>
      <c r="AC9" s="483"/>
      <c r="AD9" s="399" t="s">
        <v>207</v>
      </c>
      <c r="AE9" s="399" t="s">
        <v>208</v>
      </c>
      <c r="AF9" s="399" t="s">
        <v>209</v>
      </c>
      <c r="AG9" s="399" t="s">
        <v>330</v>
      </c>
      <c r="AH9" s="483" t="s">
        <v>322</v>
      </c>
      <c r="AI9" s="130"/>
      <c r="AJ9" s="133"/>
      <c r="AK9" s="133"/>
    </row>
    <row r="10" spans="1:37" ht="47.15" hidden="1" customHeight="1" x14ac:dyDescent="0.45">
      <c r="A10" s="406" t="s">
        <v>46</v>
      </c>
      <c r="B10" s="407" t="str">
        <f>IFERROR(VLOOKUP(Z10,'Reference records(soft deleted)'!$B$34:$D$57,3,FALSE),"")</f>
        <v/>
      </c>
      <c r="C10" s="441" t="s">
        <v>210</v>
      </c>
      <c r="D10" s="431" t="s">
        <v>15</v>
      </c>
      <c r="E10" s="431" t="s">
        <v>16</v>
      </c>
      <c r="F10" s="431" t="s">
        <v>205</v>
      </c>
      <c r="G10" s="410" t="str">
        <f t="array" ref="G10">IFERROR(IF(INDEX('Reference Records'!$D$24:$D$41,MATCH(LEFT(B10,255),LEFT('Reference Records'!$C$24:$C$41,255),0))=0,"",INDEX('Reference Records'!$D$24:$D$41,MATCH(LEFT(B10,255),LEFT('Reference Records'!$C$24:$C$41,255),0))),"")</f>
        <v/>
      </c>
      <c r="H10" s="484" t="str">
        <f>IF('Overview - Section A'!$AN$5="Funding Request",IF(I10="Funding Request Place Holder","",I10),"")</f>
        <v/>
      </c>
      <c r="I10" s="485" t="str">
        <f>IFERROR(IF(AB10="","",VLOOKUP(AB10,'Overview - Section A'!$P$29:$Q$39,2,FALSE)),"")</f>
        <v/>
      </c>
      <c r="J10" s="484"/>
      <c r="K10" s="484"/>
      <c r="L10" s="484"/>
      <c r="M10" s="484"/>
      <c r="N10" s="484"/>
      <c r="O10" s="484"/>
      <c r="P10" s="484"/>
      <c r="Q10" s="484" t="str">
        <f>IFERROR(IF(AA10="","",AA10),"")</f>
        <v>[Country (Name)]</v>
      </c>
      <c r="R10" s="441" t="s">
        <v>206</v>
      </c>
      <c r="S10" s="482" t="str">
        <f>IF(G10&lt;&gt;"",B10&amp;C10,"")</f>
        <v/>
      </c>
      <c r="T10" s="482" t="str">
        <f>IFERROR(IF('Overview - Section A'!$AN$5="Funding Request",VLOOKUP(H10,'Overview - Section A'!$M$29:$P$39,4,FALSE),IF(AB10="","",AB10)),"")</f>
        <v>a1236000009dRozAAE</v>
      </c>
      <c r="U10" s="482" t="b">
        <f>IFERROR(IF(OR(B10&lt;&gt;"",C10&lt;&gt;""),TRUE,FALSE),FALSE)</f>
        <v>1</v>
      </c>
      <c r="V10" s="482" t="str">
        <f>B10&amp;C10</f>
        <v>[Custom Outcome Indicator Local]</v>
      </c>
      <c r="W10" s="482" t="s">
        <v>24</v>
      </c>
      <c r="X10" s="486" t="str">
        <f t="array" ref="X10">IFERROR(IF(INDEX('Reference Records'!$G$24:$G$41,MATCH(LEFT(B10,255),LEFT('Reference Records'!$C$24:$C$41,255),0))=0,"",INDEX('Reference Records'!$G$24:$G$41,MATCH(LEFT(B10,255),LEFT('Reference Records'!$C$24:$C$41,255),0))),"")</f>
        <v/>
      </c>
      <c r="Y10" s="486" t="str">
        <f>IFERROR(IF('Overview - Section A'!$AN$5="Funding Request",IF('Reference Records'!$B$276&lt;&gt;"",VLOOKUP(Q10,'Reference Records'!$B$276:$C$277,2,FALSE),VLOOKUP(Q10,'Reference Records'!$A$289:$C$620,3,FALSE)),VLOOKUP(Q10,'Reference Records'!$A$623:$C$624,3,FALSE)),"")</f>
        <v/>
      </c>
      <c r="Z10" s="486" t="s">
        <v>133</v>
      </c>
      <c r="AA10" s="486" t="s">
        <v>132</v>
      </c>
      <c r="AB10" s="487" t="s">
        <v>184</v>
      </c>
      <c r="AC10" s="486"/>
      <c r="AD10" s="431" t="s">
        <v>17</v>
      </c>
      <c r="AE10" s="441" t="s">
        <v>18</v>
      </c>
      <c r="AF10" s="431" t="s">
        <v>26</v>
      </c>
      <c r="AG10" s="431" t="s">
        <v>329</v>
      </c>
      <c r="AH10" s="486" t="s">
        <v>24</v>
      </c>
      <c r="AI10" s="130"/>
      <c r="AJ10" s="133"/>
      <c r="AK10" s="133"/>
    </row>
    <row r="11" spans="1:37" ht="47.15" customHeight="1" x14ac:dyDescent="0.45">
      <c r="A11" s="406">
        <v>1</v>
      </c>
      <c r="B11" s="407" t="s">
        <v>1943</v>
      </c>
      <c r="C11" s="441"/>
      <c r="D11" s="431" t="s">
        <v>3904</v>
      </c>
      <c r="E11" s="431" t="s">
        <v>377</v>
      </c>
      <c r="F11" s="431" t="s">
        <v>3905</v>
      </c>
      <c r="G11" s="410" t="str">
        <f t="array" ref="G11">IFERROR(IF(INDEX('Reference Records'!$D$24:$D$41,MATCH(LEFT(B11,255),LEFT('Reference Records'!$C$24:$C$41,255),0))=0,"",INDEX('Reference Records'!$D$24:$D$41,MATCH(LEFT(B11,255),LEFT('Reference Records'!$C$24:$C$41,255),0))),"")</f>
        <v>Duración del tratamiento,Edad,Sexo</v>
      </c>
      <c r="H11" s="484" t="s">
        <v>2869</v>
      </c>
      <c r="I11" s="485" t="str">
        <f>IFERROR(IF(AB11="","",VLOOKUP(AB11,'Overview - Section A'!$P$29:$Q$39,2,FALSE)),"")</f>
        <v/>
      </c>
      <c r="J11" s="484"/>
      <c r="K11" s="484"/>
      <c r="L11" s="484"/>
      <c r="M11" s="484"/>
      <c r="N11" s="484"/>
      <c r="O11" s="484"/>
      <c r="P11" s="484"/>
      <c r="Q11" s="484" t="s">
        <v>411</v>
      </c>
      <c r="R11" s="441" t="s">
        <v>3935</v>
      </c>
      <c r="S11" s="482" t="str">
        <f t="shared" ref="S11:S25" si="0">IF(G11&lt;&gt;"",B11&amp;C11,"")</f>
        <v>HIV O-1(M): Porcentaje de adultos y niños con VIH que se sabe están bajo tratamiento 12 meses después de iniciar tratamiento antirretroviral</v>
      </c>
      <c r="T11" s="482" t="str">
        <f>IFERROR(IF('Overview - Section A'!$AN$5="Funding Request",VLOOKUP(H11,'Overview - Section A'!$M$29:$P$39,4,FALSE),IF(AB11="","",AB11)),"")</f>
        <v>a1236000009dRoyAAE</v>
      </c>
      <c r="U11" s="482" t="b">
        <f t="shared" ref="U11:U25" si="1">IFERROR(IF(OR(B11&lt;&gt;"",C11&lt;&gt;""),TRUE,FALSE),FALSE)</f>
        <v>1</v>
      </c>
      <c r="V11" s="482" t="str">
        <f t="shared" ref="V11:V25" si="2">B11&amp;C11</f>
        <v>HIV O-1(M): Porcentaje de adultos y niños con VIH que se sabe están bajo tratamiento 12 meses después de iniciar tratamiento antirretroviral</v>
      </c>
      <c r="W11" s="482" t="s">
        <v>702</v>
      </c>
      <c r="X11" s="486" t="str">
        <f t="array" ref="X11">IFERROR(IF(INDEX('Reference Records'!$G$24:$G$41,MATCH(LEFT(B11,255),LEFT('Reference Records'!$C$24:$C$41,255),0))=0,"",INDEX('Reference Records'!$G$24:$G$41,MATCH(LEFT(B11,255),LEFT('Reference Records'!$C$24:$C$41,255),0))),"")</f>
        <v>a1J36000002m4E0EAI</v>
      </c>
      <c r="Y11" s="486" t="str">
        <f>IFERROR(IF('Overview - Section A'!$AN$5="Funding Request",IF('Reference Records'!$B$276&lt;&gt;"",VLOOKUP(Q11,'Reference Records'!$B$276:$C$277,2,FALSE),VLOOKUP(Q11,'Reference Records'!$A$289:$C$620,3,FALSE)),VLOOKUP(Q11,'Reference Records'!$A$623:$C$624,3,FALSE)),"")</f>
        <v>a1A360000013M3WEAU</v>
      </c>
      <c r="Z11" s="486"/>
      <c r="AA11" s="486"/>
      <c r="AB11" s="487"/>
      <c r="AC11" s="486"/>
      <c r="AD11" s="431"/>
      <c r="AE11" s="441"/>
      <c r="AF11" s="431"/>
      <c r="AG11" s="431"/>
      <c r="AH11" s="486" t="s">
        <v>408</v>
      </c>
      <c r="AI11" s="130"/>
      <c r="AJ11" s="133"/>
      <c r="AK11" s="133"/>
    </row>
    <row r="12" spans="1:37" ht="47.15" customHeight="1" x14ac:dyDescent="0.45">
      <c r="A12" s="406">
        <v>2</v>
      </c>
      <c r="B12" s="407" t="s">
        <v>1956</v>
      </c>
      <c r="C12" s="441"/>
      <c r="D12" s="431" t="s">
        <v>3903</v>
      </c>
      <c r="E12" s="431" t="s">
        <v>377</v>
      </c>
      <c r="F12" s="431" t="s">
        <v>3906</v>
      </c>
      <c r="G12" s="410" t="str">
        <f t="array" ref="G12">IFERROR(IF(INDEX('Reference Records'!$D$24:$D$41,MATCH(LEFT(B12,255),LEFT('Reference Records'!$C$24:$C$41,255),0))=0,"",INDEX('Reference Records'!$D$24:$D$41,MATCH(LEFT(B12,255),LEFT('Reference Records'!$C$24:$C$41,255),0))),"")</f>
        <v>Edad</v>
      </c>
      <c r="H12" s="484" t="s">
        <v>2869</v>
      </c>
      <c r="I12" s="485" t="str">
        <f>IFERROR(IF(AB12="","",VLOOKUP(AB12,'Overview - Section A'!$P$29:$Q$39,2,FALSE)),"")</f>
        <v/>
      </c>
      <c r="J12" s="484"/>
      <c r="K12" s="484"/>
      <c r="L12" s="484"/>
      <c r="M12" s="484"/>
      <c r="N12" s="484"/>
      <c r="O12" s="484"/>
      <c r="P12" s="484"/>
      <c r="Q12" s="484" t="s">
        <v>411</v>
      </c>
      <c r="R12" s="441" t="s">
        <v>3936</v>
      </c>
      <c r="S12" s="482" t="str">
        <f t="shared" si="0"/>
        <v>HIV O-4a(M): Porcentaje de hombres que afirman haber utilizado preservativo en su última relación de sexo anal con otro hombre</v>
      </c>
      <c r="T12" s="482" t="str">
        <f>IFERROR(IF('Overview - Section A'!$AN$5="Funding Request",VLOOKUP(H12,'Overview - Section A'!$M$29:$P$39,4,FALSE),IF(AB12="","",AB12)),"")</f>
        <v>a1236000009dRoyAAE</v>
      </c>
      <c r="U12" s="482" t="b">
        <f t="shared" si="1"/>
        <v>1</v>
      </c>
      <c r="V12" s="482" t="str">
        <f t="shared" si="2"/>
        <v>HIV O-4a(M): Porcentaje de hombres que afirman haber utilizado preservativo en su última relación de sexo anal con otro hombre</v>
      </c>
      <c r="W12" s="482" t="s">
        <v>703</v>
      </c>
      <c r="X12" s="486" t="str">
        <f t="array" ref="X12">IFERROR(IF(INDEX('Reference Records'!$G$24:$G$41,MATCH(LEFT(B12,255),LEFT('Reference Records'!$C$24:$C$41,255),0))=0,"",INDEX('Reference Records'!$G$24:$G$41,MATCH(LEFT(B12,255),LEFT('Reference Records'!$C$24:$C$41,255),0))),"")</f>
        <v>a1J36000002m4E3EAI</v>
      </c>
      <c r="Y12" s="486" t="str">
        <f>IFERROR(IF('Overview - Section A'!$AN$5="Funding Request",IF('Reference Records'!$B$276&lt;&gt;"",VLOOKUP(Q12,'Reference Records'!$B$276:$C$277,2,FALSE),VLOOKUP(Q12,'Reference Records'!$A$289:$C$620,3,FALSE)),VLOOKUP(Q12,'Reference Records'!$A$623:$C$624,3,FALSE)),"")</f>
        <v>a1A360000013M3WEAU</v>
      </c>
      <c r="Z12" s="486"/>
      <c r="AA12" s="486"/>
      <c r="AB12" s="487"/>
      <c r="AC12" s="486"/>
      <c r="AD12" s="431"/>
      <c r="AE12" s="441"/>
      <c r="AF12" s="431"/>
      <c r="AG12" s="431"/>
      <c r="AH12" s="486" t="s">
        <v>408</v>
      </c>
      <c r="AI12" s="130"/>
      <c r="AJ12" s="133"/>
      <c r="AK12" s="133"/>
    </row>
    <row r="13" spans="1:37" ht="47.15" customHeight="1" x14ac:dyDescent="0.45">
      <c r="A13" s="406">
        <v>3</v>
      </c>
      <c r="B13" s="407" t="s">
        <v>1960</v>
      </c>
      <c r="C13" s="441"/>
      <c r="D13" s="431" t="s">
        <v>3902</v>
      </c>
      <c r="E13" s="431" t="s">
        <v>377</v>
      </c>
      <c r="F13" s="431" t="s">
        <v>3906</v>
      </c>
      <c r="G13" s="410" t="str">
        <f t="array" ref="G13">IFERROR(IF(INDEX('Reference Records'!$D$24:$D$41,MATCH(LEFT(B13,255),LEFT('Reference Records'!$C$24:$C$41,255),0))=0,"",INDEX('Reference Records'!$D$24:$D$41,MATCH(LEFT(B13,255),LEFT('Reference Records'!$C$24:$C$41,255),0))),"")</f>
        <v>Edad,Sexo</v>
      </c>
      <c r="H13" s="484" t="s">
        <v>2869</v>
      </c>
      <c r="I13" s="485" t="str">
        <f>IFERROR(IF(AB13="","",VLOOKUP(AB13,'Overview - Section A'!$P$29:$Q$39,2,FALSE)),"")</f>
        <v/>
      </c>
      <c r="J13" s="484"/>
      <c r="K13" s="484"/>
      <c r="L13" s="484"/>
      <c r="M13" s="484"/>
      <c r="N13" s="484"/>
      <c r="O13" s="484"/>
      <c r="P13" s="484"/>
      <c r="Q13" s="484" t="s">
        <v>411</v>
      </c>
      <c r="R13" s="441" t="s">
        <v>3937</v>
      </c>
      <c r="S13" s="482" t="str">
        <f t="shared" si="0"/>
        <v>HIV O-5(M): porcentaje de trabajadores del sexo que dicen haber utilizado preservativo con su último cliente</v>
      </c>
      <c r="T13" s="482" t="str">
        <f>IFERROR(IF('Overview - Section A'!$AN$5="Funding Request",VLOOKUP(H13,'Overview - Section A'!$M$29:$P$39,4,FALSE),IF(AB13="","",AB13)),"")</f>
        <v>a1236000009dRoyAAE</v>
      </c>
      <c r="U13" s="482" t="b">
        <f t="shared" si="1"/>
        <v>1</v>
      </c>
      <c r="V13" s="482" t="str">
        <f t="shared" si="2"/>
        <v>HIV O-5(M): porcentaje de trabajadores del sexo que dicen haber utilizado preservativo con su último cliente</v>
      </c>
      <c r="W13" s="482" t="s">
        <v>704</v>
      </c>
      <c r="X13" s="486" t="str">
        <f t="array" ref="X13">IFERROR(IF(INDEX('Reference Records'!$G$24:$G$41,MATCH(LEFT(B13,255),LEFT('Reference Records'!$C$24:$C$41,255),0))=0,"",INDEX('Reference Records'!$G$24:$G$41,MATCH(LEFT(B13,255),LEFT('Reference Records'!$C$24:$C$41,255),0))),"")</f>
        <v>a1J36000002m4E5EAI</v>
      </c>
      <c r="Y13" s="486" t="str">
        <f>IFERROR(IF('Overview - Section A'!$AN$5="Funding Request",IF('Reference Records'!$B$276&lt;&gt;"",VLOOKUP(Q13,'Reference Records'!$B$276:$C$277,2,FALSE),VLOOKUP(Q13,'Reference Records'!$A$289:$C$620,3,FALSE)),VLOOKUP(Q13,'Reference Records'!$A$623:$C$624,3,FALSE)),"")</f>
        <v>a1A360000013M3WEAU</v>
      </c>
      <c r="Z13" s="486"/>
      <c r="AA13" s="486"/>
      <c r="AB13" s="487"/>
      <c r="AC13" s="486"/>
      <c r="AD13" s="431"/>
      <c r="AE13" s="441"/>
      <c r="AF13" s="431"/>
      <c r="AG13" s="431"/>
      <c r="AH13" s="486" t="s">
        <v>408</v>
      </c>
      <c r="AI13" s="130"/>
      <c r="AJ13" s="133"/>
      <c r="AK13" s="133"/>
    </row>
    <row r="14" spans="1:37" ht="47.15" customHeight="1" x14ac:dyDescent="0.45">
      <c r="A14" s="406">
        <v>4</v>
      </c>
      <c r="B14" s="407" t="s">
        <v>1984</v>
      </c>
      <c r="C14" s="441"/>
      <c r="D14" s="431" t="s">
        <v>3901</v>
      </c>
      <c r="E14" s="431" t="s">
        <v>377</v>
      </c>
      <c r="F14" s="431" t="s">
        <v>3906</v>
      </c>
      <c r="G14" s="410" t="str">
        <f t="array" ref="G14">IFERROR(IF(INDEX('Reference Records'!$D$24:$D$41,MATCH(LEFT(B14,255),LEFT('Reference Records'!$C$24:$C$41,255),0))=0,"",INDEX('Reference Records'!$D$24:$D$41,MATCH(LEFT(B14,255),LEFT('Reference Records'!$C$24:$C$41,255),0))),"")</f>
        <v>Edad</v>
      </c>
      <c r="H14" s="484" t="s">
        <v>2869</v>
      </c>
      <c r="I14" s="485" t="str">
        <f>IFERROR(IF(AB14="","",VLOOKUP(AB14,'Overview - Section A'!$P$29:$Q$39,2,FALSE)),"")</f>
        <v/>
      </c>
      <c r="J14" s="484"/>
      <c r="K14" s="484"/>
      <c r="L14" s="484"/>
      <c r="M14" s="484"/>
      <c r="N14" s="484"/>
      <c r="O14" s="484"/>
      <c r="P14" s="484"/>
      <c r="Q14" s="484" t="s">
        <v>411</v>
      </c>
      <c r="R14" s="441" t="s">
        <v>3938</v>
      </c>
      <c r="S14" s="482" t="str">
        <f t="shared" si="0"/>
        <v>HIV O-4.1b(M): Porcentaje de personas transgénero que reportan uso de condón la última vez que sostuvieron relaciones sexuales con una pareja</v>
      </c>
      <c r="T14" s="482" t="str">
        <f>IFERROR(IF('Overview - Section A'!$AN$5="Funding Request",VLOOKUP(H14,'Overview - Section A'!$M$29:$P$39,4,FALSE),IF(AB14="","",AB14)),"")</f>
        <v>a1236000009dRoyAAE</v>
      </c>
      <c r="U14" s="482" t="b">
        <f t="shared" si="1"/>
        <v>1</v>
      </c>
      <c r="V14" s="482" t="str">
        <f t="shared" si="2"/>
        <v>HIV O-4.1b(M): Porcentaje de personas transgénero que reportan uso de condón la última vez que sostuvieron relaciones sexuales con una pareja</v>
      </c>
      <c r="W14" s="482" t="s">
        <v>705</v>
      </c>
      <c r="X14" s="486" t="str">
        <f t="array" ref="X14">IFERROR(IF(INDEX('Reference Records'!$G$24:$G$41,MATCH(LEFT(B14,255),LEFT('Reference Records'!$C$24:$C$41,255),0))=0,"",INDEX('Reference Records'!$G$24:$G$41,MATCH(LEFT(B14,255),LEFT('Reference Records'!$C$24:$C$41,255),0))),"")</f>
        <v>a1J36000003YBHvEAO</v>
      </c>
      <c r="Y14" s="486" t="str">
        <f>IFERROR(IF('Overview - Section A'!$AN$5="Funding Request",IF('Reference Records'!$B$276&lt;&gt;"",VLOOKUP(Q14,'Reference Records'!$B$276:$C$277,2,FALSE),VLOOKUP(Q14,'Reference Records'!$A$289:$C$620,3,FALSE)),VLOOKUP(Q14,'Reference Records'!$A$623:$C$624,3,FALSE)),"")</f>
        <v>a1A360000013M3WEAU</v>
      </c>
      <c r="Z14" s="486"/>
      <c r="AA14" s="486"/>
      <c r="AB14" s="487"/>
      <c r="AC14" s="486"/>
      <c r="AD14" s="431"/>
      <c r="AE14" s="441"/>
      <c r="AF14" s="431"/>
      <c r="AG14" s="431"/>
      <c r="AH14" s="486" t="s">
        <v>408</v>
      </c>
      <c r="AI14" s="130"/>
      <c r="AJ14" s="133"/>
      <c r="AK14" s="133"/>
    </row>
    <row r="15" spans="1:37" ht="47.15" customHeight="1" x14ac:dyDescent="0.45">
      <c r="A15" s="406">
        <v>5</v>
      </c>
      <c r="B15" s="407" t="str">
        <f>IFERROR(VLOOKUP(Z15,'Reference records(soft deleted)'!$B$34:$D$57,3,FALSE),"")</f>
        <v/>
      </c>
      <c r="C15" s="441"/>
      <c r="D15" s="431"/>
      <c r="E15" s="431"/>
      <c r="F15" s="431"/>
      <c r="G15" s="410" t="str">
        <f t="array" ref="G15">IFERROR(IF(INDEX('Reference Records'!$D$24:$D$41,MATCH(LEFT(B15,255),LEFT('Reference Records'!$C$24:$C$41,255),0))=0,"",INDEX('Reference Records'!$D$24:$D$41,MATCH(LEFT(B15,255),LEFT('Reference Records'!$C$24:$C$41,255),0))),"")</f>
        <v/>
      </c>
      <c r="H15" s="484" t="str">
        <f>IF('Overview - Section A'!$AN$5="Funding Request",IF(I15="Funding Request Place Holder","",I15),"")</f>
        <v/>
      </c>
      <c r="I15" s="485" t="str">
        <f>IFERROR(IF(AB15="","",VLOOKUP(AB15,'Overview - Section A'!$P$29:$Q$39,2,FALSE)),"")</f>
        <v/>
      </c>
      <c r="J15" s="484"/>
      <c r="K15" s="484"/>
      <c r="L15" s="484"/>
      <c r="M15" s="484"/>
      <c r="N15" s="484"/>
      <c r="O15" s="484"/>
      <c r="P15" s="484"/>
      <c r="Q15" s="484" t="str">
        <f t="shared" ref="Q15:Q25" si="3">IFERROR(IF(AA15="","",AA15),"")</f>
        <v/>
      </c>
      <c r="R15" s="441"/>
      <c r="S15" s="482" t="str">
        <f t="shared" si="0"/>
        <v/>
      </c>
      <c r="T15" s="482" t="str">
        <f>IFERROR(IF('Overview - Section A'!$AN$5="Funding Request",VLOOKUP(H15,'Overview - Section A'!$M$29:$P$39,4,FALSE),IF(AB15="","",AB15)),"")</f>
        <v>a1236000009dRozAAE</v>
      </c>
      <c r="U15" s="482" t="b">
        <f t="shared" si="1"/>
        <v>0</v>
      </c>
      <c r="V15" s="482" t="str">
        <f t="shared" si="2"/>
        <v/>
      </c>
      <c r="W15" s="482" t="s">
        <v>706</v>
      </c>
      <c r="X15" s="486" t="str">
        <f t="array" ref="X15">IFERROR(IF(INDEX('Reference Records'!$G$24:$G$41,MATCH(LEFT(B15,255),LEFT('Reference Records'!$C$24:$C$41,255),0))=0,"",INDEX('Reference Records'!$G$24:$G$41,MATCH(LEFT(B15,255),LEFT('Reference Records'!$C$24:$C$41,255),0))),"")</f>
        <v/>
      </c>
      <c r="Y15" s="486" t="str">
        <f>IFERROR(IF('Overview - Section A'!$AN$5="Funding Request",IF('Reference Records'!$B$276&lt;&gt;"",VLOOKUP(Q15,'Reference Records'!$B$276:$C$277,2,FALSE),VLOOKUP(Q15,'Reference Records'!$A$289:$C$620,3,FALSE)),VLOOKUP(Q15,'Reference Records'!$A$623:$C$624,3,FALSE)),"")</f>
        <v/>
      </c>
      <c r="Z15" s="486"/>
      <c r="AA15" s="486"/>
      <c r="AB15" s="487"/>
      <c r="AC15" s="486"/>
      <c r="AD15" s="431"/>
      <c r="AE15" s="441"/>
      <c r="AF15" s="431"/>
      <c r="AG15" s="431"/>
      <c r="AH15" s="486" t="s">
        <v>408</v>
      </c>
      <c r="AI15" s="130"/>
      <c r="AJ15" s="133"/>
      <c r="AK15" s="133"/>
    </row>
    <row r="16" spans="1:37" ht="47.15" customHeight="1" x14ac:dyDescent="0.45">
      <c r="A16" s="406">
        <v>6</v>
      </c>
      <c r="B16" s="407" t="str">
        <f>IFERROR(VLOOKUP(Z16,'Reference records(soft deleted)'!$B$34:$D$57,3,FALSE),"")</f>
        <v/>
      </c>
      <c r="C16" s="441"/>
      <c r="D16" s="431"/>
      <c r="E16" s="431"/>
      <c r="F16" s="431"/>
      <c r="G16" s="410" t="str">
        <f t="array" ref="G16">IFERROR(IF(INDEX('Reference Records'!$D$24:$D$41,MATCH(LEFT(B16,255),LEFT('Reference Records'!$C$24:$C$41,255),0))=0,"",INDEX('Reference Records'!$D$24:$D$41,MATCH(LEFT(B16,255),LEFT('Reference Records'!$C$24:$C$41,255),0))),"")</f>
        <v/>
      </c>
      <c r="H16" s="484" t="str">
        <f>IF('Overview - Section A'!$AN$5="Funding Request",IF(I16="Funding Request Place Holder","",I16),"")</f>
        <v/>
      </c>
      <c r="I16" s="485" t="str">
        <f>IFERROR(IF(AB16="","",VLOOKUP(AB16,'Overview - Section A'!$P$29:$Q$39,2,FALSE)),"")</f>
        <v/>
      </c>
      <c r="J16" s="484"/>
      <c r="K16" s="484"/>
      <c r="L16" s="484"/>
      <c r="M16" s="484"/>
      <c r="N16" s="484"/>
      <c r="O16" s="484"/>
      <c r="P16" s="484"/>
      <c r="Q16" s="484" t="str">
        <f t="shared" si="3"/>
        <v/>
      </c>
      <c r="R16" s="441"/>
      <c r="S16" s="482" t="str">
        <f t="shared" si="0"/>
        <v/>
      </c>
      <c r="T16" s="482" t="str">
        <f>IFERROR(IF('Overview - Section A'!$AN$5="Funding Request",VLOOKUP(H16,'Overview - Section A'!$M$29:$P$39,4,FALSE),IF(AB16="","",AB16)),"")</f>
        <v>a1236000009dRozAAE</v>
      </c>
      <c r="U16" s="482" t="b">
        <f t="shared" si="1"/>
        <v>0</v>
      </c>
      <c r="V16" s="482" t="str">
        <f t="shared" si="2"/>
        <v/>
      </c>
      <c r="W16" s="482" t="s">
        <v>707</v>
      </c>
      <c r="X16" s="486" t="str">
        <f t="array" ref="X16">IFERROR(IF(INDEX('Reference Records'!$G$24:$G$41,MATCH(LEFT(B16,255),LEFT('Reference Records'!$C$24:$C$41,255),0))=0,"",INDEX('Reference Records'!$G$24:$G$41,MATCH(LEFT(B16,255),LEFT('Reference Records'!$C$24:$C$41,255),0))),"")</f>
        <v/>
      </c>
      <c r="Y16" s="486" t="str">
        <f>IFERROR(IF('Overview - Section A'!$AN$5="Funding Request",IF('Reference Records'!$B$276&lt;&gt;"",VLOOKUP(Q16,'Reference Records'!$B$276:$C$277,2,FALSE),VLOOKUP(Q16,'Reference Records'!$A$289:$C$620,3,FALSE)),VLOOKUP(Q16,'Reference Records'!$A$623:$C$624,3,FALSE)),"")</f>
        <v/>
      </c>
      <c r="Z16" s="486"/>
      <c r="AA16" s="486"/>
      <c r="AB16" s="487"/>
      <c r="AC16" s="486"/>
      <c r="AD16" s="431"/>
      <c r="AE16" s="441"/>
      <c r="AF16" s="431"/>
      <c r="AG16" s="431"/>
      <c r="AH16" s="486" t="s">
        <v>408</v>
      </c>
      <c r="AI16" s="130"/>
      <c r="AJ16" s="133"/>
      <c r="AK16" s="133"/>
    </row>
    <row r="17" spans="1:62" ht="47.15" customHeight="1" x14ac:dyDescent="0.45">
      <c r="A17" s="406">
        <v>7</v>
      </c>
      <c r="B17" s="407" t="str">
        <f>IFERROR(VLOOKUP(Z17,'Reference records(soft deleted)'!$B$34:$D$57,3,FALSE),"")</f>
        <v/>
      </c>
      <c r="C17" s="441"/>
      <c r="D17" s="431"/>
      <c r="E17" s="431"/>
      <c r="F17" s="431"/>
      <c r="G17" s="410" t="str">
        <f t="array" ref="G17">IFERROR(IF(INDEX('Reference Records'!$D$24:$D$41,MATCH(LEFT(B17,255),LEFT('Reference Records'!$C$24:$C$41,255),0))=0,"",INDEX('Reference Records'!$D$24:$D$41,MATCH(LEFT(B17,255),LEFT('Reference Records'!$C$24:$C$41,255),0))),"")</f>
        <v/>
      </c>
      <c r="H17" s="484" t="str">
        <f>IF('Overview - Section A'!$AN$5="Funding Request",IF(I17="Funding Request Place Holder","",I17),"")</f>
        <v/>
      </c>
      <c r="I17" s="485" t="str">
        <f>IFERROR(IF(AB17="","",VLOOKUP(AB17,'Overview - Section A'!$P$29:$Q$39,2,FALSE)),"")</f>
        <v/>
      </c>
      <c r="J17" s="484"/>
      <c r="K17" s="484"/>
      <c r="L17" s="484"/>
      <c r="M17" s="484"/>
      <c r="N17" s="484"/>
      <c r="O17" s="484"/>
      <c r="P17" s="484"/>
      <c r="Q17" s="484" t="str">
        <f t="shared" si="3"/>
        <v/>
      </c>
      <c r="R17" s="441"/>
      <c r="S17" s="482" t="str">
        <f t="shared" si="0"/>
        <v/>
      </c>
      <c r="T17" s="482" t="str">
        <f>IFERROR(IF('Overview - Section A'!$AN$5="Funding Request",VLOOKUP(H17,'Overview - Section A'!$M$29:$P$39,4,FALSE),IF(AB17="","",AB17)),"")</f>
        <v>a1236000009dRozAAE</v>
      </c>
      <c r="U17" s="482" t="b">
        <f t="shared" si="1"/>
        <v>0</v>
      </c>
      <c r="V17" s="482" t="str">
        <f t="shared" si="2"/>
        <v/>
      </c>
      <c r="W17" s="482" t="s">
        <v>708</v>
      </c>
      <c r="X17" s="486" t="str">
        <f t="array" ref="X17">IFERROR(IF(INDEX('Reference Records'!$G$24:$G$41,MATCH(LEFT(B17,255),LEFT('Reference Records'!$C$24:$C$41,255),0))=0,"",INDEX('Reference Records'!$G$24:$G$41,MATCH(LEFT(B17,255),LEFT('Reference Records'!$C$24:$C$41,255),0))),"")</f>
        <v/>
      </c>
      <c r="Y17" s="486" t="str">
        <f>IFERROR(IF('Overview - Section A'!$AN$5="Funding Request",IF('Reference Records'!$B$276&lt;&gt;"",VLOOKUP(Q17,'Reference Records'!$B$276:$C$277,2,FALSE),VLOOKUP(Q17,'Reference Records'!$A$289:$C$620,3,FALSE)),VLOOKUP(Q17,'Reference Records'!$A$623:$C$624,3,FALSE)),"")</f>
        <v/>
      </c>
      <c r="Z17" s="486"/>
      <c r="AA17" s="486"/>
      <c r="AB17" s="487"/>
      <c r="AC17" s="486"/>
      <c r="AD17" s="431"/>
      <c r="AE17" s="441"/>
      <c r="AF17" s="431"/>
      <c r="AG17" s="431"/>
      <c r="AH17" s="486" t="s">
        <v>408</v>
      </c>
      <c r="AI17" s="130"/>
      <c r="AJ17" s="133"/>
      <c r="AK17" s="133"/>
    </row>
    <row r="18" spans="1:62" ht="47.15" customHeight="1" x14ac:dyDescent="0.45">
      <c r="A18" s="406">
        <v>8</v>
      </c>
      <c r="B18" s="407" t="str">
        <f>IFERROR(VLOOKUP(Z18,'Reference records(soft deleted)'!$B$34:$D$57,3,FALSE),"")</f>
        <v/>
      </c>
      <c r="C18" s="441"/>
      <c r="D18" s="431"/>
      <c r="E18" s="431"/>
      <c r="F18" s="431"/>
      <c r="G18" s="410" t="str">
        <f t="array" ref="G18">IFERROR(IF(INDEX('Reference Records'!$D$24:$D$41,MATCH(LEFT(B18,255),LEFT('Reference Records'!$C$24:$C$41,255),0))=0,"",INDEX('Reference Records'!$D$24:$D$41,MATCH(LEFT(B18,255),LEFT('Reference Records'!$C$24:$C$41,255),0))),"")</f>
        <v/>
      </c>
      <c r="H18" s="484" t="str">
        <f>IF('Overview - Section A'!$AN$5="Funding Request",IF(I18="Funding Request Place Holder","",I18),"")</f>
        <v/>
      </c>
      <c r="I18" s="485" t="str">
        <f>IFERROR(IF(AB18="","",VLOOKUP(AB18,'Overview - Section A'!$P$29:$Q$39,2,FALSE)),"")</f>
        <v/>
      </c>
      <c r="J18" s="484"/>
      <c r="K18" s="484"/>
      <c r="L18" s="484"/>
      <c r="M18" s="484"/>
      <c r="N18" s="484"/>
      <c r="O18" s="484"/>
      <c r="P18" s="484"/>
      <c r="Q18" s="484" t="str">
        <f t="shared" si="3"/>
        <v/>
      </c>
      <c r="R18" s="441"/>
      <c r="S18" s="482" t="str">
        <f t="shared" si="0"/>
        <v/>
      </c>
      <c r="T18" s="482" t="str">
        <f>IFERROR(IF('Overview - Section A'!$AN$5="Funding Request",VLOOKUP(H18,'Overview - Section A'!$M$29:$P$39,4,FALSE),IF(AB18="","",AB18)),"")</f>
        <v>a1236000009dRozAAE</v>
      </c>
      <c r="U18" s="482" t="b">
        <f t="shared" si="1"/>
        <v>0</v>
      </c>
      <c r="V18" s="482" t="str">
        <f t="shared" si="2"/>
        <v/>
      </c>
      <c r="W18" s="482" t="s">
        <v>709</v>
      </c>
      <c r="X18" s="486" t="str">
        <f t="array" ref="X18">IFERROR(IF(INDEX('Reference Records'!$G$24:$G$41,MATCH(LEFT(B18,255),LEFT('Reference Records'!$C$24:$C$41,255),0))=0,"",INDEX('Reference Records'!$G$24:$G$41,MATCH(LEFT(B18,255),LEFT('Reference Records'!$C$24:$C$41,255),0))),"")</f>
        <v/>
      </c>
      <c r="Y18" s="486" t="str">
        <f>IFERROR(IF('Overview - Section A'!$AN$5="Funding Request",IF('Reference Records'!$B$276&lt;&gt;"",VLOOKUP(Q18,'Reference Records'!$B$276:$C$277,2,FALSE),VLOOKUP(Q18,'Reference Records'!$A$289:$C$620,3,FALSE)),VLOOKUP(Q18,'Reference Records'!$A$623:$C$624,3,FALSE)),"")</f>
        <v/>
      </c>
      <c r="Z18" s="486"/>
      <c r="AA18" s="486"/>
      <c r="AB18" s="487"/>
      <c r="AC18" s="486"/>
      <c r="AD18" s="431"/>
      <c r="AE18" s="441"/>
      <c r="AF18" s="431"/>
      <c r="AG18" s="431"/>
      <c r="AH18" s="486" t="s">
        <v>408</v>
      </c>
      <c r="AI18" s="130"/>
      <c r="AJ18" s="133"/>
      <c r="AK18" s="133"/>
    </row>
    <row r="19" spans="1:62" ht="47.15" customHeight="1" x14ac:dyDescent="0.45">
      <c r="A19" s="406">
        <v>9</v>
      </c>
      <c r="B19" s="407" t="str">
        <f>IFERROR(VLOOKUP(Z19,'Reference records(soft deleted)'!$B$34:$D$57,3,FALSE),"")</f>
        <v/>
      </c>
      <c r="C19" s="441"/>
      <c r="D19" s="431"/>
      <c r="E19" s="431"/>
      <c r="F19" s="431"/>
      <c r="G19" s="410" t="str">
        <f t="array" ref="G19">IFERROR(IF(INDEX('Reference Records'!$D$24:$D$41,MATCH(LEFT(B19,255),LEFT('Reference Records'!$C$24:$C$41,255),0))=0,"",INDEX('Reference Records'!$D$24:$D$41,MATCH(LEFT(B19,255),LEFT('Reference Records'!$C$24:$C$41,255),0))),"")</f>
        <v/>
      </c>
      <c r="H19" s="484" t="str">
        <f>IF('Overview - Section A'!$AN$5="Funding Request",IF(I19="Funding Request Place Holder","",I19),"")</f>
        <v/>
      </c>
      <c r="I19" s="485" t="str">
        <f>IFERROR(IF(AB19="","",VLOOKUP(AB19,'Overview - Section A'!$P$29:$Q$39,2,FALSE)),"")</f>
        <v/>
      </c>
      <c r="J19" s="484"/>
      <c r="K19" s="484"/>
      <c r="L19" s="484"/>
      <c r="M19" s="484"/>
      <c r="N19" s="484"/>
      <c r="O19" s="484"/>
      <c r="P19" s="484"/>
      <c r="Q19" s="484" t="str">
        <f t="shared" si="3"/>
        <v/>
      </c>
      <c r="R19" s="441"/>
      <c r="S19" s="482" t="str">
        <f t="shared" si="0"/>
        <v/>
      </c>
      <c r="T19" s="482" t="str">
        <f>IFERROR(IF('Overview - Section A'!$AN$5="Funding Request",VLOOKUP(H19,'Overview - Section A'!$M$29:$P$39,4,FALSE),IF(AB19="","",AB19)),"")</f>
        <v>a1236000009dRozAAE</v>
      </c>
      <c r="U19" s="482" t="b">
        <f t="shared" si="1"/>
        <v>0</v>
      </c>
      <c r="V19" s="482" t="str">
        <f t="shared" si="2"/>
        <v/>
      </c>
      <c r="W19" s="482" t="s">
        <v>710</v>
      </c>
      <c r="X19" s="486" t="str">
        <f t="array" ref="X19">IFERROR(IF(INDEX('Reference Records'!$G$24:$G$41,MATCH(LEFT(B19,255),LEFT('Reference Records'!$C$24:$C$41,255),0))=0,"",INDEX('Reference Records'!$G$24:$G$41,MATCH(LEFT(B19,255),LEFT('Reference Records'!$C$24:$C$41,255),0))),"")</f>
        <v/>
      </c>
      <c r="Y19" s="486" t="str">
        <f>IFERROR(IF('Overview - Section A'!$AN$5="Funding Request",IF('Reference Records'!$B$276&lt;&gt;"",VLOOKUP(Q19,'Reference Records'!$B$276:$C$277,2,FALSE),VLOOKUP(Q19,'Reference Records'!$A$289:$C$620,3,FALSE)),VLOOKUP(Q19,'Reference Records'!$A$623:$C$624,3,FALSE)),"")</f>
        <v/>
      </c>
      <c r="Z19" s="486"/>
      <c r="AA19" s="486"/>
      <c r="AB19" s="487"/>
      <c r="AC19" s="486"/>
      <c r="AD19" s="431"/>
      <c r="AE19" s="441"/>
      <c r="AF19" s="431"/>
      <c r="AG19" s="431"/>
      <c r="AH19" s="486" t="s">
        <v>408</v>
      </c>
      <c r="AI19" s="130"/>
      <c r="AJ19" s="133"/>
      <c r="AK19" s="133"/>
    </row>
    <row r="20" spans="1:62" ht="47.15" customHeight="1" x14ac:dyDescent="0.45">
      <c r="A20" s="406">
        <v>10</v>
      </c>
      <c r="B20" s="407" t="str">
        <f>IFERROR(VLOOKUP(Z20,'Reference records(soft deleted)'!$B$34:$D$57,3,FALSE),"")</f>
        <v/>
      </c>
      <c r="C20" s="441"/>
      <c r="D20" s="431"/>
      <c r="E20" s="431"/>
      <c r="F20" s="431"/>
      <c r="G20" s="410" t="str">
        <f t="array" ref="G20">IFERROR(IF(INDEX('Reference Records'!$D$24:$D$41,MATCH(LEFT(B20,255),LEFT('Reference Records'!$C$24:$C$41,255),0))=0,"",INDEX('Reference Records'!$D$24:$D$41,MATCH(LEFT(B20,255),LEFT('Reference Records'!$C$24:$C$41,255),0))),"")</f>
        <v/>
      </c>
      <c r="H20" s="484" t="str">
        <f>IF('Overview - Section A'!$AN$5="Funding Request",IF(I20="Funding Request Place Holder","",I20),"")</f>
        <v/>
      </c>
      <c r="I20" s="485" t="str">
        <f>IFERROR(IF(AB20="","",VLOOKUP(AB20,'Overview - Section A'!$P$29:$Q$39,2,FALSE)),"")</f>
        <v/>
      </c>
      <c r="J20" s="484"/>
      <c r="K20" s="484"/>
      <c r="L20" s="484"/>
      <c r="M20" s="484"/>
      <c r="N20" s="484"/>
      <c r="O20" s="484"/>
      <c r="P20" s="484"/>
      <c r="Q20" s="484" t="str">
        <f t="shared" si="3"/>
        <v/>
      </c>
      <c r="R20" s="441"/>
      <c r="S20" s="482" t="str">
        <f t="shared" si="0"/>
        <v/>
      </c>
      <c r="T20" s="482" t="str">
        <f>IFERROR(IF('Overview - Section A'!$AN$5="Funding Request",VLOOKUP(H20,'Overview - Section A'!$M$29:$P$39,4,FALSE),IF(AB20="","",AB20)),"")</f>
        <v>a1236000009dRozAAE</v>
      </c>
      <c r="U20" s="482" t="b">
        <f t="shared" si="1"/>
        <v>0</v>
      </c>
      <c r="V20" s="482" t="str">
        <f t="shared" si="2"/>
        <v/>
      </c>
      <c r="W20" s="482" t="s">
        <v>711</v>
      </c>
      <c r="X20" s="486" t="str">
        <f t="array" ref="X20">IFERROR(IF(INDEX('Reference Records'!$G$24:$G$41,MATCH(LEFT(B20,255),LEFT('Reference Records'!$C$24:$C$41,255),0))=0,"",INDEX('Reference Records'!$G$24:$G$41,MATCH(LEFT(B20,255),LEFT('Reference Records'!$C$24:$C$41,255),0))),"")</f>
        <v/>
      </c>
      <c r="Y20" s="486" t="str">
        <f>IFERROR(IF('Overview - Section A'!$AN$5="Funding Request",IF('Reference Records'!$B$276&lt;&gt;"",VLOOKUP(Q20,'Reference Records'!$B$276:$C$277,2,FALSE),VLOOKUP(Q20,'Reference Records'!$A$289:$C$620,3,FALSE)),VLOOKUP(Q20,'Reference Records'!$A$623:$C$624,3,FALSE)),"")</f>
        <v/>
      </c>
      <c r="Z20" s="486"/>
      <c r="AA20" s="486"/>
      <c r="AB20" s="487"/>
      <c r="AC20" s="486"/>
      <c r="AD20" s="431"/>
      <c r="AE20" s="441"/>
      <c r="AF20" s="431"/>
      <c r="AG20" s="431"/>
      <c r="AH20" s="486" t="s">
        <v>408</v>
      </c>
      <c r="AI20" s="130"/>
      <c r="AJ20" s="133"/>
      <c r="AK20" s="133"/>
    </row>
    <row r="21" spans="1:62" ht="47.15" customHeight="1" x14ac:dyDescent="0.45">
      <c r="A21" s="406">
        <v>11</v>
      </c>
      <c r="B21" s="407" t="str">
        <f>IFERROR(VLOOKUP(Z21,'Reference records(soft deleted)'!$B$34:$D$57,3,FALSE),"")</f>
        <v/>
      </c>
      <c r="C21" s="441"/>
      <c r="D21" s="431"/>
      <c r="E21" s="431"/>
      <c r="F21" s="431"/>
      <c r="G21" s="410" t="str">
        <f t="array" ref="G21">IFERROR(IF(INDEX('Reference Records'!$D$24:$D$41,MATCH(LEFT(B21,255),LEFT('Reference Records'!$C$24:$C$41,255),0))=0,"",INDEX('Reference Records'!$D$24:$D$41,MATCH(LEFT(B21,255),LEFT('Reference Records'!$C$24:$C$41,255),0))),"")</f>
        <v/>
      </c>
      <c r="H21" s="484" t="str">
        <f>IF('Overview - Section A'!$AN$5="Funding Request",IF(I21="Funding Request Place Holder","",I21),"")</f>
        <v/>
      </c>
      <c r="I21" s="485" t="str">
        <f>IFERROR(IF(AB21="","",VLOOKUP(AB21,'Overview - Section A'!$P$29:$Q$39,2,FALSE)),"")</f>
        <v/>
      </c>
      <c r="J21" s="484"/>
      <c r="K21" s="484"/>
      <c r="L21" s="484"/>
      <c r="M21" s="484"/>
      <c r="N21" s="484"/>
      <c r="O21" s="484"/>
      <c r="P21" s="484"/>
      <c r="Q21" s="484" t="str">
        <f t="shared" si="3"/>
        <v/>
      </c>
      <c r="R21" s="441"/>
      <c r="S21" s="482" t="str">
        <f t="shared" si="0"/>
        <v/>
      </c>
      <c r="T21" s="482" t="str">
        <f>IFERROR(IF('Overview - Section A'!$AN$5="Funding Request",VLOOKUP(H21,'Overview - Section A'!$M$29:$P$39,4,FALSE),IF(AB21="","",AB21)),"")</f>
        <v>a1236000009dRozAAE</v>
      </c>
      <c r="U21" s="482" t="b">
        <f t="shared" si="1"/>
        <v>0</v>
      </c>
      <c r="V21" s="482" t="str">
        <f t="shared" si="2"/>
        <v/>
      </c>
      <c r="W21" s="482" t="s">
        <v>712</v>
      </c>
      <c r="X21" s="486" t="str">
        <f t="array" ref="X21">IFERROR(IF(INDEX('Reference Records'!$G$24:$G$41,MATCH(LEFT(B21,255),LEFT('Reference Records'!$C$24:$C$41,255),0))=0,"",INDEX('Reference Records'!$G$24:$G$41,MATCH(LEFT(B21,255),LEFT('Reference Records'!$C$24:$C$41,255),0))),"")</f>
        <v/>
      </c>
      <c r="Y21" s="486" t="str">
        <f>IFERROR(IF('Overview - Section A'!$AN$5="Funding Request",IF('Reference Records'!$B$276&lt;&gt;"",VLOOKUP(Q21,'Reference Records'!$B$276:$C$277,2,FALSE),VLOOKUP(Q21,'Reference Records'!$A$289:$C$620,3,FALSE)),VLOOKUP(Q21,'Reference Records'!$A$623:$C$624,3,FALSE)),"")</f>
        <v/>
      </c>
      <c r="Z21" s="486"/>
      <c r="AA21" s="486"/>
      <c r="AB21" s="487"/>
      <c r="AC21" s="486"/>
      <c r="AD21" s="431"/>
      <c r="AE21" s="441"/>
      <c r="AF21" s="431"/>
      <c r="AG21" s="431"/>
      <c r="AH21" s="486" t="s">
        <v>408</v>
      </c>
      <c r="AI21" s="130"/>
      <c r="AJ21" s="133"/>
      <c r="AK21" s="133"/>
    </row>
    <row r="22" spans="1:62" ht="47.15" customHeight="1" x14ac:dyDescent="0.45">
      <c r="A22" s="406">
        <v>12</v>
      </c>
      <c r="B22" s="407" t="str">
        <f>IFERROR(VLOOKUP(Z22,'Reference records(soft deleted)'!$B$34:$D$57,3,FALSE),"")</f>
        <v/>
      </c>
      <c r="C22" s="441"/>
      <c r="D22" s="431"/>
      <c r="E22" s="431"/>
      <c r="F22" s="431"/>
      <c r="G22" s="410" t="str">
        <f t="array" ref="G22">IFERROR(IF(INDEX('Reference Records'!$D$24:$D$41,MATCH(LEFT(B22,255),LEFT('Reference Records'!$C$24:$C$41,255),0))=0,"",INDEX('Reference Records'!$D$24:$D$41,MATCH(LEFT(B22,255),LEFT('Reference Records'!$C$24:$C$41,255),0))),"")</f>
        <v/>
      </c>
      <c r="H22" s="484" t="str">
        <f>IF('Overview - Section A'!$AN$5="Funding Request",IF(I22="Funding Request Place Holder","",I22),"")</f>
        <v/>
      </c>
      <c r="I22" s="485" t="str">
        <f>IFERROR(IF(AB22="","",VLOOKUP(AB22,'Overview - Section A'!$P$29:$Q$39,2,FALSE)),"")</f>
        <v/>
      </c>
      <c r="J22" s="484"/>
      <c r="K22" s="484"/>
      <c r="L22" s="484"/>
      <c r="M22" s="484"/>
      <c r="N22" s="484"/>
      <c r="O22" s="484"/>
      <c r="P22" s="484"/>
      <c r="Q22" s="484" t="str">
        <f t="shared" si="3"/>
        <v/>
      </c>
      <c r="R22" s="441"/>
      <c r="S22" s="482" t="str">
        <f t="shared" si="0"/>
        <v/>
      </c>
      <c r="T22" s="482" t="str">
        <f>IFERROR(IF('Overview - Section A'!$AN$5="Funding Request",VLOOKUP(H22,'Overview - Section A'!$M$29:$P$39,4,FALSE),IF(AB22="","",AB22)),"")</f>
        <v>a1236000009dRozAAE</v>
      </c>
      <c r="U22" s="482" t="b">
        <f t="shared" si="1"/>
        <v>0</v>
      </c>
      <c r="V22" s="482" t="str">
        <f t="shared" si="2"/>
        <v/>
      </c>
      <c r="W22" s="482" t="s">
        <v>713</v>
      </c>
      <c r="X22" s="486" t="str">
        <f t="array" ref="X22">IFERROR(IF(INDEX('Reference Records'!$G$24:$G$41,MATCH(LEFT(B22,255),LEFT('Reference Records'!$C$24:$C$41,255),0))=0,"",INDEX('Reference Records'!$G$24:$G$41,MATCH(LEFT(B22,255),LEFT('Reference Records'!$C$24:$C$41,255),0))),"")</f>
        <v/>
      </c>
      <c r="Y22" s="486" t="str">
        <f>IFERROR(IF('Overview - Section A'!$AN$5="Funding Request",IF('Reference Records'!$B$276&lt;&gt;"",VLOOKUP(Q22,'Reference Records'!$B$276:$C$277,2,FALSE),VLOOKUP(Q22,'Reference Records'!$A$289:$C$620,3,FALSE)),VLOOKUP(Q22,'Reference Records'!$A$623:$C$624,3,FALSE)),"")</f>
        <v/>
      </c>
      <c r="Z22" s="486"/>
      <c r="AA22" s="486"/>
      <c r="AB22" s="487"/>
      <c r="AC22" s="486"/>
      <c r="AD22" s="431"/>
      <c r="AE22" s="441"/>
      <c r="AF22" s="431"/>
      <c r="AG22" s="431"/>
      <c r="AH22" s="486" t="s">
        <v>408</v>
      </c>
      <c r="AI22" s="130"/>
      <c r="AJ22" s="133"/>
      <c r="AK22" s="133"/>
    </row>
    <row r="23" spans="1:62" ht="47.15" customHeight="1" x14ac:dyDescent="0.45">
      <c r="A23" s="406">
        <v>13</v>
      </c>
      <c r="B23" s="407" t="str">
        <f>IFERROR(VLOOKUP(Z23,'Reference records(soft deleted)'!$B$34:$D$57,3,FALSE),"")</f>
        <v/>
      </c>
      <c r="C23" s="441"/>
      <c r="D23" s="431"/>
      <c r="E23" s="431"/>
      <c r="F23" s="431"/>
      <c r="G23" s="410" t="str">
        <f t="array" ref="G23">IFERROR(IF(INDEX('Reference Records'!$D$24:$D$41,MATCH(LEFT(B23,255),LEFT('Reference Records'!$C$24:$C$41,255),0))=0,"",INDEX('Reference Records'!$D$24:$D$41,MATCH(LEFT(B23,255),LEFT('Reference Records'!$C$24:$C$41,255),0))),"")</f>
        <v/>
      </c>
      <c r="H23" s="484" t="str">
        <f>IF('Overview - Section A'!$AN$5="Funding Request",IF(I23="Funding Request Place Holder","",I23),"")</f>
        <v/>
      </c>
      <c r="I23" s="485" t="str">
        <f>IFERROR(IF(AB23="","",VLOOKUP(AB23,'Overview - Section A'!$P$29:$Q$39,2,FALSE)),"")</f>
        <v/>
      </c>
      <c r="J23" s="484"/>
      <c r="K23" s="484"/>
      <c r="L23" s="484"/>
      <c r="M23" s="484"/>
      <c r="N23" s="484"/>
      <c r="O23" s="484"/>
      <c r="P23" s="484"/>
      <c r="Q23" s="484" t="str">
        <f t="shared" si="3"/>
        <v/>
      </c>
      <c r="R23" s="441"/>
      <c r="S23" s="482" t="str">
        <f t="shared" si="0"/>
        <v/>
      </c>
      <c r="T23" s="482" t="str">
        <f>IFERROR(IF('Overview - Section A'!$AN$5="Funding Request",VLOOKUP(H23,'Overview - Section A'!$M$29:$P$39,4,FALSE),IF(AB23="","",AB23)),"")</f>
        <v>a1236000009dRozAAE</v>
      </c>
      <c r="U23" s="482" t="b">
        <f t="shared" si="1"/>
        <v>0</v>
      </c>
      <c r="V23" s="482" t="str">
        <f t="shared" si="2"/>
        <v/>
      </c>
      <c r="W23" s="482" t="s">
        <v>714</v>
      </c>
      <c r="X23" s="486" t="str">
        <f t="array" ref="X23">IFERROR(IF(INDEX('Reference Records'!$G$24:$G$41,MATCH(LEFT(B23,255),LEFT('Reference Records'!$C$24:$C$41,255),0))=0,"",INDEX('Reference Records'!$G$24:$G$41,MATCH(LEFT(B23,255),LEFT('Reference Records'!$C$24:$C$41,255),0))),"")</f>
        <v/>
      </c>
      <c r="Y23" s="486" t="str">
        <f>IFERROR(IF('Overview - Section A'!$AN$5="Funding Request",IF('Reference Records'!$B$276&lt;&gt;"",VLOOKUP(Q23,'Reference Records'!$B$276:$C$277,2,FALSE),VLOOKUP(Q23,'Reference Records'!$A$289:$C$620,3,FALSE)),VLOOKUP(Q23,'Reference Records'!$A$623:$C$624,3,FALSE)),"")</f>
        <v/>
      </c>
      <c r="Z23" s="486"/>
      <c r="AA23" s="486"/>
      <c r="AB23" s="487"/>
      <c r="AC23" s="486"/>
      <c r="AD23" s="431"/>
      <c r="AE23" s="441"/>
      <c r="AF23" s="431"/>
      <c r="AG23" s="431"/>
      <c r="AH23" s="486" t="s">
        <v>408</v>
      </c>
      <c r="AI23" s="130"/>
      <c r="AJ23" s="133"/>
      <c r="AK23" s="133"/>
    </row>
    <row r="24" spans="1:62" ht="47.15" customHeight="1" x14ac:dyDescent="0.45">
      <c r="A24" s="406">
        <v>14</v>
      </c>
      <c r="B24" s="407" t="str">
        <f>IFERROR(VLOOKUP(Z24,'Reference records(soft deleted)'!$B$34:$D$57,3,FALSE),"")</f>
        <v/>
      </c>
      <c r="C24" s="441"/>
      <c r="D24" s="431"/>
      <c r="E24" s="431"/>
      <c r="F24" s="431"/>
      <c r="G24" s="410" t="str">
        <f t="array" ref="G24">IFERROR(IF(INDEX('Reference Records'!$D$24:$D$41,MATCH(LEFT(B24,255),LEFT('Reference Records'!$C$24:$C$41,255),0))=0,"",INDEX('Reference Records'!$D$24:$D$41,MATCH(LEFT(B24,255),LEFT('Reference Records'!$C$24:$C$41,255),0))),"")</f>
        <v/>
      </c>
      <c r="H24" s="484" t="str">
        <f>IF('Overview - Section A'!$AN$5="Funding Request",IF(I24="Funding Request Place Holder","",I24),"")</f>
        <v/>
      </c>
      <c r="I24" s="485" t="str">
        <f>IFERROR(IF(AB24="","",VLOOKUP(AB24,'Overview - Section A'!$P$29:$Q$39,2,FALSE)),"")</f>
        <v/>
      </c>
      <c r="J24" s="484"/>
      <c r="K24" s="484"/>
      <c r="L24" s="484"/>
      <c r="M24" s="484"/>
      <c r="N24" s="484"/>
      <c r="O24" s="484"/>
      <c r="P24" s="484"/>
      <c r="Q24" s="484" t="str">
        <f t="shared" si="3"/>
        <v/>
      </c>
      <c r="R24" s="441"/>
      <c r="S24" s="482" t="str">
        <f t="shared" si="0"/>
        <v/>
      </c>
      <c r="T24" s="482" t="str">
        <f>IFERROR(IF('Overview - Section A'!$AN$5="Funding Request",VLOOKUP(H24,'Overview - Section A'!$M$29:$P$39,4,FALSE),IF(AB24="","",AB24)),"")</f>
        <v>a1236000009dRozAAE</v>
      </c>
      <c r="U24" s="482" t="b">
        <f t="shared" si="1"/>
        <v>0</v>
      </c>
      <c r="V24" s="482" t="str">
        <f t="shared" si="2"/>
        <v/>
      </c>
      <c r="W24" s="482" t="s">
        <v>715</v>
      </c>
      <c r="X24" s="486" t="str">
        <f t="array" ref="X24">IFERROR(IF(INDEX('Reference Records'!$G$24:$G$41,MATCH(LEFT(B24,255),LEFT('Reference Records'!$C$24:$C$41,255),0))=0,"",INDEX('Reference Records'!$G$24:$G$41,MATCH(LEFT(B24,255),LEFT('Reference Records'!$C$24:$C$41,255),0))),"")</f>
        <v/>
      </c>
      <c r="Y24" s="486" t="str">
        <f>IFERROR(IF('Overview - Section A'!$AN$5="Funding Request",IF('Reference Records'!$B$276&lt;&gt;"",VLOOKUP(Q24,'Reference Records'!$B$276:$C$277,2,FALSE),VLOOKUP(Q24,'Reference Records'!$A$289:$C$620,3,FALSE)),VLOOKUP(Q24,'Reference Records'!$A$623:$C$624,3,FALSE)),"")</f>
        <v/>
      </c>
      <c r="Z24" s="486"/>
      <c r="AA24" s="486"/>
      <c r="AB24" s="487"/>
      <c r="AC24" s="486"/>
      <c r="AD24" s="431"/>
      <c r="AE24" s="441"/>
      <c r="AF24" s="431"/>
      <c r="AG24" s="431"/>
      <c r="AH24" s="486" t="s">
        <v>408</v>
      </c>
      <c r="AI24" s="130"/>
      <c r="AJ24" s="133"/>
      <c r="AK24" s="133"/>
    </row>
    <row r="25" spans="1:62" ht="47.15" customHeight="1" x14ac:dyDescent="0.45">
      <c r="A25" s="406">
        <v>15</v>
      </c>
      <c r="B25" s="407" t="str">
        <f>IFERROR(VLOOKUP(Z25,'Reference records(soft deleted)'!$B$34:$D$57,3,FALSE),"")</f>
        <v/>
      </c>
      <c r="C25" s="441"/>
      <c r="D25" s="431"/>
      <c r="E25" s="431"/>
      <c r="F25" s="431"/>
      <c r="G25" s="410" t="str">
        <f t="array" ref="G25">IFERROR(IF(INDEX('Reference Records'!$D$24:$D$41,MATCH(LEFT(B25,255),LEFT('Reference Records'!$C$24:$C$41,255),0))=0,"",INDEX('Reference Records'!$D$24:$D$41,MATCH(LEFT(B25,255),LEFT('Reference Records'!$C$24:$C$41,255),0))),"")</f>
        <v/>
      </c>
      <c r="H25" s="484" t="str">
        <f>IF('Overview - Section A'!$AN$5="Funding Request",IF(I25="Funding Request Place Holder","",I25),"")</f>
        <v/>
      </c>
      <c r="I25" s="485" t="str">
        <f>IFERROR(IF(AB25="","",VLOOKUP(AB25,'Overview - Section A'!$P$29:$Q$39,2,FALSE)),"")</f>
        <v/>
      </c>
      <c r="J25" s="484"/>
      <c r="K25" s="484"/>
      <c r="L25" s="484"/>
      <c r="M25" s="484"/>
      <c r="N25" s="484"/>
      <c r="O25" s="484"/>
      <c r="P25" s="484"/>
      <c r="Q25" s="484" t="str">
        <f t="shared" si="3"/>
        <v/>
      </c>
      <c r="R25" s="441"/>
      <c r="S25" s="482" t="str">
        <f t="shared" si="0"/>
        <v/>
      </c>
      <c r="T25" s="482" t="str">
        <f>IFERROR(IF('Overview - Section A'!$AN$5="Funding Request",VLOOKUP(H25,'Overview - Section A'!$M$29:$P$39,4,FALSE),IF(AB25="","",AB25)),"")</f>
        <v>a1236000009dRozAAE</v>
      </c>
      <c r="U25" s="482" t="b">
        <f t="shared" si="1"/>
        <v>0</v>
      </c>
      <c r="V25" s="482" t="str">
        <f t="shared" si="2"/>
        <v/>
      </c>
      <c r="W25" s="482" t="s">
        <v>716</v>
      </c>
      <c r="X25" s="486" t="str">
        <f t="array" ref="X25">IFERROR(IF(INDEX('Reference Records'!$G$24:$G$41,MATCH(LEFT(B25,255),LEFT('Reference Records'!$C$24:$C$41,255),0))=0,"",INDEX('Reference Records'!$G$24:$G$41,MATCH(LEFT(B25,255),LEFT('Reference Records'!$C$24:$C$41,255),0))),"")</f>
        <v/>
      </c>
      <c r="Y25" s="486" t="str">
        <f>IFERROR(IF('Overview - Section A'!$AN$5="Funding Request",IF('Reference Records'!$B$276&lt;&gt;"",VLOOKUP(Q25,'Reference Records'!$B$276:$C$277,2,FALSE),VLOOKUP(Q25,'Reference Records'!$A$289:$C$620,3,FALSE)),VLOOKUP(Q25,'Reference Records'!$A$623:$C$624,3,FALSE)),"")</f>
        <v/>
      </c>
      <c r="Z25" s="486"/>
      <c r="AA25" s="486"/>
      <c r="AB25" s="487"/>
      <c r="AC25" s="486"/>
      <c r="AD25" s="431"/>
      <c r="AE25" s="441"/>
      <c r="AF25" s="431"/>
      <c r="AG25" s="431"/>
      <c r="AH25" s="486" t="s">
        <v>408</v>
      </c>
      <c r="AI25" s="130"/>
      <c r="AJ25" s="133"/>
      <c r="AK25" s="133"/>
    </row>
    <row r="26" spans="1:62" s="48" customFormat="1" ht="2.4" customHeight="1" thickBot="1" x14ac:dyDescent="0.5">
      <c r="A26" s="49"/>
      <c r="B26" s="49"/>
      <c r="C26" s="49"/>
      <c r="D26" s="49"/>
      <c r="E26" s="50"/>
      <c r="F26" s="50"/>
      <c r="G26" s="51"/>
      <c r="H26" s="50"/>
      <c r="I26" s="50"/>
      <c r="J26" s="50"/>
      <c r="K26" s="52"/>
      <c r="L26" s="53"/>
      <c r="M26" s="53"/>
      <c r="N26" s="53"/>
      <c r="O26" s="54"/>
      <c r="P26" s="54"/>
      <c r="Q26" s="55"/>
      <c r="R26" s="56"/>
      <c r="S26" s="56"/>
      <c r="T26" s="56"/>
      <c r="U26" s="56"/>
      <c r="V26" s="56"/>
      <c r="W26" s="56"/>
      <c r="X26" s="56"/>
      <c r="Y26" s="56"/>
      <c r="Z26" s="56"/>
      <c r="AA26" s="56"/>
      <c r="AB26" s="56"/>
      <c r="AC26" s="56"/>
      <c r="AD26" s="56"/>
      <c r="AE26" s="56"/>
      <c r="AF26" s="56"/>
      <c r="AG26" s="56"/>
      <c r="AH26" s="56"/>
      <c r="AI26" s="57"/>
      <c r="AJ26" s="134"/>
      <c r="AK26" s="134"/>
      <c r="AO26" s="13"/>
      <c r="AP26" s="13"/>
      <c r="AQ26" s="13"/>
      <c r="AR26" s="13"/>
      <c r="AS26" s="13"/>
      <c r="AT26" s="13"/>
      <c r="AU26" s="13"/>
      <c r="AV26" s="13"/>
      <c r="AW26" s="13"/>
      <c r="AX26" s="13"/>
      <c r="AY26" s="13"/>
      <c r="AZ26" s="13"/>
      <c r="BA26" s="13"/>
      <c r="BB26" s="13"/>
      <c r="BC26" s="13"/>
      <c r="BD26" s="13"/>
      <c r="BE26" s="13"/>
      <c r="BF26" s="13"/>
      <c r="BG26" s="13"/>
      <c r="BH26" s="13"/>
      <c r="BI26" s="13"/>
      <c r="BJ26" s="13"/>
    </row>
    <row r="27" spans="1:62" ht="35.4" customHeight="1" thickBot="1" x14ac:dyDescent="0.5">
      <c r="A27" s="58"/>
      <c r="D27" s="59"/>
      <c r="E27" s="59"/>
      <c r="AJ27" s="133"/>
      <c r="AK27" s="133"/>
    </row>
    <row r="28" spans="1:62" ht="27" customHeight="1" thickBot="1" x14ac:dyDescent="0.5">
      <c r="A28" s="571" t="s">
        <v>286</v>
      </c>
      <c r="B28" s="572"/>
      <c r="C28" s="572"/>
      <c r="D28" s="572"/>
      <c r="E28" s="572"/>
      <c r="F28" s="572"/>
      <c r="G28" s="572"/>
      <c r="H28" s="572"/>
      <c r="I28" s="361"/>
      <c r="J28" s="361"/>
      <c r="K28" s="361"/>
      <c r="L28" s="361"/>
      <c r="M28" s="361"/>
      <c r="N28" s="361"/>
      <c r="O28" s="318"/>
      <c r="P28" s="319"/>
      <c r="Q28" s="44"/>
    </row>
    <row r="29" spans="1:62" ht="45.65" customHeight="1" x14ac:dyDescent="0.45">
      <c r="A29" s="399" t="s">
        <v>284</v>
      </c>
      <c r="B29" s="399" t="s">
        <v>281</v>
      </c>
      <c r="C29" s="420" t="s">
        <v>275</v>
      </c>
      <c r="D29" s="420" t="s">
        <v>276</v>
      </c>
      <c r="E29" s="420" t="s">
        <v>277</v>
      </c>
      <c r="F29" s="421" t="s">
        <v>278</v>
      </c>
      <c r="G29" s="420" t="s">
        <v>279</v>
      </c>
      <c r="H29" s="420" t="s">
        <v>91</v>
      </c>
      <c r="I29" s="422"/>
      <c r="J29" s="423" t="s">
        <v>142</v>
      </c>
      <c r="K29" s="423" t="s">
        <v>141</v>
      </c>
      <c r="L29" s="423" t="s">
        <v>23</v>
      </c>
      <c r="M29" s="423" t="s">
        <v>143</v>
      </c>
      <c r="N29" s="424" t="s">
        <v>162</v>
      </c>
      <c r="O29" s="423" t="s">
        <v>25</v>
      </c>
      <c r="P29" s="320"/>
      <c r="Q29" s="44"/>
    </row>
    <row r="30" spans="1:62" ht="47.15" hidden="1" customHeight="1" x14ac:dyDescent="0.45">
      <c r="A30" s="406" t="s">
        <v>46</v>
      </c>
      <c r="B30" s="425" t="str">
        <f t="shared" ref="B30:B61" si="4">IF(A30=A29,"",VLOOKUP(A30,$A$10:$V$26,22,FALSE))</f>
        <v>[Custom Outcome Indicator Local]</v>
      </c>
      <c r="C30" s="426" t="str">
        <f>IFERROR(IF(K30&lt;&gt;"",K30,IF(A30=A29,IF(C29&lt;YEAR('Overview - Section A'!$E$8),C29+1,""),YEAR('Overview - Section A'!$E$7))),"")</f>
        <v>[Year of Target]</v>
      </c>
      <c r="D30" s="427" t="s">
        <v>19</v>
      </c>
      <c r="E30" s="428" t="s">
        <v>20</v>
      </c>
      <c r="F30" s="429" t="str">
        <f>IF(IF(AND(D30="",E30=""),N30,IFERROR((D30/E30)*100,""))=0,"",IF(AND(D30="",E30=""),N30,IFERROR((D30/E30)*100,"")))</f>
        <v/>
      </c>
      <c r="G30" s="430" t="s">
        <v>21</v>
      </c>
      <c r="H30" s="431" t="s">
        <v>90</v>
      </c>
      <c r="I30" s="432"/>
      <c r="J30" s="433" t="s">
        <v>24</v>
      </c>
      <c r="K30" s="434" t="s">
        <v>166</v>
      </c>
      <c r="L30" s="435" t="b">
        <f t="shared" ref="L30:L61" si="5">IFERROR(IF(VLOOKUP(A30,$A$10:$V$26,22,FALSE)&lt;&gt;"",TRUE,FALSE),FALSE)</f>
        <v>1</v>
      </c>
      <c r="M30" s="435" t="str">
        <f ca="1">IFERROR(IF(G30&lt;&gt;"",INDEX('Overview - Section A'!$U$45:$U$52,MATCH(G30,'Overview - Section A'!$A$45:$A$52,1)),J30),"")</f>
        <v>[Record ID]</v>
      </c>
      <c r="N30" s="435" t="s">
        <v>140</v>
      </c>
      <c r="O30" s="435" t="s">
        <v>24</v>
      </c>
      <c r="P30" s="321"/>
      <c r="Q30" s="44"/>
    </row>
    <row r="31" spans="1:62" ht="47.15" customHeight="1" x14ac:dyDescent="0.45">
      <c r="A31" s="406">
        <v>1</v>
      </c>
      <c r="B31" s="425" t="str">
        <f t="shared" si="4"/>
        <v>HIV O-1(M): Porcentaje de adultos y niños con VIH que se sabe están bajo tratamiento 12 meses después de iniciar tratamiento antirretroviral</v>
      </c>
      <c r="C31" s="426">
        <f>IFERROR(IF(K31&lt;&gt;"",K31,IF(A31=A30,IF(C30&lt;YEAR('Overview - Section A'!$E$8),C30+1,""),YEAR('Overview - Section A'!$E$7))),"")</f>
        <v>2019</v>
      </c>
      <c r="D31" s="559"/>
      <c r="E31" s="559"/>
      <c r="F31" s="557">
        <f>0.76*100</f>
        <v>76</v>
      </c>
      <c r="G31" s="430">
        <v>43889</v>
      </c>
      <c r="H31" s="431"/>
      <c r="I31" s="432"/>
      <c r="J31" s="433" t="s">
        <v>427</v>
      </c>
      <c r="K31" s="434"/>
      <c r="L31" s="435" t="b">
        <f t="shared" si="5"/>
        <v>1</v>
      </c>
      <c r="M31" s="435" t="str">
        <f ca="1">IFERROR(IF(G31&lt;&gt;"",INDEX('Overview - Section A'!$U$45:$U$52,MATCH(G31,'Overview - Section A'!$A$45:$A$52,1)),J31),"")</f>
        <v>a1Y36000002bbLVEAY</v>
      </c>
      <c r="N31" s="435"/>
      <c r="O31" s="435" t="s">
        <v>428</v>
      </c>
      <c r="P31" s="321"/>
      <c r="Q31" s="44"/>
    </row>
    <row r="32" spans="1:62" ht="47.15" customHeight="1" x14ac:dyDescent="0.45">
      <c r="A32" s="406">
        <v>1</v>
      </c>
      <c r="B32" s="425" t="str">
        <f t="shared" si="4"/>
        <v/>
      </c>
      <c r="C32" s="426">
        <f>IFERROR(IF(K32&lt;&gt;"",K32,IF(A32=A31,IF(C31&lt;YEAR('Overview - Section A'!$E$8),C31+1,""),YEAR('Overview - Section A'!$E$7))),"")</f>
        <v>2020</v>
      </c>
      <c r="D32" s="560"/>
      <c r="E32" s="559"/>
      <c r="F32" s="557">
        <f>0.8*100</f>
        <v>80</v>
      </c>
      <c r="G32" s="430">
        <v>44255</v>
      </c>
      <c r="H32" s="431"/>
      <c r="I32" s="432"/>
      <c r="J32" s="433" t="s">
        <v>429</v>
      </c>
      <c r="K32" s="434"/>
      <c r="L32" s="435" t="b">
        <f t="shared" si="5"/>
        <v>1</v>
      </c>
      <c r="M32" s="435" t="str">
        <f ca="1">IFERROR(IF(G32&lt;&gt;"",INDEX('Overview - Section A'!$U$45:$U$52,MATCH(G32,'Overview - Section A'!$A$45:$A$52,1)),J32),"")</f>
        <v>a1Y36000002bbLWEAY</v>
      </c>
      <c r="N32" s="435"/>
      <c r="O32" s="435" t="s">
        <v>430</v>
      </c>
      <c r="P32" s="321"/>
      <c r="Q32" s="44"/>
    </row>
    <row r="33" spans="1:17" ht="47.15" customHeight="1" x14ac:dyDescent="0.45">
      <c r="A33" s="406">
        <v>1</v>
      </c>
      <c r="B33" s="425" t="str">
        <f t="shared" si="4"/>
        <v/>
      </c>
      <c r="C33" s="426">
        <f>IFERROR(IF(K33&lt;&gt;"",K33,IF(A33=A32,IF(C32&lt;YEAR('Overview - Section A'!$E$8),C32+1,""),YEAR('Overview - Section A'!$E$7))),"")</f>
        <v>2021</v>
      </c>
      <c r="D33" s="560"/>
      <c r="E33" s="559"/>
      <c r="F33" s="557">
        <f>0.85*100</f>
        <v>85</v>
      </c>
      <c r="G33" s="430">
        <v>44620</v>
      </c>
      <c r="H33" s="431"/>
      <c r="I33" s="432"/>
      <c r="J33" s="433" t="s">
        <v>431</v>
      </c>
      <c r="K33" s="434"/>
      <c r="L33" s="435" t="b">
        <f t="shared" si="5"/>
        <v>1</v>
      </c>
      <c r="M33" s="435" t="str">
        <f ca="1">IFERROR(IF(G33&lt;&gt;"",INDEX('Overview - Section A'!$U$45:$U$52,MATCH(G33,'Overview - Section A'!$A$45:$A$52,1)),J33),"")</f>
        <v>a1Y36000002bbLXEAY</v>
      </c>
      <c r="N33" s="435"/>
      <c r="O33" s="435" t="s">
        <v>432</v>
      </c>
      <c r="P33" s="321"/>
      <c r="Q33" s="44"/>
    </row>
    <row r="34" spans="1:17" ht="47.15" customHeight="1" x14ac:dyDescent="0.45">
      <c r="A34" s="406">
        <v>1</v>
      </c>
      <c r="B34" s="425" t="str">
        <f t="shared" si="4"/>
        <v/>
      </c>
      <c r="C34" s="426" t="str">
        <f>IFERROR(IF(K34&lt;&gt;"",K34,IF(A34=A33,IF(C33&lt;YEAR('Overview - Section A'!$E$8),C33+1,""),YEAR('Overview - Section A'!$E$7))),"")</f>
        <v/>
      </c>
      <c r="D34" s="427"/>
      <c r="E34" s="428"/>
      <c r="F34" s="429" t="str">
        <f t="shared" ref="F34:F94" si="6">IF(IF(AND(D34="",E34=""),N34,IFERROR((D34/E34)*100,""))=0,"",IF(AND(D34="",E34=""),N34,IFERROR((D34/E34)*100,"")))</f>
        <v/>
      </c>
      <c r="G34" s="430"/>
      <c r="H34" s="431"/>
      <c r="I34" s="432"/>
      <c r="J34" s="433" t="s">
        <v>433</v>
      </c>
      <c r="K34" s="434"/>
      <c r="L34" s="435" t="b">
        <f t="shared" si="5"/>
        <v>1</v>
      </c>
      <c r="M34" s="435" t="str">
        <f>IFERROR(IF(G34&lt;&gt;"",INDEX('Overview - Section A'!$U$45:$U$52,MATCH(G34,'Overview - Section A'!$A$45:$A$52,1)),J34),"")</f>
        <v>a1Y36000002bbLXEAY</v>
      </c>
      <c r="N34" s="435"/>
      <c r="O34" s="435" t="s">
        <v>434</v>
      </c>
      <c r="P34" s="321"/>
      <c r="Q34" s="44"/>
    </row>
    <row r="35" spans="1:17" ht="47.15" customHeight="1" x14ac:dyDescent="0.45">
      <c r="A35" s="406">
        <v>1</v>
      </c>
      <c r="B35" s="425" t="str">
        <f t="shared" si="4"/>
        <v/>
      </c>
      <c r="C35" s="426" t="str">
        <f>IFERROR(IF(K35&lt;&gt;"",K35,IF(A35=A34,IF(C34&lt;YEAR('Overview - Section A'!$E$8),C34+1,""),YEAR('Overview - Section A'!$E$7))),"")</f>
        <v/>
      </c>
      <c r="D35" s="427"/>
      <c r="E35" s="428"/>
      <c r="F35" s="429" t="str">
        <f t="shared" si="6"/>
        <v/>
      </c>
      <c r="G35" s="430"/>
      <c r="H35" s="431"/>
      <c r="I35" s="432"/>
      <c r="J35" s="433" t="s">
        <v>435</v>
      </c>
      <c r="K35" s="434"/>
      <c r="L35" s="435" t="b">
        <f t="shared" si="5"/>
        <v>1</v>
      </c>
      <c r="M35" s="435" t="str">
        <f>IFERROR(IF(G35&lt;&gt;"",INDEX('Overview - Section A'!$U$45:$U$52,MATCH(G35,'Overview - Section A'!$A$45:$A$52,1)),J35),"")</f>
        <v>a1Y36000002bbLYEAY</v>
      </c>
      <c r="N35" s="435"/>
      <c r="O35" s="435" t="s">
        <v>436</v>
      </c>
      <c r="P35" s="321"/>
      <c r="Q35" s="44"/>
    </row>
    <row r="36" spans="1:17" ht="47.15" customHeight="1" x14ac:dyDescent="0.45">
      <c r="A36" s="406">
        <v>1</v>
      </c>
      <c r="B36" s="425" t="str">
        <f t="shared" si="4"/>
        <v/>
      </c>
      <c r="C36" s="426" t="str">
        <f>IFERROR(IF(K36&lt;&gt;"",K36,IF(A36=A35,IF(C35&lt;YEAR('Overview - Section A'!$E$8),C35+1,""),YEAR('Overview - Section A'!$E$7))),"")</f>
        <v/>
      </c>
      <c r="D36" s="427"/>
      <c r="E36" s="428"/>
      <c r="F36" s="429" t="str">
        <f t="shared" si="6"/>
        <v/>
      </c>
      <c r="G36" s="430">
        <v>62.64</v>
      </c>
      <c r="H36" s="431"/>
      <c r="I36" s="432"/>
      <c r="J36" s="433" t="s">
        <v>437</v>
      </c>
      <c r="K36" s="434"/>
      <c r="L36" s="435" t="b">
        <f t="shared" si="5"/>
        <v>1</v>
      </c>
      <c r="M36" s="435" t="str">
        <f ca="1">IFERROR(IF(G36&lt;&gt;"",INDEX('Overview - Section A'!$U$45:$U$52,MATCH(G36,'Overview - Section A'!$A$45:$A$52,1)),J36),"")</f>
        <v/>
      </c>
      <c r="N36" s="435"/>
      <c r="O36" s="435" t="s">
        <v>438</v>
      </c>
      <c r="P36" s="321"/>
      <c r="Q36" s="44"/>
    </row>
    <row r="37" spans="1:17" ht="47.15" customHeight="1" x14ac:dyDescent="0.45">
      <c r="A37" s="406">
        <v>2</v>
      </c>
      <c r="B37" s="425" t="str">
        <f t="shared" si="4"/>
        <v>HIV O-4a(M): Porcentaje de hombres que afirman haber utilizado preservativo en su última relación de sexo anal con otro hombre</v>
      </c>
      <c r="C37" s="426">
        <f>IFERROR(IF(K37&lt;&gt;"",K37,IF(A37=A36,IF(C36&lt;YEAR('Overview - Section A'!$E$8),C36+1,""),YEAR('Overview - Section A'!$E$7))),"")</f>
        <v>2019</v>
      </c>
      <c r="D37" s="559"/>
      <c r="E37" s="559"/>
      <c r="F37" s="557">
        <f>0.63*100</f>
        <v>63</v>
      </c>
      <c r="G37" s="430">
        <v>43889</v>
      </c>
      <c r="H37" s="431"/>
      <c r="I37" s="432"/>
      <c r="J37" s="433" t="s">
        <v>427</v>
      </c>
      <c r="K37" s="434"/>
      <c r="L37" s="435" t="b">
        <f t="shared" si="5"/>
        <v>1</v>
      </c>
      <c r="M37" s="435" t="str">
        <f ca="1">IFERROR(IF(G37&lt;&gt;"",INDEX('Overview - Section A'!$U$45:$U$52,MATCH(G37,'Overview - Section A'!$A$45:$A$52,1)),J37),"")</f>
        <v>a1Y36000002bbLVEAY</v>
      </c>
      <c r="N37" s="435"/>
      <c r="O37" s="435" t="s">
        <v>439</v>
      </c>
      <c r="P37" s="321"/>
      <c r="Q37" s="44"/>
    </row>
    <row r="38" spans="1:17" ht="47.15" customHeight="1" x14ac:dyDescent="0.45">
      <c r="A38" s="406">
        <v>2</v>
      </c>
      <c r="B38" s="425" t="str">
        <f t="shared" si="4"/>
        <v/>
      </c>
      <c r="C38" s="426">
        <f>IFERROR(IF(K38&lt;&gt;"",K38,IF(A38=A37,IF(C37&lt;YEAR('Overview - Section A'!$E$8),C37+1,""),YEAR('Overview - Section A'!$E$7))),"")</f>
        <v>2020</v>
      </c>
      <c r="D38" s="559">
        <v>640</v>
      </c>
      <c r="E38" s="559">
        <v>1000</v>
      </c>
      <c r="F38" s="557">
        <f>0.64*100</f>
        <v>64</v>
      </c>
      <c r="G38" s="430">
        <v>44255</v>
      </c>
      <c r="H38" s="431"/>
      <c r="I38" s="432"/>
      <c r="J38" s="433" t="s">
        <v>429</v>
      </c>
      <c r="K38" s="434"/>
      <c r="L38" s="435" t="b">
        <f t="shared" si="5"/>
        <v>1</v>
      </c>
      <c r="M38" s="435" t="str">
        <f ca="1">IFERROR(IF(G38&lt;&gt;"",INDEX('Overview - Section A'!$U$45:$U$52,MATCH(G38,'Overview - Section A'!$A$45:$A$52,1)),J38),"")</f>
        <v>a1Y36000002bbLWEAY</v>
      </c>
      <c r="N38" s="435"/>
      <c r="O38" s="435" t="s">
        <v>440</v>
      </c>
      <c r="P38" s="321"/>
      <c r="Q38" s="44"/>
    </row>
    <row r="39" spans="1:17" ht="47.15" customHeight="1" x14ac:dyDescent="0.45">
      <c r="A39" s="406">
        <v>2</v>
      </c>
      <c r="B39" s="425" t="str">
        <f t="shared" si="4"/>
        <v/>
      </c>
      <c r="C39" s="426">
        <f>IFERROR(IF(K39&lt;&gt;"",K39,IF(A39=A38,IF(C38&lt;YEAR('Overview - Section A'!$E$8),C38+1,""),YEAR('Overview - Section A'!$E$7))),"")</f>
        <v>2021</v>
      </c>
      <c r="D39" s="559">
        <v>804</v>
      </c>
      <c r="E39" s="559">
        <v>1200</v>
      </c>
      <c r="F39" s="557">
        <f>0.67*100</f>
        <v>67</v>
      </c>
      <c r="G39" s="430">
        <v>44620</v>
      </c>
      <c r="H39" s="431"/>
      <c r="I39" s="432"/>
      <c r="J39" s="433" t="s">
        <v>431</v>
      </c>
      <c r="K39" s="434"/>
      <c r="L39" s="435" t="b">
        <f t="shared" si="5"/>
        <v>1</v>
      </c>
      <c r="M39" s="435" t="str">
        <f ca="1">IFERROR(IF(G39&lt;&gt;"",INDEX('Overview - Section A'!$U$45:$U$52,MATCH(G39,'Overview - Section A'!$A$45:$A$52,1)),J39),"")</f>
        <v>a1Y36000002bbLXEAY</v>
      </c>
      <c r="N39" s="435"/>
      <c r="O39" s="435" t="s">
        <v>441</v>
      </c>
      <c r="P39" s="321"/>
      <c r="Q39" s="44"/>
    </row>
    <row r="40" spans="1:17" ht="47.15" customHeight="1" x14ac:dyDescent="0.45">
      <c r="A40" s="406">
        <v>2</v>
      </c>
      <c r="B40" s="425" t="str">
        <f t="shared" si="4"/>
        <v/>
      </c>
      <c r="C40" s="426" t="str">
        <f>IFERROR(IF(K40&lt;&gt;"",K40,IF(A40=A39,IF(C39&lt;YEAR('Overview - Section A'!$E$8),C39+1,""),YEAR('Overview - Section A'!$E$7))),"")</f>
        <v/>
      </c>
      <c r="D40" s="427"/>
      <c r="E40" s="428"/>
      <c r="F40" s="429" t="str">
        <f t="shared" si="6"/>
        <v/>
      </c>
      <c r="G40" s="430"/>
      <c r="H40" s="431"/>
      <c r="I40" s="432"/>
      <c r="J40" s="433" t="s">
        <v>433</v>
      </c>
      <c r="K40" s="434"/>
      <c r="L40" s="435" t="b">
        <f t="shared" si="5"/>
        <v>1</v>
      </c>
      <c r="M40" s="435" t="str">
        <f>IFERROR(IF(G40&lt;&gt;"",INDEX('Overview - Section A'!$U$45:$U$52,MATCH(G40,'Overview - Section A'!$A$45:$A$52,1)),J40),"")</f>
        <v>a1Y36000002bbLXEAY</v>
      </c>
      <c r="N40" s="435"/>
      <c r="O40" s="435" t="s">
        <v>442</v>
      </c>
      <c r="P40" s="321"/>
      <c r="Q40" s="44"/>
    </row>
    <row r="41" spans="1:17" ht="47.15" customHeight="1" x14ac:dyDescent="0.45">
      <c r="A41" s="406">
        <v>2</v>
      </c>
      <c r="B41" s="425" t="str">
        <f t="shared" si="4"/>
        <v/>
      </c>
      <c r="C41" s="426" t="str">
        <f>IFERROR(IF(K41&lt;&gt;"",K41,IF(A41=A40,IF(C40&lt;YEAR('Overview - Section A'!$E$8),C40+1,""),YEAR('Overview - Section A'!$E$7))),"")</f>
        <v/>
      </c>
      <c r="D41" s="427"/>
      <c r="E41" s="428"/>
      <c r="F41" s="429" t="str">
        <f t="shared" si="6"/>
        <v/>
      </c>
      <c r="G41" s="430"/>
      <c r="H41" s="431"/>
      <c r="I41" s="432"/>
      <c r="J41" s="433" t="s">
        <v>435</v>
      </c>
      <c r="K41" s="434"/>
      <c r="L41" s="435" t="b">
        <f t="shared" si="5"/>
        <v>1</v>
      </c>
      <c r="M41" s="435" t="str">
        <f>IFERROR(IF(G41&lt;&gt;"",INDEX('Overview - Section A'!$U$45:$U$52,MATCH(G41,'Overview - Section A'!$A$45:$A$52,1)),J41),"")</f>
        <v>a1Y36000002bbLYEAY</v>
      </c>
      <c r="N41" s="435"/>
      <c r="O41" s="435" t="s">
        <v>443</v>
      </c>
      <c r="P41" s="321"/>
      <c r="Q41" s="44"/>
    </row>
    <row r="42" spans="1:17" ht="47.15" customHeight="1" x14ac:dyDescent="0.45">
      <c r="A42" s="406">
        <v>2</v>
      </c>
      <c r="B42" s="425" t="str">
        <f t="shared" si="4"/>
        <v/>
      </c>
      <c r="C42" s="426" t="str">
        <f>IFERROR(IF(K42&lt;&gt;"",K42,IF(A42=A41,IF(C41&lt;YEAR('Overview - Section A'!$E$8),C41+1,""),YEAR('Overview - Section A'!$E$7))),"")</f>
        <v/>
      </c>
      <c r="D42" s="427"/>
      <c r="E42" s="428"/>
      <c r="F42" s="429" t="str">
        <f t="shared" si="6"/>
        <v/>
      </c>
      <c r="G42" s="430"/>
      <c r="H42" s="431"/>
      <c r="I42" s="432"/>
      <c r="J42" s="433" t="s">
        <v>437</v>
      </c>
      <c r="K42" s="434"/>
      <c r="L42" s="435" t="b">
        <f t="shared" si="5"/>
        <v>1</v>
      </c>
      <c r="M42" s="435" t="str">
        <f>IFERROR(IF(G42&lt;&gt;"",INDEX('Overview - Section A'!$U$45:$U$52,MATCH(G42,'Overview - Section A'!$A$45:$A$52,1)),J42),"")</f>
        <v>a1Y36000002bbLZEAY</v>
      </c>
      <c r="N42" s="435"/>
      <c r="O42" s="435" t="s">
        <v>444</v>
      </c>
      <c r="P42" s="321"/>
      <c r="Q42" s="44"/>
    </row>
    <row r="43" spans="1:17" ht="47.15" customHeight="1" x14ac:dyDescent="0.45">
      <c r="A43" s="406">
        <v>3</v>
      </c>
      <c r="B43" s="425" t="str">
        <f t="shared" si="4"/>
        <v>HIV O-5(M): porcentaje de trabajadores del sexo que dicen haber utilizado preservativo con su último cliente</v>
      </c>
      <c r="C43" s="426">
        <f>IFERROR(IF(K43&lt;&gt;"",K43,IF(A43=A42,IF(C42&lt;YEAR('Overview - Section A'!$E$8),C42+1,""),YEAR('Overview - Section A'!$E$7))),"")</f>
        <v>2019</v>
      </c>
      <c r="D43" s="559"/>
      <c r="E43" s="559"/>
      <c r="F43" s="557">
        <f>0.95*100</f>
        <v>95</v>
      </c>
      <c r="G43" s="430">
        <v>43889</v>
      </c>
      <c r="H43" s="431"/>
      <c r="I43" s="432"/>
      <c r="J43" s="433" t="s">
        <v>427</v>
      </c>
      <c r="K43" s="434"/>
      <c r="L43" s="435" t="b">
        <f t="shared" si="5"/>
        <v>1</v>
      </c>
      <c r="M43" s="435" t="str">
        <f ca="1">IFERROR(IF(G43&lt;&gt;"",INDEX('Overview - Section A'!$U$45:$U$52,MATCH(G43,'Overview - Section A'!$A$45:$A$52,1)),J43),"")</f>
        <v>a1Y36000002bbLVEAY</v>
      </c>
      <c r="N43" s="435"/>
      <c r="O43" s="435" t="s">
        <v>445</v>
      </c>
      <c r="P43" s="321"/>
      <c r="Q43" s="44"/>
    </row>
    <row r="44" spans="1:17" ht="47.15" customHeight="1" x14ac:dyDescent="0.45">
      <c r="A44" s="406">
        <v>3</v>
      </c>
      <c r="B44" s="425" t="str">
        <f t="shared" si="4"/>
        <v/>
      </c>
      <c r="C44" s="426">
        <f>IFERROR(IF(K44&lt;&gt;"",K44,IF(A44=A43,IF(C43&lt;YEAR('Overview - Section A'!$E$8),C43+1,""),YEAR('Overview - Section A'!$E$7))),"")</f>
        <v>2020</v>
      </c>
      <c r="D44" s="559"/>
      <c r="E44" s="559"/>
      <c r="F44" s="557">
        <f>0.96*100</f>
        <v>96</v>
      </c>
      <c r="G44" s="430">
        <v>44255</v>
      </c>
      <c r="H44" s="431"/>
      <c r="I44" s="432"/>
      <c r="J44" s="433" t="s">
        <v>429</v>
      </c>
      <c r="K44" s="434"/>
      <c r="L44" s="435" t="b">
        <f t="shared" si="5"/>
        <v>1</v>
      </c>
      <c r="M44" s="435" t="str">
        <f ca="1">IFERROR(IF(G44&lt;&gt;"",INDEX('Overview - Section A'!$U$45:$U$52,MATCH(G44,'Overview - Section A'!$A$45:$A$52,1)),J44),"")</f>
        <v>a1Y36000002bbLWEAY</v>
      </c>
      <c r="N44" s="435"/>
      <c r="O44" s="435" t="s">
        <v>446</v>
      </c>
      <c r="P44" s="321"/>
      <c r="Q44" s="44"/>
    </row>
    <row r="45" spans="1:17" ht="47.15" customHeight="1" x14ac:dyDescent="0.45">
      <c r="A45" s="406">
        <v>3</v>
      </c>
      <c r="B45" s="425" t="str">
        <f t="shared" si="4"/>
        <v/>
      </c>
      <c r="C45" s="426">
        <f>IFERROR(IF(K45&lt;&gt;"",K45,IF(A45=A44,IF(C44&lt;YEAR('Overview - Section A'!$E$8),C44+1,""),YEAR('Overview - Section A'!$E$7))),"")</f>
        <v>2021</v>
      </c>
      <c r="D45" s="559"/>
      <c r="E45" s="559"/>
      <c r="F45" s="557">
        <f>0.97*100</f>
        <v>97</v>
      </c>
      <c r="G45" s="430">
        <v>44620</v>
      </c>
      <c r="H45" s="431"/>
      <c r="I45" s="432"/>
      <c r="J45" s="433" t="s">
        <v>431</v>
      </c>
      <c r="K45" s="434"/>
      <c r="L45" s="435" t="b">
        <f t="shared" si="5"/>
        <v>1</v>
      </c>
      <c r="M45" s="435" t="str">
        <f ca="1">IFERROR(IF(G45&lt;&gt;"",INDEX('Overview - Section A'!$U$45:$U$52,MATCH(G45,'Overview - Section A'!$A$45:$A$52,1)),J45),"")</f>
        <v>a1Y36000002bbLXEAY</v>
      </c>
      <c r="N45" s="435"/>
      <c r="O45" s="435" t="s">
        <v>447</v>
      </c>
      <c r="P45" s="321"/>
      <c r="Q45" s="44"/>
    </row>
    <row r="46" spans="1:17" ht="47.15" customHeight="1" x14ac:dyDescent="0.45">
      <c r="A46" s="406">
        <v>3</v>
      </c>
      <c r="B46" s="425" t="str">
        <f t="shared" si="4"/>
        <v/>
      </c>
      <c r="C46" s="426" t="str">
        <f>IFERROR(IF(K46&lt;&gt;"",K46,IF(A46=A45,IF(C45&lt;YEAR('Overview - Section A'!$E$8),C45+1,""),YEAR('Overview - Section A'!$E$7))),"")</f>
        <v/>
      </c>
      <c r="D46" s="427"/>
      <c r="E46" s="428"/>
      <c r="F46" s="429" t="str">
        <f t="shared" si="6"/>
        <v/>
      </c>
      <c r="G46" s="430"/>
      <c r="H46" s="431"/>
      <c r="I46" s="432"/>
      <c r="J46" s="433" t="s">
        <v>433</v>
      </c>
      <c r="K46" s="434"/>
      <c r="L46" s="435" t="b">
        <f t="shared" si="5"/>
        <v>1</v>
      </c>
      <c r="M46" s="435" t="str">
        <f>IFERROR(IF(G46&lt;&gt;"",INDEX('Overview - Section A'!$U$45:$U$52,MATCH(G46,'Overview - Section A'!$A$45:$A$52,1)),J46),"")</f>
        <v>a1Y36000002bbLXEAY</v>
      </c>
      <c r="N46" s="435"/>
      <c r="O46" s="435" t="s">
        <v>448</v>
      </c>
      <c r="P46" s="321"/>
      <c r="Q46" s="44"/>
    </row>
    <row r="47" spans="1:17" ht="47.15" customHeight="1" x14ac:dyDescent="0.45">
      <c r="A47" s="406">
        <v>3</v>
      </c>
      <c r="B47" s="425" t="str">
        <f t="shared" si="4"/>
        <v/>
      </c>
      <c r="C47" s="426" t="str">
        <f>IFERROR(IF(K47&lt;&gt;"",K47,IF(A47=A46,IF(C46&lt;YEAR('Overview - Section A'!$E$8),C46+1,""),YEAR('Overview - Section A'!$E$7))),"")</f>
        <v/>
      </c>
      <c r="D47" s="427"/>
      <c r="E47" s="428"/>
      <c r="F47" s="429" t="str">
        <f t="shared" si="6"/>
        <v/>
      </c>
      <c r="G47" s="430"/>
      <c r="H47" s="431"/>
      <c r="I47" s="432"/>
      <c r="J47" s="433" t="s">
        <v>435</v>
      </c>
      <c r="K47" s="434"/>
      <c r="L47" s="435" t="b">
        <f t="shared" si="5"/>
        <v>1</v>
      </c>
      <c r="M47" s="435" t="str">
        <f>IFERROR(IF(G47&lt;&gt;"",INDEX('Overview - Section A'!$U$45:$U$52,MATCH(G47,'Overview - Section A'!$A$45:$A$52,1)),J47),"")</f>
        <v>a1Y36000002bbLYEAY</v>
      </c>
      <c r="N47" s="435"/>
      <c r="O47" s="435" t="s">
        <v>449</v>
      </c>
      <c r="P47" s="321"/>
      <c r="Q47" s="44"/>
    </row>
    <row r="48" spans="1:17" ht="47.15" customHeight="1" x14ac:dyDescent="0.45">
      <c r="A48" s="406">
        <v>3</v>
      </c>
      <c r="B48" s="425" t="str">
        <f t="shared" si="4"/>
        <v/>
      </c>
      <c r="C48" s="426" t="str">
        <f>IFERROR(IF(K48&lt;&gt;"",K48,IF(A48=A47,IF(C47&lt;YEAR('Overview - Section A'!$E$8),C47+1,""),YEAR('Overview - Section A'!$E$7))),"")</f>
        <v/>
      </c>
      <c r="D48" s="427"/>
      <c r="E48" s="428"/>
      <c r="F48" s="429" t="str">
        <f t="shared" si="6"/>
        <v/>
      </c>
      <c r="G48" s="430"/>
      <c r="H48" s="431"/>
      <c r="I48" s="432"/>
      <c r="J48" s="433" t="s">
        <v>437</v>
      </c>
      <c r="K48" s="434"/>
      <c r="L48" s="435" t="b">
        <f t="shared" si="5"/>
        <v>1</v>
      </c>
      <c r="M48" s="435" t="str">
        <f>IFERROR(IF(G48&lt;&gt;"",INDEX('Overview - Section A'!$U$45:$U$52,MATCH(G48,'Overview - Section A'!$A$45:$A$52,1)),J48),"")</f>
        <v>a1Y36000002bbLZEAY</v>
      </c>
      <c r="N48" s="435"/>
      <c r="O48" s="435" t="s">
        <v>450</v>
      </c>
      <c r="P48" s="321"/>
      <c r="Q48" s="44"/>
    </row>
    <row r="49" spans="1:17" ht="47.15" customHeight="1" x14ac:dyDescent="0.45">
      <c r="A49" s="406">
        <v>4</v>
      </c>
      <c r="B49" s="425" t="str">
        <f t="shared" si="4"/>
        <v>HIV O-4.1b(M): Porcentaje de personas transgénero que reportan uso de condón la última vez que sostuvieron relaciones sexuales con una pareja</v>
      </c>
      <c r="C49" s="426">
        <f>IFERROR(IF(K49&lt;&gt;"",K49,IF(A49=A48,IF(C48&lt;YEAR('Overview - Section A'!$E$8),C48+1,""),YEAR('Overview - Section A'!$E$7))),"")</f>
        <v>2019</v>
      </c>
      <c r="D49" s="560"/>
      <c r="E49" s="559"/>
      <c r="F49" s="557">
        <f>0.39*100</f>
        <v>39</v>
      </c>
      <c r="G49" s="430">
        <v>43889</v>
      </c>
      <c r="H49" s="431"/>
      <c r="I49" s="432"/>
      <c r="J49" s="433" t="s">
        <v>427</v>
      </c>
      <c r="K49" s="434"/>
      <c r="L49" s="435" t="b">
        <f t="shared" si="5"/>
        <v>1</v>
      </c>
      <c r="M49" s="435" t="str">
        <f ca="1">IFERROR(IF(G49&lt;&gt;"",INDEX('Overview - Section A'!$U$45:$U$52,MATCH(G49,'Overview - Section A'!$A$45:$A$52,1)),J49),"")</f>
        <v>a1Y36000002bbLVEAY</v>
      </c>
      <c r="N49" s="435"/>
      <c r="O49" s="435" t="s">
        <v>451</v>
      </c>
      <c r="P49" s="321"/>
      <c r="Q49" s="44"/>
    </row>
    <row r="50" spans="1:17" ht="47.15" customHeight="1" x14ac:dyDescent="0.45">
      <c r="A50" s="406">
        <v>4</v>
      </c>
      <c r="B50" s="425" t="str">
        <f t="shared" si="4"/>
        <v/>
      </c>
      <c r="C50" s="426">
        <f>IFERROR(IF(K50&lt;&gt;"",K50,IF(A50=A49,IF(C49&lt;YEAR('Overview - Section A'!$E$8),C49+1,""),YEAR('Overview - Section A'!$E$7))),"")</f>
        <v>2020</v>
      </c>
      <c r="D50" s="560"/>
      <c r="E50" s="559"/>
      <c r="F50" s="557">
        <f>0.41*100</f>
        <v>41</v>
      </c>
      <c r="G50" s="430">
        <v>44255</v>
      </c>
      <c r="H50" s="431"/>
      <c r="I50" s="432"/>
      <c r="J50" s="433" t="s">
        <v>429</v>
      </c>
      <c r="K50" s="434"/>
      <c r="L50" s="435" t="b">
        <f t="shared" si="5"/>
        <v>1</v>
      </c>
      <c r="M50" s="435" t="str">
        <f ca="1">IFERROR(IF(G50&lt;&gt;"",INDEX('Overview - Section A'!$U$45:$U$52,MATCH(G50,'Overview - Section A'!$A$45:$A$52,1)),J50),"")</f>
        <v>a1Y36000002bbLWEAY</v>
      </c>
      <c r="N50" s="435"/>
      <c r="O50" s="435" t="s">
        <v>452</v>
      </c>
      <c r="P50" s="321"/>
      <c r="Q50" s="44"/>
    </row>
    <row r="51" spans="1:17" ht="47.15" customHeight="1" x14ac:dyDescent="0.45">
      <c r="A51" s="406">
        <v>4</v>
      </c>
      <c r="B51" s="425" t="str">
        <f t="shared" si="4"/>
        <v/>
      </c>
      <c r="C51" s="426">
        <f>IFERROR(IF(K51&lt;&gt;"",K51,IF(A51=A50,IF(C50&lt;YEAR('Overview - Section A'!$E$8),C50+1,""),YEAR('Overview - Section A'!$E$7))),"")</f>
        <v>2021</v>
      </c>
      <c r="D51" s="560"/>
      <c r="E51" s="559"/>
      <c r="F51" s="557">
        <f>0.44*100</f>
        <v>44</v>
      </c>
      <c r="G51" s="430">
        <v>44620</v>
      </c>
      <c r="H51" s="431"/>
      <c r="I51" s="432"/>
      <c r="J51" s="433" t="s">
        <v>431</v>
      </c>
      <c r="K51" s="434"/>
      <c r="L51" s="435" t="b">
        <f t="shared" si="5"/>
        <v>1</v>
      </c>
      <c r="M51" s="435" t="str">
        <f ca="1">IFERROR(IF(G51&lt;&gt;"",INDEX('Overview - Section A'!$U$45:$U$52,MATCH(G51,'Overview - Section A'!$A$45:$A$52,1)),J51),"")</f>
        <v>a1Y36000002bbLXEAY</v>
      </c>
      <c r="N51" s="435"/>
      <c r="O51" s="435" t="s">
        <v>453</v>
      </c>
      <c r="P51" s="321"/>
      <c r="Q51" s="44"/>
    </row>
    <row r="52" spans="1:17" ht="47.15" customHeight="1" x14ac:dyDescent="0.45">
      <c r="A52" s="406">
        <v>4</v>
      </c>
      <c r="B52" s="425" t="str">
        <f t="shared" si="4"/>
        <v/>
      </c>
      <c r="C52" s="426" t="str">
        <f>IFERROR(IF(K52&lt;&gt;"",K52,IF(A52=A51,IF(C51&lt;YEAR('Overview - Section A'!$E$8),C51+1,""),YEAR('Overview - Section A'!$E$7))),"")</f>
        <v/>
      </c>
      <c r="D52" s="427"/>
      <c r="E52" s="428"/>
      <c r="F52" s="429" t="str">
        <f t="shared" si="6"/>
        <v/>
      </c>
      <c r="G52" s="430"/>
      <c r="H52" s="431"/>
      <c r="I52" s="432"/>
      <c r="J52" s="433" t="s">
        <v>433</v>
      </c>
      <c r="K52" s="434"/>
      <c r="L52" s="435" t="b">
        <f t="shared" si="5"/>
        <v>1</v>
      </c>
      <c r="M52" s="435" t="str">
        <f>IFERROR(IF(G52&lt;&gt;"",INDEX('Overview - Section A'!$U$45:$U$52,MATCH(G52,'Overview - Section A'!$A$45:$A$52,1)),J52),"")</f>
        <v>a1Y36000002bbLXEAY</v>
      </c>
      <c r="N52" s="435"/>
      <c r="O52" s="435" t="s">
        <v>454</v>
      </c>
      <c r="P52" s="321"/>
      <c r="Q52" s="44"/>
    </row>
    <row r="53" spans="1:17" ht="47.15" customHeight="1" x14ac:dyDescent="0.45">
      <c r="A53" s="406">
        <v>4</v>
      </c>
      <c r="B53" s="425" t="str">
        <f t="shared" si="4"/>
        <v/>
      </c>
      <c r="C53" s="426" t="str">
        <f>IFERROR(IF(K53&lt;&gt;"",K53,IF(A53=A52,IF(C52&lt;YEAR('Overview - Section A'!$E$8),C52+1,""),YEAR('Overview - Section A'!$E$7))),"")</f>
        <v/>
      </c>
      <c r="D53" s="427"/>
      <c r="E53" s="428"/>
      <c r="F53" s="429" t="str">
        <f t="shared" si="6"/>
        <v/>
      </c>
      <c r="G53" s="430"/>
      <c r="H53" s="431"/>
      <c r="I53" s="432"/>
      <c r="J53" s="433" t="s">
        <v>435</v>
      </c>
      <c r="K53" s="434"/>
      <c r="L53" s="435" t="b">
        <f t="shared" si="5"/>
        <v>1</v>
      </c>
      <c r="M53" s="435" t="str">
        <f>IFERROR(IF(G53&lt;&gt;"",INDEX('Overview - Section A'!$U$45:$U$52,MATCH(G53,'Overview - Section A'!$A$45:$A$52,1)),J53),"")</f>
        <v>a1Y36000002bbLYEAY</v>
      </c>
      <c r="N53" s="435"/>
      <c r="O53" s="435" t="s">
        <v>455</v>
      </c>
      <c r="P53" s="321"/>
      <c r="Q53" s="44"/>
    </row>
    <row r="54" spans="1:17" ht="47.15" customHeight="1" x14ac:dyDescent="0.45">
      <c r="A54" s="406">
        <v>4</v>
      </c>
      <c r="B54" s="425" t="str">
        <f t="shared" si="4"/>
        <v/>
      </c>
      <c r="C54" s="426" t="str">
        <f>IFERROR(IF(K54&lt;&gt;"",K54,IF(A54=A53,IF(C53&lt;YEAR('Overview - Section A'!$E$8),C53+1,""),YEAR('Overview - Section A'!$E$7))),"")</f>
        <v/>
      </c>
      <c r="D54" s="427"/>
      <c r="E54" s="428"/>
      <c r="F54" s="429" t="str">
        <f t="shared" si="6"/>
        <v/>
      </c>
      <c r="G54" s="430"/>
      <c r="H54" s="431"/>
      <c r="I54" s="432"/>
      <c r="J54" s="433" t="s">
        <v>437</v>
      </c>
      <c r="K54" s="434"/>
      <c r="L54" s="435" t="b">
        <f t="shared" si="5"/>
        <v>1</v>
      </c>
      <c r="M54" s="435" t="str">
        <f>IFERROR(IF(G54&lt;&gt;"",INDEX('Overview - Section A'!$U$45:$U$52,MATCH(G54,'Overview - Section A'!$A$45:$A$52,1)),J54),"")</f>
        <v>a1Y36000002bbLZEAY</v>
      </c>
      <c r="N54" s="435"/>
      <c r="O54" s="435" t="s">
        <v>456</v>
      </c>
      <c r="P54" s="321"/>
      <c r="Q54" s="44"/>
    </row>
    <row r="55" spans="1:17" ht="47.15" customHeight="1" x14ac:dyDescent="0.45">
      <c r="A55" s="406">
        <v>5</v>
      </c>
      <c r="B55" s="425" t="str">
        <f t="shared" si="4"/>
        <v/>
      </c>
      <c r="C55" s="426">
        <f>IFERROR(IF(K55&lt;&gt;"",K55,IF(A55=A54,IF(C54&lt;YEAR('Overview - Section A'!$E$8),C54+1,""),YEAR('Overview - Section A'!$E$7))),"")</f>
        <v>2019</v>
      </c>
      <c r="D55" s="427"/>
      <c r="E55" s="428"/>
      <c r="F55" s="429" t="str">
        <f t="shared" si="6"/>
        <v/>
      </c>
      <c r="G55" s="430"/>
      <c r="H55" s="431"/>
      <c r="I55" s="432"/>
      <c r="J55" s="433" t="s">
        <v>427</v>
      </c>
      <c r="K55" s="434"/>
      <c r="L55" s="435" t="b">
        <f t="shared" si="5"/>
        <v>0</v>
      </c>
      <c r="M55" s="435" t="str">
        <f>IFERROR(IF(G55&lt;&gt;"",INDEX('Overview - Section A'!$U$45:$U$52,MATCH(G55,'Overview - Section A'!$A$45:$A$52,1)),J55),"")</f>
        <v>a1Y36000002bbLUEAY</v>
      </c>
      <c r="N55" s="435"/>
      <c r="O55" s="435" t="s">
        <v>457</v>
      </c>
      <c r="P55" s="321"/>
      <c r="Q55" s="44"/>
    </row>
    <row r="56" spans="1:17" ht="47.15" customHeight="1" x14ac:dyDescent="0.45">
      <c r="A56" s="406">
        <v>5</v>
      </c>
      <c r="B56" s="425" t="str">
        <f t="shared" si="4"/>
        <v/>
      </c>
      <c r="C56" s="426">
        <f>IFERROR(IF(K56&lt;&gt;"",K56,IF(A56=A55,IF(C55&lt;YEAR('Overview - Section A'!$E$8),C55+1,""),YEAR('Overview - Section A'!$E$7))),"")</f>
        <v>2020</v>
      </c>
      <c r="D56" s="427"/>
      <c r="E56" s="428"/>
      <c r="F56" s="429" t="str">
        <f t="shared" si="6"/>
        <v/>
      </c>
      <c r="G56" s="430"/>
      <c r="H56" s="431"/>
      <c r="I56" s="432"/>
      <c r="J56" s="433" t="s">
        <v>429</v>
      </c>
      <c r="K56" s="434"/>
      <c r="L56" s="435" t="b">
        <f t="shared" si="5"/>
        <v>0</v>
      </c>
      <c r="M56" s="435" t="str">
        <f>IFERROR(IF(G56&lt;&gt;"",INDEX('Overview - Section A'!$U$45:$U$52,MATCH(G56,'Overview - Section A'!$A$45:$A$52,1)),J56),"")</f>
        <v>a1Y36000002bbLVEAY</v>
      </c>
      <c r="N56" s="435"/>
      <c r="O56" s="435" t="s">
        <v>458</v>
      </c>
      <c r="P56" s="321"/>
      <c r="Q56" s="44"/>
    </row>
    <row r="57" spans="1:17" ht="47.15" customHeight="1" x14ac:dyDescent="0.45">
      <c r="A57" s="406">
        <v>5</v>
      </c>
      <c r="B57" s="425" t="str">
        <f t="shared" si="4"/>
        <v/>
      </c>
      <c r="C57" s="426">
        <f>IFERROR(IF(K57&lt;&gt;"",K57,IF(A57=A56,IF(C56&lt;YEAR('Overview - Section A'!$E$8),C56+1,""),YEAR('Overview - Section A'!$E$7))),"")</f>
        <v>2021</v>
      </c>
      <c r="D57" s="427"/>
      <c r="E57" s="428"/>
      <c r="F57" s="429" t="str">
        <f t="shared" si="6"/>
        <v/>
      </c>
      <c r="G57" s="430"/>
      <c r="H57" s="431"/>
      <c r="I57" s="432"/>
      <c r="J57" s="433" t="s">
        <v>431</v>
      </c>
      <c r="K57" s="434"/>
      <c r="L57" s="435" t="b">
        <f t="shared" si="5"/>
        <v>0</v>
      </c>
      <c r="M57" s="435" t="str">
        <f>IFERROR(IF(G57&lt;&gt;"",INDEX('Overview - Section A'!$U$45:$U$52,MATCH(G57,'Overview - Section A'!$A$45:$A$52,1)),J57),"")</f>
        <v>a1Y36000002bbLWEAY</v>
      </c>
      <c r="N57" s="435"/>
      <c r="O57" s="435" t="s">
        <v>459</v>
      </c>
      <c r="P57" s="321"/>
      <c r="Q57" s="44"/>
    </row>
    <row r="58" spans="1:17" ht="47.15" customHeight="1" x14ac:dyDescent="0.45">
      <c r="A58" s="406">
        <v>5</v>
      </c>
      <c r="B58" s="425" t="str">
        <f t="shared" si="4"/>
        <v/>
      </c>
      <c r="C58" s="426" t="str">
        <f>IFERROR(IF(K58&lt;&gt;"",K58,IF(A58=A57,IF(C57&lt;YEAR('Overview - Section A'!$E$8),C57+1,""),YEAR('Overview - Section A'!$E$7))),"")</f>
        <v/>
      </c>
      <c r="D58" s="427"/>
      <c r="E58" s="428"/>
      <c r="F58" s="429" t="str">
        <f t="shared" si="6"/>
        <v/>
      </c>
      <c r="G58" s="430"/>
      <c r="H58" s="431"/>
      <c r="I58" s="432"/>
      <c r="J58" s="433" t="s">
        <v>433</v>
      </c>
      <c r="K58" s="434"/>
      <c r="L58" s="435" t="b">
        <f t="shared" si="5"/>
        <v>0</v>
      </c>
      <c r="M58" s="435" t="str">
        <f>IFERROR(IF(G58&lt;&gt;"",INDEX('Overview - Section A'!$U$45:$U$52,MATCH(G58,'Overview - Section A'!$A$45:$A$52,1)),J58),"")</f>
        <v>a1Y36000002bbLXEAY</v>
      </c>
      <c r="N58" s="435"/>
      <c r="O58" s="435" t="s">
        <v>460</v>
      </c>
      <c r="P58" s="321"/>
      <c r="Q58" s="44"/>
    </row>
    <row r="59" spans="1:17" ht="47.15" customHeight="1" x14ac:dyDescent="0.45">
      <c r="A59" s="406">
        <v>5</v>
      </c>
      <c r="B59" s="425" t="str">
        <f t="shared" si="4"/>
        <v/>
      </c>
      <c r="C59" s="426" t="str">
        <f>IFERROR(IF(K59&lt;&gt;"",K59,IF(A59=A58,IF(C58&lt;YEAR('Overview - Section A'!$E$8),C58+1,""),YEAR('Overview - Section A'!$E$7))),"")</f>
        <v/>
      </c>
      <c r="D59" s="427"/>
      <c r="E59" s="428"/>
      <c r="F59" s="429" t="str">
        <f t="shared" si="6"/>
        <v/>
      </c>
      <c r="G59" s="430"/>
      <c r="H59" s="431"/>
      <c r="I59" s="432"/>
      <c r="J59" s="433" t="s">
        <v>435</v>
      </c>
      <c r="K59" s="434"/>
      <c r="L59" s="435" t="b">
        <f t="shared" si="5"/>
        <v>0</v>
      </c>
      <c r="M59" s="435" t="str">
        <f>IFERROR(IF(G59&lt;&gt;"",INDEX('Overview - Section A'!$U$45:$U$52,MATCH(G59,'Overview - Section A'!$A$45:$A$52,1)),J59),"")</f>
        <v>a1Y36000002bbLYEAY</v>
      </c>
      <c r="N59" s="435"/>
      <c r="O59" s="435" t="s">
        <v>461</v>
      </c>
      <c r="P59" s="321"/>
      <c r="Q59" s="44"/>
    </row>
    <row r="60" spans="1:17" ht="47.15" customHeight="1" x14ac:dyDescent="0.45">
      <c r="A60" s="406">
        <v>5</v>
      </c>
      <c r="B60" s="425" t="str">
        <f t="shared" si="4"/>
        <v/>
      </c>
      <c r="C60" s="426" t="str">
        <f>IFERROR(IF(K60&lt;&gt;"",K60,IF(A60=A59,IF(C59&lt;YEAR('Overview - Section A'!$E$8),C59+1,""),YEAR('Overview - Section A'!$E$7))),"")</f>
        <v/>
      </c>
      <c r="D60" s="427"/>
      <c r="E60" s="428"/>
      <c r="F60" s="429" t="str">
        <f t="shared" si="6"/>
        <v/>
      </c>
      <c r="G60" s="430"/>
      <c r="H60" s="431"/>
      <c r="I60" s="432"/>
      <c r="J60" s="433" t="s">
        <v>437</v>
      </c>
      <c r="K60" s="434"/>
      <c r="L60" s="435" t="b">
        <f t="shared" si="5"/>
        <v>0</v>
      </c>
      <c r="M60" s="435" t="str">
        <f>IFERROR(IF(G60&lt;&gt;"",INDEX('Overview - Section A'!$U$45:$U$52,MATCH(G60,'Overview - Section A'!$A$45:$A$52,1)),J60),"")</f>
        <v>a1Y36000002bbLZEAY</v>
      </c>
      <c r="N60" s="435"/>
      <c r="O60" s="435" t="s">
        <v>462</v>
      </c>
      <c r="P60" s="321"/>
      <c r="Q60" s="44"/>
    </row>
    <row r="61" spans="1:17" ht="47.15" customHeight="1" x14ac:dyDescent="0.45">
      <c r="A61" s="406">
        <v>6</v>
      </c>
      <c r="B61" s="425" t="str">
        <f t="shared" si="4"/>
        <v/>
      </c>
      <c r="C61" s="426">
        <f>IFERROR(IF(K61&lt;&gt;"",K61,IF(A61=A60,IF(C60&lt;YEAR('Overview - Section A'!$E$8),C60+1,""),YEAR('Overview - Section A'!$E$7))),"")</f>
        <v>2019</v>
      </c>
      <c r="D61" s="427"/>
      <c r="E61" s="428"/>
      <c r="F61" s="429" t="str">
        <f t="shared" si="6"/>
        <v/>
      </c>
      <c r="G61" s="430"/>
      <c r="H61" s="431"/>
      <c r="I61" s="432"/>
      <c r="J61" s="433" t="s">
        <v>427</v>
      </c>
      <c r="K61" s="434"/>
      <c r="L61" s="435" t="b">
        <f t="shared" si="5"/>
        <v>0</v>
      </c>
      <c r="M61" s="435" t="str">
        <f>IFERROR(IF(G61&lt;&gt;"",INDEX('Overview - Section A'!$U$45:$U$52,MATCH(G61,'Overview - Section A'!$A$45:$A$52,1)),J61),"")</f>
        <v>a1Y36000002bbLUEAY</v>
      </c>
      <c r="N61" s="435"/>
      <c r="O61" s="435" t="s">
        <v>463</v>
      </c>
      <c r="P61" s="321"/>
      <c r="Q61" s="44"/>
    </row>
    <row r="62" spans="1:17" ht="47.15" customHeight="1" x14ac:dyDescent="0.45">
      <c r="A62" s="406">
        <v>6</v>
      </c>
      <c r="B62" s="425" t="str">
        <f t="shared" ref="B62:B93" si="7">IF(A62=A61,"",VLOOKUP(A62,$A$10:$V$26,22,FALSE))</f>
        <v/>
      </c>
      <c r="C62" s="426">
        <f>IFERROR(IF(K62&lt;&gt;"",K62,IF(A62=A61,IF(C61&lt;YEAR('Overview - Section A'!$E$8),C61+1,""),YEAR('Overview - Section A'!$E$7))),"")</f>
        <v>2020</v>
      </c>
      <c r="D62" s="427"/>
      <c r="E62" s="428"/>
      <c r="F62" s="429" t="str">
        <f t="shared" si="6"/>
        <v/>
      </c>
      <c r="G62" s="430"/>
      <c r="H62" s="431"/>
      <c r="I62" s="432"/>
      <c r="J62" s="433" t="s">
        <v>429</v>
      </c>
      <c r="K62" s="434"/>
      <c r="L62" s="435" t="b">
        <f t="shared" ref="L62:L93" si="8">IFERROR(IF(VLOOKUP(A62,$A$10:$V$26,22,FALSE)&lt;&gt;"",TRUE,FALSE),FALSE)</f>
        <v>0</v>
      </c>
      <c r="M62" s="435" t="str">
        <f>IFERROR(IF(G62&lt;&gt;"",INDEX('Overview - Section A'!$U$45:$U$52,MATCH(G62,'Overview - Section A'!$A$45:$A$52,1)),J62),"")</f>
        <v>a1Y36000002bbLVEAY</v>
      </c>
      <c r="N62" s="435"/>
      <c r="O62" s="435" t="s">
        <v>464</v>
      </c>
      <c r="P62" s="321"/>
      <c r="Q62" s="44"/>
    </row>
    <row r="63" spans="1:17" ht="47.15" customHeight="1" x14ac:dyDescent="0.45">
      <c r="A63" s="406">
        <v>6</v>
      </c>
      <c r="B63" s="425" t="str">
        <f t="shared" si="7"/>
        <v/>
      </c>
      <c r="C63" s="426">
        <f>IFERROR(IF(K63&lt;&gt;"",K63,IF(A63=A62,IF(C62&lt;YEAR('Overview - Section A'!$E$8),C62+1,""),YEAR('Overview - Section A'!$E$7))),"")</f>
        <v>2021</v>
      </c>
      <c r="D63" s="427"/>
      <c r="E63" s="428"/>
      <c r="F63" s="429" t="str">
        <f t="shared" si="6"/>
        <v/>
      </c>
      <c r="G63" s="430"/>
      <c r="H63" s="431"/>
      <c r="I63" s="432"/>
      <c r="J63" s="433" t="s">
        <v>431</v>
      </c>
      <c r="K63" s="434"/>
      <c r="L63" s="435" t="b">
        <f t="shared" si="8"/>
        <v>0</v>
      </c>
      <c r="M63" s="435" t="str">
        <f>IFERROR(IF(G63&lt;&gt;"",INDEX('Overview - Section A'!$U$45:$U$52,MATCH(G63,'Overview - Section A'!$A$45:$A$52,1)),J63),"")</f>
        <v>a1Y36000002bbLWEAY</v>
      </c>
      <c r="N63" s="435"/>
      <c r="O63" s="435" t="s">
        <v>465</v>
      </c>
      <c r="P63" s="321"/>
      <c r="Q63" s="44"/>
    </row>
    <row r="64" spans="1:17" ht="47.15" customHeight="1" x14ac:dyDescent="0.45">
      <c r="A64" s="406">
        <v>6</v>
      </c>
      <c r="B64" s="425" t="str">
        <f t="shared" si="7"/>
        <v/>
      </c>
      <c r="C64" s="426" t="str">
        <f>IFERROR(IF(K64&lt;&gt;"",K64,IF(A64=A63,IF(C63&lt;YEAR('Overview - Section A'!$E$8),C63+1,""),YEAR('Overview - Section A'!$E$7))),"")</f>
        <v/>
      </c>
      <c r="D64" s="427"/>
      <c r="E64" s="428"/>
      <c r="F64" s="429" t="str">
        <f t="shared" si="6"/>
        <v/>
      </c>
      <c r="G64" s="430"/>
      <c r="H64" s="431"/>
      <c r="I64" s="432"/>
      <c r="J64" s="433" t="s">
        <v>433</v>
      </c>
      <c r="K64" s="434"/>
      <c r="L64" s="435" t="b">
        <f t="shared" si="8"/>
        <v>0</v>
      </c>
      <c r="M64" s="435" t="str">
        <f>IFERROR(IF(G64&lt;&gt;"",INDEX('Overview - Section A'!$U$45:$U$52,MATCH(G64,'Overview - Section A'!$A$45:$A$52,1)),J64),"")</f>
        <v>a1Y36000002bbLXEAY</v>
      </c>
      <c r="N64" s="435"/>
      <c r="O64" s="435" t="s">
        <v>466</v>
      </c>
      <c r="P64" s="321"/>
      <c r="Q64" s="44"/>
    </row>
    <row r="65" spans="1:17" ht="47.15" customHeight="1" x14ac:dyDescent="0.45">
      <c r="A65" s="406">
        <v>6</v>
      </c>
      <c r="B65" s="425" t="str">
        <f t="shared" si="7"/>
        <v/>
      </c>
      <c r="C65" s="426" t="str">
        <f>IFERROR(IF(K65&lt;&gt;"",K65,IF(A65=A64,IF(C64&lt;YEAR('Overview - Section A'!$E$8),C64+1,""),YEAR('Overview - Section A'!$E$7))),"")</f>
        <v/>
      </c>
      <c r="D65" s="427"/>
      <c r="E65" s="428"/>
      <c r="F65" s="429" t="str">
        <f t="shared" si="6"/>
        <v/>
      </c>
      <c r="G65" s="430"/>
      <c r="H65" s="431"/>
      <c r="I65" s="432"/>
      <c r="J65" s="433" t="s">
        <v>435</v>
      </c>
      <c r="K65" s="434"/>
      <c r="L65" s="435" t="b">
        <f t="shared" si="8"/>
        <v>0</v>
      </c>
      <c r="M65" s="435" t="str">
        <f>IFERROR(IF(G65&lt;&gt;"",INDEX('Overview - Section A'!$U$45:$U$52,MATCH(G65,'Overview - Section A'!$A$45:$A$52,1)),J65),"")</f>
        <v>a1Y36000002bbLYEAY</v>
      </c>
      <c r="N65" s="435"/>
      <c r="O65" s="435" t="s">
        <v>467</v>
      </c>
      <c r="P65" s="321"/>
      <c r="Q65" s="44"/>
    </row>
    <row r="66" spans="1:17" ht="47.15" customHeight="1" x14ac:dyDescent="0.45">
      <c r="A66" s="406">
        <v>6</v>
      </c>
      <c r="B66" s="425" t="str">
        <f t="shared" si="7"/>
        <v/>
      </c>
      <c r="C66" s="426" t="str">
        <f>IFERROR(IF(K66&lt;&gt;"",K66,IF(A66=A65,IF(C65&lt;YEAR('Overview - Section A'!$E$8),C65+1,""),YEAR('Overview - Section A'!$E$7))),"")</f>
        <v/>
      </c>
      <c r="D66" s="427"/>
      <c r="E66" s="428"/>
      <c r="F66" s="429" t="str">
        <f t="shared" si="6"/>
        <v/>
      </c>
      <c r="G66" s="430"/>
      <c r="H66" s="431"/>
      <c r="I66" s="432"/>
      <c r="J66" s="433" t="s">
        <v>437</v>
      </c>
      <c r="K66" s="434"/>
      <c r="L66" s="435" t="b">
        <f t="shared" si="8"/>
        <v>0</v>
      </c>
      <c r="M66" s="435" t="str">
        <f>IFERROR(IF(G66&lt;&gt;"",INDEX('Overview - Section A'!$U$45:$U$52,MATCH(G66,'Overview - Section A'!$A$45:$A$52,1)),J66),"")</f>
        <v>a1Y36000002bbLZEAY</v>
      </c>
      <c r="N66" s="435"/>
      <c r="O66" s="435" t="s">
        <v>468</v>
      </c>
      <c r="P66" s="321"/>
      <c r="Q66" s="44"/>
    </row>
    <row r="67" spans="1:17" ht="47.15" customHeight="1" x14ac:dyDescent="0.45">
      <c r="A67" s="406">
        <v>7</v>
      </c>
      <c r="B67" s="425" t="str">
        <f t="shared" si="7"/>
        <v/>
      </c>
      <c r="C67" s="426">
        <f>IFERROR(IF(K67&lt;&gt;"",K67,IF(A67=A66,IF(C66&lt;YEAR('Overview - Section A'!$E$8),C66+1,""),YEAR('Overview - Section A'!$E$7))),"")</f>
        <v>2019</v>
      </c>
      <c r="D67" s="427"/>
      <c r="E67" s="428"/>
      <c r="F67" s="429" t="str">
        <f t="shared" si="6"/>
        <v/>
      </c>
      <c r="G67" s="430"/>
      <c r="H67" s="431"/>
      <c r="I67" s="432"/>
      <c r="J67" s="433" t="s">
        <v>427</v>
      </c>
      <c r="K67" s="434"/>
      <c r="L67" s="435" t="b">
        <f t="shared" si="8"/>
        <v>0</v>
      </c>
      <c r="M67" s="435" t="str">
        <f>IFERROR(IF(G67&lt;&gt;"",INDEX('Overview - Section A'!$U$45:$U$52,MATCH(G67,'Overview - Section A'!$A$45:$A$52,1)),J67),"")</f>
        <v>a1Y36000002bbLUEAY</v>
      </c>
      <c r="N67" s="435"/>
      <c r="O67" s="435" t="s">
        <v>469</v>
      </c>
      <c r="P67" s="321"/>
      <c r="Q67" s="44"/>
    </row>
    <row r="68" spans="1:17" ht="47.15" customHeight="1" x14ac:dyDescent="0.45">
      <c r="A68" s="406">
        <v>7</v>
      </c>
      <c r="B68" s="425" t="str">
        <f t="shared" si="7"/>
        <v/>
      </c>
      <c r="C68" s="426">
        <f>IFERROR(IF(K68&lt;&gt;"",K68,IF(A68=A67,IF(C67&lt;YEAR('Overview - Section A'!$E$8),C67+1,""),YEAR('Overview - Section A'!$E$7))),"")</f>
        <v>2020</v>
      </c>
      <c r="D68" s="427"/>
      <c r="E68" s="428"/>
      <c r="F68" s="429" t="str">
        <f t="shared" si="6"/>
        <v/>
      </c>
      <c r="G68" s="430"/>
      <c r="H68" s="431"/>
      <c r="I68" s="432"/>
      <c r="J68" s="433" t="s">
        <v>429</v>
      </c>
      <c r="K68" s="434"/>
      <c r="L68" s="435" t="b">
        <f t="shared" si="8"/>
        <v>0</v>
      </c>
      <c r="M68" s="435" t="str">
        <f>IFERROR(IF(G68&lt;&gt;"",INDEX('Overview - Section A'!$U$45:$U$52,MATCH(G68,'Overview - Section A'!$A$45:$A$52,1)),J68),"")</f>
        <v>a1Y36000002bbLVEAY</v>
      </c>
      <c r="N68" s="435"/>
      <c r="O68" s="435" t="s">
        <v>470</v>
      </c>
      <c r="P68" s="321"/>
      <c r="Q68" s="44"/>
    </row>
    <row r="69" spans="1:17" ht="47.15" customHeight="1" x14ac:dyDescent="0.45">
      <c r="A69" s="406">
        <v>7</v>
      </c>
      <c r="B69" s="425" t="str">
        <f t="shared" si="7"/>
        <v/>
      </c>
      <c r="C69" s="426">
        <f>IFERROR(IF(K69&lt;&gt;"",K69,IF(A69=A68,IF(C68&lt;YEAR('Overview - Section A'!$E$8),C68+1,""),YEAR('Overview - Section A'!$E$7))),"")</f>
        <v>2021</v>
      </c>
      <c r="D69" s="427"/>
      <c r="E69" s="428"/>
      <c r="F69" s="429" t="str">
        <f t="shared" si="6"/>
        <v/>
      </c>
      <c r="G69" s="430"/>
      <c r="H69" s="431"/>
      <c r="I69" s="432"/>
      <c r="J69" s="433" t="s">
        <v>431</v>
      </c>
      <c r="K69" s="434"/>
      <c r="L69" s="435" t="b">
        <f t="shared" si="8"/>
        <v>0</v>
      </c>
      <c r="M69" s="435" t="str">
        <f>IFERROR(IF(G69&lt;&gt;"",INDEX('Overview - Section A'!$U$45:$U$52,MATCH(G69,'Overview - Section A'!$A$45:$A$52,1)),J69),"")</f>
        <v>a1Y36000002bbLWEAY</v>
      </c>
      <c r="N69" s="435"/>
      <c r="O69" s="435" t="s">
        <v>471</v>
      </c>
      <c r="P69" s="321"/>
      <c r="Q69" s="44"/>
    </row>
    <row r="70" spans="1:17" ht="47.15" customHeight="1" x14ac:dyDescent="0.45">
      <c r="A70" s="406">
        <v>7</v>
      </c>
      <c r="B70" s="425" t="str">
        <f t="shared" si="7"/>
        <v/>
      </c>
      <c r="C70" s="426" t="str">
        <f>IFERROR(IF(K70&lt;&gt;"",K70,IF(A70=A69,IF(C69&lt;YEAR('Overview - Section A'!$E$8),C69+1,""),YEAR('Overview - Section A'!$E$7))),"")</f>
        <v/>
      </c>
      <c r="D70" s="427"/>
      <c r="E70" s="428"/>
      <c r="F70" s="429" t="str">
        <f t="shared" si="6"/>
        <v/>
      </c>
      <c r="G70" s="430"/>
      <c r="H70" s="431"/>
      <c r="I70" s="432"/>
      <c r="J70" s="433" t="s">
        <v>433</v>
      </c>
      <c r="K70" s="434"/>
      <c r="L70" s="435" t="b">
        <f t="shared" si="8"/>
        <v>0</v>
      </c>
      <c r="M70" s="435" t="str">
        <f>IFERROR(IF(G70&lt;&gt;"",INDEX('Overview - Section A'!$U$45:$U$52,MATCH(G70,'Overview - Section A'!$A$45:$A$52,1)),J70),"")</f>
        <v>a1Y36000002bbLXEAY</v>
      </c>
      <c r="N70" s="435"/>
      <c r="O70" s="435" t="s">
        <v>472</v>
      </c>
      <c r="P70" s="321"/>
      <c r="Q70" s="44"/>
    </row>
    <row r="71" spans="1:17" ht="47.15" customHeight="1" x14ac:dyDescent="0.45">
      <c r="A71" s="406">
        <v>7</v>
      </c>
      <c r="B71" s="425" t="str">
        <f t="shared" si="7"/>
        <v/>
      </c>
      <c r="C71" s="426" t="str">
        <f>IFERROR(IF(K71&lt;&gt;"",K71,IF(A71=A70,IF(C70&lt;YEAR('Overview - Section A'!$E$8),C70+1,""),YEAR('Overview - Section A'!$E$7))),"")</f>
        <v/>
      </c>
      <c r="D71" s="427"/>
      <c r="E71" s="428"/>
      <c r="F71" s="429" t="str">
        <f t="shared" si="6"/>
        <v/>
      </c>
      <c r="G71" s="430"/>
      <c r="H71" s="431"/>
      <c r="I71" s="432"/>
      <c r="J71" s="433" t="s">
        <v>435</v>
      </c>
      <c r="K71" s="434"/>
      <c r="L71" s="435" t="b">
        <f t="shared" si="8"/>
        <v>0</v>
      </c>
      <c r="M71" s="435" t="str">
        <f>IFERROR(IF(G71&lt;&gt;"",INDEX('Overview - Section A'!$U$45:$U$52,MATCH(G71,'Overview - Section A'!$A$45:$A$52,1)),J71),"")</f>
        <v>a1Y36000002bbLYEAY</v>
      </c>
      <c r="N71" s="435"/>
      <c r="O71" s="435" t="s">
        <v>473</v>
      </c>
      <c r="P71" s="321"/>
      <c r="Q71" s="44"/>
    </row>
    <row r="72" spans="1:17" ht="47.15" customHeight="1" x14ac:dyDescent="0.45">
      <c r="A72" s="406">
        <v>7</v>
      </c>
      <c r="B72" s="425" t="str">
        <f t="shared" si="7"/>
        <v/>
      </c>
      <c r="C72" s="426" t="str">
        <f>IFERROR(IF(K72&lt;&gt;"",K72,IF(A72=A71,IF(C71&lt;YEAR('Overview - Section A'!$E$8),C71+1,""),YEAR('Overview - Section A'!$E$7))),"")</f>
        <v/>
      </c>
      <c r="D72" s="427"/>
      <c r="E72" s="428"/>
      <c r="F72" s="429" t="str">
        <f t="shared" si="6"/>
        <v/>
      </c>
      <c r="G72" s="430"/>
      <c r="H72" s="431"/>
      <c r="I72" s="432"/>
      <c r="J72" s="433" t="s">
        <v>437</v>
      </c>
      <c r="K72" s="434"/>
      <c r="L72" s="435" t="b">
        <f t="shared" si="8"/>
        <v>0</v>
      </c>
      <c r="M72" s="435" t="str">
        <f>IFERROR(IF(G72&lt;&gt;"",INDEX('Overview - Section A'!$U$45:$U$52,MATCH(G72,'Overview - Section A'!$A$45:$A$52,1)),J72),"")</f>
        <v>a1Y36000002bbLZEAY</v>
      </c>
      <c r="N72" s="435"/>
      <c r="O72" s="435" t="s">
        <v>474</v>
      </c>
      <c r="P72" s="321"/>
      <c r="Q72" s="44"/>
    </row>
    <row r="73" spans="1:17" ht="47.15" customHeight="1" x14ac:dyDescent="0.45">
      <c r="A73" s="406">
        <v>8</v>
      </c>
      <c r="B73" s="425" t="str">
        <f t="shared" si="7"/>
        <v/>
      </c>
      <c r="C73" s="426">
        <f>IFERROR(IF(K73&lt;&gt;"",K73,IF(A73=A72,IF(C72&lt;YEAR('Overview - Section A'!$E$8),C72+1,""),YEAR('Overview - Section A'!$E$7))),"")</f>
        <v>2019</v>
      </c>
      <c r="D73" s="427"/>
      <c r="E73" s="428"/>
      <c r="F73" s="429" t="str">
        <f t="shared" si="6"/>
        <v/>
      </c>
      <c r="G73" s="430"/>
      <c r="H73" s="431"/>
      <c r="I73" s="432"/>
      <c r="J73" s="433" t="s">
        <v>427</v>
      </c>
      <c r="K73" s="434"/>
      <c r="L73" s="435" t="b">
        <f t="shared" si="8"/>
        <v>0</v>
      </c>
      <c r="M73" s="435" t="str">
        <f>IFERROR(IF(G73&lt;&gt;"",INDEX('Overview - Section A'!$U$45:$U$52,MATCH(G73,'Overview - Section A'!$A$45:$A$52,1)),J73),"")</f>
        <v>a1Y36000002bbLUEAY</v>
      </c>
      <c r="N73" s="435"/>
      <c r="O73" s="435" t="s">
        <v>475</v>
      </c>
      <c r="P73" s="321"/>
      <c r="Q73" s="44"/>
    </row>
    <row r="74" spans="1:17" ht="47.15" customHeight="1" x14ac:dyDescent="0.45">
      <c r="A74" s="406">
        <v>8</v>
      </c>
      <c r="B74" s="425" t="str">
        <f t="shared" si="7"/>
        <v/>
      </c>
      <c r="C74" s="426">
        <f>IFERROR(IF(K74&lt;&gt;"",K74,IF(A74=A73,IF(C73&lt;YEAR('Overview - Section A'!$E$8),C73+1,""),YEAR('Overview - Section A'!$E$7))),"")</f>
        <v>2020</v>
      </c>
      <c r="D74" s="427"/>
      <c r="E74" s="428"/>
      <c r="F74" s="429" t="str">
        <f t="shared" si="6"/>
        <v/>
      </c>
      <c r="G74" s="430"/>
      <c r="H74" s="431"/>
      <c r="I74" s="432"/>
      <c r="J74" s="433" t="s">
        <v>429</v>
      </c>
      <c r="K74" s="434"/>
      <c r="L74" s="435" t="b">
        <f t="shared" si="8"/>
        <v>0</v>
      </c>
      <c r="M74" s="435" t="str">
        <f>IFERROR(IF(G74&lt;&gt;"",INDEX('Overview - Section A'!$U$45:$U$52,MATCH(G74,'Overview - Section A'!$A$45:$A$52,1)),J74),"")</f>
        <v>a1Y36000002bbLVEAY</v>
      </c>
      <c r="N74" s="435"/>
      <c r="O74" s="435" t="s">
        <v>476</v>
      </c>
      <c r="P74" s="321"/>
      <c r="Q74" s="44"/>
    </row>
    <row r="75" spans="1:17" ht="47.15" customHeight="1" x14ac:dyDescent="0.45">
      <c r="A75" s="406">
        <v>8</v>
      </c>
      <c r="B75" s="425" t="str">
        <f t="shared" si="7"/>
        <v/>
      </c>
      <c r="C75" s="426">
        <f>IFERROR(IF(K75&lt;&gt;"",K75,IF(A75=A74,IF(C74&lt;YEAR('Overview - Section A'!$E$8),C74+1,""),YEAR('Overview - Section A'!$E$7))),"")</f>
        <v>2021</v>
      </c>
      <c r="D75" s="427"/>
      <c r="E75" s="428"/>
      <c r="F75" s="429" t="str">
        <f t="shared" si="6"/>
        <v/>
      </c>
      <c r="G75" s="430"/>
      <c r="H75" s="431"/>
      <c r="I75" s="432"/>
      <c r="J75" s="433" t="s">
        <v>431</v>
      </c>
      <c r="K75" s="434"/>
      <c r="L75" s="435" t="b">
        <f t="shared" si="8"/>
        <v>0</v>
      </c>
      <c r="M75" s="435" t="str">
        <f>IFERROR(IF(G75&lt;&gt;"",INDEX('Overview - Section A'!$U$45:$U$52,MATCH(G75,'Overview - Section A'!$A$45:$A$52,1)),J75),"")</f>
        <v>a1Y36000002bbLWEAY</v>
      </c>
      <c r="N75" s="435"/>
      <c r="O75" s="435" t="s">
        <v>477</v>
      </c>
      <c r="P75" s="321"/>
      <c r="Q75" s="44"/>
    </row>
    <row r="76" spans="1:17" ht="47.15" customHeight="1" x14ac:dyDescent="0.45">
      <c r="A76" s="406">
        <v>8</v>
      </c>
      <c r="B76" s="425" t="str">
        <f t="shared" si="7"/>
        <v/>
      </c>
      <c r="C76" s="426" t="str">
        <f>IFERROR(IF(K76&lt;&gt;"",K76,IF(A76=A75,IF(C75&lt;YEAR('Overview - Section A'!$E$8),C75+1,""),YEAR('Overview - Section A'!$E$7))),"")</f>
        <v/>
      </c>
      <c r="D76" s="427"/>
      <c r="E76" s="428"/>
      <c r="F76" s="429" t="str">
        <f t="shared" si="6"/>
        <v/>
      </c>
      <c r="G76" s="430"/>
      <c r="H76" s="431"/>
      <c r="I76" s="432"/>
      <c r="J76" s="433" t="s">
        <v>433</v>
      </c>
      <c r="K76" s="434"/>
      <c r="L76" s="435" t="b">
        <f t="shared" si="8"/>
        <v>0</v>
      </c>
      <c r="M76" s="435" t="str">
        <f>IFERROR(IF(G76&lt;&gt;"",INDEX('Overview - Section A'!$U$45:$U$52,MATCH(G76,'Overview - Section A'!$A$45:$A$52,1)),J76),"")</f>
        <v>a1Y36000002bbLXEAY</v>
      </c>
      <c r="N76" s="435"/>
      <c r="O76" s="435" t="s">
        <v>478</v>
      </c>
      <c r="P76" s="321"/>
      <c r="Q76" s="44"/>
    </row>
    <row r="77" spans="1:17" ht="47.15" customHeight="1" x14ac:dyDescent="0.45">
      <c r="A77" s="406">
        <v>8</v>
      </c>
      <c r="B77" s="425" t="str">
        <f t="shared" si="7"/>
        <v/>
      </c>
      <c r="C77" s="426" t="str">
        <f>IFERROR(IF(K77&lt;&gt;"",K77,IF(A77=A76,IF(C76&lt;YEAR('Overview - Section A'!$E$8),C76+1,""),YEAR('Overview - Section A'!$E$7))),"")</f>
        <v/>
      </c>
      <c r="D77" s="427"/>
      <c r="E77" s="428"/>
      <c r="F77" s="429" t="str">
        <f t="shared" si="6"/>
        <v/>
      </c>
      <c r="G77" s="430"/>
      <c r="H77" s="431"/>
      <c r="I77" s="432"/>
      <c r="J77" s="433" t="s">
        <v>435</v>
      </c>
      <c r="K77" s="434"/>
      <c r="L77" s="435" t="b">
        <f t="shared" si="8"/>
        <v>0</v>
      </c>
      <c r="M77" s="435" t="str">
        <f>IFERROR(IF(G77&lt;&gt;"",INDEX('Overview - Section A'!$U$45:$U$52,MATCH(G77,'Overview - Section A'!$A$45:$A$52,1)),J77),"")</f>
        <v>a1Y36000002bbLYEAY</v>
      </c>
      <c r="N77" s="435"/>
      <c r="O77" s="435" t="s">
        <v>479</v>
      </c>
      <c r="P77" s="321"/>
      <c r="Q77" s="44"/>
    </row>
    <row r="78" spans="1:17" ht="47.15" customHeight="1" x14ac:dyDescent="0.45">
      <c r="A78" s="406">
        <v>8</v>
      </c>
      <c r="B78" s="425" t="str">
        <f t="shared" si="7"/>
        <v/>
      </c>
      <c r="C78" s="426" t="str">
        <f>IFERROR(IF(K78&lt;&gt;"",K78,IF(A78=A77,IF(C77&lt;YEAR('Overview - Section A'!$E$8),C77+1,""),YEAR('Overview - Section A'!$E$7))),"")</f>
        <v/>
      </c>
      <c r="D78" s="427"/>
      <c r="E78" s="428"/>
      <c r="F78" s="429" t="str">
        <f t="shared" si="6"/>
        <v/>
      </c>
      <c r="G78" s="430"/>
      <c r="H78" s="431"/>
      <c r="I78" s="432"/>
      <c r="J78" s="433" t="s">
        <v>437</v>
      </c>
      <c r="K78" s="434"/>
      <c r="L78" s="435" t="b">
        <f t="shared" si="8"/>
        <v>0</v>
      </c>
      <c r="M78" s="435" t="str">
        <f>IFERROR(IF(G78&lt;&gt;"",INDEX('Overview - Section A'!$U$45:$U$52,MATCH(G78,'Overview - Section A'!$A$45:$A$52,1)),J78),"")</f>
        <v>a1Y36000002bbLZEAY</v>
      </c>
      <c r="N78" s="435"/>
      <c r="O78" s="435" t="s">
        <v>480</v>
      </c>
      <c r="P78" s="321"/>
      <c r="Q78" s="44"/>
    </row>
    <row r="79" spans="1:17" ht="47.15" customHeight="1" x14ac:dyDescent="0.45">
      <c r="A79" s="406">
        <v>9</v>
      </c>
      <c r="B79" s="425" t="str">
        <f t="shared" si="7"/>
        <v/>
      </c>
      <c r="C79" s="426">
        <f>IFERROR(IF(K79&lt;&gt;"",K79,IF(A79=A78,IF(C78&lt;YEAR('Overview - Section A'!$E$8),C78+1,""),YEAR('Overview - Section A'!$E$7))),"")</f>
        <v>2019</v>
      </c>
      <c r="D79" s="427"/>
      <c r="E79" s="428"/>
      <c r="F79" s="429" t="str">
        <f t="shared" si="6"/>
        <v/>
      </c>
      <c r="G79" s="430"/>
      <c r="H79" s="431"/>
      <c r="I79" s="432"/>
      <c r="J79" s="433" t="s">
        <v>427</v>
      </c>
      <c r="K79" s="434"/>
      <c r="L79" s="435" t="b">
        <f t="shared" si="8"/>
        <v>0</v>
      </c>
      <c r="M79" s="435" t="str">
        <f>IFERROR(IF(G79&lt;&gt;"",INDEX('Overview - Section A'!$U$45:$U$52,MATCH(G79,'Overview - Section A'!$A$45:$A$52,1)),J79),"")</f>
        <v>a1Y36000002bbLUEAY</v>
      </c>
      <c r="N79" s="435"/>
      <c r="O79" s="435" t="s">
        <v>481</v>
      </c>
      <c r="P79" s="321"/>
      <c r="Q79" s="44"/>
    </row>
    <row r="80" spans="1:17" ht="47.15" customHeight="1" x14ac:dyDescent="0.45">
      <c r="A80" s="406">
        <v>9</v>
      </c>
      <c r="B80" s="425" t="str">
        <f t="shared" si="7"/>
        <v/>
      </c>
      <c r="C80" s="426">
        <f>IFERROR(IF(K80&lt;&gt;"",K80,IF(A80=A79,IF(C79&lt;YEAR('Overview - Section A'!$E$8),C79+1,""),YEAR('Overview - Section A'!$E$7))),"")</f>
        <v>2020</v>
      </c>
      <c r="D80" s="427"/>
      <c r="E80" s="428"/>
      <c r="F80" s="429" t="str">
        <f t="shared" si="6"/>
        <v/>
      </c>
      <c r="G80" s="430"/>
      <c r="H80" s="431"/>
      <c r="I80" s="432"/>
      <c r="J80" s="433" t="s">
        <v>429</v>
      </c>
      <c r="K80" s="434"/>
      <c r="L80" s="435" t="b">
        <f t="shared" si="8"/>
        <v>0</v>
      </c>
      <c r="M80" s="435" t="str">
        <f>IFERROR(IF(G80&lt;&gt;"",INDEX('Overview - Section A'!$U$45:$U$52,MATCH(G80,'Overview - Section A'!$A$45:$A$52,1)),J80),"")</f>
        <v>a1Y36000002bbLVEAY</v>
      </c>
      <c r="N80" s="435"/>
      <c r="O80" s="435" t="s">
        <v>482</v>
      </c>
      <c r="P80" s="321"/>
      <c r="Q80" s="44"/>
    </row>
    <row r="81" spans="1:17" ht="47.15" customHeight="1" x14ac:dyDescent="0.45">
      <c r="A81" s="406">
        <v>9</v>
      </c>
      <c r="B81" s="425" t="str">
        <f t="shared" si="7"/>
        <v/>
      </c>
      <c r="C81" s="426">
        <f>IFERROR(IF(K81&lt;&gt;"",K81,IF(A81=A80,IF(C80&lt;YEAR('Overview - Section A'!$E$8),C80+1,""),YEAR('Overview - Section A'!$E$7))),"")</f>
        <v>2021</v>
      </c>
      <c r="D81" s="427"/>
      <c r="E81" s="428"/>
      <c r="F81" s="429" t="str">
        <f t="shared" si="6"/>
        <v/>
      </c>
      <c r="G81" s="430"/>
      <c r="H81" s="431"/>
      <c r="I81" s="432"/>
      <c r="J81" s="433" t="s">
        <v>431</v>
      </c>
      <c r="K81" s="434"/>
      <c r="L81" s="435" t="b">
        <f t="shared" si="8"/>
        <v>0</v>
      </c>
      <c r="M81" s="435" t="str">
        <f>IFERROR(IF(G81&lt;&gt;"",INDEX('Overview - Section A'!$U$45:$U$52,MATCH(G81,'Overview - Section A'!$A$45:$A$52,1)),J81),"")</f>
        <v>a1Y36000002bbLWEAY</v>
      </c>
      <c r="N81" s="435"/>
      <c r="O81" s="435" t="s">
        <v>483</v>
      </c>
      <c r="P81" s="321"/>
      <c r="Q81" s="44"/>
    </row>
    <row r="82" spans="1:17" ht="47.15" customHeight="1" x14ac:dyDescent="0.45">
      <c r="A82" s="406">
        <v>9</v>
      </c>
      <c r="B82" s="425" t="str">
        <f t="shared" si="7"/>
        <v/>
      </c>
      <c r="C82" s="426" t="str">
        <f>IFERROR(IF(K82&lt;&gt;"",K82,IF(A82=A81,IF(C81&lt;YEAR('Overview - Section A'!$E$8),C81+1,""),YEAR('Overview - Section A'!$E$7))),"")</f>
        <v/>
      </c>
      <c r="D82" s="427"/>
      <c r="E82" s="428"/>
      <c r="F82" s="429" t="str">
        <f t="shared" si="6"/>
        <v/>
      </c>
      <c r="G82" s="430"/>
      <c r="H82" s="431"/>
      <c r="I82" s="432"/>
      <c r="J82" s="433" t="s">
        <v>433</v>
      </c>
      <c r="K82" s="434"/>
      <c r="L82" s="435" t="b">
        <f t="shared" si="8"/>
        <v>0</v>
      </c>
      <c r="M82" s="435" t="str">
        <f>IFERROR(IF(G82&lt;&gt;"",INDEX('Overview - Section A'!$U$45:$U$52,MATCH(G82,'Overview - Section A'!$A$45:$A$52,1)),J82),"")</f>
        <v>a1Y36000002bbLXEAY</v>
      </c>
      <c r="N82" s="435"/>
      <c r="O82" s="435" t="s">
        <v>484</v>
      </c>
      <c r="P82" s="321"/>
      <c r="Q82" s="44"/>
    </row>
    <row r="83" spans="1:17" ht="47.15" customHeight="1" x14ac:dyDescent="0.45">
      <c r="A83" s="406">
        <v>9</v>
      </c>
      <c r="B83" s="425" t="str">
        <f t="shared" si="7"/>
        <v/>
      </c>
      <c r="C83" s="426" t="str">
        <f>IFERROR(IF(K83&lt;&gt;"",K83,IF(A83=A82,IF(C82&lt;YEAR('Overview - Section A'!$E$8),C82+1,""),YEAR('Overview - Section A'!$E$7))),"")</f>
        <v/>
      </c>
      <c r="D83" s="427"/>
      <c r="E83" s="428"/>
      <c r="F83" s="429" t="str">
        <f t="shared" si="6"/>
        <v/>
      </c>
      <c r="G83" s="430"/>
      <c r="H83" s="431"/>
      <c r="I83" s="432"/>
      <c r="J83" s="433" t="s">
        <v>435</v>
      </c>
      <c r="K83" s="434"/>
      <c r="L83" s="435" t="b">
        <f t="shared" si="8"/>
        <v>0</v>
      </c>
      <c r="M83" s="435" t="str">
        <f>IFERROR(IF(G83&lt;&gt;"",INDEX('Overview - Section A'!$U$45:$U$52,MATCH(G83,'Overview - Section A'!$A$45:$A$52,1)),J83),"")</f>
        <v>a1Y36000002bbLYEAY</v>
      </c>
      <c r="N83" s="435"/>
      <c r="O83" s="435" t="s">
        <v>485</v>
      </c>
      <c r="P83" s="321"/>
      <c r="Q83" s="44"/>
    </row>
    <row r="84" spans="1:17" ht="47.15" customHeight="1" x14ac:dyDescent="0.45">
      <c r="A84" s="406">
        <v>9</v>
      </c>
      <c r="B84" s="425" t="str">
        <f t="shared" si="7"/>
        <v/>
      </c>
      <c r="C84" s="426" t="str">
        <f>IFERROR(IF(K84&lt;&gt;"",K84,IF(A84=A83,IF(C83&lt;YEAR('Overview - Section A'!$E$8),C83+1,""),YEAR('Overview - Section A'!$E$7))),"")</f>
        <v/>
      </c>
      <c r="D84" s="427"/>
      <c r="E84" s="428"/>
      <c r="F84" s="429" t="str">
        <f t="shared" si="6"/>
        <v/>
      </c>
      <c r="G84" s="430"/>
      <c r="H84" s="431"/>
      <c r="I84" s="432"/>
      <c r="J84" s="433" t="s">
        <v>437</v>
      </c>
      <c r="K84" s="434"/>
      <c r="L84" s="435" t="b">
        <f t="shared" si="8"/>
        <v>0</v>
      </c>
      <c r="M84" s="435" t="str">
        <f>IFERROR(IF(G84&lt;&gt;"",INDEX('Overview - Section A'!$U$45:$U$52,MATCH(G84,'Overview - Section A'!$A$45:$A$52,1)),J84),"")</f>
        <v>a1Y36000002bbLZEAY</v>
      </c>
      <c r="N84" s="435"/>
      <c r="O84" s="435" t="s">
        <v>486</v>
      </c>
      <c r="P84" s="321"/>
      <c r="Q84" s="44"/>
    </row>
    <row r="85" spans="1:17" ht="47.15" customHeight="1" x14ac:dyDescent="0.45">
      <c r="A85" s="406">
        <v>10</v>
      </c>
      <c r="B85" s="425" t="str">
        <f t="shared" si="7"/>
        <v/>
      </c>
      <c r="C85" s="426">
        <f>IFERROR(IF(K85&lt;&gt;"",K85,IF(A85=A84,IF(C84&lt;YEAR('Overview - Section A'!$E$8),C84+1,""),YEAR('Overview - Section A'!$E$7))),"")</f>
        <v>2019</v>
      </c>
      <c r="D85" s="427"/>
      <c r="E85" s="428"/>
      <c r="F85" s="429" t="str">
        <f t="shared" si="6"/>
        <v/>
      </c>
      <c r="G85" s="430"/>
      <c r="H85" s="431"/>
      <c r="I85" s="432"/>
      <c r="J85" s="433" t="s">
        <v>427</v>
      </c>
      <c r="K85" s="434"/>
      <c r="L85" s="435" t="b">
        <f t="shared" si="8"/>
        <v>0</v>
      </c>
      <c r="M85" s="435" t="str">
        <f>IFERROR(IF(G85&lt;&gt;"",INDEX('Overview - Section A'!$U$45:$U$52,MATCH(G85,'Overview - Section A'!$A$45:$A$52,1)),J85),"")</f>
        <v>a1Y36000002bbLUEAY</v>
      </c>
      <c r="N85" s="435"/>
      <c r="O85" s="435" t="s">
        <v>487</v>
      </c>
      <c r="P85" s="321"/>
      <c r="Q85" s="44"/>
    </row>
    <row r="86" spans="1:17" ht="47.15" customHeight="1" x14ac:dyDescent="0.45">
      <c r="A86" s="406">
        <v>10</v>
      </c>
      <c r="B86" s="425" t="str">
        <f t="shared" si="7"/>
        <v/>
      </c>
      <c r="C86" s="426">
        <f>IFERROR(IF(K86&lt;&gt;"",K86,IF(A86=A85,IF(C85&lt;YEAR('Overview - Section A'!$E$8),C85+1,""),YEAR('Overview - Section A'!$E$7))),"")</f>
        <v>2020</v>
      </c>
      <c r="D86" s="427"/>
      <c r="E86" s="428"/>
      <c r="F86" s="429" t="str">
        <f t="shared" si="6"/>
        <v/>
      </c>
      <c r="G86" s="430"/>
      <c r="H86" s="431"/>
      <c r="I86" s="432"/>
      <c r="J86" s="433" t="s">
        <v>429</v>
      </c>
      <c r="K86" s="434"/>
      <c r="L86" s="435" t="b">
        <f t="shared" si="8"/>
        <v>0</v>
      </c>
      <c r="M86" s="435" t="str">
        <f>IFERROR(IF(G86&lt;&gt;"",INDEX('Overview - Section A'!$U$45:$U$52,MATCH(G86,'Overview - Section A'!$A$45:$A$52,1)),J86),"")</f>
        <v>a1Y36000002bbLVEAY</v>
      </c>
      <c r="N86" s="435"/>
      <c r="O86" s="435" t="s">
        <v>488</v>
      </c>
      <c r="P86" s="321"/>
      <c r="Q86" s="44"/>
    </row>
    <row r="87" spans="1:17" ht="47.15" customHeight="1" x14ac:dyDescent="0.45">
      <c r="A87" s="406">
        <v>10</v>
      </c>
      <c r="B87" s="425" t="str">
        <f t="shared" si="7"/>
        <v/>
      </c>
      <c r="C87" s="426">
        <f>IFERROR(IF(K87&lt;&gt;"",K87,IF(A87=A86,IF(C86&lt;YEAR('Overview - Section A'!$E$8),C86+1,""),YEAR('Overview - Section A'!$E$7))),"")</f>
        <v>2021</v>
      </c>
      <c r="D87" s="427"/>
      <c r="E87" s="428"/>
      <c r="F87" s="429" t="str">
        <f t="shared" si="6"/>
        <v/>
      </c>
      <c r="G87" s="430"/>
      <c r="H87" s="431"/>
      <c r="I87" s="432"/>
      <c r="J87" s="433" t="s">
        <v>431</v>
      </c>
      <c r="K87" s="434"/>
      <c r="L87" s="435" t="b">
        <f t="shared" si="8"/>
        <v>0</v>
      </c>
      <c r="M87" s="435" t="str">
        <f>IFERROR(IF(G87&lt;&gt;"",INDEX('Overview - Section A'!$U$45:$U$52,MATCH(G87,'Overview - Section A'!$A$45:$A$52,1)),J87),"")</f>
        <v>a1Y36000002bbLWEAY</v>
      </c>
      <c r="N87" s="435"/>
      <c r="O87" s="435" t="s">
        <v>489</v>
      </c>
      <c r="P87" s="321"/>
      <c r="Q87" s="44"/>
    </row>
    <row r="88" spans="1:17" ht="47.15" customHeight="1" x14ac:dyDescent="0.45">
      <c r="A88" s="406">
        <v>10</v>
      </c>
      <c r="B88" s="425" t="str">
        <f t="shared" si="7"/>
        <v/>
      </c>
      <c r="C88" s="426" t="str">
        <f>IFERROR(IF(K88&lt;&gt;"",K88,IF(A88=A87,IF(C87&lt;YEAR('Overview - Section A'!$E$8),C87+1,""),YEAR('Overview - Section A'!$E$7))),"")</f>
        <v/>
      </c>
      <c r="D88" s="427"/>
      <c r="E88" s="428"/>
      <c r="F88" s="429" t="str">
        <f t="shared" si="6"/>
        <v/>
      </c>
      <c r="G88" s="430"/>
      <c r="H88" s="431"/>
      <c r="I88" s="432"/>
      <c r="J88" s="433" t="s">
        <v>433</v>
      </c>
      <c r="K88" s="434"/>
      <c r="L88" s="435" t="b">
        <f t="shared" si="8"/>
        <v>0</v>
      </c>
      <c r="M88" s="435" t="str">
        <f>IFERROR(IF(G88&lt;&gt;"",INDEX('Overview - Section A'!$U$45:$U$52,MATCH(G88,'Overview - Section A'!$A$45:$A$52,1)),J88),"")</f>
        <v>a1Y36000002bbLXEAY</v>
      </c>
      <c r="N88" s="435"/>
      <c r="O88" s="435" t="s">
        <v>490</v>
      </c>
      <c r="P88" s="321"/>
      <c r="Q88" s="44"/>
    </row>
    <row r="89" spans="1:17" ht="47.15" customHeight="1" x14ac:dyDescent="0.45">
      <c r="A89" s="406">
        <v>10</v>
      </c>
      <c r="B89" s="425" t="str">
        <f t="shared" si="7"/>
        <v/>
      </c>
      <c r="C89" s="426" t="str">
        <f>IFERROR(IF(K89&lt;&gt;"",K89,IF(A89=A88,IF(C88&lt;YEAR('Overview - Section A'!$E$8),C88+1,""),YEAR('Overview - Section A'!$E$7))),"")</f>
        <v/>
      </c>
      <c r="D89" s="427"/>
      <c r="E89" s="428"/>
      <c r="F89" s="429" t="str">
        <f t="shared" si="6"/>
        <v/>
      </c>
      <c r="G89" s="430"/>
      <c r="H89" s="431"/>
      <c r="I89" s="432"/>
      <c r="J89" s="433" t="s">
        <v>435</v>
      </c>
      <c r="K89" s="434"/>
      <c r="L89" s="435" t="b">
        <f t="shared" si="8"/>
        <v>0</v>
      </c>
      <c r="M89" s="435" t="str">
        <f>IFERROR(IF(G89&lt;&gt;"",INDEX('Overview - Section A'!$U$45:$U$52,MATCH(G89,'Overview - Section A'!$A$45:$A$52,1)),J89),"")</f>
        <v>a1Y36000002bbLYEAY</v>
      </c>
      <c r="N89" s="435"/>
      <c r="O89" s="435" t="s">
        <v>491</v>
      </c>
      <c r="P89" s="321"/>
      <c r="Q89" s="44"/>
    </row>
    <row r="90" spans="1:17" ht="47.15" customHeight="1" x14ac:dyDescent="0.45">
      <c r="A90" s="406">
        <v>10</v>
      </c>
      <c r="B90" s="425" t="str">
        <f t="shared" si="7"/>
        <v/>
      </c>
      <c r="C90" s="426" t="str">
        <f>IFERROR(IF(K90&lt;&gt;"",K90,IF(A90=A89,IF(C89&lt;YEAR('Overview - Section A'!$E$8),C89+1,""),YEAR('Overview - Section A'!$E$7))),"")</f>
        <v/>
      </c>
      <c r="D90" s="427"/>
      <c r="E90" s="428"/>
      <c r="F90" s="429" t="str">
        <f t="shared" si="6"/>
        <v/>
      </c>
      <c r="G90" s="430"/>
      <c r="H90" s="431"/>
      <c r="I90" s="432"/>
      <c r="J90" s="433" t="s">
        <v>437</v>
      </c>
      <c r="K90" s="434"/>
      <c r="L90" s="435" t="b">
        <f t="shared" si="8"/>
        <v>0</v>
      </c>
      <c r="M90" s="435" t="str">
        <f>IFERROR(IF(G90&lt;&gt;"",INDEX('Overview - Section A'!$U$45:$U$52,MATCH(G90,'Overview - Section A'!$A$45:$A$52,1)),J90),"")</f>
        <v>a1Y36000002bbLZEAY</v>
      </c>
      <c r="N90" s="435"/>
      <c r="O90" s="435" t="s">
        <v>492</v>
      </c>
      <c r="P90" s="321"/>
      <c r="Q90" s="44"/>
    </row>
    <row r="91" spans="1:17" ht="47.15" customHeight="1" x14ac:dyDescent="0.45">
      <c r="A91" s="406">
        <v>11</v>
      </c>
      <c r="B91" s="425" t="str">
        <f t="shared" si="7"/>
        <v/>
      </c>
      <c r="C91" s="426">
        <f>IFERROR(IF(K91&lt;&gt;"",K91,IF(A91=A90,IF(C90&lt;YEAR('Overview - Section A'!$E$8),C90+1,""),YEAR('Overview - Section A'!$E$7))),"")</f>
        <v>2019</v>
      </c>
      <c r="D91" s="427"/>
      <c r="E91" s="428"/>
      <c r="F91" s="429" t="str">
        <f t="shared" si="6"/>
        <v/>
      </c>
      <c r="G91" s="430"/>
      <c r="H91" s="431"/>
      <c r="I91" s="432"/>
      <c r="J91" s="433" t="s">
        <v>427</v>
      </c>
      <c r="K91" s="434"/>
      <c r="L91" s="435" t="b">
        <f t="shared" si="8"/>
        <v>0</v>
      </c>
      <c r="M91" s="435" t="str">
        <f>IFERROR(IF(G91&lt;&gt;"",INDEX('Overview - Section A'!$U$45:$U$52,MATCH(G91,'Overview - Section A'!$A$45:$A$52,1)),J91),"")</f>
        <v>a1Y36000002bbLUEAY</v>
      </c>
      <c r="N91" s="435"/>
      <c r="O91" s="435" t="s">
        <v>493</v>
      </c>
      <c r="P91" s="321"/>
      <c r="Q91" s="44"/>
    </row>
    <row r="92" spans="1:17" ht="47.15" customHeight="1" x14ac:dyDescent="0.45">
      <c r="A92" s="406">
        <v>11</v>
      </c>
      <c r="B92" s="425" t="str">
        <f t="shared" si="7"/>
        <v/>
      </c>
      <c r="C92" s="426">
        <f>IFERROR(IF(K92&lt;&gt;"",K92,IF(A92=A91,IF(C91&lt;YEAR('Overview - Section A'!$E$8),C91+1,""),YEAR('Overview - Section A'!$E$7))),"")</f>
        <v>2020</v>
      </c>
      <c r="D92" s="427"/>
      <c r="E92" s="428"/>
      <c r="F92" s="429" t="str">
        <f t="shared" si="6"/>
        <v/>
      </c>
      <c r="G92" s="430"/>
      <c r="H92" s="431"/>
      <c r="I92" s="432"/>
      <c r="J92" s="433" t="s">
        <v>429</v>
      </c>
      <c r="K92" s="434"/>
      <c r="L92" s="435" t="b">
        <f t="shared" si="8"/>
        <v>0</v>
      </c>
      <c r="M92" s="435" t="str">
        <f>IFERROR(IF(G92&lt;&gt;"",INDEX('Overview - Section A'!$U$45:$U$52,MATCH(G92,'Overview - Section A'!$A$45:$A$52,1)),J92),"")</f>
        <v>a1Y36000002bbLVEAY</v>
      </c>
      <c r="N92" s="435"/>
      <c r="O92" s="435" t="s">
        <v>494</v>
      </c>
      <c r="P92" s="321"/>
      <c r="Q92" s="44"/>
    </row>
    <row r="93" spans="1:17" ht="47.15" customHeight="1" x14ac:dyDescent="0.45">
      <c r="A93" s="406">
        <v>11</v>
      </c>
      <c r="B93" s="425" t="str">
        <f t="shared" si="7"/>
        <v/>
      </c>
      <c r="C93" s="426">
        <f>IFERROR(IF(K93&lt;&gt;"",K93,IF(A93=A92,IF(C92&lt;YEAR('Overview - Section A'!$E$8),C92+1,""),YEAR('Overview - Section A'!$E$7))),"")</f>
        <v>2021</v>
      </c>
      <c r="D93" s="427"/>
      <c r="E93" s="428"/>
      <c r="F93" s="429" t="str">
        <f t="shared" si="6"/>
        <v/>
      </c>
      <c r="G93" s="430"/>
      <c r="H93" s="431"/>
      <c r="I93" s="432"/>
      <c r="J93" s="433" t="s">
        <v>431</v>
      </c>
      <c r="K93" s="434"/>
      <c r="L93" s="435" t="b">
        <f t="shared" si="8"/>
        <v>0</v>
      </c>
      <c r="M93" s="435" t="str">
        <f>IFERROR(IF(G93&lt;&gt;"",INDEX('Overview - Section A'!$U$45:$U$52,MATCH(G93,'Overview - Section A'!$A$45:$A$52,1)),J93),"")</f>
        <v>a1Y36000002bbLWEAY</v>
      </c>
      <c r="N93" s="435"/>
      <c r="O93" s="435" t="s">
        <v>495</v>
      </c>
      <c r="P93" s="321"/>
      <c r="Q93" s="44"/>
    </row>
    <row r="94" spans="1:17" ht="47.15" customHeight="1" x14ac:dyDescent="0.45">
      <c r="A94" s="406">
        <v>11</v>
      </c>
      <c r="B94" s="425" t="str">
        <f t="shared" ref="B94:B120" si="9">IF(A94=A93,"",VLOOKUP(A94,$A$10:$V$26,22,FALSE))</f>
        <v/>
      </c>
      <c r="C94" s="426" t="str">
        <f>IFERROR(IF(K94&lt;&gt;"",K94,IF(A94=A93,IF(C93&lt;YEAR('Overview - Section A'!$E$8),C93+1,""),YEAR('Overview - Section A'!$E$7))),"")</f>
        <v/>
      </c>
      <c r="D94" s="427"/>
      <c r="E94" s="428"/>
      <c r="F94" s="429" t="str">
        <f t="shared" si="6"/>
        <v/>
      </c>
      <c r="G94" s="430"/>
      <c r="H94" s="431"/>
      <c r="I94" s="432"/>
      <c r="J94" s="433" t="s">
        <v>433</v>
      </c>
      <c r="K94" s="434"/>
      <c r="L94" s="435" t="b">
        <f t="shared" ref="L94:L120" si="10">IFERROR(IF(VLOOKUP(A94,$A$10:$V$26,22,FALSE)&lt;&gt;"",TRUE,FALSE),FALSE)</f>
        <v>0</v>
      </c>
      <c r="M94" s="435" t="str">
        <f>IFERROR(IF(G94&lt;&gt;"",INDEX('Overview - Section A'!$U$45:$U$52,MATCH(G94,'Overview - Section A'!$A$45:$A$52,1)),J94),"")</f>
        <v>a1Y36000002bbLXEAY</v>
      </c>
      <c r="N94" s="435"/>
      <c r="O94" s="435" t="s">
        <v>496</v>
      </c>
      <c r="P94" s="321"/>
      <c r="Q94" s="44"/>
    </row>
    <row r="95" spans="1:17" ht="47.15" customHeight="1" x14ac:dyDescent="0.45">
      <c r="A95" s="406">
        <v>11</v>
      </c>
      <c r="B95" s="425" t="str">
        <f t="shared" si="9"/>
        <v/>
      </c>
      <c r="C95" s="426" t="str">
        <f>IFERROR(IF(K95&lt;&gt;"",K95,IF(A95=A94,IF(C94&lt;YEAR('Overview - Section A'!$E$8),C94+1,""),YEAR('Overview - Section A'!$E$7))),"")</f>
        <v/>
      </c>
      <c r="D95" s="427"/>
      <c r="E95" s="428"/>
      <c r="F95" s="429" t="str">
        <f t="shared" ref="F95:F120" si="11">IF(IF(AND(D95="",E95=""),N95,IFERROR((D95/E95)*100,""))=0,"",IF(AND(D95="",E95=""),N95,IFERROR((D95/E95)*100,"")))</f>
        <v/>
      </c>
      <c r="G95" s="430"/>
      <c r="H95" s="431"/>
      <c r="I95" s="432"/>
      <c r="J95" s="433" t="s">
        <v>435</v>
      </c>
      <c r="K95" s="434"/>
      <c r="L95" s="435" t="b">
        <f t="shared" si="10"/>
        <v>0</v>
      </c>
      <c r="M95" s="435" t="str">
        <f>IFERROR(IF(G95&lt;&gt;"",INDEX('Overview - Section A'!$U$45:$U$52,MATCH(G95,'Overview - Section A'!$A$45:$A$52,1)),J95),"")</f>
        <v>a1Y36000002bbLYEAY</v>
      </c>
      <c r="N95" s="435"/>
      <c r="O95" s="435" t="s">
        <v>497</v>
      </c>
      <c r="P95" s="321"/>
      <c r="Q95" s="44"/>
    </row>
    <row r="96" spans="1:17" ht="47.15" customHeight="1" x14ac:dyDescent="0.45">
      <c r="A96" s="406">
        <v>11</v>
      </c>
      <c r="B96" s="425" t="str">
        <f t="shared" si="9"/>
        <v/>
      </c>
      <c r="C96" s="426" t="str">
        <f>IFERROR(IF(K96&lt;&gt;"",K96,IF(A96=A95,IF(C95&lt;YEAR('Overview - Section A'!$E$8),C95+1,""),YEAR('Overview - Section A'!$E$7))),"")</f>
        <v/>
      </c>
      <c r="D96" s="427"/>
      <c r="E96" s="428"/>
      <c r="F96" s="429" t="str">
        <f t="shared" si="11"/>
        <v/>
      </c>
      <c r="G96" s="430"/>
      <c r="H96" s="431"/>
      <c r="I96" s="432"/>
      <c r="J96" s="433" t="s">
        <v>437</v>
      </c>
      <c r="K96" s="434"/>
      <c r="L96" s="435" t="b">
        <f t="shared" si="10"/>
        <v>0</v>
      </c>
      <c r="M96" s="435" t="str">
        <f>IFERROR(IF(G96&lt;&gt;"",INDEX('Overview - Section A'!$U$45:$U$52,MATCH(G96,'Overview - Section A'!$A$45:$A$52,1)),J96),"")</f>
        <v>a1Y36000002bbLZEAY</v>
      </c>
      <c r="N96" s="435"/>
      <c r="O96" s="435" t="s">
        <v>498</v>
      </c>
      <c r="P96" s="321"/>
      <c r="Q96" s="44"/>
    </row>
    <row r="97" spans="1:17" ht="47.15" customHeight="1" x14ac:dyDescent="0.45">
      <c r="A97" s="406">
        <v>12</v>
      </c>
      <c r="B97" s="425" t="str">
        <f t="shared" si="9"/>
        <v/>
      </c>
      <c r="C97" s="426">
        <f>IFERROR(IF(K97&lt;&gt;"",K97,IF(A97=A96,IF(C96&lt;YEAR('Overview - Section A'!$E$8),C96+1,""),YEAR('Overview - Section A'!$E$7))),"")</f>
        <v>2019</v>
      </c>
      <c r="D97" s="427"/>
      <c r="E97" s="428"/>
      <c r="F97" s="429" t="str">
        <f t="shared" si="11"/>
        <v/>
      </c>
      <c r="G97" s="430"/>
      <c r="H97" s="431"/>
      <c r="I97" s="432"/>
      <c r="J97" s="433" t="s">
        <v>427</v>
      </c>
      <c r="K97" s="434"/>
      <c r="L97" s="435" t="b">
        <f t="shared" si="10"/>
        <v>0</v>
      </c>
      <c r="M97" s="435" t="str">
        <f>IFERROR(IF(G97&lt;&gt;"",INDEX('Overview - Section A'!$U$45:$U$52,MATCH(G97,'Overview - Section A'!$A$45:$A$52,1)),J97),"")</f>
        <v>a1Y36000002bbLUEAY</v>
      </c>
      <c r="N97" s="435"/>
      <c r="O97" s="435" t="s">
        <v>499</v>
      </c>
      <c r="P97" s="321"/>
      <c r="Q97" s="44"/>
    </row>
    <row r="98" spans="1:17" ht="47.15" customHeight="1" x14ac:dyDescent="0.45">
      <c r="A98" s="406">
        <v>12</v>
      </c>
      <c r="B98" s="425" t="str">
        <f t="shared" si="9"/>
        <v/>
      </c>
      <c r="C98" s="426">
        <f>IFERROR(IF(K98&lt;&gt;"",K98,IF(A98=A97,IF(C97&lt;YEAR('Overview - Section A'!$E$8),C97+1,""),YEAR('Overview - Section A'!$E$7))),"")</f>
        <v>2020</v>
      </c>
      <c r="D98" s="427"/>
      <c r="E98" s="428"/>
      <c r="F98" s="429" t="str">
        <f t="shared" si="11"/>
        <v/>
      </c>
      <c r="G98" s="430"/>
      <c r="H98" s="431"/>
      <c r="I98" s="432"/>
      <c r="J98" s="433" t="s">
        <v>429</v>
      </c>
      <c r="K98" s="434"/>
      <c r="L98" s="435" t="b">
        <f t="shared" si="10"/>
        <v>0</v>
      </c>
      <c r="M98" s="435" t="str">
        <f>IFERROR(IF(G98&lt;&gt;"",INDEX('Overview - Section A'!$U$45:$U$52,MATCH(G98,'Overview - Section A'!$A$45:$A$52,1)),J98),"")</f>
        <v>a1Y36000002bbLVEAY</v>
      </c>
      <c r="N98" s="435"/>
      <c r="O98" s="435" t="s">
        <v>500</v>
      </c>
      <c r="P98" s="321"/>
      <c r="Q98" s="44"/>
    </row>
    <row r="99" spans="1:17" ht="47.15" customHeight="1" x14ac:dyDescent="0.45">
      <c r="A99" s="406">
        <v>12</v>
      </c>
      <c r="B99" s="425" t="str">
        <f t="shared" si="9"/>
        <v/>
      </c>
      <c r="C99" s="426">
        <f>IFERROR(IF(K99&lt;&gt;"",K99,IF(A99=A98,IF(C98&lt;YEAR('Overview - Section A'!$E$8),C98+1,""),YEAR('Overview - Section A'!$E$7))),"")</f>
        <v>2021</v>
      </c>
      <c r="D99" s="427"/>
      <c r="E99" s="428"/>
      <c r="F99" s="429" t="str">
        <f t="shared" si="11"/>
        <v/>
      </c>
      <c r="G99" s="430"/>
      <c r="H99" s="431"/>
      <c r="I99" s="432"/>
      <c r="J99" s="433" t="s">
        <v>431</v>
      </c>
      <c r="K99" s="434"/>
      <c r="L99" s="435" t="b">
        <f t="shared" si="10"/>
        <v>0</v>
      </c>
      <c r="M99" s="435" t="str">
        <f>IFERROR(IF(G99&lt;&gt;"",INDEX('Overview - Section A'!$U$45:$U$52,MATCH(G99,'Overview - Section A'!$A$45:$A$52,1)),J99),"")</f>
        <v>a1Y36000002bbLWEAY</v>
      </c>
      <c r="N99" s="435"/>
      <c r="O99" s="435" t="s">
        <v>501</v>
      </c>
      <c r="P99" s="321"/>
      <c r="Q99" s="44"/>
    </row>
    <row r="100" spans="1:17" ht="47.15" customHeight="1" x14ac:dyDescent="0.45">
      <c r="A100" s="406">
        <v>12</v>
      </c>
      <c r="B100" s="425" t="str">
        <f t="shared" si="9"/>
        <v/>
      </c>
      <c r="C100" s="426" t="str">
        <f>IFERROR(IF(K100&lt;&gt;"",K100,IF(A100=A99,IF(C99&lt;YEAR('Overview - Section A'!$E$8),C99+1,""),YEAR('Overview - Section A'!$E$7))),"")</f>
        <v/>
      </c>
      <c r="D100" s="427"/>
      <c r="E100" s="428"/>
      <c r="F100" s="429" t="str">
        <f t="shared" si="11"/>
        <v/>
      </c>
      <c r="G100" s="430"/>
      <c r="H100" s="431"/>
      <c r="I100" s="432"/>
      <c r="J100" s="433" t="s">
        <v>433</v>
      </c>
      <c r="K100" s="434"/>
      <c r="L100" s="435" t="b">
        <f t="shared" si="10"/>
        <v>0</v>
      </c>
      <c r="M100" s="435" t="str">
        <f>IFERROR(IF(G100&lt;&gt;"",INDEX('Overview - Section A'!$U$45:$U$52,MATCH(G100,'Overview - Section A'!$A$45:$A$52,1)),J100),"")</f>
        <v>a1Y36000002bbLXEAY</v>
      </c>
      <c r="N100" s="435"/>
      <c r="O100" s="435" t="s">
        <v>502</v>
      </c>
      <c r="P100" s="321"/>
      <c r="Q100" s="44"/>
    </row>
    <row r="101" spans="1:17" ht="47.15" customHeight="1" x14ac:dyDescent="0.45">
      <c r="A101" s="406">
        <v>12</v>
      </c>
      <c r="B101" s="425" t="str">
        <f t="shared" si="9"/>
        <v/>
      </c>
      <c r="C101" s="426" t="str">
        <f>IFERROR(IF(K101&lt;&gt;"",K101,IF(A101=A100,IF(C100&lt;YEAR('Overview - Section A'!$E$8),C100+1,""),YEAR('Overview - Section A'!$E$7))),"")</f>
        <v/>
      </c>
      <c r="D101" s="427"/>
      <c r="E101" s="428"/>
      <c r="F101" s="429" t="str">
        <f t="shared" si="11"/>
        <v/>
      </c>
      <c r="G101" s="430"/>
      <c r="H101" s="431"/>
      <c r="I101" s="432"/>
      <c r="J101" s="433" t="s">
        <v>435</v>
      </c>
      <c r="K101" s="434"/>
      <c r="L101" s="435" t="b">
        <f t="shared" si="10"/>
        <v>0</v>
      </c>
      <c r="M101" s="435" t="str">
        <f>IFERROR(IF(G101&lt;&gt;"",INDEX('Overview - Section A'!$U$45:$U$52,MATCH(G101,'Overview - Section A'!$A$45:$A$52,1)),J101),"")</f>
        <v>a1Y36000002bbLYEAY</v>
      </c>
      <c r="N101" s="435"/>
      <c r="O101" s="435" t="s">
        <v>503</v>
      </c>
      <c r="P101" s="321"/>
      <c r="Q101" s="44"/>
    </row>
    <row r="102" spans="1:17" ht="47.15" customHeight="1" x14ac:dyDescent="0.45">
      <c r="A102" s="406">
        <v>12</v>
      </c>
      <c r="B102" s="425" t="str">
        <f t="shared" si="9"/>
        <v/>
      </c>
      <c r="C102" s="426" t="str">
        <f>IFERROR(IF(K102&lt;&gt;"",K102,IF(A102=A101,IF(C101&lt;YEAR('Overview - Section A'!$E$8),C101+1,""),YEAR('Overview - Section A'!$E$7))),"")</f>
        <v/>
      </c>
      <c r="D102" s="427"/>
      <c r="E102" s="428"/>
      <c r="F102" s="429" t="str">
        <f t="shared" si="11"/>
        <v/>
      </c>
      <c r="G102" s="430"/>
      <c r="H102" s="431"/>
      <c r="I102" s="432"/>
      <c r="J102" s="433" t="s">
        <v>437</v>
      </c>
      <c r="K102" s="434"/>
      <c r="L102" s="435" t="b">
        <f t="shared" si="10"/>
        <v>0</v>
      </c>
      <c r="M102" s="435" t="str">
        <f>IFERROR(IF(G102&lt;&gt;"",INDEX('Overview - Section A'!$U$45:$U$52,MATCH(G102,'Overview - Section A'!$A$45:$A$52,1)),J102),"")</f>
        <v>a1Y36000002bbLZEAY</v>
      </c>
      <c r="N102" s="435"/>
      <c r="O102" s="435" t="s">
        <v>504</v>
      </c>
      <c r="P102" s="321"/>
      <c r="Q102" s="44"/>
    </row>
    <row r="103" spans="1:17" ht="47.15" customHeight="1" x14ac:dyDescent="0.45">
      <c r="A103" s="406">
        <v>13</v>
      </c>
      <c r="B103" s="425" t="str">
        <f t="shared" si="9"/>
        <v/>
      </c>
      <c r="C103" s="426">
        <f>IFERROR(IF(K103&lt;&gt;"",K103,IF(A103=A102,IF(C102&lt;YEAR('Overview - Section A'!$E$8),C102+1,""),YEAR('Overview - Section A'!$E$7))),"")</f>
        <v>2019</v>
      </c>
      <c r="D103" s="427"/>
      <c r="E103" s="428"/>
      <c r="F103" s="429" t="str">
        <f t="shared" si="11"/>
        <v/>
      </c>
      <c r="G103" s="430"/>
      <c r="H103" s="431"/>
      <c r="I103" s="432"/>
      <c r="J103" s="433" t="s">
        <v>427</v>
      </c>
      <c r="K103" s="434"/>
      <c r="L103" s="435" t="b">
        <f t="shared" si="10"/>
        <v>0</v>
      </c>
      <c r="M103" s="435" t="str">
        <f>IFERROR(IF(G103&lt;&gt;"",INDEX('Overview - Section A'!$U$45:$U$52,MATCH(G103,'Overview - Section A'!$A$45:$A$52,1)),J103),"")</f>
        <v>a1Y36000002bbLUEAY</v>
      </c>
      <c r="N103" s="435"/>
      <c r="O103" s="435" t="s">
        <v>505</v>
      </c>
      <c r="P103" s="321"/>
      <c r="Q103" s="44"/>
    </row>
    <row r="104" spans="1:17" ht="47.15" customHeight="1" x14ac:dyDescent="0.45">
      <c r="A104" s="406">
        <v>13</v>
      </c>
      <c r="B104" s="425" t="str">
        <f t="shared" si="9"/>
        <v/>
      </c>
      <c r="C104" s="426">
        <f>IFERROR(IF(K104&lt;&gt;"",K104,IF(A104=A103,IF(C103&lt;YEAR('Overview - Section A'!$E$8),C103+1,""),YEAR('Overview - Section A'!$E$7))),"")</f>
        <v>2020</v>
      </c>
      <c r="D104" s="427"/>
      <c r="E104" s="428"/>
      <c r="F104" s="429" t="str">
        <f t="shared" si="11"/>
        <v/>
      </c>
      <c r="G104" s="430"/>
      <c r="H104" s="431"/>
      <c r="I104" s="432"/>
      <c r="J104" s="433" t="s">
        <v>429</v>
      </c>
      <c r="K104" s="434"/>
      <c r="L104" s="435" t="b">
        <f t="shared" si="10"/>
        <v>0</v>
      </c>
      <c r="M104" s="435" t="str">
        <f>IFERROR(IF(G104&lt;&gt;"",INDEX('Overview - Section A'!$U$45:$U$52,MATCH(G104,'Overview - Section A'!$A$45:$A$52,1)),J104),"")</f>
        <v>a1Y36000002bbLVEAY</v>
      </c>
      <c r="N104" s="435"/>
      <c r="O104" s="435" t="s">
        <v>506</v>
      </c>
      <c r="P104" s="321"/>
      <c r="Q104" s="44"/>
    </row>
    <row r="105" spans="1:17" ht="47.15" customHeight="1" x14ac:dyDescent="0.45">
      <c r="A105" s="406">
        <v>13</v>
      </c>
      <c r="B105" s="425" t="str">
        <f t="shared" si="9"/>
        <v/>
      </c>
      <c r="C105" s="426">
        <f>IFERROR(IF(K105&lt;&gt;"",K105,IF(A105=A104,IF(C104&lt;YEAR('Overview - Section A'!$E$8),C104+1,""),YEAR('Overview - Section A'!$E$7))),"")</f>
        <v>2021</v>
      </c>
      <c r="D105" s="427"/>
      <c r="E105" s="428"/>
      <c r="F105" s="429" t="str">
        <f t="shared" si="11"/>
        <v/>
      </c>
      <c r="G105" s="430"/>
      <c r="H105" s="431"/>
      <c r="I105" s="432"/>
      <c r="J105" s="433" t="s">
        <v>431</v>
      </c>
      <c r="K105" s="434"/>
      <c r="L105" s="435" t="b">
        <f t="shared" si="10"/>
        <v>0</v>
      </c>
      <c r="M105" s="435" t="str">
        <f>IFERROR(IF(G105&lt;&gt;"",INDEX('Overview - Section A'!$U$45:$U$52,MATCH(G105,'Overview - Section A'!$A$45:$A$52,1)),J105),"")</f>
        <v>a1Y36000002bbLWEAY</v>
      </c>
      <c r="N105" s="435"/>
      <c r="O105" s="435" t="s">
        <v>507</v>
      </c>
      <c r="P105" s="321"/>
      <c r="Q105" s="44"/>
    </row>
    <row r="106" spans="1:17" ht="47.15" customHeight="1" x14ac:dyDescent="0.45">
      <c r="A106" s="406">
        <v>13</v>
      </c>
      <c r="B106" s="425" t="str">
        <f t="shared" si="9"/>
        <v/>
      </c>
      <c r="C106" s="426" t="str">
        <f>IFERROR(IF(K106&lt;&gt;"",K106,IF(A106=A105,IF(C105&lt;YEAR('Overview - Section A'!$E$8),C105+1,""),YEAR('Overview - Section A'!$E$7))),"")</f>
        <v/>
      </c>
      <c r="D106" s="427"/>
      <c r="E106" s="428"/>
      <c r="F106" s="429" t="str">
        <f t="shared" si="11"/>
        <v/>
      </c>
      <c r="G106" s="430"/>
      <c r="H106" s="431"/>
      <c r="I106" s="432"/>
      <c r="J106" s="433" t="s">
        <v>433</v>
      </c>
      <c r="K106" s="434"/>
      <c r="L106" s="435" t="b">
        <f t="shared" si="10"/>
        <v>0</v>
      </c>
      <c r="M106" s="435" t="str">
        <f>IFERROR(IF(G106&lt;&gt;"",INDEX('Overview - Section A'!$U$45:$U$52,MATCH(G106,'Overview - Section A'!$A$45:$A$52,1)),J106),"")</f>
        <v>a1Y36000002bbLXEAY</v>
      </c>
      <c r="N106" s="435"/>
      <c r="O106" s="435" t="s">
        <v>508</v>
      </c>
      <c r="P106" s="321"/>
      <c r="Q106" s="44"/>
    </row>
    <row r="107" spans="1:17" ht="47.15" customHeight="1" x14ac:dyDescent="0.45">
      <c r="A107" s="406">
        <v>13</v>
      </c>
      <c r="B107" s="425" t="str">
        <f t="shared" si="9"/>
        <v/>
      </c>
      <c r="C107" s="426" t="str">
        <f>IFERROR(IF(K107&lt;&gt;"",K107,IF(A107=A106,IF(C106&lt;YEAR('Overview - Section A'!$E$8),C106+1,""),YEAR('Overview - Section A'!$E$7))),"")</f>
        <v/>
      </c>
      <c r="D107" s="427"/>
      <c r="E107" s="428"/>
      <c r="F107" s="429" t="str">
        <f t="shared" si="11"/>
        <v/>
      </c>
      <c r="G107" s="430"/>
      <c r="H107" s="431"/>
      <c r="I107" s="432"/>
      <c r="J107" s="433" t="s">
        <v>435</v>
      </c>
      <c r="K107" s="434"/>
      <c r="L107" s="435" t="b">
        <f t="shared" si="10"/>
        <v>0</v>
      </c>
      <c r="M107" s="435" t="str">
        <f>IFERROR(IF(G107&lt;&gt;"",INDEX('Overview - Section A'!$U$45:$U$52,MATCH(G107,'Overview - Section A'!$A$45:$A$52,1)),J107),"")</f>
        <v>a1Y36000002bbLYEAY</v>
      </c>
      <c r="N107" s="435"/>
      <c r="O107" s="435" t="s">
        <v>509</v>
      </c>
      <c r="P107" s="321"/>
      <c r="Q107" s="44"/>
    </row>
    <row r="108" spans="1:17" ht="47.15" customHeight="1" x14ac:dyDescent="0.45">
      <c r="A108" s="406">
        <v>13</v>
      </c>
      <c r="B108" s="425" t="str">
        <f t="shared" si="9"/>
        <v/>
      </c>
      <c r="C108" s="426" t="str">
        <f>IFERROR(IF(K108&lt;&gt;"",K108,IF(A108=A107,IF(C107&lt;YEAR('Overview - Section A'!$E$8),C107+1,""),YEAR('Overview - Section A'!$E$7))),"")</f>
        <v/>
      </c>
      <c r="D108" s="427"/>
      <c r="E108" s="428"/>
      <c r="F108" s="429" t="str">
        <f t="shared" si="11"/>
        <v/>
      </c>
      <c r="G108" s="430"/>
      <c r="H108" s="431"/>
      <c r="I108" s="432"/>
      <c r="J108" s="433" t="s">
        <v>437</v>
      </c>
      <c r="K108" s="434"/>
      <c r="L108" s="435" t="b">
        <f t="shared" si="10"/>
        <v>0</v>
      </c>
      <c r="M108" s="435" t="str">
        <f>IFERROR(IF(G108&lt;&gt;"",INDEX('Overview - Section A'!$U$45:$U$52,MATCH(G108,'Overview - Section A'!$A$45:$A$52,1)),J108),"")</f>
        <v>a1Y36000002bbLZEAY</v>
      </c>
      <c r="N108" s="435"/>
      <c r="O108" s="435" t="s">
        <v>510</v>
      </c>
      <c r="P108" s="321"/>
      <c r="Q108" s="44"/>
    </row>
    <row r="109" spans="1:17" ht="47.15" customHeight="1" x14ac:dyDescent="0.45">
      <c r="A109" s="406">
        <v>14</v>
      </c>
      <c r="B109" s="425" t="str">
        <f t="shared" si="9"/>
        <v/>
      </c>
      <c r="C109" s="426">
        <f>IFERROR(IF(K109&lt;&gt;"",K109,IF(A109=A108,IF(C108&lt;YEAR('Overview - Section A'!$E$8),C108+1,""),YEAR('Overview - Section A'!$E$7))),"")</f>
        <v>2019</v>
      </c>
      <c r="D109" s="427"/>
      <c r="E109" s="428"/>
      <c r="F109" s="429" t="str">
        <f t="shared" si="11"/>
        <v/>
      </c>
      <c r="G109" s="430"/>
      <c r="H109" s="431"/>
      <c r="I109" s="432"/>
      <c r="J109" s="433" t="s">
        <v>427</v>
      </c>
      <c r="K109" s="434"/>
      <c r="L109" s="435" t="b">
        <f t="shared" si="10"/>
        <v>0</v>
      </c>
      <c r="M109" s="435" t="str">
        <f>IFERROR(IF(G109&lt;&gt;"",INDEX('Overview - Section A'!$U$45:$U$52,MATCH(G109,'Overview - Section A'!$A$45:$A$52,1)),J109),"")</f>
        <v>a1Y36000002bbLUEAY</v>
      </c>
      <c r="N109" s="435"/>
      <c r="O109" s="435" t="s">
        <v>511</v>
      </c>
      <c r="P109" s="321"/>
      <c r="Q109" s="44"/>
    </row>
    <row r="110" spans="1:17" ht="47.15" customHeight="1" x14ac:dyDescent="0.45">
      <c r="A110" s="406">
        <v>14</v>
      </c>
      <c r="B110" s="425" t="str">
        <f t="shared" si="9"/>
        <v/>
      </c>
      <c r="C110" s="426">
        <f>IFERROR(IF(K110&lt;&gt;"",K110,IF(A110=A109,IF(C109&lt;YEAR('Overview - Section A'!$E$8),C109+1,""),YEAR('Overview - Section A'!$E$7))),"")</f>
        <v>2020</v>
      </c>
      <c r="D110" s="427"/>
      <c r="E110" s="428"/>
      <c r="F110" s="429" t="str">
        <f t="shared" si="11"/>
        <v/>
      </c>
      <c r="G110" s="430"/>
      <c r="H110" s="431"/>
      <c r="I110" s="432"/>
      <c r="J110" s="433" t="s">
        <v>429</v>
      </c>
      <c r="K110" s="434"/>
      <c r="L110" s="435" t="b">
        <f t="shared" si="10"/>
        <v>0</v>
      </c>
      <c r="M110" s="435" t="str">
        <f>IFERROR(IF(G110&lt;&gt;"",INDEX('Overview - Section A'!$U$45:$U$52,MATCH(G110,'Overview - Section A'!$A$45:$A$52,1)),J110),"")</f>
        <v>a1Y36000002bbLVEAY</v>
      </c>
      <c r="N110" s="435"/>
      <c r="O110" s="435" t="s">
        <v>512</v>
      </c>
      <c r="P110" s="321"/>
      <c r="Q110" s="44"/>
    </row>
    <row r="111" spans="1:17" ht="47.15" customHeight="1" x14ac:dyDescent="0.45">
      <c r="A111" s="406">
        <v>14</v>
      </c>
      <c r="B111" s="425" t="str">
        <f t="shared" si="9"/>
        <v/>
      </c>
      <c r="C111" s="426">
        <f>IFERROR(IF(K111&lt;&gt;"",K111,IF(A111=A110,IF(C110&lt;YEAR('Overview - Section A'!$E$8),C110+1,""),YEAR('Overview - Section A'!$E$7))),"")</f>
        <v>2021</v>
      </c>
      <c r="D111" s="427"/>
      <c r="E111" s="428"/>
      <c r="F111" s="429" t="str">
        <f t="shared" si="11"/>
        <v/>
      </c>
      <c r="G111" s="430"/>
      <c r="H111" s="431"/>
      <c r="I111" s="432"/>
      <c r="J111" s="433" t="s">
        <v>431</v>
      </c>
      <c r="K111" s="434"/>
      <c r="L111" s="435" t="b">
        <f t="shared" si="10"/>
        <v>0</v>
      </c>
      <c r="M111" s="435" t="str">
        <f>IFERROR(IF(G111&lt;&gt;"",INDEX('Overview - Section A'!$U$45:$U$52,MATCH(G111,'Overview - Section A'!$A$45:$A$52,1)),J111),"")</f>
        <v>a1Y36000002bbLWEAY</v>
      </c>
      <c r="N111" s="435"/>
      <c r="O111" s="435" t="s">
        <v>513</v>
      </c>
      <c r="P111" s="321"/>
      <c r="Q111" s="44"/>
    </row>
    <row r="112" spans="1:17" ht="47.15" customHeight="1" x14ac:dyDescent="0.45">
      <c r="A112" s="406">
        <v>14</v>
      </c>
      <c r="B112" s="425" t="str">
        <f t="shared" si="9"/>
        <v/>
      </c>
      <c r="C112" s="426" t="str">
        <f>IFERROR(IF(K112&lt;&gt;"",K112,IF(A112=A111,IF(C111&lt;YEAR('Overview - Section A'!$E$8),C111+1,""),YEAR('Overview - Section A'!$E$7))),"")</f>
        <v/>
      </c>
      <c r="D112" s="427"/>
      <c r="E112" s="428"/>
      <c r="F112" s="429" t="str">
        <f t="shared" si="11"/>
        <v/>
      </c>
      <c r="G112" s="430"/>
      <c r="H112" s="431"/>
      <c r="I112" s="432"/>
      <c r="J112" s="433" t="s">
        <v>433</v>
      </c>
      <c r="K112" s="434"/>
      <c r="L112" s="435" t="b">
        <f t="shared" si="10"/>
        <v>0</v>
      </c>
      <c r="M112" s="435" t="str">
        <f>IFERROR(IF(G112&lt;&gt;"",INDEX('Overview - Section A'!$U$45:$U$52,MATCH(G112,'Overview - Section A'!$A$45:$A$52,1)),J112),"")</f>
        <v>a1Y36000002bbLXEAY</v>
      </c>
      <c r="N112" s="435"/>
      <c r="O112" s="435" t="s">
        <v>514</v>
      </c>
      <c r="P112" s="321"/>
      <c r="Q112" s="44"/>
    </row>
    <row r="113" spans="1:17" ht="47.15" customHeight="1" x14ac:dyDescent="0.45">
      <c r="A113" s="406">
        <v>14</v>
      </c>
      <c r="B113" s="425" t="str">
        <f t="shared" si="9"/>
        <v/>
      </c>
      <c r="C113" s="426" t="str">
        <f>IFERROR(IF(K113&lt;&gt;"",K113,IF(A113=A112,IF(C112&lt;YEAR('Overview - Section A'!$E$8),C112+1,""),YEAR('Overview - Section A'!$E$7))),"")</f>
        <v/>
      </c>
      <c r="D113" s="427"/>
      <c r="E113" s="428"/>
      <c r="F113" s="429" t="str">
        <f t="shared" si="11"/>
        <v/>
      </c>
      <c r="G113" s="430"/>
      <c r="H113" s="431"/>
      <c r="I113" s="432"/>
      <c r="J113" s="433" t="s">
        <v>435</v>
      </c>
      <c r="K113" s="434"/>
      <c r="L113" s="435" t="b">
        <f t="shared" si="10"/>
        <v>0</v>
      </c>
      <c r="M113" s="435" t="str">
        <f>IFERROR(IF(G113&lt;&gt;"",INDEX('Overview - Section A'!$U$45:$U$52,MATCH(G113,'Overview - Section A'!$A$45:$A$52,1)),J113),"")</f>
        <v>a1Y36000002bbLYEAY</v>
      </c>
      <c r="N113" s="435"/>
      <c r="O113" s="435" t="s">
        <v>515</v>
      </c>
      <c r="P113" s="321"/>
      <c r="Q113" s="44"/>
    </row>
    <row r="114" spans="1:17" ht="47.15" customHeight="1" x14ac:dyDescent="0.45">
      <c r="A114" s="406">
        <v>14</v>
      </c>
      <c r="B114" s="425" t="str">
        <f t="shared" si="9"/>
        <v/>
      </c>
      <c r="C114" s="426" t="str">
        <f>IFERROR(IF(K114&lt;&gt;"",K114,IF(A114=A113,IF(C113&lt;YEAR('Overview - Section A'!$E$8),C113+1,""),YEAR('Overview - Section A'!$E$7))),"")</f>
        <v/>
      </c>
      <c r="D114" s="427"/>
      <c r="E114" s="428"/>
      <c r="F114" s="429" t="str">
        <f t="shared" si="11"/>
        <v/>
      </c>
      <c r="G114" s="430"/>
      <c r="H114" s="431"/>
      <c r="I114" s="432"/>
      <c r="J114" s="433" t="s">
        <v>437</v>
      </c>
      <c r="K114" s="434"/>
      <c r="L114" s="435" t="b">
        <f t="shared" si="10"/>
        <v>0</v>
      </c>
      <c r="M114" s="435" t="str">
        <f>IFERROR(IF(G114&lt;&gt;"",INDEX('Overview - Section A'!$U$45:$U$52,MATCH(G114,'Overview - Section A'!$A$45:$A$52,1)),J114),"")</f>
        <v>a1Y36000002bbLZEAY</v>
      </c>
      <c r="N114" s="435"/>
      <c r="O114" s="435" t="s">
        <v>516</v>
      </c>
      <c r="P114" s="321"/>
      <c r="Q114" s="44"/>
    </row>
    <row r="115" spans="1:17" ht="47.15" customHeight="1" x14ac:dyDescent="0.45">
      <c r="A115" s="406">
        <v>15</v>
      </c>
      <c r="B115" s="425" t="str">
        <f t="shared" si="9"/>
        <v/>
      </c>
      <c r="C115" s="426">
        <f>IFERROR(IF(K115&lt;&gt;"",K115,IF(A115=A114,IF(C114&lt;YEAR('Overview - Section A'!$E$8),C114+1,""),YEAR('Overview - Section A'!$E$7))),"")</f>
        <v>2019</v>
      </c>
      <c r="D115" s="427"/>
      <c r="E115" s="428"/>
      <c r="F115" s="429" t="str">
        <f t="shared" si="11"/>
        <v/>
      </c>
      <c r="G115" s="430"/>
      <c r="H115" s="431"/>
      <c r="I115" s="432"/>
      <c r="J115" s="433" t="s">
        <v>427</v>
      </c>
      <c r="K115" s="434"/>
      <c r="L115" s="435" t="b">
        <f t="shared" si="10"/>
        <v>0</v>
      </c>
      <c r="M115" s="435" t="str">
        <f>IFERROR(IF(G115&lt;&gt;"",INDEX('Overview - Section A'!$U$45:$U$52,MATCH(G115,'Overview - Section A'!$A$45:$A$52,1)),J115),"")</f>
        <v>a1Y36000002bbLUEAY</v>
      </c>
      <c r="N115" s="435"/>
      <c r="O115" s="435" t="s">
        <v>517</v>
      </c>
      <c r="P115" s="321"/>
      <c r="Q115" s="44"/>
    </row>
    <row r="116" spans="1:17" ht="47.15" customHeight="1" x14ac:dyDescent="0.45">
      <c r="A116" s="406">
        <v>15</v>
      </c>
      <c r="B116" s="425" t="str">
        <f t="shared" si="9"/>
        <v/>
      </c>
      <c r="C116" s="426">
        <f>IFERROR(IF(K116&lt;&gt;"",K116,IF(A116=A115,IF(C115&lt;YEAR('Overview - Section A'!$E$8),C115+1,""),YEAR('Overview - Section A'!$E$7))),"")</f>
        <v>2020</v>
      </c>
      <c r="D116" s="427"/>
      <c r="E116" s="428"/>
      <c r="F116" s="429" t="str">
        <f t="shared" si="11"/>
        <v/>
      </c>
      <c r="G116" s="430"/>
      <c r="H116" s="431"/>
      <c r="I116" s="432"/>
      <c r="J116" s="433" t="s">
        <v>429</v>
      </c>
      <c r="K116" s="434"/>
      <c r="L116" s="435" t="b">
        <f t="shared" si="10"/>
        <v>0</v>
      </c>
      <c r="M116" s="435" t="str">
        <f>IFERROR(IF(G116&lt;&gt;"",INDEX('Overview - Section A'!$U$45:$U$52,MATCH(G116,'Overview - Section A'!$A$45:$A$52,1)),J116),"")</f>
        <v>a1Y36000002bbLVEAY</v>
      </c>
      <c r="N116" s="435"/>
      <c r="O116" s="435" t="s">
        <v>518</v>
      </c>
      <c r="P116" s="321"/>
      <c r="Q116" s="44"/>
    </row>
    <row r="117" spans="1:17" ht="47.15" customHeight="1" x14ac:dyDescent="0.45">
      <c r="A117" s="406">
        <v>15</v>
      </c>
      <c r="B117" s="425" t="str">
        <f t="shared" si="9"/>
        <v/>
      </c>
      <c r="C117" s="426">
        <f>IFERROR(IF(K117&lt;&gt;"",K117,IF(A117=A116,IF(C116&lt;YEAR('Overview - Section A'!$E$8),C116+1,""),YEAR('Overview - Section A'!$E$7))),"")</f>
        <v>2021</v>
      </c>
      <c r="D117" s="427"/>
      <c r="E117" s="428"/>
      <c r="F117" s="429" t="str">
        <f t="shared" si="11"/>
        <v/>
      </c>
      <c r="G117" s="430"/>
      <c r="H117" s="431"/>
      <c r="I117" s="432"/>
      <c r="J117" s="433" t="s">
        <v>431</v>
      </c>
      <c r="K117" s="434"/>
      <c r="L117" s="435" t="b">
        <f t="shared" si="10"/>
        <v>0</v>
      </c>
      <c r="M117" s="435" t="str">
        <f>IFERROR(IF(G117&lt;&gt;"",INDEX('Overview - Section A'!$U$45:$U$52,MATCH(G117,'Overview - Section A'!$A$45:$A$52,1)),J117),"")</f>
        <v>a1Y36000002bbLWEAY</v>
      </c>
      <c r="N117" s="435"/>
      <c r="O117" s="435" t="s">
        <v>519</v>
      </c>
      <c r="P117" s="321"/>
      <c r="Q117" s="44"/>
    </row>
    <row r="118" spans="1:17" ht="47.15" customHeight="1" x14ac:dyDescent="0.45">
      <c r="A118" s="406">
        <v>15</v>
      </c>
      <c r="B118" s="425" t="str">
        <f t="shared" si="9"/>
        <v/>
      </c>
      <c r="C118" s="426" t="str">
        <f>IFERROR(IF(K118&lt;&gt;"",K118,IF(A118=A117,IF(C117&lt;YEAR('Overview - Section A'!$E$8),C117+1,""),YEAR('Overview - Section A'!$E$7))),"")</f>
        <v/>
      </c>
      <c r="D118" s="427"/>
      <c r="E118" s="428"/>
      <c r="F118" s="429" t="str">
        <f t="shared" si="11"/>
        <v/>
      </c>
      <c r="G118" s="430"/>
      <c r="H118" s="431"/>
      <c r="I118" s="432"/>
      <c r="J118" s="433" t="s">
        <v>433</v>
      </c>
      <c r="K118" s="434"/>
      <c r="L118" s="435" t="b">
        <f t="shared" si="10"/>
        <v>0</v>
      </c>
      <c r="M118" s="435" t="str">
        <f>IFERROR(IF(G118&lt;&gt;"",INDEX('Overview - Section A'!$U$45:$U$52,MATCH(G118,'Overview - Section A'!$A$45:$A$52,1)),J118),"")</f>
        <v>a1Y36000002bbLXEAY</v>
      </c>
      <c r="N118" s="435"/>
      <c r="O118" s="435" t="s">
        <v>520</v>
      </c>
      <c r="P118" s="321"/>
      <c r="Q118" s="44"/>
    </row>
    <row r="119" spans="1:17" ht="47.15" customHeight="1" x14ac:dyDescent="0.45">
      <c r="A119" s="406">
        <v>15</v>
      </c>
      <c r="B119" s="425" t="str">
        <f t="shared" si="9"/>
        <v/>
      </c>
      <c r="C119" s="426" t="str">
        <f>IFERROR(IF(K119&lt;&gt;"",K119,IF(A119=A118,IF(C118&lt;YEAR('Overview - Section A'!$E$8),C118+1,""),YEAR('Overview - Section A'!$E$7))),"")</f>
        <v/>
      </c>
      <c r="D119" s="427"/>
      <c r="E119" s="428"/>
      <c r="F119" s="429" t="str">
        <f t="shared" si="11"/>
        <v/>
      </c>
      <c r="G119" s="430"/>
      <c r="H119" s="431"/>
      <c r="I119" s="432"/>
      <c r="J119" s="433" t="s">
        <v>435</v>
      </c>
      <c r="K119" s="434"/>
      <c r="L119" s="435" t="b">
        <f t="shared" si="10"/>
        <v>0</v>
      </c>
      <c r="M119" s="435" t="str">
        <f>IFERROR(IF(G119&lt;&gt;"",INDEX('Overview - Section A'!$U$45:$U$52,MATCH(G119,'Overview - Section A'!$A$45:$A$52,1)),J119),"")</f>
        <v>a1Y36000002bbLYEAY</v>
      </c>
      <c r="N119" s="435"/>
      <c r="O119" s="435" t="s">
        <v>521</v>
      </c>
      <c r="P119" s="321"/>
      <c r="Q119" s="44"/>
    </row>
    <row r="120" spans="1:17" ht="47.15" customHeight="1" x14ac:dyDescent="0.45">
      <c r="A120" s="406">
        <v>15</v>
      </c>
      <c r="B120" s="425" t="str">
        <f t="shared" si="9"/>
        <v/>
      </c>
      <c r="C120" s="426" t="str">
        <f>IFERROR(IF(K120&lt;&gt;"",K120,IF(A120=A119,IF(C119&lt;YEAR('Overview - Section A'!$E$8),C119+1,""),YEAR('Overview - Section A'!$E$7))),"")</f>
        <v/>
      </c>
      <c r="D120" s="427"/>
      <c r="E120" s="428"/>
      <c r="F120" s="429" t="str">
        <f t="shared" si="11"/>
        <v/>
      </c>
      <c r="G120" s="430"/>
      <c r="H120" s="431"/>
      <c r="I120" s="432"/>
      <c r="J120" s="433" t="s">
        <v>437</v>
      </c>
      <c r="K120" s="434"/>
      <c r="L120" s="435" t="b">
        <f t="shared" si="10"/>
        <v>0</v>
      </c>
      <c r="M120" s="435" t="str">
        <f>IFERROR(IF(G120&lt;&gt;"",INDEX('Overview - Section A'!$U$45:$U$52,MATCH(G120,'Overview - Section A'!$A$45:$A$52,1)),J120),"")</f>
        <v>a1Y36000002bbLZEAY</v>
      </c>
      <c r="N120" s="435"/>
      <c r="O120" s="435" t="s">
        <v>522</v>
      </c>
      <c r="P120" s="321"/>
      <c r="Q120" s="44"/>
    </row>
    <row r="121" spans="1:17" ht="1.4" customHeight="1" thickBot="1" x14ac:dyDescent="0.5">
      <c r="A121" s="62"/>
      <c r="B121" s="63"/>
      <c r="C121" s="63"/>
      <c r="D121" s="63"/>
      <c r="E121" s="63"/>
      <c r="F121" s="63"/>
      <c r="G121" s="63"/>
      <c r="H121" s="63"/>
      <c r="I121" s="63"/>
      <c r="J121" s="63"/>
      <c r="K121" s="63"/>
      <c r="L121" s="63"/>
      <c r="M121" s="63"/>
      <c r="N121" s="63"/>
      <c r="O121" s="322"/>
      <c r="P121" s="323"/>
    </row>
    <row r="122" spans="1:17" x14ac:dyDescent="0.45">
      <c r="O122" s="133"/>
      <c r="P122" s="133"/>
    </row>
    <row r="129" spans="1:1" x14ac:dyDescent="0.45">
      <c r="A129" s="64" t="s">
        <v>47</v>
      </c>
    </row>
  </sheetData>
  <sheetProtection password="FB8C" sheet="1" objects="1" scenarios="1" formatCells="0" sort="0" autoFilter="0"/>
  <mergeCells count="3">
    <mergeCell ref="A28:H28"/>
    <mergeCell ref="A1:Q2"/>
    <mergeCell ref="A8:AG8"/>
  </mergeCells>
  <conditionalFormatting sqref="A30:C120">
    <cfRule type="expression" dxfId="49" priority="6">
      <formula>MOD($A30,2)=0</formula>
    </cfRule>
    <cfRule type="expression" dxfId="48" priority="7">
      <formula>MOD($A30,2)=1</formula>
    </cfRule>
  </conditionalFormatting>
  <conditionalFormatting sqref="B10:C25">
    <cfRule type="expression" dxfId="47" priority="4">
      <formula>AND($A10&lt;&gt;"",$B10&lt;&gt;"")</formula>
    </cfRule>
  </conditionalFormatting>
  <conditionalFormatting sqref="A10:AG25">
    <cfRule type="expression" dxfId="46" priority="2">
      <formula>$AH10:$AH26="[Record ID]"</formula>
    </cfRule>
  </conditionalFormatting>
  <conditionalFormatting sqref="A30:H120">
    <cfRule type="expression" dxfId="45" priority="1">
      <formula>$O30:$O121="[Record ID]"</formula>
    </cfRule>
  </conditionalFormatting>
  <dataValidations count="15">
    <dataValidation type="list" allowBlank="1" showInputMessage="1" showErrorMessage="1" sqref="B10:B25" xr:uid="{00000000-0002-0000-0300-000000000000}">
      <formula1>OutcomeIndicator</formula1>
    </dataValidation>
    <dataValidation type="custom" allowBlank="1" showInputMessage="1" showErrorMessage="1" errorTitle="Outcome Indicator" error="Should not have both a Standard Indicator and Custom Indicator on same line." sqref="C10:C25" xr:uid="{00000000-0002-0000-0300-000001000000}">
      <formula1>B10=""</formula1>
    </dataValidation>
    <dataValidation type="list" allowBlank="1" showInputMessage="1" showErrorMessage="1" sqref="H10:H25" xr:uid="{00000000-0002-0000-0300-000002000000}">
      <formula1>ResponsiblePR</formula1>
    </dataValidation>
    <dataValidation type="list" allowBlank="1" showInputMessage="1" showErrorMessage="1" sqref="Q10:Q25" xr:uid="{00000000-0002-0000-0300-000003000000}">
      <formula1>Country</formula1>
    </dataValidation>
    <dataValidation type="decimal" allowBlank="1" showInputMessage="1" showErrorMessage="1" errorTitle="X-Author for Excel" error="Please enter a valid numeric value. Valid range for Outcome Indicator Number is -1E+18 to 1E+18." promptTitle="X-Author for Excel" sqref="A30:A120 A10:A25" xr:uid="{00000000-0002-0000-0300-000004000000}">
      <formula1>-1000000000000000000</formula1>
      <formula2>1000000000000000000</formula2>
    </dataValidation>
    <dataValidation type="decimal" allowBlank="1" showInputMessage="1" showErrorMessage="1" errorTitle="X-Author for Excel" error="Please enter a valid numeric value. Valid range for Target N# is -10000000000 to 10000000000." promptTitle="X-Author for Excel" sqref="D30:D120" xr:uid="{00000000-0002-0000-0300-00000500000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30:E120" xr:uid="{00000000-0002-0000-0300-000006000000}">
      <formula1>-10000000000</formula1>
      <formula2>10000000000</formula2>
    </dataValidation>
    <dataValidation type="date" allowBlank="1" showInputMessage="1" showErrorMessage="1" errorTitle="X-Author for Excel" error="Please enter a valid date." promptTitle="X-Author for Excel" sqref="G30:G120" xr:uid="{00000000-0002-0000-0300-000007000000}">
      <formula1>1</formula1>
      <formula2>767376</formula2>
    </dataValidation>
    <dataValidation type="list" allowBlank="1" showInputMessage="1" showErrorMessage="1" errorTitle="X-Author for Excel" error="Please select a value from the drop-down." promptTitle="X-Author for Excel" sqref="H30:H120" xr:uid="{00000000-0002-0000-0300-000008000000}">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0:J120 O30:O120 AH10:AH25 W10:Y25" xr:uid="{00000000-0002-0000-0300-000009000000}">
      <formula1>""</formula1>
    </dataValidation>
    <dataValidation type="list" allowBlank="1" showInputMessage="1" showErrorMessage="1" errorTitle="X-Author for Excel" error="Please select a value from the drop-down." promptTitle="X-Author for Excel" sqref="K30:K120" xr:uid="{00000000-0002-0000-0300-00000A000000}">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0:L120 U10:U25" xr:uid="{00000000-0002-0000-0300-00000B000000}">
      <formula1>"TRUE,FALSE"</formula1>
    </dataValidation>
    <dataValidation type="decimal" allowBlank="1" showInputMessage="1" showErrorMessage="1" errorTitle="X-Author for Excel" error="Please enter a valid numeric value. Valid range for Target % is -99999.99 to 99999.99." promptTitle="X-Author for Excel" sqref="N30:N120" xr:uid="{00000000-0002-0000-0300-00000C000000}">
      <formula1>-99999.99</formula1>
      <formula2>99999.99</formula2>
    </dataValidation>
    <dataValidation type="list" allowBlank="1" showInputMessage="1" showErrorMessage="1" errorTitle="X-Author for Excel" error="Please select a value from the drop-down." promptTitle="X-Author for Excel" sqref="E10:E25" xr:uid="{00000000-0002-0000-0300-00000D000000}">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G10:AG25" xr:uid="{00000000-0002-0000-0300-00000E000000}">
      <formula1>IF(IFERROR(ROWS(INDIRECT(SUBSTITUTE("AIM_Outcome_Indicator__c.AIM_Deactivate_indicator__c"," ","_"))),-1) &lt; 0, XAuthorInvalidPicklistData,INDIRECT(SUBSTITUTE("AIM_Outcome_Indicator__c.AIM_Deactivate_indicator__c"," ","_")))</formula1>
    </dataValidation>
  </dataValidations>
  <hyperlinks>
    <hyperlink ref="A129" location="'Outcome Indicators - Section C'!A4" display="'Outcome Indicators - Section C'!A4" xr:uid="{00000000-0004-0000-0300-000000000000}"/>
    <hyperlink ref="B4" location="'Outcome Indicators - Section C'!A8" display="Outcome Indicators" xr:uid="{00000000-0004-0000-0300-000001000000}"/>
    <hyperlink ref="C4" location="_6017e447_f4b2_4605_8be3_67be82447dcf" display="Outcome Indicator Targets" xr:uid="{00000000-0004-0000-0300-000002000000}"/>
  </hyperlinks>
  <pageMargins left="0.7" right="0.7" top="0.75" bottom="0.75" header="0.3" footer="0.3"/>
  <pageSetup paperSize="8" scale="46" fitToHeight="0" orientation="landscape" r:id="rId1"/>
  <colBreaks count="1" manualBreakCount="1">
    <brk id="35" max="1048575" man="1"/>
  </colBreaks>
  <extLst>
    <ext xmlns:x14="http://schemas.microsoft.com/office/spreadsheetml/2009/9/main" uri="{78C0D931-6437-407d-A8EE-F0AAD7539E65}">
      <x14:conditionalFormattings>
        <x14:conditionalFormatting xmlns:xm="http://schemas.microsoft.com/office/excel/2006/main">
          <x14:cfRule type="expression" priority="5" id="{F8B86FC9-38F2-421F-BC8E-80A7C8DC9982}">
            <xm:f>INDEX('Overview - Section A'!$E$43:$E$44,MATCH($J30,'Overview - Section A'!$I$43:$I$44,0))&gt;'Overview - Section A'!$E$8</xm:f>
            <x14:dxf>
              <font>
                <color theme="0" tint="-0.24994659260841701"/>
              </font>
              <fill>
                <patternFill>
                  <bgColor theme="0" tint="-0.24994659260841701"/>
                </patternFill>
              </fill>
            </x14:dxf>
          </x14:cfRule>
          <xm:sqref>A30:H121</xm:sqref>
        </x14:conditionalFormatting>
        <x14:conditionalFormatting xmlns:xm="http://schemas.microsoft.com/office/excel/2006/main">
          <x14:cfRule type="expression" priority="3" id="{087DD156-1FF4-40B2-B2C5-19DF8DEF4B67}">
            <xm:f>OR('Overview - Section A'!$AN$5="Grant Making", 'Overview - Section A'!$AN$5="Grant Revision")</xm:f>
            <x14:dxf>
              <font>
                <color theme="0" tint="-0.24994659260841701"/>
              </font>
              <fill>
                <patternFill>
                  <bgColor theme="0" tint="-0.24994659260841701"/>
                </patternFill>
              </fill>
              <border>
                <left/>
                <right/>
                <top/>
                <bottom/>
              </border>
            </x14:dxf>
          </x14:cfRule>
          <xm:sqref>H9:H25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F000000}">
          <x14:formula1>
            <xm:f>'Overview - Section A'!$AO$25:$AO$40</xm:f>
          </x14:formula1>
          <xm:sqref>J10:N25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D129"/>
  <sheetViews>
    <sheetView showGridLines="0" topLeftCell="Q12" zoomScale="78" zoomScaleNormal="78" zoomScaleSheetLayoutView="30" workbookViewId="0">
      <selection activeCell="W16" sqref="W16"/>
    </sheetView>
  </sheetViews>
  <sheetFormatPr baseColWidth="10" defaultColWidth="11" defaultRowHeight="15.9" x14ac:dyDescent="0.45"/>
  <cols>
    <col min="1" max="1" width="11.5" style="7" customWidth="1"/>
    <col min="2" max="2" width="24.0703125" style="7" customWidth="1"/>
    <col min="3" max="4" width="30.5703125" style="7" customWidth="1"/>
    <col min="5" max="6" width="12.0703125" style="7" customWidth="1"/>
    <col min="7" max="7" width="15.2109375" style="7" customWidth="1"/>
    <col min="8" max="8" width="15" style="7" customWidth="1"/>
    <col min="9" max="11" width="27.7109375" style="7" hidden="1" customWidth="1"/>
    <col min="12" max="12" width="26.7109375" style="7" hidden="1" customWidth="1"/>
    <col min="13" max="14" width="27.7109375" style="7" hidden="1" customWidth="1"/>
    <col min="15" max="15" width="0.42578125" style="7" customWidth="1"/>
    <col min="16" max="16" width="20.5703125" style="7" customWidth="1"/>
    <col min="17" max="17" width="19.92578125" style="7" customWidth="1"/>
    <col min="18" max="18" width="21.7109375" style="7" customWidth="1"/>
    <col min="19" max="20" width="20.5703125" style="7" customWidth="1"/>
    <col min="21" max="21" width="20" style="7" customWidth="1"/>
    <col min="22" max="22" width="25.2109375" style="7" customWidth="1"/>
    <col min="23" max="23" width="52.5" style="7" customWidth="1"/>
    <col min="24" max="24" width="27.5" style="5" hidden="1" customWidth="1"/>
    <col min="25" max="25" width="19.92578125" style="5" hidden="1" customWidth="1"/>
    <col min="26" max="26" width="23.2109375" style="5" hidden="1" customWidth="1"/>
    <col min="27" max="27" width="20.42578125" style="5" hidden="1" customWidth="1"/>
    <col min="28" max="28" width="14.0703125" style="5" hidden="1" customWidth="1"/>
    <col min="29" max="29" width="15.42578125" style="5" hidden="1" customWidth="1"/>
    <col min="30" max="32" width="11" style="5" hidden="1" customWidth="1"/>
    <col min="33" max="33" width="26" style="5" hidden="1" customWidth="1"/>
    <col min="34" max="34" width="12" style="5" hidden="1" customWidth="1"/>
    <col min="35" max="35" width="14.7109375" style="5" hidden="1" customWidth="1"/>
    <col min="36" max="36" width="22.5" style="5" hidden="1" customWidth="1"/>
    <col min="37" max="43" width="22.92578125" style="5" hidden="1" customWidth="1"/>
    <col min="44" max="44" width="22.92578125" style="5" customWidth="1"/>
    <col min="45" max="45" width="35.7109375" style="5" customWidth="1"/>
    <col min="46" max="47" width="22.92578125" style="5" customWidth="1"/>
    <col min="48" max="48" width="22.92578125" style="5" hidden="1" customWidth="1"/>
    <col min="49" max="49" width="0.5" style="10" customWidth="1"/>
    <col min="50" max="50" width="12.5" style="10" customWidth="1"/>
    <col min="51" max="51" width="12.92578125" style="10" customWidth="1"/>
    <col min="52" max="56" width="11" style="10"/>
    <col min="57" max="16384" width="11" style="7"/>
  </cols>
  <sheetData>
    <row r="1" spans="1:51" ht="21" customHeight="1" x14ac:dyDescent="0.45">
      <c r="A1" s="586" t="s">
        <v>287</v>
      </c>
      <c r="B1" s="587"/>
      <c r="C1" s="587"/>
      <c r="D1" s="587"/>
      <c r="E1" s="587"/>
      <c r="F1" s="587"/>
      <c r="G1" s="587"/>
      <c r="H1" s="587"/>
      <c r="I1" s="587"/>
      <c r="J1" s="587"/>
      <c r="K1" s="587"/>
      <c r="L1" s="587"/>
      <c r="M1" s="587"/>
      <c r="N1" s="587"/>
      <c r="O1" s="587"/>
      <c r="P1" s="587"/>
      <c r="Q1" s="587"/>
      <c r="R1" s="587"/>
      <c r="S1" s="587"/>
      <c r="T1" s="587"/>
      <c r="U1" s="587"/>
      <c r="V1" s="588"/>
    </row>
    <row r="2" spans="1:51" ht="41.15" customHeight="1" thickBot="1" x14ac:dyDescent="0.5">
      <c r="A2" s="589"/>
      <c r="B2" s="590"/>
      <c r="C2" s="590"/>
      <c r="D2" s="590"/>
      <c r="E2" s="590"/>
      <c r="F2" s="590"/>
      <c r="G2" s="590"/>
      <c r="H2" s="590"/>
      <c r="I2" s="590"/>
      <c r="J2" s="590"/>
      <c r="K2" s="590"/>
      <c r="L2" s="590"/>
      <c r="M2" s="590"/>
      <c r="N2" s="590"/>
      <c r="O2" s="590"/>
      <c r="P2" s="590"/>
      <c r="Q2" s="590"/>
      <c r="R2" s="590"/>
      <c r="S2" s="590"/>
      <c r="T2" s="590"/>
      <c r="U2" s="590"/>
      <c r="V2" s="591"/>
    </row>
    <row r="3" spans="1:51" ht="16.3" thickBot="1" x14ac:dyDescent="0.5"/>
    <row r="4" spans="1:51" ht="61.5" customHeight="1" thickBot="1" x14ac:dyDescent="0.5">
      <c r="A4" s="353" t="s">
        <v>238</v>
      </c>
      <c r="B4" s="355" t="s">
        <v>288</v>
      </c>
      <c r="C4" s="355" t="s">
        <v>289</v>
      </c>
    </row>
    <row r="7" spans="1:51" ht="16.3" thickBot="1" x14ac:dyDescent="0.5">
      <c r="D7" s="59"/>
      <c r="E7" s="59"/>
    </row>
    <row r="8" spans="1:51" ht="33" customHeight="1" thickBot="1" x14ac:dyDescent="0.5">
      <c r="A8" s="571" t="s">
        <v>288</v>
      </c>
      <c r="B8" s="593"/>
      <c r="C8" s="593"/>
      <c r="D8" s="593"/>
      <c r="E8" s="593"/>
      <c r="F8" s="593"/>
      <c r="G8" s="593"/>
      <c r="H8" s="593"/>
      <c r="I8" s="593"/>
      <c r="J8" s="593"/>
      <c r="K8" s="593"/>
      <c r="L8" s="593"/>
      <c r="M8" s="593"/>
      <c r="N8" s="593"/>
      <c r="O8" s="593"/>
      <c r="P8" s="593"/>
      <c r="Q8" s="593"/>
      <c r="R8" s="593"/>
      <c r="S8" s="593"/>
      <c r="T8" s="593"/>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c r="AT8" s="593"/>
      <c r="AU8" s="593"/>
      <c r="AV8" s="131"/>
      <c r="AW8" s="14"/>
    </row>
    <row r="9" spans="1:51" ht="80.25" customHeight="1" x14ac:dyDescent="0.45">
      <c r="A9" s="488" t="s">
        <v>290</v>
      </c>
      <c r="B9" s="488" t="s">
        <v>243</v>
      </c>
      <c r="C9" s="488" t="s">
        <v>291</v>
      </c>
      <c r="D9" s="399" t="s">
        <v>266</v>
      </c>
      <c r="E9" s="488" t="s">
        <v>292</v>
      </c>
      <c r="F9" s="488" t="s">
        <v>293</v>
      </c>
      <c r="G9" s="488" t="s">
        <v>294</v>
      </c>
      <c r="H9" s="399" t="s">
        <v>268</v>
      </c>
      <c r="I9" s="489"/>
      <c r="J9" s="489"/>
      <c r="K9" s="489"/>
      <c r="L9" s="489"/>
      <c r="M9" s="489"/>
      <c r="N9" s="400" t="s">
        <v>187</v>
      </c>
      <c r="O9" s="489"/>
      <c r="P9" s="489" t="s">
        <v>269</v>
      </c>
      <c r="Q9" s="360" t="s">
        <v>270</v>
      </c>
      <c r="R9" s="488" t="s">
        <v>295</v>
      </c>
      <c r="S9" s="399" t="s">
        <v>271</v>
      </c>
      <c r="T9" s="399" t="s">
        <v>272</v>
      </c>
      <c r="U9" s="488" t="s">
        <v>296</v>
      </c>
      <c r="V9" s="488" t="s">
        <v>297</v>
      </c>
      <c r="W9" s="488" t="s">
        <v>273</v>
      </c>
      <c r="X9" s="490" t="s">
        <v>38</v>
      </c>
      <c r="Y9" s="491" t="s">
        <v>72</v>
      </c>
      <c r="Z9" s="491"/>
      <c r="AA9" s="491" t="s">
        <v>99</v>
      </c>
      <c r="AB9" s="491" t="s">
        <v>185</v>
      </c>
      <c r="AC9" s="491" t="s">
        <v>23</v>
      </c>
      <c r="AD9" s="491"/>
      <c r="AE9" s="491" t="s">
        <v>52</v>
      </c>
      <c r="AF9" s="491" t="s">
        <v>25</v>
      </c>
      <c r="AG9" s="491" t="s">
        <v>109</v>
      </c>
      <c r="AH9" s="492" t="s">
        <v>119</v>
      </c>
      <c r="AI9" s="492" t="s">
        <v>128</v>
      </c>
      <c r="AJ9" s="492" t="s">
        <v>138</v>
      </c>
      <c r="AK9" s="492" t="s">
        <v>13</v>
      </c>
      <c r="AL9" s="492" t="s">
        <v>163</v>
      </c>
      <c r="AM9" s="492" t="s">
        <v>186</v>
      </c>
      <c r="AN9" s="492"/>
      <c r="AO9" s="492" t="s">
        <v>213</v>
      </c>
      <c r="AP9" s="492" t="s">
        <v>212</v>
      </c>
      <c r="AQ9" s="492"/>
      <c r="AR9" s="488" t="s">
        <v>207</v>
      </c>
      <c r="AS9" s="488" t="s">
        <v>208</v>
      </c>
      <c r="AT9" s="488" t="s">
        <v>209</v>
      </c>
      <c r="AU9" s="488" t="s">
        <v>330</v>
      </c>
      <c r="AV9" s="492" t="s">
        <v>322</v>
      </c>
      <c r="AW9" s="130"/>
      <c r="AX9" s="135"/>
      <c r="AY9" s="135"/>
    </row>
    <row r="10" spans="1:51" ht="47.15" hidden="1" customHeight="1" x14ac:dyDescent="0.45">
      <c r="A10" s="406" t="s">
        <v>45</v>
      </c>
      <c r="B10" s="407" t="str">
        <f>IFERROR(IF(AND(C10="",D10=""),"",VLOOKUP(AI10,'Reference records(soft deleted)'!$B$61:$D$89,3,FALSE)),"")</f>
        <v/>
      </c>
      <c r="C10" s="407" t="str">
        <f>IFERROR(VLOOKUP(AJ10,'Reference records(soft deleted)'!$B$94:$D$169,3,FALSE),"")</f>
        <v/>
      </c>
      <c r="D10" s="441" t="s">
        <v>211</v>
      </c>
      <c r="E10" s="427" t="s">
        <v>34</v>
      </c>
      <c r="F10" s="428" t="s">
        <v>35</v>
      </c>
      <c r="G10" s="493" t="str">
        <f>IF(IF(AND(E10="",F10=""),IF(AL10="0.00","",AL10),IFERROR((E10/F10)*100,""))=0,"",IF(AND(E10="",F10=""),IF(AL10="0.00","",AL10),IFERROR((E10/F10)*100,"")))</f>
        <v/>
      </c>
      <c r="H10" s="431" t="s">
        <v>36</v>
      </c>
      <c r="I10" s="484"/>
      <c r="J10" s="484"/>
      <c r="K10" s="484"/>
      <c r="L10" s="484"/>
      <c r="M10" s="484"/>
      <c r="N10" s="485" t="str">
        <f>IFERROR(IF(AM10="","",VLOOKUP(AM10,'Overview - Section A'!$P$29:$Q$39,2,FALSE)),"")</f>
        <v/>
      </c>
      <c r="O10" s="484"/>
      <c r="P10" s="431" t="s">
        <v>205</v>
      </c>
      <c r="Q10" s="410" t="str">
        <f t="array" ref="Q10">IFERROR(IF(INDEX('Reference Records'!$D$44:$D$93,MATCH(LEFT(C10,255),LEFT('Reference Records'!$C$44:$C$93,255),0))=0,"",INDEX('Reference Records'!$D$44:$D$93,MATCH(LEFT(C10,255),LEFT('Reference Records'!$C$44:$C$93,255),0))),"")</f>
        <v/>
      </c>
      <c r="R10" s="494"/>
      <c r="S10" s="484" t="str">
        <f>IF('Overview - Section A'!$AN$5="Funding Request",IF(N10="Funding Request Place Holder","",N10),"")</f>
        <v/>
      </c>
      <c r="T10" s="484" t="str">
        <f>IFERROR(IF(AK10="","",AK10),"")</f>
        <v>[Country (Name)]</v>
      </c>
      <c r="U10" s="484" t="str">
        <f>IFERROR(IF(AP10="","",VLOOKUP(AP10,'Picklist Mapping'!$C$3:$D$4,2,FALSE)),"")</f>
        <v/>
      </c>
      <c r="V10" s="431" t="s">
        <v>93</v>
      </c>
      <c r="W10" s="441" t="s">
        <v>206</v>
      </c>
      <c r="X10" s="490" t="str">
        <f>IFERROR(IF(VLOOKUP(B10,'Reference Records'!$C$96:$D$119,2,FALSE)=0,"",VLOOKUP(B10,'Reference Records'!$C$96:$D$119,2,FALSE)),"")</f>
        <v/>
      </c>
      <c r="Y10" s="457" t="str">
        <f>IF(Q10&lt;&gt;"",C10&amp;D10,"")</f>
        <v/>
      </c>
      <c r="Z10" s="457"/>
      <c r="AA10" s="457" t="str">
        <f>C10&amp;D10</f>
        <v>[Custom Coverage Indicator Name - Local]</v>
      </c>
      <c r="AB10" s="457" t="str">
        <f>IFERROR(IF('Overview - Section A'!$AN$5="Funding Request",VLOOKUP(S10,'Overview - Section A'!$M$29:$P$39,4,FALSE),IF(AM10="","",AM10)),"")</f>
        <v>a1236000009dRozAAE</v>
      </c>
      <c r="AC10" s="457" t="b">
        <f>IFERROR(IF(OR(C10&lt;&gt;"",D10&lt;&gt;""),TRUE,FALSE),FALSE)</f>
        <v>1</v>
      </c>
      <c r="AD10" s="457"/>
      <c r="AE10" s="457" t="str">
        <f t="array" ref="AE10">IFERROR(IF(INDEX('Overview - Section A'!$H$100:$H$117,MATCH(LEFT(B10,255),LEFT('Overview - Section A'!$E$100:$E$117,255),0))=0,"",INDEX('Overview - Section A'!$H$100:$H$117,MATCH(LEFT(B10,255),LEFT('Overview - Section A'!$E$100:$E$117,255),0))),"")</f>
        <v>a1P36000002L9FhEAK</v>
      </c>
      <c r="AF10" s="457" t="s">
        <v>24</v>
      </c>
      <c r="AG10" s="457" t="str">
        <f t="array" ref="AG10">IFERROR(IF(INDEX('Reference Records'!$G$44:$G$93,MATCH(LEFT(C10,255),LEFT('Reference Records'!$C$44:$C$93,255),0))=0,"",INDEX('Reference Records'!$G$44:$G$93,MATCH(LEFT(C10,255),LEFT('Reference Records'!$C$44:$C$93,255),0))),"")</f>
        <v/>
      </c>
      <c r="AH10" s="457" t="str">
        <f>IFERROR(IF('Overview - Section A'!$AN$5="Funding Request",IF('Reference Records'!$B$276&lt;&gt;"",VLOOKUP(T10,'Reference Records'!$B$276:$C$277,2,FALSE),VLOOKUP(T10,'Reference Records'!$A$289:$C$620,3,FALSE)),VLOOKUP(T10,'Reference Records'!$A$623:$C$624,3,FALSE)),"")</f>
        <v/>
      </c>
      <c r="AI10" s="495" t="s">
        <v>127</v>
      </c>
      <c r="AJ10" s="457" t="s">
        <v>137</v>
      </c>
      <c r="AK10" s="457" t="s">
        <v>132</v>
      </c>
      <c r="AL10" s="496" t="s">
        <v>161</v>
      </c>
      <c r="AM10" s="495" t="s">
        <v>184</v>
      </c>
      <c r="AN10" s="457"/>
      <c r="AO10" s="492" t="str">
        <f>IFERROR(VLOOKUP(U10,'Picklist Mapping'!$B$3:$C$4,2,FALSE),"")</f>
        <v/>
      </c>
      <c r="AP10" s="497" t="s">
        <v>92</v>
      </c>
      <c r="AQ10" s="492"/>
      <c r="AR10" s="431" t="s">
        <v>17</v>
      </c>
      <c r="AS10" s="441" t="s">
        <v>18</v>
      </c>
      <c r="AT10" s="431" t="s">
        <v>135</v>
      </c>
      <c r="AU10" s="431" t="s">
        <v>331</v>
      </c>
      <c r="AV10" s="457" t="s">
        <v>24</v>
      </c>
      <c r="AW10" s="130"/>
      <c r="AX10" s="135"/>
      <c r="AY10" s="135"/>
    </row>
    <row r="11" spans="1:51" ht="47.15" customHeight="1" x14ac:dyDescent="0.45">
      <c r="A11" s="406">
        <v>1</v>
      </c>
      <c r="B11" s="407" t="s">
        <v>2229</v>
      </c>
      <c r="C11" s="407" t="s">
        <v>2327</v>
      </c>
      <c r="D11" s="441"/>
      <c r="E11" s="427">
        <v>10590</v>
      </c>
      <c r="F11" s="428">
        <v>44972</v>
      </c>
      <c r="G11" s="557">
        <f t="shared" ref="G11:G25" si="0">IF(IF(AND(E11="",F11=""),IF(AL11="0.00","",AL11),IFERROR((E11/F11)*100,""))=0,"",IF(AND(E11="",F11=""),IF(AL11="0.00","",AL11),IFERROR((E11/F11)*100,"")))</f>
        <v>23.547985413145959</v>
      </c>
      <c r="H11" s="431" t="s">
        <v>378</v>
      </c>
      <c r="I11" s="484"/>
      <c r="J11" s="484"/>
      <c r="K11" s="484"/>
      <c r="L11" s="484"/>
      <c r="M11" s="484"/>
      <c r="N11" s="485" t="str">
        <f>IFERROR(IF(AM11="","",VLOOKUP(AM11,'Overview - Section A'!$P$29:$Q$39,2,FALSE)),"")</f>
        <v/>
      </c>
      <c r="O11" s="484"/>
      <c r="P11" s="431" t="s">
        <v>3910</v>
      </c>
      <c r="Q11" s="410" t="str">
        <f t="array" ref="Q11">IFERROR(IF(INDEX('Reference Records'!$D$44:$D$93,MATCH(LEFT(C11,255),LEFT('Reference Records'!$C$44:$C$93,255),0))=0,"",INDEX('Reference Records'!$D$44:$D$93,MATCH(LEFT(C11,255),LEFT('Reference Records'!$C$44:$C$93,255),0))),"")</f>
        <v/>
      </c>
      <c r="R11" s="494"/>
      <c r="S11" s="484" t="s">
        <v>2869</v>
      </c>
      <c r="T11" s="484" t="str">
        <f t="shared" ref="T11:T19" si="1">IFERROR(IF(AK11="","",AK11),"")</f>
        <v>El Salvador</v>
      </c>
      <c r="U11" s="484" t="str">
        <f>IFERROR(IF(AP11="","",VLOOKUP(AP11,'Picklist Mapping'!$C$3:$D$4,2,FALSE)),"")</f>
        <v/>
      </c>
      <c r="V11" s="431"/>
      <c r="W11" s="441" t="s">
        <v>3931</v>
      </c>
      <c r="X11" s="490" t="str">
        <f>IFERROR(IF(VLOOKUP(B11,'Reference Records'!$C$96:$D$119,2,FALSE)=0,"",VLOOKUP(B11,'Reference Records'!$C$96:$D$119,2,FALSE)),"")</f>
        <v>MCI-00002</v>
      </c>
      <c r="Y11" s="457" t="str">
        <f t="shared" ref="Y11:Y25" si="2">IF(Q11&lt;&gt;"",C11&amp;D11,"")</f>
        <v/>
      </c>
      <c r="Z11" s="457"/>
      <c r="AA11" s="457" t="str">
        <f t="shared" ref="AA11:AA25" si="3">C11&amp;D11</f>
        <v>KP-1c(M): Porcentaje de trabajadores del sexo cubiertos por programas de prevención del VIH; paquete de servicios definido</v>
      </c>
      <c r="AB11" s="457" t="str">
        <f>IFERROR(IF('Overview - Section A'!$AN$5="Funding Request",VLOOKUP(S11,'Overview - Section A'!$M$29:$P$39,4,FALSE),IF(AM11="","",AM11)),"")</f>
        <v>a1236000009dRoyAAE</v>
      </c>
      <c r="AC11" s="457" t="b">
        <f t="shared" ref="AC11:AC25" si="4">IFERROR(IF(OR(C11&lt;&gt;"",D11&lt;&gt;""),TRUE,FALSE),FALSE)</f>
        <v>1</v>
      </c>
      <c r="AD11" s="457"/>
      <c r="AE11" s="457" t="str">
        <f t="array" ref="AE11">IFERROR(IF(INDEX('Overview - Section A'!$H$100:$H$117,MATCH(LEFT(B11,255),LEFT('Overview - Section A'!$E$100:$E$117,255),0))=0,"",INDEX('Overview - Section A'!$H$100:$H$117,MATCH(LEFT(B11,255),LEFT('Overview - Section A'!$E$100:$E$117,255),0))),"")</f>
        <v>a1P36000002L9FcEAK</v>
      </c>
      <c r="AF11" s="457" t="s">
        <v>717</v>
      </c>
      <c r="AG11" s="457" t="str">
        <f t="array" ref="AG11">IFERROR(IF(INDEX('Reference Records'!$G$44:$G$93,MATCH(LEFT(C11,255),LEFT('Reference Records'!$C$44:$C$93,255),0))=0,"",INDEX('Reference Records'!$G$44:$G$93,MATCH(LEFT(C11,255),LEFT('Reference Records'!$C$44:$C$93,255),0))),"")</f>
        <v>a1O36000001EGIlEAO</v>
      </c>
      <c r="AH11" s="457" t="str">
        <f>IFERROR(IF('Overview - Section A'!$AN$5="Funding Request",IF('Reference Records'!$B$276&lt;&gt;"",VLOOKUP(T11,'Reference Records'!$B$276:$C$277,2,FALSE),VLOOKUP(T11,'Reference Records'!$A$289:$C$620,3,FALSE)),VLOOKUP(T11,'Reference Records'!$A$623:$C$624,3,FALSE)),"")</f>
        <v>a1A360000013M3WEAU</v>
      </c>
      <c r="AI11" s="495"/>
      <c r="AJ11" s="457"/>
      <c r="AK11" s="457" t="s">
        <v>411</v>
      </c>
      <c r="AL11" s="496"/>
      <c r="AM11" s="495"/>
      <c r="AN11" s="457"/>
      <c r="AO11" s="492" t="str">
        <f>IFERROR(VLOOKUP(U11,'Picklist Mapping'!$B$3:$C$4,2,FALSE),"")</f>
        <v/>
      </c>
      <c r="AP11" s="497"/>
      <c r="AQ11" s="492"/>
      <c r="AR11" s="431"/>
      <c r="AS11" s="441"/>
      <c r="AT11" s="431"/>
      <c r="AU11" s="431"/>
      <c r="AV11" s="457" t="s">
        <v>408</v>
      </c>
      <c r="AW11" s="130"/>
      <c r="AX11" s="135"/>
      <c r="AY11" s="135"/>
    </row>
    <row r="12" spans="1:51" ht="47.15" customHeight="1" x14ac:dyDescent="0.45">
      <c r="A12" s="406">
        <v>2</v>
      </c>
      <c r="B12" s="407" t="s">
        <v>2229</v>
      </c>
      <c r="C12" s="407" t="s">
        <v>2330</v>
      </c>
      <c r="D12" s="441"/>
      <c r="E12" s="428">
        <v>7750</v>
      </c>
      <c r="F12" s="428">
        <v>44972</v>
      </c>
      <c r="G12" s="557">
        <f t="shared" si="0"/>
        <v>17.232944943520412</v>
      </c>
      <c r="H12" s="431" t="s">
        <v>378</v>
      </c>
      <c r="I12" s="484"/>
      <c r="J12" s="484"/>
      <c r="K12" s="484"/>
      <c r="L12" s="484"/>
      <c r="M12" s="484"/>
      <c r="N12" s="485" t="str">
        <f>IFERROR(IF(AM12="","",VLOOKUP(AM12,'Overview - Section A'!$P$29:$Q$39,2,FALSE)),"")</f>
        <v/>
      </c>
      <c r="O12" s="484"/>
      <c r="P12" s="431" t="s">
        <v>3905</v>
      </c>
      <c r="Q12" s="410" t="str">
        <f t="array" ref="Q12">IFERROR(IF(INDEX('Reference Records'!$D$44:$D$93,MATCH(LEFT(C12,255),LEFT('Reference Records'!$C$44:$C$93,255),0))=0,"",INDEX('Reference Records'!$D$44:$D$93,MATCH(LEFT(C12,255),LEFT('Reference Records'!$C$44:$C$93,255),0))),"")</f>
        <v/>
      </c>
      <c r="R12" s="494"/>
      <c r="S12" s="484" t="s">
        <v>2869</v>
      </c>
      <c r="T12" s="484" t="str">
        <f t="shared" si="1"/>
        <v>El Salvador</v>
      </c>
      <c r="U12" s="484" t="str">
        <f>IFERROR(IF(AP12="","",VLOOKUP(AP12,'Picklist Mapping'!$C$3:$D$4,2,FALSE)),"")</f>
        <v/>
      </c>
      <c r="V12" s="431"/>
      <c r="W12" s="441" t="s">
        <v>3941</v>
      </c>
      <c r="X12" s="490" t="str">
        <f>IFERROR(IF(VLOOKUP(B12,'Reference Records'!$C$96:$D$119,2,FALSE)=0,"",VLOOKUP(B12,'Reference Records'!$C$96:$D$119,2,FALSE)),"")</f>
        <v>MCI-00002</v>
      </c>
      <c r="Y12" s="457" t="str">
        <f t="shared" si="2"/>
        <v/>
      </c>
      <c r="Z12" s="457"/>
      <c r="AA12" s="457" t="str">
        <f t="shared" si="3"/>
        <v>KP-3c(M): Porcentaje de trabajadores del sexo que se han sometido a pruebas de VIH durante el período de informe y conocen los resultados</v>
      </c>
      <c r="AB12" s="457" t="str">
        <f>IFERROR(IF('Overview - Section A'!$AN$5="Funding Request",VLOOKUP(S12,'Overview - Section A'!$M$29:$P$39,4,FALSE),IF(AM12="","",AM12)),"")</f>
        <v>a1236000009dRoyAAE</v>
      </c>
      <c r="AC12" s="457" t="b">
        <f t="shared" si="4"/>
        <v>1</v>
      </c>
      <c r="AD12" s="457"/>
      <c r="AE12" s="457" t="str">
        <f t="array" ref="AE12">IFERROR(IF(INDEX('Overview - Section A'!$H$100:$H$117,MATCH(LEFT(B12,255),LEFT('Overview - Section A'!$E$100:$E$117,255),0))=0,"",INDEX('Overview - Section A'!$H$100:$H$117,MATCH(LEFT(B12,255),LEFT('Overview - Section A'!$E$100:$E$117,255),0))),"")</f>
        <v>a1P36000002L9FcEAK</v>
      </c>
      <c r="AF12" s="457" t="s">
        <v>718</v>
      </c>
      <c r="AG12" s="457" t="str">
        <f t="array" ref="AG12">IFERROR(IF(INDEX('Reference Records'!$G$44:$G$93,MATCH(LEFT(C12,255),LEFT('Reference Records'!$C$44:$C$93,255),0))=0,"",INDEX('Reference Records'!$G$44:$G$93,MATCH(LEFT(C12,255),LEFT('Reference Records'!$C$44:$C$93,255),0))),"")</f>
        <v>a1O36000001EGInEAO</v>
      </c>
      <c r="AH12" s="457" t="str">
        <f>IFERROR(IF('Overview - Section A'!$AN$5="Funding Request",IF('Reference Records'!$B$276&lt;&gt;"",VLOOKUP(T12,'Reference Records'!$B$276:$C$277,2,FALSE),VLOOKUP(T12,'Reference Records'!$A$289:$C$620,3,FALSE)),VLOOKUP(T12,'Reference Records'!$A$623:$C$624,3,FALSE)),"")</f>
        <v>a1A360000013M3WEAU</v>
      </c>
      <c r="AI12" s="495"/>
      <c r="AJ12" s="457"/>
      <c r="AK12" s="457" t="s">
        <v>411</v>
      </c>
      <c r="AL12" s="496"/>
      <c r="AM12" s="495"/>
      <c r="AN12" s="457"/>
      <c r="AO12" s="492" t="str">
        <f>IFERROR(VLOOKUP(U12,'Picklist Mapping'!$B$3:$C$4,2,FALSE),"")</f>
        <v/>
      </c>
      <c r="AP12" s="497"/>
      <c r="AQ12" s="492"/>
      <c r="AR12" s="431"/>
      <c r="AS12" s="441"/>
      <c r="AT12" s="431"/>
      <c r="AU12" s="431"/>
      <c r="AV12" s="457" t="s">
        <v>408</v>
      </c>
      <c r="AW12" s="130"/>
      <c r="AX12" s="135"/>
      <c r="AY12" s="135"/>
    </row>
    <row r="13" spans="1:51" ht="47.15" customHeight="1" x14ac:dyDescent="0.45">
      <c r="A13" s="406">
        <v>3</v>
      </c>
      <c r="B13" s="407" t="s">
        <v>2293</v>
      </c>
      <c r="C13" s="407" t="s">
        <v>2438</v>
      </c>
      <c r="D13" s="441"/>
      <c r="E13" s="428">
        <v>1609</v>
      </c>
      <c r="F13" s="428">
        <v>2011</v>
      </c>
      <c r="G13" s="557">
        <f t="shared" si="0"/>
        <v>80.009945300845359</v>
      </c>
      <c r="H13" s="431" t="s">
        <v>378</v>
      </c>
      <c r="I13" s="484"/>
      <c r="J13" s="484"/>
      <c r="K13" s="484"/>
      <c r="L13" s="484"/>
      <c r="M13" s="484"/>
      <c r="N13" s="485" t="str">
        <f>IFERROR(IF(AM13="","",VLOOKUP(AM13,'Overview - Section A'!$P$29:$Q$39,2,FALSE)),"")</f>
        <v/>
      </c>
      <c r="O13" s="484"/>
      <c r="P13" s="431" t="s">
        <v>3910</v>
      </c>
      <c r="Q13" s="410" t="str">
        <f t="array" ref="Q13">IFERROR(IF(INDEX('Reference Records'!$D$44:$D$93,MATCH(LEFT(C13,255),LEFT('Reference Records'!$C$44:$C$93,255),0))=0,"",INDEX('Reference Records'!$D$44:$D$93,MATCH(LEFT(C13,255),LEFT('Reference Records'!$C$44:$C$93,255),0))),"")</f>
        <v/>
      </c>
      <c r="R13" s="494"/>
      <c r="S13" s="484" t="s">
        <v>2869</v>
      </c>
      <c r="T13" s="484" t="str">
        <f t="shared" si="1"/>
        <v>El Salvador</v>
      </c>
      <c r="U13" s="484" t="str">
        <f>IFERROR(IF(AP13="","",VLOOKUP(AP13,'Picklist Mapping'!$C$3:$D$4,2,FALSE)),"")</f>
        <v/>
      </c>
      <c r="V13" s="431"/>
      <c r="W13" s="441" t="s">
        <v>3930</v>
      </c>
      <c r="X13" s="490" t="str">
        <f>IFERROR(IF(VLOOKUP(B13,'Reference Records'!$C$96:$D$119,2,FALSE)=0,"",VLOOKUP(B13,'Reference Records'!$C$96:$D$119,2,FALSE)),"")</f>
        <v>MCI-00531</v>
      </c>
      <c r="Y13" s="457" t="str">
        <f t="shared" si="2"/>
        <v/>
      </c>
      <c r="Z13" s="457"/>
      <c r="AA13" s="457" t="str">
        <f t="shared" si="3"/>
        <v>KP-1b(M): Porcentaje de personas transgénero cubiertas por programas de prevención del VIH; paquete definido de servicios</v>
      </c>
      <c r="AB13" s="457" t="str">
        <f>IFERROR(IF('Overview - Section A'!$AN$5="Funding Request",VLOOKUP(S13,'Overview - Section A'!$M$29:$P$39,4,FALSE),IF(AM13="","",AM13)),"")</f>
        <v>a1236000009dRoyAAE</v>
      </c>
      <c r="AC13" s="457" t="b">
        <f t="shared" si="4"/>
        <v>1</v>
      </c>
      <c r="AD13" s="457"/>
      <c r="AE13" s="457" t="str">
        <f t="array" ref="AE13">IFERROR(IF(INDEX('Overview - Section A'!$H$100:$H$117,MATCH(LEFT(B13,255),LEFT('Overview - Section A'!$E$100:$E$117,255),0))=0,"",INDEX('Overview - Section A'!$H$100:$H$117,MATCH(LEFT(B13,255),LEFT('Overview - Section A'!$E$100:$E$117,255),0))),"")</f>
        <v>a1P36000002L9FfEAK</v>
      </c>
      <c r="AF13" s="457" t="s">
        <v>719</v>
      </c>
      <c r="AG13" s="457" t="str">
        <f t="array" ref="AG13">IFERROR(IF(INDEX('Reference Records'!$G$44:$G$93,MATCH(LEFT(C13,255),LEFT('Reference Records'!$C$44:$C$93,255),0))=0,"",INDEX('Reference Records'!$G$44:$G$93,MATCH(LEFT(C13,255),LEFT('Reference Records'!$C$44:$C$93,255),0))),"")</f>
        <v>a1O36000001qZ9dEAE</v>
      </c>
      <c r="AH13" s="457" t="str">
        <f>IFERROR(IF('Overview - Section A'!$AN$5="Funding Request",IF('Reference Records'!$B$276&lt;&gt;"",VLOOKUP(T13,'Reference Records'!$B$276:$C$277,2,FALSE),VLOOKUP(T13,'Reference Records'!$A$289:$C$620,3,FALSE)),VLOOKUP(T13,'Reference Records'!$A$623:$C$624,3,FALSE)),"")</f>
        <v>a1A360000013M3WEAU</v>
      </c>
      <c r="AI13" s="495"/>
      <c r="AJ13" s="457"/>
      <c r="AK13" s="457" t="s">
        <v>411</v>
      </c>
      <c r="AL13" s="496"/>
      <c r="AM13" s="495"/>
      <c r="AN13" s="457"/>
      <c r="AO13" s="492" t="str">
        <f>IFERROR(VLOOKUP(U13,'Picklist Mapping'!$B$3:$C$4,2,FALSE),"")</f>
        <v/>
      </c>
      <c r="AP13" s="497"/>
      <c r="AQ13" s="492"/>
      <c r="AR13" s="431"/>
      <c r="AS13" s="441"/>
      <c r="AT13" s="431"/>
      <c r="AU13" s="431"/>
      <c r="AV13" s="457" t="s">
        <v>408</v>
      </c>
      <c r="AW13" s="130"/>
      <c r="AX13" s="135"/>
      <c r="AY13" s="135"/>
    </row>
    <row r="14" spans="1:51" ht="47.15" customHeight="1" x14ac:dyDescent="0.45">
      <c r="A14" s="406">
        <v>4</v>
      </c>
      <c r="B14" s="407" t="s">
        <v>2293</v>
      </c>
      <c r="C14" s="407" t="s">
        <v>2441</v>
      </c>
      <c r="D14" s="441"/>
      <c r="E14" s="428">
        <v>1207</v>
      </c>
      <c r="F14" s="428">
        <v>2011</v>
      </c>
      <c r="G14" s="557">
        <f t="shared" si="0"/>
        <v>60.019890601690705</v>
      </c>
      <c r="H14" s="431" t="s">
        <v>378</v>
      </c>
      <c r="I14" s="484"/>
      <c r="J14" s="484"/>
      <c r="K14" s="484"/>
      <c r="L14" s="484"/>
      <c r="M14" s="484"/>
      <c r="N14" s="485" t="str">
        <f>IFERROR(IF(AM14="","",VLOOKUP(AM14,'Overview - Section A'!$P$29:$Q$39,2,FALSE)),"")</f>
        <v/>
      </c>
      <c r="O14" s="484"/>
      <c r="P14" s="431" t="s">
        <v>3905</v>
      </c>
      <c r="Q14" s="410" t="str">
        <f t="array" ref="Q14">IFERROR(IF(INDEX('Reference Records'!$D$44:$D$93,MATCH(LEFT(C14,255),LEFT('Reference Records'!$C$44:$C$93,255),0))=0,"",INDEX('Reference Records'!$D$44:$D$93,MATCH(LEFT(C14,255),LEFT('Reference Records'!$C$44:$C$93,255),0))),"")</f>
        <v/>
      </c>
      <c r="R14" s="494"/>
      <c r="S14" s="484" t="s">
        <v>2869</v>
      </c>
      <c r="T14" s="484" t="str">
        <f t="shared" si="1"/>
        <v>El Salvador</v>
      </c>
      <c r="U14" s="484" t="str">
        <f>IFERROR(IF(AP14="","",VLOOKUP(AP14,'Picklist Mapping'!$C$3:$D$4,2,FALSE)),"")</f>
        <v/>
      </c>
      <c r="V14" s="431"/>
      <c r="W14" s="441" t="s">
        <v>3942</v>
      </c>
      <c r="X14" s="490" t="str">
        <f>IFERROR(IF(VLOOKUP(B14,'Reference Records'!$C$96:$D$119,2,FALSE)=0,"",VLOOKUP(B14,'Reference Records'!$C$96:$D$119,2,FALSE)),"")</f>
        <v>MCI-00531</v>
      </c>
      <c r="Y14" s="457" t="str">
        <f t="shared" si="2"/>
        <v/>
      </c>
      <c r="Z14" s="457"/>
      <c r="AA14" s="457" t="str">
        <f t="shared" si="3"/>
        <v>KP-3b(M): Porcentaje de personas transgénero que se han sometido a pruebas de VIH durante el período de informe y conocen los resultados</v>
      </c>
      <c r="AB14" s="457" t="str">
        <f>IFERROR(IF('Overview - Section A'!$AN$5="Funding Request",VLOOKUP(S14,'Overview - Section A'!$M$29:$P$39,4,FALSE),IF(AM14="","",AM14)),"")</f>
        <v>a1236000009dRoyAAE</v>
      </c>
      <c r="AC14" s="457" t="b">
        <f t="shared" si="4"/>
        <v>1</v>
      </c>
      <c r="AD14" s="457"/>
      <c r="AE14" s="457" t="str">
        <f t="array" ref="AE14">IFERROR(IF(INDEX('Overview - Section A'!$H$100:$H$117,MATCH(LEFT(B14,255),LEFT('Overview - Section A'!$E$100:$E$117,255),0))=0,"",INDEX('Overview - Section A'!$H$100:$H$117,MATCH(LEFT(B14,255),LEFT('Overview - Section A'!$E$100:$E$117,255),0))),"")</f>
        <v>a1P36000002L9FfEAK</v>
      </c>
      <c r="AF14" s="457" t="s">
        <v>720</v>
      </c>
      <c r="AG14" s="457" t="str">
        <f t="array" ref="AG14">IFERROR(IF(INDEX('Reference Records'!$G$44:$G$93,MATCH(LEFT(C14,255),LEFT('Reference Records'!$C$44:$C$93,255),0))=0,"",INDEX('Reference Records'!$G$44:$G$93,MATCH(LEFT(C14,255),LEFT('Reference Records'!$C$44:$C$93,255),0))),"")</f>
        <v>a1O36000001qZ9eEAE</v>
      </c>
      <c r="AH14" s="457" t="str">
        <f>IFERROR(IF('Overview - Section A'!$AN$5="Funding Request",IF('Reference Records'!$B$276&lt;&gt;"",VLOOKUP(T14,'Reference Records'!$B$276:$C$277,2,FALSE),VLOOKUP(T14,'Reference Records'!$A$289:$C$620,3,FALSE)),VLOOKUP(T14,'Reference Records'!$A$623:$C$624,3,FALSE)),"")</f>
        <v>a1A360000013M3WEAU</v>
      </c>
      <c r="AI14" s="495"/>
      <c r="AJ14" s="457"/>
      <c r="AK14" s="457" t="s">
        <v>411</v>
      </c>
      <c r="AL14" s="496"/>
      <c r="AM14" s="495"/>
      <c r="AN14" s="457"/>
      <c r="AO14" s="492" t="str">
        <f>IFERROR(VLOOKUP(U14,'Picklist Mapping'!$B$3:$C$4,2,FALSE),"")</f>
        <v/>
      </c>
      <c r="AP14" s="497"/>
      <c r="AQ14" s="492"/>
      <c r="AR14" s="431"/>
      <c r="AS14" s="441"/>
      <c r="AT14" s="431"/>
      <c r="AU14" s="431"/>
      <c r="AV14" s="457" t="s">
        <v>408</v>
      </c>
      <c r="AW14" s="130"/>
      <c r="AX14" s="135"/>
      <c r="AY14" s="135"/>
    </row>
    <row r="15" spans="1:51" ht="47.15" customHeight="1" x14ac:dyDescent="0.45">
      <c r="A15" s="406">
        <v>5</v>
      </c>
      <c r="B15" s="407" t="s">
        <v>2305</v>
      </c>
      <c r="C15" s="407" t="s">
        <v>2449</v>
      </c>
      <c r="D15" s="441"/>
      <c r="E15" s="427">
        <v>21692</v>
      </c>
      <c r="F15" s="428">
        <v>54140</v>
      </c>
      <c r="G15" s="557">
        <f t="shared" si="0"/>
        <v>40.066494274104173</v>
      </c>
      <c r="H15" s="431" t="s">
        <v>378</v>
      </c>
      <c r="I15" s="484"/>
      <c r="J15" s="484"/>
      <c r="K15" s="484"/>
      <c r="L15" s="484"/>
      <c r="M15" s="484"/>
      <c r="N15" s="485" t="str">
        <f>IFERROR(IF(AM15="","",VLOOKUP(AM15,'Overview - Section A'!$P$29:$Q$39,2,FALSE)),"")</f>
        <v/>
      </c>
      <c r="O15" s="484"/>
      <c r="P15" s="431" t="s">
        <v>3910</v>
      </c>
      <c r="Q15" s="410" t="str">
        <f t="array" ref="Q15">IFERROR(IF(INDEX('Reference Records'!$D$44:$D$93,MATCH(LEFT(C15,255),LEFT('Reference Records'!$C$44:$C$93,255),0))=0,"",INDEX('Reference Records'!$D$44:$D$93,MATCH(LEFT(C15,255),LEFT('Reference Records'!$C$44:$C$93,255),0))),"")</f>
        <v/>
      </c>
      <c r="R15" s="494"/>
      <c r="S15" s="484" t="s">
        <v>2869</v>
      </c>
      <c r="T15" s="484" t="str">
        <f t="shared" si="1"/>
        <v>El Salvador</v>
      </c>
      <c r="U15" s="484" t="str">
        <f>IFERROR(IF(AP15="","",VLOOKUP(AP15,'Picklist Mapping'!$C$3:$D$4,2,FALSE)),"")</f>
        <v/>
      </c>
      <c r="V15" s="431"/>
      <c r="W15" s="441" t="s">
        <v>3929</v>
      </c>
      <c r="X15" s="490" t="str">
        <f>IFERROR(IF(VLOOKUP(B15,'Reference Records'!$C$96:$D$119,2,FALSE)=0,"",VLOOKUP(B15,'Reference Records'!$C$96:$D$119,2,FALSE)),"")</f>
        <v>MCI-00534</v>
      </c>
      <c r="Y15" s="457" t="str">
        <f t="shared" si="2"/>
        <v/>
      </c>
      <c r="Z15" s="457"/>
      <c r="AA15" s="457" t="str">
        <f t="shared" si="3"/>
        <v>KP-1a(M): Porcentaje de hombres que tienen relaciones sexuales con hombres cubiertos por programas de prevención del VIH (paquetes definidos de servicios)</v>
      </c>
      <c r="AB15" s="457" t="str">
        <f>IFERROR(IF('Overview - Section A'!$AN$5="Funding Request",VLOOKUP(S15,'Overview - Section A'!$M$29:$P$39,4,FALSE),IF(AM15="","",AM15)),"")</f>
        <v>a1236000009dRoyAAE</v>
      </c>
      <c r="AC15" s="457" t="b">
        <f t="shared" si="4"/>
        <v>1</v>
      </c>
      <c r="AD15" s="457"/>
      <c r="AE15" s="457" t="str">
        <f t="array" ref="AE15">IFERROR(IF(INDEX('Overview - Section A'!$H$100:$H$117,MATCH(LEFT(B15,255),LEFT('Overview - Section A'!$E$100:$E$117,255),0))=0,"",INDEX('Overview - Section A'!$H$100:$H$117,MATCH(LEFT(B15,255),LEFT('Overview - Section A'!$E$100:$E$117,255),0))),"")</f>
        <v>a1P36000002L9FgEAK</v>
      </c>
      <c r="AF15" s="457" t="s">
        <v>721</v>
      </c>
      <c r="AG15" s="457" t="str">
        <f t="array" ref="AG15">IFERROR(IF(INDEX('Reference Records'!$G$44:$G$93,MATCH(LEFT(C15,255),LEFT('Reference Records'!$C$44:$C$93,255),0))=0,"",INDEX('Reference Records'!$G$44:$G$93,MATCH(LEFT(C15,255),LEFT('Reference Records'!$C$44:$C$93,255),0))),"")</f>
        <v>a1O36000001qZ9bEAE</v>
      </c>
      <c r="AH15" s="457" t="str">
        <f>IFERROR(IF('Overview - Section A'!$AN$5="Funding Request",IF('Reference Records'!$B$276&lt;&gt;"",VLOOKUP(T15,'Reference Records'!$B$276:$C$277,2,FALSE),VLOOKUP(T15,'Reference Records'!$A$289:$C$620,3,FALSE)),VLOOKUP(T15,'Reference Records'!$A$623:$C$624,3,FALSE)),"")</f>
        <v>a1A360000013M3WEAU</v>
      </c>
      <c r="AI15" s="495"/>
      <c r="AJ15" s="457"/>
      <c r="AK15" s="457" t="s">
        <v>411</v>
      </c>
      <c r="AL15" s="496"/>
      <c r="AM15" s="495"/>
      <c r="AN15" s="457"/>
      <c r="AO15" s="492" t="str">
        <f>IFERROR(VLOOKUP(U15,'Picklist Mapping'!$B$3:$C$4,2,FALSE),"")</f>
        <v/>
      </c>
      <c r="AP15" s="497"/>
      <c r="AQ15" s="492"/>
      <c r="AR15" s="431"/>
      <c r="AS15" s="441"/>
      <c r="AT15" s="431"/>
      <c r="AU15" s="431"/>
      <c r="AV15" s="457" t="s">
        <v>408</v>
      </c>
      <c r="AW15" s="130"/>
      <c r="AX15" s="135"/>
      <c r="AY15" s="135"/>
    </row>
    <row r="16" spans="1:51" ht="47.15" customHeight="1" x14ac:dyDescent="0.45">
      <c r="A16" s="406">
        <v>6</v>
      </c>
      <c r="B16" s="407" t="s">
        <v>2305</v>
      </c>
      <c r="C16" s="407" t="s">
        <v>2452</v>
      </c>
      <c r="D16" s="441"/>
      <c r="E16" s="427">
        <v>15863</v>
      </c>
      <c r="F16" s="428">
        <v>54140</v>
      </c>
      <c r="G16" s="493">
        <f t="shared" si="0"/>
        <v>29.299963058736612</v>
      </c>
      <c r="H16" s="431" t="s">
        <v>378</v>
      </c>
      <c r="I16" s="484"/>
      <c r="J16" s="484"/>
      <c r="K16" s="484"/>
      <c r="L16" s="484"/>
      <c r="M16" s="484"/>
      <c r="N16" s="485" t="str">
        <f>IFERROR(IF(AM16="","",VLOOKUP(AM16,'Overview - Section A'!$P$29:$Q$39,2,FALSE)),"")</f>
        <v/>
      </c>
      <c r="O16" s="484"/>
      <c r="P16" s="431" t="s">
        <v>3905</v>
      </c>
      <c r="Q16" s="410" t="str">
        <f t="array" ref="Q16">IFERROR(IF(INDEX('Reference Records'!$D$44:$D$93,MATCH(LEFT(C16,255),LEFT('Reference Records'!$C$44:$C$93,255),0))=0,"",INDEX('Reference Records'!$D$44:$D$93,MATCH(LEFT(C16,255),LEFT('Reference Records'!$C$44:$C$93,255),0))),"")</f>
        <v/>
      </c>
      <c r="R16" s="494"/>
      <c r="S16" s="484" t="s">
        <v>2869</v>
      </c>
      <c r="T16" s="484" t="str">
        <f t="shared" si="1"/>
        <v>El Salvador</v>
      </c>
      <c r="U16" s="484" t="str">
        <f>IFERROR(IF(AP16="","",VLOOKUP(AP16,'Picklist Mapping'!$C$3:$D$4,2,FALSE)),"")</f>
        <v/>
      </c>
      <c r="V16" s="431"/>
      <c r="W16" s="441" t="s">
        <v>3944</v>
      </c>
      <c r="X16" s="490" t="str">
        <f>IFERROR(IF(VLOOKUP(B16,'Reference Records'!$C$96:$D$119,2,FALSE)=0,"",VLOOKUP(B16,'Reference Records'!$C$96:$D$119,2,FALSE)),"")</f>
        <v>MCI-00534</v>
      </c>
      <c r="Y16" s="457" t="str">
        <f t="shared" si="2"/>
        <v/>
      </c>
      <c r="Z16" s="457"/>
      <c r="AA16" s="457" t="str">
        <f t="shared" si="3"/>
        <v>KP-3a(M): Porcentaje de hombres que tienen relaciones sexuales con hombres que se han sometido a pruebas de VIH durante el período de informe y conocen los resultados</v>
      </c>
      <c r="AB16" s="457" t="str">
        <f>IFERROR(IF('Overview - Section A'!$AN$5="Funding Request",VLOOKUP(S16,'Overview - Section A'!$M$29:$P$39,4,FALSE),IF(AM16="","",AM16)),"")</f>
        <v>a1236000009dRoyAAE</v>
      </c>
      <c r="AC16" s="457" t="b">
        <f t="shared" si="4"/>
        <v>1</v>
      </c>
      <c r="AD16" s="457"/>
      <c r="AE16" s="457" t="str">
        <f t="array" ref="AE16">IFERROR(IF(INDEX('Overview - Section A'!$H$100:$H$117,MATCH(LEFT(B16,255),LEFT('Overview - Section A'!$E$100:$E$117,255),0))=0,"",INDEX('Overview - Section A'!$H$100:$H$117,MATCH(LEFT(B16,255),LEFT('Overview - Section A'!$E$100:$E$117,255),0))),"")</f>
        <v>a1P36000002L9FgEAK</v>
      </c>
      <c r="AF16" s="457" t="s">
        <v>722</v>
      </c>
      <c r="AG16" s="457" t="str">
        <f t="array" ref="AG16">IFERROR(IF(INDEX('Reference Records'!$G$44:$G$93,MATCH(LEFT(C16,255),LEFT('Reference Records'!$C$44:$C$93,255),0))=0,"",INDEX('Reference Records'!$G$44:$G$93,MATCH(LEFT(C16,255),LEFT('Reference Records'!$C$44:$C$93,255),0))),"")</f>
        <v>a1O36000001qZ9cEAE</v>
      </c>
      <c r="AH16" s="457" t="str">
        <f>IFERROR(IF('Overview - Section A'!$AN$5="Funding Request",IF('Reference Records'!$B$276&lt;&gt;"",VLOOKUP(T16,'Reference Records'!$B$276:$C$277,2,FALSE),VLOOKUP(T16,'Reference Records'!$A$289:$C$620,3,FALSE)),VLOOKUP(T16,'Reference Records'!$A$623:$C$624,3,FALSE)),"")</f>
        <v>a1A360000013M3WEAU</v>
      </c>
      <c r="AI16" s="495"/>
      <c r="AJ16" s="457"/>
      <c r="AK16" s="457" t="s">
        <v>411</v>
      </c>
      <c r="AL16" s="496"/>
      <c r="AM16" s="495"/>
      <c r="AN16" s="457"/>
      <c r="AO16" s="492" t="str">
        <f>IFERROR(VLOOKUP(U16,'Picklist Mapping'!$B$3:$C$4,2,FALSE),"")</f>
        <v/>
      </c>
      <c r="AP16" s="497"/>
      <c r="AQ16" s="492"/>
      <c r="AR16" s="431"/>
      <c r="AS16" s="441"/>
      <c r="AT16" s="431"/>
      <c r="AU16" s="431"/>
      <c r="AV16" s="457" t="s">
        <v>408</v>
      </c>
      <c r="AW16" s="130"/>
      <c r="AX16" s="135"/>
      <c r="AY16" s="135"/>
    </row>
    <row r="17" spans="1:51" ht="47.15" customHeight="1" x14ac:dyDescent="0.45">
      <c r="A17" s="406">
        <v>7</v>
      </c>
      <c r="B17" s="407" t="s">
        <v>2237</v>
      </c>
      <c r="C17" s="407" t="s">
        <v>2351</v>
      </c>
      <c r="D17" s="441"/>
      <c r="E17" s="428">
        <v>17855</v>
      </c>
      <c r="F17" s="428">
        <v>46000</v>
      </c>
      <c r="G17" s="557">
        <f t="shared" si="0"/>
        <v>38.815217391304344</v>
      </c>
      <c r="H17" s="431" t="s">
        <v>378</v>
      </c>
      <c r="I17" s="484"/>
      <c r="J17" s="484"/>
      <c r="K17" s="484"/>
      <c r="L17" s="484"/>
      <c r="M17" s="484"/>
      <c r="N17" s="485" t="str">
        <f>IFERROR(IF(AM17="","",VLOOKUP(AM17,'Overview - Section A'!$P$29:$Q$39,2,FALSE)),"")</f>
        <v/>
      </c>
      <c r="O17" s="484"/>
      <c r="P17" s="431" t="s">
        <v>3905</v>
      </c>
      <c r="Q17" s="410" t="str">
        <f t="array" ref="Q17">IFERROR(IF(INDEX('Reference Records'!$D$44:$D$93,MATCH(LEFT(C17,255),LEFT('Reference Records'!$C$44:$C$93,255),0))=0,"",INDEX('Reference Records'!$D$44:$D$93,MATCH(LEFT(C17,255),LEFT('Reference Records'!$C$44:$C$93,255),0))),"")</f>
        <v/>
      </c>
      <c r="R17" s="494"/>
      <c r="S17" s="484" t="s">
        <v>2869</v>
      </c>
      <c r="T17" s="484" t="str">
        <f t="shared" si="1"/>
        <v>El Salvador</v>
      </c>
      <c r="U17" s="484" t="str">
        <f>IFERROR(IF(AP17="","",VLOOKUP(AP17,'Picklist Mapping'!$C$3:$D$4,2,FALSE)),"")</f>
        <v/>
      </c>
      <c r="V17" s="431"/>
      <c r="W17" s="441" t="s">
        <v>3927</v>
      </c>
      <c r="X17" s="490" t="str">
        <f>IFERROR(IF(VLOOKUP(B17,'Reference Records'!$C$96:$D$119,2,FALSE)=0,"",VLOOKUP(B17,'Reference Records'!$C$96:$D$119,2,FALSE)),"")</f>
        <v>MCI-00004</v>
      </c>
      <c r="Y17" s="457" t="str">
        <f t="shared" si="2"/>
        <v/>
      </c>
      <c r="Z17" s="457"/>
      <c r="AA17" s="457" t="str">
        <f t="shared" si="3"/>
        <v>KP-3e: Porcentaje de otras poblaciones (especificar) que se han sometido a una prueba del VIH y conocen los resultados</v>
      </c>
      <c r="AB17" s="457" t="str">
        <f>IFERROR(IF('Overview - Section A'!$AN$5="Funding Request",VLOOKUP(S17,'Overview - Section A'!$M$29:$P$39,4,FALSE),IF(AM17="","",AM17)),"")</f>
        <v>a1236000009dRoyAAE</v>
      </c>
      <c r="AC17" s="457" t="b">
        <f t="shared" si="4"/>
        <v>1</v>
      </c>
      <c r="AD17" s="457"/>
      <c r="AE17" s="457" t="str">
        <f t="array" ref="AE17">IFERROR(IF(INDEX('Overview - Section A'!$H$100:$H$117,MATCH(LEFT(B17,255),LEFT('Overview - Section A'!$E$100:$E$117,255),0))=0,"",INDEX('Overview - Section A'!$H$100:$H$117,MATCH(LEFT(B17,255),LEFT('Overview - Section A'!$E$100:$E$117,255),0))),"")</f>
        <v>a1P36000002L9FdEAK</v>
      </c>
      <c r="AF17" s="457" t="s">
        <v>723</v>
      </c>
      <c r="AG17" s="457" t="str">
        <f t="array" ref="AG17">IFERROR(IF(INDEX('Reference Records'!$G$44:$G$93,MATCH(LEFT(C17,255),LEFT('Reference Records'!$C$44:$C$93,255),0))=0,"",INDEX('Reference Records'!$G$44:$G$93,MATCH(LEFT(C17,255),LEFT('Reference Records'!$C$44:$C$93,255),0))),"")</f>
        <v>a1O36000001EGIvEAO</v>
      </c>
      <c r="AH17" s="457" t="str">
        <f>IFERROR(IF('Overview - Section A'!$AN$5="Funding Request",IF('Reference Records'!$B$276&lt;&gt;"",VLOOKUP(T17,'Reference Records'!$B$276:$C$277,2,FALSE),VLOOKUP(T17,'Reference Records'!$A$289:$C$620,3,FALSE)),VLOOKUP(T17,'Reference Records'!$A$623:$C$624,3,FALSE)),"")</f>
        <v>a1A360000013M3WEAU</v>
      </c>
      <c r="AI17" s="495"/>
      <c r="AJ17" s="457"/>
      <c r="AK17" s="457" t="s">
        <v>411</v>
      </c>
      <c r="AL17" s="496"/>
      <c r="AM17" s="495"/>
      <c r="AN17" s="457"/>
      <c r="AO17" s="492" t="str">
        <f>IFERROR(VLOOKUP(U17,'Picklist Mapping'!$B$3:$C$4,2,FALSE),"")</f>
        <v/>
      </c>
      <c r="AP17" s="497"/>
      <c r="AQ17" s="492"/>
      <c r="AR17" s="431"/>
      <c r="AS17" s="441"/>
      <c r="AT17" s="431"/>
      <c r="AU17" s="431"/>
      <c r="AV17" s="457" t="s">
        <v>408</v>
      </c>
      <c r="AW17" s="130"/>
      <c r="AX17" s="135"/>
      <c r="AY17" s="135"/>
    </row>
    <row r="18" spans="1:51" ht="47.15" customHeight="1" x14ac:dyDescent="0.45">
      <c r="A18" s="406">
        <v>8</v>
      </c>
      <c r="B18" s="407" t="s">
        <v>2253</v>
      </c>
      <c r="C18" s="407" t="s">
        <v>2077</v>
      </c>
      <c r="D18" s="441"/>
      <c r="E18" s="428">
        <v>9208</v>
      </c>
      <c r="F18" s="428">
        <v>23788</v>
      </c>
      <c r="G18" s="557">
        <f t="shared" si="0"/>
        <v>38.70859256768118</v>
      </c>
      <c r="H18" s="431" t="s">
        <v>378</v>
      </c>
      <c r="I18" s="484"/>
      <c r="J18" s="484"/>
      <c r="K18" s="484"/>
      <c r="L18" s="484"/>
      <c r="M18" s="484"/>
      <c r="N18" s="485" t="str">
        <f>IFERROR(IF(AM18="","",VLOOKUP(AM18,'Overview - Section A'!$P$29:$Q$39,2,FALSE)),"")</f>
        <v/>
      </c>
      <c r="O18" s="484"/>
      <c r="P18" s="431" t="s">
        <v>3905</v>
      </c>
      <c r="Q18" s="410" t="str">
        <f t="array" ref="Q18">IFERROR(IF(INDEX('Reference Records'!$D$44:$D$93,MATCH(LEFT(C18,255),LEFT('Reference Records'!$C$44:$C$93,255),0))=0,"",INDEX('Reference Records'!$D$44:$D$93,MATCH(LEFT(C18,255),LEFT('Reference Records'!$C$44:$C$93,255),0))),"")</f>
        <v>Edad | Sexo,Edad,Grupo de riesgo objetivo,Sexo</v>
      </c>
      <c r="R18" s="494"/>
      <c r="S18" s="484" t="s">
        <v>2869</v>
      </c>
      <c r="T18" s="484" t="str">
        <f t="shared" si="1"/>
        <v>El Salvador</v>
      </c>
      <c r="U18" s="484" t="str">
        <f>IFERROR(IF(AP18="","",VLOOKUP(AP18,'Picklist Mapping'!$C$3:$D$4,2,FALSE)),"")</f>
        <v/>
      </c>
      <c r="V18" s="431"/>
      <c r="W18" s="558" t="s">
        <v>3928</v>
      </c>
      <c r="X18" s="490" t="str">
        <f>IFERROR(IF(VLOOKUP(B18,'Reference Records'!$C$96:$D$119,2,FALSE)=0,"",VLOOKUP(B18,'Reference Records'!$C$96:$D$119,2,FALSE)),"")</f>
        <v>MCI-00007</v>
      </c>
      <c r="Y18" s="457" t="str">
        <f t="shared" si="2"/>
        <v>TCS-1(M): Porcentaje de personas que viven con el VIH  que actualmente reciben tratamiento antirretroviral</v>
      </c>
      <c r="Z18" s="457"/>
      <c r="AA18" s="457" t="str">
        <f t="shared" si="3"/>
        <v>TCS-1(M): Porcentaje de personas que viven con el VIH  que actualmente reciben tratamiento antirretroviral</v>
      </c>
      <c r="AB18" s="457" t="str">
        <f>IFERROR(IF('Overview - Section A'!$AN$5="Funding Request",VLOOKUP(S18,'Overview - Section A'!$M$29:$P$39,4,FALSE),IF(AM18="","",AM18)),"")</f>
        <v>a1236000009dRoyAAE</v>
      </c>
      <c r="AC18" s="457" t="b">
        <f t="shared" si="4"/>
        <v>1</v>
      </c>
      <c r="AD18" s="457"/>
      <c r="AE18" s="457" t="str">
        <f t="array" ref="AE18">IFERROR(IF(INDEX('Overview - Section A'!$H$100:$H$117,MATCH(LEFT(B18,255),LEFT('Overview - Section A'!$E$100:$E$117,255),0))=0,"",INDEX('Overview - Section A'!$H$100:$H$117,MATCH(LEFT(B18,255),LEFT('Overview - Section A'!$E$100:$E$117,255),0))),"")</f>
        <v>a1P36000002L9FeEAK</v>
      </c>
      <c r="AF18" s="457" t="s">
        <v>724</v>
      </c>
      <c r="AG18" s="457" t="str">
        <f t="array" ref="AG18">IFERROR(IF(INDEX('Reference Records'!$G$44:$G$93,MATCH(LEFT(C18,255),LEFT('Reference Records'!$C$44:$C$93,255),0))=0,"",INDEX('Reference Records'!$G$44:$G$93,MATCH(LEFT(C18,255),LEFT('Reference Records'!$C$44:$C$93,255),0))),"")</f>
        <v>a1O36000001EGJ0EAO</v>
      </c>
      <c r="AH18" s="457" t="str">
        <f>IFERROR(IF('Overview - Section A'!$AN$5="Funding Request",IF('Reference Records'!$B$276&lt;&gt;"",VLOOKUP(T18,'Reference Records'!$B$276:$C$277,2,FALSE),VLOOKUP(T18,'Reference Records'!$A$289:$C$620,3,FALSE)),VLOOKUP(T18,'Reference Records'!$A$623:$C$624,3,FALSE)),"")</f>
        <v>a1A360000013M3WEAU</v>
      </c>
      <c r="AI18" s="495"/>
      <c r="AJ18" s="457"/>
      <c r="AK18" s="457" t="s">
        <v>411</v>
      </c>
      <c r="AL18" s="496"/>
      <c r="AM18" s="495"/>
      <c r="AN18" s="457"/>
      <c r="AO18" s="492" t="str">
        <f>IFERROR(VLOOKUP(U18,'Picklist Mapping'!$B$3:$C$4,2,FALSE),"")</f>
        <v/>
      </c>
      <c r="AP18" s="497"/>
      <c r="AQ18" s="492"/>
      <c r="AR18" s="431"/>
      <c r="AS18" s="441"/>
      <c r="AT18" s="431"/>
      <c r="AU18" s="431"/>
      <c r="AV18" s="457" t="s">
        <v>408</v>
      </c>
      <c r="AW18" s="130"/>
      <c r="AX18" s="135"/>
      <c r="AY18" s="135"/>
    </row>
    <row r="19" spans="1:51" ht="47.15" customHeight="1" x14ac:dyDescent="0.45">
      <c r="A19" s="406">
        <v>9</v>
      </c>
      <c r="B19" s="407" t="s">
        <v>2253</v>
      </c>
      <c r="C19" s="407" t="s">
        <v>2151</v>
      </c>
      <c r="D19" s="441"/>
      <c r="E19" s="428">
        <v>497</v>
      </c>
      <c r="F19" s="428">
        <v>609</v>
      </c>
      <c r="G19" s="557">
        <f t="shared" si="0"/>
        <v>81.609195402298852</v>
      </c>
      <c r="H19" s="431" t="s">
        <v>377</v>
      </c>
      <c r="I19" s="484"/>
      <c r="J19" s="484"/>
      <c r="K19" s="484"/>
      <c r="L19" s="484"/>
      <c r="M19" s="484"/>
      <c r="N19" s="485" t="str">
        <f>IFERROR(IF(AM19="","",VLOOKUP(AM19,'Overview - Section A'!$P$29:$Q$39,2,FALSE)),"")</f>
        <v/>
      </c>
      <c r="O19" s="484"/>
      <c r="P19" s="431" t="s">
        <v>3905</v>
      </c>
      <c r="Q19" s="410" t="str">
        <f t="array" ref="Q19">IFERROR(IF(INDEX('Reference Records'!$D$44:$D$93,MATCH(LEFT(C19,255),LEFT('Reference Records'!$C$44:$C$93,255),0))=0,"",INDEX('Reference Records'!$D$44:$D$93,MATCH(LEFT(C19,255),LEFT('Reference Records'!$C$44:$C$93,255),0))),"")</f>
        <v>Edad | Sexo</v>
      </c>
      <c r="R19" s="494"/>
      <c r="S19" s="484" t="s">
        <v>2869</v>
      </c>
      <c r="T19" s="484" t="str">
        <f t="shared" si="1"/>
        <v>El Salvador</v>
      </c>
      <c r="U19" s="484" t="str">
        <f>IFERROR(IF(AP19="","",VLOOKUP(AP19,'Picklist Mapping'!$C$3:$D$4,2,FALSE)),"")</f>
        <v/>
      </c>
      <c r="V19" s="431"/>
      <c r="W19" s="441" t="s">
        <v>3943</v>
      </c>
      <c r="X19" s="490" t="str">
        <f>IFERROR(IF(VLOOKUP(B19,'Reference Records'!$C$96:$D$119,2,FALSE)=0,"",VLOOKUP(B19,'Reference Records'!$C$96:$D$119,2,FALSE)),"")</f>
        <v>MCI-00007</v>
      </c>
      <c r="Y19" s="457" t="str">
        <f t="shared" si="2"/>
        <v>TCS-3.1: Porcentaje de personas que viven con el VIH que están en TARV, que tienen una carga viral suprimida a los 12 meses (&lt;1000 copias/ml)</v>
      </c>
      <c r="Z19" s="457"/>
      <c r="AA19" s="457" t="str">
        <f t="shared" si="3"/>
        <v>TCS-3.1: Porcentaje de personas que viven con el VIH que están en TARV, que tienen una carga viral suprimida a los 12 meses (&lt;1000 copias/ml)</v>
      </c>
      <c r="AB19" s="457" t="str">
        <f>IFERROR(IF('Overview - Section A'!$AN$5="Funding Request",VLOOKUP(S19,'Overview - Section A'!$M$29:$P$39,4,FALSE),IF(AM19="","",AM19)),"")</f>
        <v>a1236000009dRoyAAE</v>
      </c>
      <c r="AC19" s="457" t="b">
        <f t="shared" si="4"/>
        <v>1</v>
      </c>
      <c r="AD19" s="457"/>
      <c r="AE19" s="457" t="str">
        <f t="array" ref="AE19">IFERROR(IF(INDEX('Overview - Section A'!$H$100:$H$117,MATCH(LEFT(B19,255),LEFT('Overview - Section A'!$E$100:$E$117,255),0))=0,"",INDEX('Overview - Section A'!$H$100:$H$117,MATCH(LEFT(B19,255),LEFT('Overview - Section A'!$E$100:$E$117,255),0))),"")</f>
        <v>a1P36000002L9FeEAK</v>
      </c>
      <c r="AF19" s="457" t="s">
        <v>725</v>
      </c>
      <c r="AG19" s="457" t="str">
        <f t="array" ref="AG19">IFERROR(IF(INDEX('Reference Records'!$G$44:$G$93,MATCH(LEFT(C19,255),LEFT('Reference Records'!$C$44:$C$93,255),0))=0,"",INDEX('Reference Records'!$G$44:$G$93,MATCH(LEFT(C19,255),LEFT('Reference Records'!$C$44:$C$93,255),0))),"")</f>
        <v>a1O36000001qZ9aEAE</v>
      </c>
      <c r="AH19" s="457" t="str">
        <f>IFERROR(IF('Overview - Section A'!$AN$5="Funding Request",IF('Reference Records'!$B$276&lt;&gt;"",VLOOKUP(T19,'Reference Records'!$B$276:$C$277,2,FALSE),VLOOKUP(T19,'Reference Records'!$A$289:$C$620,3,FALSE)),VLOOKUP(T19,'Reference Records'!$A$623:$C$624,3,FALSE)),"")</f>
        <v>a1A360000013M3WEAU</v>
      </c>
      <c r="AI19" s="495"/>
      <c r="AJ19" s="457"/>
      <c r="AK19" s="457" t="s">
        <v>411</v>
      </c>
      <c r="AL19" s="496"/>
      <c r="AM19" s="495"/>
      <c r="AN19" s="457"/>
      <c r="AO19" s="492" t="str">
        <f>IFERROR(VLOOKUP(U19,'Picklist Mapping'!$B$3:$C$4,2,FALSE),"")</f>
        <v/>
      </c>
      <c r="AP19" s="497"/>
      <c r="AQ19" s="492"/>
      <c r="AR19" s="431"/>
      <c r="AS19" s="441"/>
      <c r="AT19" s="431"/>
      <c r="AU19" s="431"/>
      <c r="AV19" s="457" t="s">
        <v>408</v>
      </c>
      <c r="AW19" s="130"/>
      <c r="AX19" s="135"/>
      <c r="AY19" s="135"/>
    </row>
    <row r="20" spans="1:51" ht="47.15" customHeight="1" x14ac:dyDescent="0.45">
      <c r="A20" s="406">
        <v>10</v>
      </c>
      <c r="B20" s="407" t="s">
        <v>2253</v>
      </c>
      <c r="C20" s="407" t="s">
        <v>2377</v>
      </c>
      <c r="D20" s="441"/>
      <c r="E20" s="427">
        <v>0</v>
      </c>
      <c r="F20" s="428"/>
      <c r="G20" s="557"/>
      <c r="H20" s="431" t="s">
        <v>380</v>
      </c>
      <c r="I20" s="484"/>
      <c r="J20" s="484"/>
      <c r="K20" s="484"/>
      <c r="L20" s="484"/>
      <c r="M20" s="484"/>
      <c r="N20" s="485" t="str">
        <f>IFERROR(IF(AM20="","",VLOOKUP(AM20,'Overview - Section A'!$P$29:$Q$39,2,FALSE)),"")</f>
        <v/>
      </c>
      <c r="O20" s="484"/>
      <c r="P20" s="431" t="s">
        <v>3905</v>
      </c>
      <c r="Q20" s="410" t="str">
        <f t="array" ref="Q20">IFERROR(IF(INDEX('Reference Records'!$D$44:$D$93,MATCH(LEFT(C20,255),LEFT('Reference Records'!$C$44:$C$93,255),0))=0,"",INDEX('Reference Records'!$D$44:$D$93,MATCH(LEFT(C20,255),LEFT('Reference Records'!$C$44:$C$93,255),0))),"")</f>
        <v/>
      </c>
      <c r="R20" s="494"/>
      <c r="S20" s="484" t="s">
        <v>2869</v>
      </c>
      <c r="T20" s="484" t="s">
        <v>411</v>
      </c>
      <c r="U20" s="484" t="str">
        <f>IFERROR(IF(AP20="","",VLOOKUP(AP20,'Picklist Mapping'!$C$3:$D$4,2,FALSE)),"")</f>
        <v/>
      </c>
      <c r="V20" s="431"/>
      <c r="W20" s="441" t="s">
        <v>3940</v>
      </c>
      <c r="X20" s="490" t="str">
        <f>IFERROR(IF(VLOOKUP(B20,'Reference Records'!$C$96:$D$119,2,FALSE)=0,"",VLOOKUP(B20,'Reference Records'!$C$96:$D$119,2,FALSE)),"")</f>
        <v>MCI-00007</v>
      </c>
      <c r="Y20" s="457" t="str">
        <f t="shared" si="2"/>
        <v/>
      </c>
      <c r="Z20" s="457"/>
      <c r="AA20" s="457" t="str">
        <f t="shared" si="3"/>
        <v>TCS-7: Proporción de nuevos individuos con un resultado positivo de VIH que reciben servicios de atención</v>
      </c>
      <c r="AB20" s="457" t="str">
        <f>IFERROR(IF('Overview - Section A'!$AN$5="Funding Request",VLOOKUP(S20,'Overview - Section A'!$M$29:$P$39,4,FALSE),IF(AM20="","",AM20)),"")</f>
        <v>a1236000009dRoyAAE</v>
      </c>
      <c r="AC20" s="457" t="b">
        <f t="shared" si="4"/>
        <v>1</v>
      </c>
      <c r="AD20" s="457"/>
      <c r="AE20" s="457" t="str">
        <f t="array" ref="AE20">IFERROR(IF(INDEX('Overview - Section A'!$H$100:$H$117,MATCH(LEFT(B20,255),LEFT('Overview - Section A'!$E$100:$E$117,255),0))=0,"",INDEX('Overview - Section A'!$H$100:$H$117,MATCH(LEFT(B20,255),LEFT('Overview - Section A'!$E$100:$E$117,255),0))),"")</f>
        <v>a1P36000002L9FeEAK</v>
      </c>
      <c r="AF20" s="457" t="s">
        <v>726</v>
      </c>
      <c r="AG20" s="457" t="str">
        <f t="array" ref="AG20">IFERROR(IF(INDEX('Reference Records'!$G$44:$G$93,MATCH(LEFT(C20,255),LEFT('Reference Records'!$C$44:$C$93,255),0))=0,"",INDEX('Reference Records'!$G$44:$G$93,MATCH(LEFT(C20,255),LEFT('Reference Records'!$C$44:$C$93,255),0))),"")</f>
        <v>a1O36000001qZ9JEAU</v>
      </c>
      <c r="AH20" s="457" t="str">
        <f>IFERROR(IF('Overview - Section A'!$AN$5="Funding Request",IF('Reference Records'!$B$276&lt;&gt;"",VLOOKUP(T20,'Reference Records'!$B$276:$C$277,2,FALSE),VLOOKUP(T20,'Reference Records'!$A$289:$C$620,3,FALSE)),VLOOKUP(T20,'Reference Records'!$A$623:$C$624,3,FALSE)),"")</f>
        <v>a1A360000013M3WEAU</v>
      </c>
      <c r="AI20" s="495"/>
      <c r="AJ20" s="457"/>
      <c r="AK20" s="457" t="s">
        <v>411</v>
      </c>
      <c r="AL20" s="496"/>
      <c r="AM20" s="495"/>
      <c r="AN20" s="457"/>
      <c r="AO20" s="492" t="str">
        <f>IFERROR(VLOOKUP(U20,'Picklist Mapping'!$B$3:$C$4,2,FALSE),"")</f>
        <v/>
      </c>
      <c r="AP20" s="497"/>
      <c r="AQ20" s="492"/>
      <c r="AR20" s="431"/>
      <c r="AS20" s="441"/>
      <c r="AT20" s="431"/>
      <c r="AU20" s="431"/>
      <c r="AV20" s="457" t="s">
        <v>408</v>
      </c>
      <c r="AW20" s="130"/>
      <c r="AX20" s="135"/>
      <c r="AY20" s="135"/>
    </row>
    <row r="21" spans="1:51" ht="47.15" customHeight="1" x14ac:dyDescent="0.45">
      <c r="A21" s="406">
        <v>11</v>
      </c>
      <c r="B21" s="407"/>
      <c r="C21" s="407"/>
      <c r="D21" s="441"/>
      <c r="E21" s="427"/>
      <c r="F21" s="428"/>
      <c r="G21" s="493"/>
      <c r="H21" s="431"/>
      <c r="I21" s="484"/>
      <c r="J21" s="484"/>
      <c r="K21" s="484"/>
      <c r="L21" s="484"/>
      <c r="M21" s="484"/>
      <c r="N21" s="485" t="str">
        <f>IFERROR(IF(AM21="","",VLOOKUP(AM21,'Overview - Section A'!$P$29:$Q$39,2,FALSE)),"")</f>
        <v/>
      </c>
      <c r="O21" s="484"/>
      <c r="P21" s="431"/>
      <c r="Q21" s="410" t="str">
        <f t="array" ref="Q21">IFERROR(IF(INDEX('Reference Records'!$D$44:$D$93,MATCH(LEFT(C21,255),LEFT('Reference Records'!$C$44:$C$93,255),0))=0,"",INDEX('Reference Records'!$D$44:$D$93,MATCH(LEFT(C21,255),LEFT('Reference Records'!$C$44:$C$93,255),0))),"")</f>
        <v/>
      </c>
      <c r="R21" s="494"/>
      <c r="S21" s="484"/>
      <c r="T21" s="484"/>
      <c r="U21" s="484" t="str">
        <f>IFERROR(IF(AP21="","",VLOOKUP(AP21,'Picklist Mapping'!$C$3:$D$4,2,FALSE)),"")</f>
        <v/>
      </c>
      <c r="V21" s="431"/>
      <c r="W21" s="441"/>
      <c r="X21" s="490" t="str">
        <f>IFERROR(IF(VLOOKUP(B21,'Reference Records'!$C$96:$D$119,2,FALSE)=0,"",VLOOKUP(B21,'Reference Records'!$C$96:$D$119,2,FALSE)),"")</f>
        <v/>
      </c>
      <c r="Y21" s="457" t="str">
        <f t="shared" si="2"/>
        <v/>
      </c>
      <c r="Z21" s="457"/>
      <c r="AA21" s="457" t="str">
        <f t="shared" si="3"/>
        <v/>
      </c>
      <c r="AB21" s="457" t="str">
        <f>IFERROR(IF('Overview - Section A'!$AN$5="Funding Request",VLOOKUP(S21,'Overview - Section A'!$M$29:$P$39,4,FALSE),IF(AM21="","",AM21)),"")</f>
        <v/>
      </c>
      <c r="AC21" s="457" t="b">
        <f t="shared" si="4"/>
        <v>0</v>
      </c>
      <c r="AD21" s="457"/>
      <c r="AE21" s="457" t="str">
        <f t="array" ref="AE21">IFERROR(IF(INDEX('Overview - Section A'!$H$100:$H$117,MATCH(LEFT(B21,255),LEFT('Overview - Section A'!$E$100:$E$117,255),0))=0,"",INDEX('Overview - Section A'!$H$100:$H$117,MATCH(LEFT(B21,255),LEFT('Overview - Section A'!$E$100:$E$117,255),0))),"")</f>
        <v>a1P36000002L9FhEAK</v>
      </c>
      <c r="AF21" s="457" t="s">
        <v>727</v>
      </c>
      <c r="AG21" s="457" t="str">
        <f t="array" ref="AG21">IFERROR(IF(INDEX('Reference Records'!$G$44:$G$93,MATCH(LEFT(C21,255),LEFT('Reference Records'!$C$44:$C$93,255),0))=0,"",INDEX('Reference Records'!$G$44:$G$93,MATCH(LEFT(C21,255),LEFT('Reference Records'!$C$44:$C$93,255),0))),"")</f>
        <v/>
      </c>
      <c r="AH21" s="457" t="str">
        <f>IFERROR(IF('Overview - Section A'!$AN$5="Funding Request",IF('Reference Records'!$B$276&lt;&gt;"",VLOOKUP(T21,'Reference Records'!$B$276:$C$277,2,FALSE),VLOOKUP(T21,'Reference Records'!$A$289:$C$620,3,FALSE)),VLOOKUP(T21,'Reference Records'!$A$623:$C$624,3,FALSE)),"")</f>
        <v/>
      </c>
      <c r="AI21" s="495"/>
      <c r="AJ21" s="457"/>
      <c r="AK21" s="457" t="s">
        <v>411</v>
      </c>
      <c r="AL21" s="496"/>
      <c r="AM21" s="495"/>
      <c r="AN21" s="457"/>
      <c r="AO21" s="492" t="str">
        <f>IFERROR(VLOOKUP(U21,'Picklist Mapping'!$B$3:$C$4,2,FALSE),"")</f>
        <v/>
      </c>
      <c r="AP21" s="497"/>
      <c r="AQ21" s="492"/>
      <c r="AR21" s="431"/>
      <c r="AS21" s="441"/>
      <c r="AT21" s="431"/>
      <c r="AU21" s="431"/>
      <c r="AV21" s="457" t="s">
        <v>408</v>
      </c>
      <c r="AW21" s="130"/>
      <c r="AX21" s="135"/>
      <c r="AY21" s="135"/>
    </row>
    <row r="22" spans="1:51" ht="47.15" customHeight="1" x14ac:dyDescent="0.45">
      <c r="A22" s="406">
        <v>12</v>
      </c>
      <c r="B22" s="407"/>
      <c r="C22" s="407"/>
      <c r="D22" s="441"/>
      <c r="E22" s="427"/>
      <c r="F22" s="428"/>
      <c r="G22" s="493" t="str">
        <f t="shared" si="0"/>
        <v/>
      </c>
      <c r="H22" s="431"/>
      <c r="I22" s="484"/>
      <c r="J22" s="484"/>
      <c r="K22" s="484"/>
      <c r="L22" s="484"/>
      <c r="M22" s="484"/>
      <c r="N22" s="485" t="str">
        <f>IFERROR(IF(AM22="","",VLOOKUP(AM22,'Overview - Section A'!$P$29:$Q$39,2,FALSE)),"")</f>
        <v/>
      </c>
      <c r="O22" s="484"/>
      <c r="P22" s="431"/>
      <c r="Q22" s="410" t="str">
        <f t="array" ref="Q22">IFERROR(IF(INDEX('Reference Records'!$D$44:$D$93,MATCH(LEFT(C22,255),LEFT('Reference Records'!$C$44:$C$93,255),0))=0,"",INDEX('Reference Records'!$D$44:$D$93,MATCH(LEFT(C22,255),LEFT('Reference Records'!$C$44:$C$93,255),0))),"")</f>
        <v/>
      </c>
      <c r="R22" s="494"/>
      <c r="S22" s="484"/>
      <c r="T22" s="484"/>
      <c r="U22" s="484" t="str">
        <f>IFERROR(IF(AP22="","",VLOOKUP(AP22,'Picklist Mapping'!$C$3:$D$4,2,FALSE)),"")</f>
        <v/>
      </c>
      <c r="V22" s="431"/>
      <c r="W22" s="441"/>
      <c r="X22" s="490" t="str">
        <f>IFERROR(IF(VLOOKUP(B22,'Reference Records'!$C$96:$D$119,2,FALSE)=0,"",VLOOKUP(B22,'Reference Records'!$C$96:$D$119,2,FALSE)),"")</f>
        <v/>
      </c>
      <c r="Y22" s="457" t="str">
        <f t="shared" si="2"/>
        <v/>
      </c>
      <c r="Z22" s="457"/>
      <c r="AA22" s="457" t="str">
        <f t="shared" si="3"/>
        <v/>
      </c>
      <c r="AB22" s="457" t="str">
        <f>IFERROR(IF('Overview - Section A'!$AN$5="Funding Request",VLOOKUP(S22,'Overview - Section A'!$M$29:$P$39,4,FALSE),IF(AM22="","",AM22)),"")</f>
        <v/>
      </c>
      <c r="AC22" s="457" t="b">
        <f t="shared" si="4"/>
        <v>0</v>
      </c>
      <c r="AD22" s="457"/>
      <c r="AE22" s="457" t="str">
        <f t="array" ref="AE22">IFERROR(IF(INDEX('Overview - Section A'!$H$100:$H$117,MATCH(LEFT(B22,255),LEFT('Overview - Section A'!$E$100:$E$117,255),0))=0,"",INDEX('Overview - Section A'!$H$100:$H$117,MATCH(LEFT(B22,255),LEFT('Overview - Section A'!$E$100:$E$117,255),0))),"")</f>
        <v>a1P36000002L9FhEAK</v>
      </c>
      <c r="AF22" s="457" t="s">
        <v>728</v>
      </c>
      <c r="AG22" s="457" t="str">
        <f t="array" ref="AG22">IFERROR(IF(INDEX('Reference Records'!$G$44:$G$93,MATCH(LEFT(C22,255),LEFT('Reference Records'!$C$44:$C$93,255),0))=0,"",INDEX('Reference Records'!$G$44:$G$93,MATCH(LEFT(C22,255),LEFT('Reference Records'!$C$44:$C$93,255),0))),"")</f>
        <v/>
      </c>
      <c r="AH22" s="457" t="str">
        <f>IFERROR(IF('Overview - Section A'!$AN$5="Funding Request",IF('Reference Records'!$B$276&lt;&gt;"",VLOOKUP(T22,'Reference Records'!$B$276:$C$277,2,FALSE),VLOOKUP(T22,'Reference Records'!$A$289:$C$620,3,FALSE)),VLOOKUP(T22,'Reference Records'!$A$623:$C$624,3,FALSE)),"")</f>
        <v/>
      </c>
      <c r="AI22" s="495"/>
      <c r="AJ22" s="457"/>
      <c r="AK22" s="457" t="s">
        <v>411</v>
      </c>
      <c r="AL22" s="496"/>
      <c r="AM22" s="495"/>
      <c r="AN22" s="457"/>
      <c r="AO22" s="492" t="str">
        <f>IFERROR(VLOOKUP(U22,'Picklist Mapping'!$B$3:$C$4,2,FALSE),"")</f>
        <v/>
      </c>
      <c r="AP22" s="497"/>
      <c r="AQ22" s="492"/>
      <c r="AR22" s="431"/>
      <c r="AS22" s="441"/>
      <c r="AT22" s="431"/>
      <c r="AU22" s="431"/>
      <c r="AV22" s="457" t="s">
        <v>408</v>
      </c>
      <c r="AW22" s="130"/>
      <c r="AX22" s="135"/>
      <c r="AY22" s="135"/>
    </row>
    <row r="23" spans="1:51" ht="47.15" customHeight="1" x14ac:dyDescent="0.45">
      <c r="A23" s="406">
        <v>13</v>
      </c>
      <c r="B23" s="407" t="str">
        <f>IFERROR(IF(AND(C23="",D23=""),"",VLOOKUP(AI23,'Reference records(soft deleted)'!$B$61:$D$89,3,FALSE)),"")</f>
        <v/>
      </c>
      <c r="C23" s="407" t="str">
        <f>IFERROR(VLOOKUP(AJ23,'Reference records(soft deleted)'!$B$94:$D$169,3,FALSE),"")</f>
        <v/>
      </c>
      <c r="D23" s="441"/>
      <c r="E23" s="427"/>
      <c r="F23" s="428"/>
      <c r="G23" s="493" t="str">
        <f t="shared" si="0"/>
        <v/>
      </c>
      <c r="H23" s="431"/>
      <c r="I23" s="484"/>
      <c r="J23" s="484"/>
      <c r="K23" s="484"/>
      <c r="L23" s="484"/>
      <c r="M23" s="484"/>
      <c r="N23" s="485" t="str">
        <f>IFERROR(IF(AM23="","",VLOOKUP(AM23,'Overview - Section A'!$P$29:$Q$39,2,FALSE)),"")</f>
        <v/>
      </c>
      <c r="O23" s="484"/>
      <c r="P23" s="431"/>
      <c r="Q23" s="410" t="str">
        <f t="array" ref="Q23">IFERROR(IF(INDEX('Reference Records'!$D$44:$D$93,MATCH(LEFT(C23,255),LEFT('Reference Records'!$C$44:$C$93,255),0))=0,"",INDEX('Reference Records'!$D$44:$D$93,MATCH(LEFT(C23,255),LEFT('Reference Records'!$C$44:$C$93,255),0))),"")</f>
        <v/>
      </c>
      <c r="R23" s="494"/>
      <c r="S23" s="484" t="str">
        <f>IF('Overview - Section A'!$AN$5="Funding Request",IF(N23="Funding Request Place Holder","",N23),"")</f>
        <v/>
      </c>
      <c r="T23" s="484"/>
      <c r="U23" s="484" t="str">
        <f>IFERROR(IF(AP23="","",VLOOKUP(AP23,'Picklist Mapping'!$C$3:$D$4,2,FALSE)),"")</f>
        <v/>
      </c>
      <c r="V23" s="431"/>
      <c r="W23" s="441"/>
      <c r="X23" s="490" t="str">
        <f>IFERROR(IF(VLOOKUP(B23,'Reference Records'!$C$96:$D$119,2,FALSE)=0,"",VLOOKUP(B23,'Reference Records'!$C$96:$D$119,2,FALSE)),"")</f>
        <v/>
      </c>
      <c r="Y23" s="457" t="str">
        <f t="shared" si="2"/>
        <v/>
      </c>
      <c r="Z23" s="457"/>
      <c r="AA23" s="457" t="str">
        <f t="shared" si="3"/>
        <v/>
      </c>
      <c r="AB23" s="457" t="str">
        <f>IFERROR(IF('Overview - Section A'!$AN$5="Funding Request",VLOOKUP(S23,'Overview - Section A'!$M$29:$P$39,4,FALSE),IF(AM23="","",AM23)),"")</f>
        <v>a1236000009dRozAAE</v>
      </c>
      <c r="AC23" s="457" t="b">
        <f t="shared" si="4"/>
        <v>0</v>
      </c>
      <c r="AD23" s="457"/>
      <c r="AE23" s="457" t="str">
        <f t="array" ref="AE23">IFERROR(IF(INDEX('Overview - Section A'!$H$100:$H$117,MATCH(LEFT(B23,255),LEFT('Overview - Section A'!$E$100:$E$117,255),0))=0,"",INDEX('Overview - Section A'!$H$100:$H$117,MATCH(LEFT(B23,255),LEFT('Overview - Section A'!$E$100:$E$117,255),0))),"")</f>
        <v>a1P36000002L9FhEAK</v>
      </c>
      <c r="AF23" s="457" t="s">
        <v>729</v>
      </c>
      <c r="AG23" s="457" t="str">
        <f t="array" ref="AG23">IFERROR(IF(INDEX('Reference Records'!$G$44:$G$93,MATCH(LEFT(C23,255),LEFT('Reference Records'!$C$44:$C$93,255),0))=0,"",INDEX('Reference Records'!$G$44:$G$93,MATCH(LEFT(C23,255),LEFT('Reference Records'!$C$44:$C$93,255),0))),"")</f>
        <v/>
      </c>
      <c r="AH23" s="457" t="str">
        <f>IFERROR(IF('Overview - Section A'!$AN$5="Funding Request",IF('Reference Records'!$B$276&lt;&gt;"",VLOOKUP(T23,'Reference Records'!$B$276:$C$277,2,FALSE),VLOOKUP(T23,'Reference Records'!$A$289:$C$620,3,FALSE)),VLOOKUP(T23,'Reference Records'!$A$623:$C$624,3,FALSE)),"")</f>
        <v/>
      </c>
      <c r="AI23" s="495"/>
      <c r="AJ23" s="457"/>
      <c r="AK23" s="457" t="s">
        <v>411</v>
      </c>
      <c r="AL23" s="496"/>
      <c r="AM23" s="495"/>
      <c r="AN23" s="457"/>
      <c r="AO23" s="492" t="str">
        <f>IFERROR(VLOOKUP(U23,'Picklist Mapping'!$B$3:$C$4,2,FALSE),"")</f>
        <v/>
      </c>
      <c r="AP23" s="497"/>
      <c r="AQ23" s="492"/>
      <c r="AR23" s="431"/>
      <c r="AS23" s="441"/>
      <c r="AT23" s="431"/>
      <c r="AU23" s="431"/>
      <c r="AV23" s="457" t="s">
        <v>408</v>
      </c>
      <c r="AW23" s="130"/>
      <c r="AX23" s="135"/>
      <c r="AY23" s="135"/>
    </row>
    <row r="24" spans="1:51" ht="47.15" customHeight="1" x14ac:dyDescent="0.45">
      <c r="A24" s="406">
        <v>14</v>
      </c>
      <c r="B24" s="407" t="str">
        <f>IFERROR(IF(AND(C24="",D24=""),"",VLOOKUP(AI24,'Reference records(soft deleted)'!$B$61:$D$89,3,FALSE)),"")</f>
        <v/>
      </c>
      <c r="C24" s="407" t="str">
        <f>IFERROR(VLOOKUP(AJ24,'Reference records(soft deleted)'!$B$94:$D$169,3,FALSE),"")</f>
        <v/>
      </c>
      <c r="D24" s="441"/>
      <c r="E24" s="427"/>
      <c r="F24" s="428"/>
      <c r="G24" s="493" t="str">
        <f t="shared" si="0"/>
        <v/>
      </c>
      <c r="H24" s="431"/>
      <c r="I24" s="484"/>
      <c r="J24" s="484"/>
      <c r="K24" s="484"/>
      <c r="L24" s="484"/>
      <c r="M24" s="484"/>
      <c r="N24" s="485" t="str">
        <f>IFERROR(IF(AM24="","",VLOOKUP(AM24,'Overview - Section A'!$P$29:$Q$39,2,FALSE)),"")</f>
        <v/>
      </c>
      <c r="O24" s="484"/>
      <c r="P24" s="431"/>
      <c r="Q24" s="410" t="str">
        <f t="array" ref="Q24">IFERROR(IF(INDEX('Reference Records'!$D$44:$D$93,MATCH(LEFT(C24,255),LEFT('Reference Records'!$C$44:$C$93,255),0))=0,"",INDEX('Reference Records'!$D$44:$D$93,MATCH(LEFT(C24,255),LEFT('Reference Records'!$C$44:$C$93,255),0))),"")</f>
        <v/>
      </c>
      <c r="R24" s="494"/>
      <c r="S24" s="484" t="str">
        <f>IF('Overview - Section A'!$AN$5="Funding Request",IF(N24="Funding Request Place Holder","",N24),"")</f>
        <v/>
      </c>
      <c r="T24" s="484"/>
      <c r="U24" s="484" t="str">
        <f>IFERROR(IF(AP24="","",VLOOKUP(AP24,'Picklist Mapping'!$C$3:$D$4,2,FALSE)),"")</f>
        <v/>
      </c>
      <c r="V24" s="431"/>
      <c r="W24" s="441"/>
      <c r="X24" s="490" t="str">
        <f>IFERROR(IF(VLOOKUP(B24,'Reference Records'!$C$96:$D$119,2,FALSE)=0,"",VLOOKUP(B24,'Reference Records'!$C$96:$D$119,2,FALSE)),"")</f>
        <v/>
      </c>
      <c r="Y24" s="457" t="str">
        <f t="shared" si="2"/>
        <v/>
      </c>
      <c r="Z24" s="457"/>
      <c r="AA24" s="457" t="str">
        <f t="shared" si="3"/>
        <v/>
      </c>
      <c r="AB24" s="457" t="str">
        <f>IFERROR(IF('Overview - Section A'!$AN$5="Funding Request",VLOOKUP(S24,'Overview - Section A'!$M$29:$P$39,4,FALSE),IF(AM24="","",AM24)),"")</f>
        <v>a1236000009dRozAAE</v>
      </c>
      <c r="AC24" s="457" t="b">
        <f t="shared" si="4"/>
        <v>0</v>
      </c>
      <c r="AD24" s="457"/>
      <c r="AE24" s="457" t="str">
        <f t="array" ref="AE24">IFERROR(IF(INDEX('Overview - Section A'!$H$100:$H$117,MATCH(LEFT(B24,255),LEFT('Overview - Section A'!$E$100:$E$117,255),0))=0,"",INDEX('Overview - Section A'!$H$100:$H$117,MATCH(LEFT(B24,255),LEFT('Overview - Section A'!$E$100:$E$117,255),0))),"")</f>
        <v>a1P36000002L9FhEAK</v>
      </c>
      <c r="AF24" s="457" t="s">
        <v>730</v>
      </c>
      <c r="AG24" s="457" t="str">
        <f t="array" ref="AG24">IFERROR(IF(INDEX('Reference Records'!$G$44:$G$93,MATCH(LEFT(C24,255),LEFT('Reference Records'!$C$44:$C$93,255),0))=0,"",INDEX('Reference Records'!$G$44:$G$93,MATCH(LEFT(C24,255),LEFT('Reference Records'!$C$44:$C$93,255),0))),"")</f>
        <v/>
      </c>
      <c r="AH24" s="457" t="str">
        <f>IFERROR(IF('Overview - Section A'!$AN$5="Funding Request",IF('Reference Records'!$B$276&lt;&gt;"",VLOOKUP(T24,'Reference Records'!$B$276:$C$277,2,FALSE),VLOOKUP(T24,'Reference Records'!$A$289:$C$620,3,FALSE)),VLOOKUP(T24,'Reference Records'!$A$623:$C$624,3,FALSE)),"")</f>
        <v/>
      </c>
      <c r="AI24" s="495"/>
      <c r="AJ24" s="457"/>
      <c r="AK24" s="457" t="s">
        <v>411</v>
      </c>
      <c r="AL24" s="496"/>
      <c r="AM24" s="495"/>
      <c r="AN24" s="457"/>
      <c r="AO24" s="492" t="str">
        <f>IFERROR(VLOOKUP(U24,'Picklist Mapping'!$B$3:$C$4,2,FALSE),"")</f>
        <v/>
      </c>
      <c r="AP24" s="497"/>
      <c r="AQ24" s="492"/>
      <c r="AR24" s="431"/>
      <c r="AS24" s="441"/>
      <c r="AT24" s="431"/>
      <c r="AU24" s="431"/>
      <c r="AV24" s="457" t="s">
        <v>408</v>
      </c>
      <c r="AW24" s="130"/>
      <c r="AX24" s="135"/>
      <c r="AY24" s="135"/>
    </row>
    <row r="25" spans="1:51" ht="47.15" customHeight="1" x14ac:dyDescent="0.45">
      <c r="A25" s="406">
        <v>15</v>
      </c>
      <c r="B25" s="407" t="str">
        <f>IFERROR(IF(AND(C25="",D25=""),"",VLOOKUP(AI25,'Reference records(soft deleted)'!$B$61:$D$89,3,FALSE)),"")</f>
        <v/>
      </c>
      <c r="C25" s="407" t="str">
        <f>IFERROR(VLOOKUP(AJ25,'Reference records(soft deleted)'!$B$94:$D$169,3,FALSE),"")</f>
        <v/>
      </c>
      <c r="D25" s="441"/>
      <c r="E25" s="427"/>
      <c r="F25" s="428"/>
      <c r="G25" s="493" t="str">
        <f t="shared" si="0"/>
        <v/>
      </c>
      <c r="H25" s="431"/>
      <c r="I25" s="484"/>
      <c r="J25" s="484"/>
      <c r="K25" s="484"/>
      <c r="L25" s="484"/>
      <c r="M25" s="484"/>
      <c r="N25" s="485" t="str">
        <f>IFERROR(IF(AM25="","",VLOOKUP(AM25,'Overview - Section A'!$P$29:$Q$39,2,FALSE)),"")</f>
        <v/>
      </c>
      <c r="O25" s="484"/>
      <c r="P25" s="431"/>
      <c r="Q25" s="410" t="str">
        <f t="array" ref="Q25">IFERROR(IF(INDEX('Reference Records'!$D$44:$D$93,MATCH(LEFT(C25,255),LEFT('Reference Records'!$C$44:$C$93,255),0))=0,"",INDEX('Reference Records'!$D$44:$D$93,MATCH(LEFT(C25,255),LEFT('Reference Records'!$C$44:$C$93,255),0))),"")</f>
        <v/>
      </c>
      <c r="R25" s="494"/>
      <c r="S25" s="484" t="str">
        <f>IF('Overview - Section A'!$AN$5="Funding Request",IF(N25="Funding Request Place Holder","",N25),"")</f>
        <v/>
      </c>
      <c r="T25" s="484"/>
      <c r="U25" s="484" t="str">
        <f>IFERROR(IF(AP25="","",VLOOKUP(AP25,'Picklist Mapping'!$C$3:$D$4,2,FALSE)),"")</f>
        <v/>
      </c>
      <c r="V25" s="431"/>
      <c r="W25" s="441"/>
      <c r="X25" s="490" t="str">
        <f>IFERROR(IF(VLOOKUP(B25,'Reference Records'!$C$96:$D$119,2,FALSE)=0,"",VLOOKUP(B25,'Reference Records'!$C$96:$D$119,2,FALSE)),"")</f>
        <v/>
      </c>
      <c r="Y25" s="457" t="str">
        <f t="shared" si="2"/>
        <v/>
      </c>
      <c r="Z25" s="457"/>
      <c r="AA25" s="457" t="str">
        <f t="shared" si="3"/>
        <v/>
      </c>
      <c r="AB25" s="457" t="str">
        <f>IFERROR(IF('Overview - Section A'!$AN$5="Funding Request",VLOOKUP(S25,'Overview - Section A'!$M$29:$P$39,4,FALSE),IF(AM25="","",AM25)),"")</f>
        <v>a1236000009dRozAAE</v>
      </c>
      <c r="AC25" s="457" t="b">
        <f t="shared" si="4"/>
        <v>0</v>
      </c>
      <c r="AD25" s="457"/>
      <c r="AE25" s="457" t="str">
        <f t="array" ref="AE25">IFERROR(IF(INDEX('Overview - Section A'!$H$100:$H$117,MATCH(LEFT(B25,255),LEFT('Overview - Section A'!$E$100:$E$117,255),0))=0,"",INDEX('Overview - Section A'!$H$100:$H$117,MATCH(LEFT(B25,255),LEFT('Overview - Section A'!$E$100:$E$117,255),0))),"")</f>
        <v>a1P36000002L9FhEAK</v>
      </c>
      <c r="AF25" s="457" t="s">
        <v>731</v>
      </c>
      <c r="AG25" s="457" t="str">
        <f t="array" ref="AG25">IFERROR(IF(INDEX('Reference Records'!$G$44:$G$93,MATCH(LEFT(C25,255),LEFT('Reference Records'!$C$44:$C$93,255),0))=0,"",INDEX('Reference Records'!$G$44:$G$93,MATCH(LEFT(C25,255),LEFT('Reference Records'!$C$44:$C$93,255),0))),"")</f>
        <v/>
      </c>
      <c r="AH25" s="457" t="str">
        <f>IFERROR(IF('Overview - Section A'!$AN$5="Funding Request",IF('Reference Records'!$B$276&lt;&gt;"",VLOOKUP(T25,'Reference Records'!$B$276:$C$277,2,FALSE),VLOOKUP(T25,'Reference Records'!$A$289:$C$620,3,FALSE)),VLOOKUP(T25,'Reference Records'!$A$623:$C$624,3,FALSE)),"")</f>
        <v/>
      </c>
      <c r="AI25" s="495"/>
      <c r="AJ25" s="457"/>
      <c r="AK25" s="457" t="s">
        <v>411</v>
      </c>
      <c r="AL25" s="496"/>
      <c r="AM25" s="495"/>
      <c r="AN25" s="457"/>
      <c r="AO25" s="492" t="str">
        <f>IFERROR(VLOOKUP(U25,'Picklist Mapping'!$B$3:$C$4,2,FALSE),"")</f>
        <v/>
      </c>
      <c r="AP25" s="497"/>
      <c r="AQ25" s="492"/>
      <c r="AR25" s="431"/>
      <c r="AS25" s="441"/>
      <c r="AT25" s="431"/>
      <c r="AU25" s="431"/>
      <c r="AV25" s="457" t="s">
        <v>408</v>
      </c>
      <c r="AW25" s="130"/>
      <c r="AX25" s="135"/>
      <c r="AY25" s="135"/>
    </row>
    <row r="26" spans="1:51" ht="1.4" customHeight="1" thickBot="1" x14ac:dyDescent="0.5">
      <c r="A26" s="115"/>
      <c r="B26" s="116"/>
      <c r="C26" s="116"/>
      <c r="D26" s="117"/>
      <c r="E26" s="117"/>
      <c r="F26" s="117"/>
      <c r="G26" s="117"/>
      <c r="H26" s="117"/>
      <c r="I26" s="117"/>
      <c r="J26" s="117"/>
      <c r="K26" s="117"/>
      <c r="L26" s="117"/>
      <c r="M26" s="117"/>
      <c r="N26" s="117"/>
      <c r="O26" s="117"/>
      <c r="P26" s="117"/>
      <c r="Q26" s="63"/>
      <c r="R26" s="117"/>
      <c r="S26" s="117"/>
      <c r="T26" s="117"/>
      <c r="U26" s="117"/>
      <c r="V26" s="117"/>
      <c r="W26" s="63"/>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5"/>
      <c r="AX26" s="135"/>
      <c r="AY26" s="135"/>
    </row>
    <row r="27" spans="1:51" ht="62.4" customHeight="1" thickBot="1" x14ac:dyDescent="0.5">
      <c r="AX27" s="135"/>
      <c r="AY27" s="135"/>
    </row>
    <row r="28" spans="1:51" ht="30.75" customHeight="1" thickBot="1" x14ac:dyDescent="0.5">
      <c r="A28" s="118"/>
      <c r="B28" s="571" t="s">
        <v>289</v>
      </c>
      <c r="C28" s="572"/>
      <c r="D28" s="572"/>
      <c r="E28" s="572"/>
      <c r="F28" s="572"/>
      <c r="G28" s="572"/>
      <c r="H28" s="572"/>
      <c r="I28" s="60"/>
      <c r="J28" s="60"/>
      <c r="K28" s="60"/>
      <c r="L28" s="60"/>
      <c r="M28" s="60"/>
      <c r="N28" s="60"/>
      <c r="O28" s="46"/>
      <c r="P28" s="134"/>
      <c r="Q28" s="133"/>
    </row>
    <row r="29" spans="1:51" ht="45.65" customHeight="1" x14ac:dyDescent="0.45">
      <c r="A29" s="118"/>
      <c r="B29" s="421" t="s">
        <v>290</v>
      </c>
      <c r="C29" s="421" t="s">
        <v>288</v>
      </c>
      <c r="D29" s="421" t="s">
        <v>240</v>
      </c>
      <c r="E29" s="421" t="s">
        <v>276</v>
      </c>
      <c r="F29" s="421" t="s">
        <v>277</v>
      </c>
      <c r="G29" s="421" t="s">
        <v>278</v>
      </c>
      <c r="H29" s="420" t="s">
        <v>91</v>
      </c>
      <c r="I29" s="498"/>
      <c r="J29" s="423" t="s">
        <v>142</v>
      </c>
      <c r="K29" s="423" t="s">
        <v>162</v>
      </c>
      <c r="L29" s="423" t="s">
        <v>56</v>
      </c>
      <c r="M29" s="423" t="s">
        <v>23</v>
      </c>
      <c r="N29" s="423" t="s">
        <v>25</v>
      </c>
      <c r="O29" s="47"/>
      <c r="P29" s="134"/>
      <c r="Q29" s="133"/>
    </row>
    <row r="30" spans="1:51" ht="47.15" hidden="1" customHeight="1" x14ac:dyDescent="0.45">
      <c r="A30" s="118"/>
      <c r="B30" s="499" t="s">
        <v>45</v>
      </c>
      <c r="C30" s="425" t="str">
        <f>IF(B30=B29,"",VLOOKUP(B30,$A$10:$AA$27,27,FALSE))</f>
        <v>[Custom Coverage Indicator Name - Local]</v>
      </c>
      <c r="D30" s="426" t="str">
        <f ca="1">TEXT(IFERROR(INDEX('Overview - Section A'!$A$45:$A$52,MATCH(J30,'Overview - Section A'!$U$45:$U$52,0)),""),"d-mmm-yy") &amp;" to " &amp; TEXT(IFERROR(INDEX('Overview - Section A'!$E$45:$E$52,MATCH(J30,'Overview - Section A'!$U$45:$U$52,0)),""),"d-mmm-yy")</f>
        <v xml:space="preserve"> to </v>
      </c>
      <c r="E30" s="427" t="s">
        <v>19</v>
      </c>
      <c r="F30" s="428" t="s">
        <v>20</v>
      </c>
      <c r="G30" s="493" t="str">
        <f>IF(IF(AND(E30="",F30=""),K30,IFERROR((E30/F30)*100,""))=0,"",IF(AND(E30="",F30=""),K30,IFERROR((E30/F30)*100,"")))</f>
        <v/>
      </c>
      <c r="H30" s="431" t="s">
        <v>90</v>
      </c>
      <c r="I30" s="485"/>
      <c r="J30" s="433" t="s">
        <v>24</v>
      </c>
      <c r="K30" s="500" t="s">
        <v>140</v>
      </c>
      <c r="L30" s="481" t="b">
        <f>IFERROR(TRUE,FALSE)</f>
        <v>1</v>
      </c>
      <c r="M30" s="481" t="b">
        <f>IFERROR(IF(VLOOKUP(B30,$A$10:$AA$27,27,FALSE)&lt;&gt;"",TRUE,FALSE),FALSE)</f>
        <v>1</v>
      </c>
      <c r="N30" s="481" t="s">
        <v>24</v>
      </c>
      <c r="O30" s="47"/>
      <c r="P30" s="134"/>
      <c r="Q30" s="133"/>
      <c r="T30" s="103"/>
      <c r="V30" s="103"/>
      <c r="W30" s="103"/>
      <c r="X30" s="328"/>
    </row>
    <row r="31" spans="1:51" ht="47.15" customHeight="1" x14ac:dyDescent="0.45">
      <c r="A31" s="118"/>
      <c r="B31" s="499">
        <v>1</v>
      </c>
      <c r="C31" s="425" t="str">
        <f t="shared" ref="C31:C94" si="5">IF(B31=B30,"",VLOOKUP(B31,$A$10:$AA$27,27,FALSE))</f>
        <v>KP-1c(M): Porcentaje de trabajadores del sexo cubiertos por programas de prevención del VIH; paquete de servicios definido</v>
      </c>
      <c r="D31" s="426" t="str">
        <f ca="1">TEXT(IFERROR(INDEX('Overview - Section A'!$A$45:$A$52,MATCH(J31,'Overview - Section A'!$U$45:$U$52,0)),""),"d-mmm-yy") &amp;" to " &amp; TEXT(IFERROR(INDEX('Overview - Section A'!$E$45:$E$52,MATCH(J31,'Overview - Section A'!$U$45:$U$52,0)),""),"d-mmm-yy")</f>
        <v>1-ene-19 to 31-dic-19</v>
      </c>
      <c r="E31" s="560">
        <v>10343</v>
      </c>
      <c r="F31" s="559">
        <v>44972</v>
      </c>
      <c r="G31" s="493">
        <f t="shared" ref="G31:G94" si="6">IF(IF(AND(E31="",F31=""),K31,IFERROR((E31/F31)*100,""))=0,"",IF(AND(E31="",F31=""),K31,IFERROR((E31/F31)*100,"")))</f>
        <v>22.998754780752467</v>
      </c>
      <c r="H31" s="431"/>
      <c r="I31" s="485"/>
      <c r="J31" s="433" t="s">
        <v>427</v>
      </c>
      <c r="K31" s="500"/>
      <c r="L31" s="481" t="b">
        <f t="shared" ref="L31:L94" si="7">IFERROR(TRUE,FALSE)</f>
        <v>1</v>
      </c>
      <c r="M31" s="481" t="b">
        <f t="shared" ref="M31:M94" si="8">IFERROR(IF(VLOOKUP(B31,$A$10:$AA$27,27,FALSE)&lt;&gt;"",TRUE,FALSE),FALSE)</f>
        <v>1</v>
      </c>
      <c r="N31" s="481" t="s">
        <v>732</v>
      </c>
      <c r="O31" s="47"/>
      <c r="P31" s="134"/>
      <c r="Q31" s="133"/>
      <c r="T31" s="103"/>
      <c r="V31" s="103"/>
      <c r="W31" s="103"/>
      <c r="X31" s="328"/>
    </row>
    <row r="32" spans="1:51" ht="47.15" customHeight="1" x14ac:dyDescent="0.45">
      <c r="A32" s="118"/>
      <c r="B32" s="499">
        <v>1</v>
      </c>
      <c r="C32" s="425" t="str">
        <f t="shared" si="5"/>
        <v/>
      </c>
      <c r="D32" s="426" t="str">
        <f ca="1">TEXT(IFERROR(INDEX('Overview - Section A'!$A$45:$A$52,MATCH(J32,'Overview - Section A'!$U$45:$U$52,0)),""),"d-mmm-yy") &amp;" to " &amp; TEXT(IFERROR(INDEX('Overview - Section A'!$E$45:$E$52,MATCH(J32,'Overview - Section A'!$U$45:$U$52,0)),""),"d-mmm-yy")</f>
        <v>1-ene-20 to 31-dic-20</v>
      </c>
      <c r="E32" s="560">
        <v>11693</v>
      </c>
      <c r="F32" s="559">
        <v>44972</v>
      </c>
      <c r="G32" s="493">
        <f t="shared" si="6"/>
        <v>26.000622609623765</v>
      </c>
      <c r="H32" s="431"/>
      <c r="I32" s="485"/>
      <c r="J32" s="433" t="s">
        <v>429</v>
      </c>
      <c r="K32" s="500"/>
      <c r="L32" s="481" t="b">
        <f t="shared" si="7"/>
        <v>1</v>
      </c>
      <c r="M32" s="481" t="b">
        <f t="shared" si="8"/>
        <v>1</v>
      </c>
      <c r="N32" s="481" t="s">
        <v>733</v>
      </c>
      <c r="O32" s="47"/>
      <c r="P32" s="134"/>
      <c r="Q32" s="133"/>
      <c r="T32" s="103"/>
      <c r="V32" s="103"/>
      <c r="W32" s="103"/>
      <c r="X32" s="328"/>
    </row>
    <row r="33" spans="1:24" ht="47.15" customHeight="1" x14ac:dyDescent="0.45">
      <c r="A33" s="118"/>
      <c r="B33" s="499">
        <v>1</v>
      </c>
      <c r="C33" s="425" t="str">
        <f t="shared" si="5"/>
        <v/>
      </c>
      <c r="D33" s="426" t="str">
        <f ca="1">TEXT(IFERROR(INDEX('Overview - Section A'!$A$45:$A$52,MATCH(J33,'Overview - Section A'!$U$45:$U$52,0)),""),"d-mmm-yy") &amp;" to " &amp; TEXT(IFERROR(INDEX('Overview - Section A'!$E$45:$E$52,MATCH(J33,'Overview - Section A'!$U$45:$U$52,0)),""),"d-mmm-yy")</f>
        <v>1-ene-21 to 31-dic-21</v>
      </c>
      <c r="E33" s="560">
        <v>11693</v>
      </c>
      <c r="F33" s="559">
        <v>44972</v>
      </c>
      <c r="G33" s="493">
        <f t="shared" si="6"/>
        <v>26.000622609623765</v>
      </c>
      <c r="H33" s="431"/>
      <c r="I33" s="485"/>
      <c r="J33" s="433" t="s">
        <v>431</v>
      </c>
      <c r="K33" s="500"/>
      <c r="L33" s="481" t="b">
        <f t="shared" si="7"/>
        <v>1</v>
      </c>
      <c r="M33" s="481" t="b">
        <f t="shared" si="8"/>
        <v>1</v>
      </c>
      <c r="N33" s="481" t="s">
        <v>734</v>
      </c>
      <c r="O33" s="47"/>
      <c r="P33" s="134"/>
      <c r="Q33" s="133"/>
      <c r="T33" s="103"/>
      <c r="V33" s="103"/>
      <c r="W33" s="103"/>
      <c r="X33" s="328"/>
    </row>
    <row r="34" spans="1:24" ht="47.15" customHeight="1" x14ac:dyDescent="0.45">
      <c r="A34" s="118"/>
      <c r="B34" s="499">
        <v>1</v>
      </c>
      <c r="C34" s="425" t="str">
        <f t="shared" si="5"/>
        <v/>
      </c>
      <c r="D34" s="426" t="str">
        <f ca="1">TEXT(IFERROR(INDEX('Overview - Section A'!$A$45:$A$52,MATCH(J34,'Overview - Section A'!$U$45:$U$52,0)),""),"d-mmm-yy") &amp;" to " &amp; TEXT(IFERROR(INDEX('Overview - Section A'!$E$45:$E$52,MATCH(J34,'Overview - Section A'!$U$45:$U$52,0)),""),"d-mmm-yy")</f>
        <v>1-ene-22 to 31-dic-22</v>
      </c>
      <c r="E34" s="560"/>
      <c r="F34" s="559"/>
      <c r="G34" s="493" t="str">
        <f t="shared" si="6"/>
        <v/>
      </c>
      <c r="H34" s="431"/>
      <c r="I34" s="485"/>
      <c r="J34" s="433" t="s">
        <v>433</v>
      </c>
      <c r="K34" s="500"/>
      <c r="L34" s="481" t="b">
        <f t="shared" si="7"/>
        <v>1</v>
      </c>
      <c r="M34" s="481" t="b">
        <f t="shared" si="8"/>
        <v>1</v>
      </c>
      <c r="N34" s="481" t="s">
        <v>735</v>
      </c>
      <c r="O34" s="47"/>
      <c r="P34" s="134"/>
      <c r="Q34" s="133"/>
      <c r="T34" s="103"/>
      <c r="V34" s="103"/>
      <c r="W34" s="103"/>
      <c r="X34" s="328"/>
    </row>
    <row r="35" spans="1:24" ht="47.15" customHeight="1" x14ac:dyDescent="0.45">
      <c r="A35" s="118"/>
      <c r="B35" s="499">
        <v>1</v>
      </c>
      <c r="C35" s="425" t="str">
        <f t="shared" si="5"/>
        <v/>
      </c>
      <c r="D35" s="426" t="str">
        <f ca="1">TEXT(IFERROR(INDEX('Overview - Section A'!$A$45:$A$52,MATCH(J35,'Overview - Section A'!$U$45:$U$52,0)),""),"d-mmm-yy") &amp;" to " &amp; TEXT(IFERROR(INDEX('Overview - Section A'!$E$45:$E$52,MATCH(J35,'Overview - Section A'!$U$45:$U$52,0)),""),"d-mmm-yy")</f>
        <v>1-ene-23 to 31-dic-23</v>
      </c>
      <c r="E35" s="560"/>
      <c r="F35" s="559"/>
      <c r="G35" s="493" t="str">
        <f t="shared" si="6"/>
        <v/>
      </c>
      <c r="H35" s="431"/>
      <c r="I35" s="485"/>
      <c r="J35" s="433" t="s">
        <v>435</v>
      </c>
      <c r="K35" s="500"/>
      <c r="L35" s="481" t="b">
        <f t="shared" si="7"/>
        <v>1</v>
      </c>
      <c r="M35" s="481" t="b">
        <f t="shared" si="8"/>
        <v>1</v>
      </c>
      <c r="N35" s="481" t="s">
        <v>736</v>
      </c>
      <c r="O35" s="47"/>
      <c r="P35" s="134"/>
      <c r="Q35" s="133"/>
      <c r="T35" s="103"/>
      <c r="V35" s="103"/>
      <c r="W35" s="103"/>
      <c r="X35" s="328"/>
    </row>
    <row r="36" spans="1:24" ht="47.15" customHeight="1" x14ac:dyDescent="0.45">
      <c r="A36" s="118"/>
      <c r="B36" s="499">
        <v>1</v>
      </c>
      <c r="C36" s="425" t="str">
        <f t="shared" si="5"/>
        <v/>
      </c>
      <c r="D36" s="426" t="str">
        <f ca="1">TEXT(IFERROR(INDEX('Overview - Section A'!$A$45:$A$52,MATCH(J36,'Overview - Section A'!$U$45:$U$52,0)),""),"d-mmm-yy") &amp;" to " &amp; TEXT(IFERROR(INDEX('Overview - Section A'!$E$45:$E$52,MATCH(J36,'Overview - Section A'!$U$45:$U$52,0)),""),"d-mmm-yy")</f>
        <v>1-ene-24 to 31-dic-24</v>
      </c>
      <c r="E36" s="560"/>
      <c r="F36" s="559"/>
      <c r="G36" s="493" t="str">
        <f t="shared" si="6"/>
        <v/>
      </c>
      <c r="H36" s="431"/>
      <c r="I36" s="485"/>
      <c r="J36" s="433" t="s">
        <v>437</v>
      </c>
      <c r="K36" s="500"/>
      <c r="L36" s="481" t="b">
        <f t="shared" si="7"/>
        <v>1</v>
      </c>
      <c r="M36" s="481" t="b">
        <f t="shared" si="8"/>
        <v>1</v>
      </c>
      <c r="N36" s="481" t="s">
        <v>737</v>
      </c>
      <c r="O36" s="47"/>
      <c r="P36" s="134"/>
      <c r="Q36" s="133"/>
      <c r="T36" s="103"/>
      <c r="V36" s="103"/>
      <c r="W36" s="103"/>
      <c r="X36" s="328"/>
    </row>
    <row r="37" spans="1:24" ht="47.15" customHeight="1" x14ac:dyDescent="0.45">
      <c r="A37" s="118"/>
      <c r="B37" s="499">
        <v>2</v>
      </c>
      <c r="C37" s="425" t="str">
        <f t="shared" si="5"/>
        <v>KP-3c(M): Porcentaje de trabajadores del sexo que se han sometido a pruebas de VIH durante el período de informe y conocen los resultados</v>
      </c>
      <c r="D37" s="426" t="str">
        <f ca="1">TEXT(IFERROR(INDEX('Overview - Section A'!$A$45:$A$52,MATCH(J37,'Overview - Section A'!$U$45:$U$52,0)),""),"d-mmm-yy") &amp;" to " &amp; TEXT(IFERROR(INDEX('Overview - Section A'!$E$45:$E$52,MATCH(J37,'Overview - Section A'!$U$45:$U$52,0)),""),"d-mmm-yy")</f>
        <v>1-ene-19 to 31-dic-19</v>
      </c>
      <c r="E37" s="559">
        <v>8275</v>
      </c>
      <c r="F37" s="559">
        <v>44972</v>
      </c>
      <c r="G37" s="557">
        <f t="shared" si="6"/>
        <v>18.400337988081471</v>
      </c>
      <c r="H37" s="431"/>
      <c r="I37" s="485"/>
      <c r="J37" s="433" t="s">
        <v>427</v>
      </c>
      <c r="K37" s="500"/>
      <c r="L37" s="481" t="b">
        <f t="shared" si="7"/>
        <v>1</v>
      </c>
      <c r="M37" s="481" t="b">
        <f t="shared" si="8"/>
        <v>1</v>
      </c>
      <c r="N37" s="481" t="s">
        <v>738</v>
      </c>
      <c r="O37" s="47"/>
      <c r="P37" s="134"/>
      <c r="Q37" s="133"/>
      <c r="T37" s="103"/>
      <c r="V37" s="103"/>
      <c r="W37" s="103"/>
      <c r="X37" s="328"/>
    </row>
    <row r="38" spans="1:24" ht="47.15" customHeight="1" x14ac:dyDescent="0.45">
      <c r="A38" s="118"/>
      <c r="B38" s="499">
        <v>2</v>
      </c>
      <c r="C38" s="425" t="str">
        <f t="shared" si="5"/>
        <v/>
      </c>
      <c r="D38" s="426" t="str">
        <f ca="1">TEXT(IFERROR(INDEX('Overview - Section A'!$A$45:$A$52,MATCH(J38,'Overview - Section A'!$U$45:$U$52,0)),""),"d-mmm-yy") &amp;" to " &amp; TEXT(IFERROR(INDEX('Overview - Section A'!$E$45:$E$52,MATCH(J38,'Overview - Section A'!$U$45:$U$52,0)),""),"d-mmm-yy")</f>
        <v>1-ene-20 to 31-dic-20</v>
      </c>
      <c r="E38" s="559">
        <v>9354</v>
      </c>
      <c r="F38" s="559">
        <v>44972</v>
      </c>
      <c r="G38" s="557">
        <f t="shared" si="6"/>
        <v>20.799608645379347</v>
      </c>
      <c r="H38" s="431"/>
      <c r="I38" s="485"/>
      <c r="J38" s="433" t="s">
        <v>429</v>
      </c>
      <c r="K38" s="500"/>
      <c r="L38" s="481" t="b">
        <f t="shared" si="7"/>
        <v>1</v>
      </c>
      <c r="M38" s="481" t="b">
        <f t="shared" si="8"/>
        <v>1</v>
      </c>
      <c r="N38" s="481" t="s">
        <v>739</v>
      </c>
      <c r="O38" s="47"/>
      <c r="P38" s="134"/>
      <c r="Q38" s="133"/>
      <c r="T38" s="103"/>
      <c r="V38" s="103"/>
      <c r="W38" s="103"/>
      <c r="X38" s="328"/>
    </row>
    <row r="39" spans="1:24" ht="47.15" customHeight="1" x14ac:dyDescent="0.45">
      <c r="A39" s="118"/>
      <c r="B39" s="499">
        <v>2</v>
      </c>
      <c r="C39" s="425" t="str">
        <f t="shared" si="5"/>
        <v/>
      </c>
      <c r="D39" s="426" t="str">
        <f ca="1">TEXT(IFERROR(INDEX('Overview - Section A'!$A$45:$A$52,MATCH(J39,'Overview - Section A'!$U$45:$U$52,0)),""),"d-mmm-yy") &amp;" to " &amp; TEXT(IFERROR(INDEX('Overview - Section A'!$E$45:$E$52,MATCH(J39,'Overview - Section A'!$U$45:$U$52,0)),""),"d-mmm-yy")</f>
        <v>1-ene-21 to 31-dic-21</v>
      </c>
      <c r="E39" s="559">
        <v>9354</v>
      </c>
      <c r="F39" s="559">
        <v>44972</v>
      </c>
      <c r="G39" s="557">
        <f t="shared" si="6"/>
        <v>20.799608645379347</v>
      </c>
      <c r="H39" s="431"/>
      <c r="I39" s="485"/>
      <c r="J39" s="433" t="s">
        <v>431</v>
      </c>
      <c r="K39" s="500"/>
      <c r="L39" s="481" t="b">
        <f t="shared" si="7"/>
        <v>1</v>
      </c>
      <c r="M39" s="481" t="b">
        <f t="shared" si="8"/>
        <v>1</v>
      </c>
      <c r="N39" s="481" t="s">
        <v>740</v>
      </c>
      <c r="O39" s="47"/>
      <c r="P39" s="134"/>
      <c r="Q39" s="133"/>
      <c r="T39" s="103"/>
      <c r="V39" s="103"/>
      <c r="W39" s="103"/>
      <c r="X39" s="328"/>
    </row>
    <row r="40" spans="1:24" ht="47.15" customHeight="1" x14ac:dyDescent="0.45">
      <c r="A40" s="118"/>
      <c r="B40" s="499">
        <v>2</v>
      </c>
      <c r="C40" s="425" t="str">
        <f t="shared" si="5"/>
        <v/>
      </c>
      <c r="D40" s="426" t="str">
        <f ca="1">TEXT(IFERROR(INDEX('Overview - Section A'!$A$45:$A$52,MATCH(J40,'Overview - Section A'!$U$45:$U$52,0)),""),"d-mmm-yy") &amp;" to " &amp; TEXT(IFERROR(INDEX('Overview - Section A'!$E$45:$E$52,MATCH(J40,'Overview - Section A'!$U$45:$U$52,0)),""),"d-mmm-yy")</f>
        <v>1-ene-22 to 31-dic-22</v>
      </c>
      <c r="E40" s="560"/>
      <c r="F40" s="559"/>
      <c r="G40" s="493" t="str">
        <f t="shared" si="6"/>
        <v/>
      </c>
      <c r="H40" s="431"/>
      <c r="I40" s="485"/>
      <c r="J40" s="433" t="s">
        <v>433</v>
      </c>
      <c r="K40" s="500"/>
      <c r="L40" s="481" t="b">
        <f t="shared" si="7"/>
        <v>1</v>
      </c>
      <c r="M40" s="481" t="b">
        <f t="shared" si="8"/>
        <v>1</v>
      </c>
      <c r="N40" s="481" t="s">
        <v>741</v>
      </c>
      <c r="O40" s="47"/>
      <c r="P40" s="134"/>
      <c r="Q40" s="133"/>
      <c r="T40" s="103"/>
      <c r="V40" s="103"/>
      <c r="W40" s="103"/>
      <c r="X40" s="328"/>
    </row>
    <row r="41" spans="1:24" ht="47.15" customHeight="1" x14ac:dyDescent="0.45">
      <c r="A41" s="118"/>
      <c r="B41" s="499">
        <v>2</v>
      </c>
      <c r="C41" s="425" t="str">
        <f t="shared" si="5"/>
        <v/>
      </c>
      <c r="D41" s="426" t="str">
        <f ca="1">TEXT(IFERROR(INDEX('Overview - Section A'!$A$45:$A$52,MATCH(J41,'Overview - Section A'!$U$45:$U$52,0)),""),"d-mmm-yy") &amp;" to " &amp; TEXT(IFERROR(INDEX('Overview - Section A'!$E$45:$E$52,MATCH(J41,'Overview - Section A'!$U$45:$U$52,0)),""),"d-mmm-yy")</f>
        <v>1-ene-23 to 31-dic-23</v>
      </c>
      <c r="E41" s="560"/>
      <c r="F41" s="559"/>
      <c r="G41" s="493" t="str">
        <f t="shared" si="6"/>
        <v/>
      </c>
      <c r="H41" s="431"/>
      <c r="I41" s="485"/>
      <c r="J41" s="433" t="s">
        <v>435</v>
      </c>
      <c r="K41" s="500"/>
      <c r="L41" s="481" t="b">
        <f t="shared" si="7"/>
        <v>1</v>
      </c>
      <c r="M41" s="481" t="b">
        <f t="shared" si="8"/>
        <v>1</v>
      </c>
      <c r="N41" s="481" t="s">
        <v>742</v>
      </c>
      <c r="O41" s="47"/>
      <c r="P41" s="134"/>
      <c r="Q41" s="133"/>
      <c r="T41" s="103"/>
      <c r="V41" s="103"/>
      <c r="W41" s="103"/>
      <c r="X41" s="328"/>
    </row>
    <row r="42" spans="1:24" ht="47.15" customHeight="1" x14ac:dyDescent="0.45">
      <c r="A42" s="118"/>
      <c r="B42" s="499">
        <v>2</v>
      </c>
      <c r="C42" s="425" t="str">
        <f t="shared" si="5"/>
        <v/>
      </c>
      <c r="D42" s="426" t="str">
        <f ca="1">TEXT(IFERROR(INDEX('Overview - Section A'!$A$45:$A$52,MATCH(J42,'Overview - Section A'!$U$45:$U$52,0)),""),"d-mmm-yy") &amp;" to " &amp; TEXT(IFERROR(INDEX('Overview - Section A'!$E$45:$E$52,MATCH(J42,'Overview - Section A'!$U$45:$U$52,0)),""),"d-mmm-yy")</f>
        <v>1-ene-24 to 31-dic-24</v>
      </c>
      <c r="E42" s="560"/>
      <c r="F42" s="559"/>
      <c r="G42" s="493" t="str">
        <f t="shared" si="6"/>
        <v/>
      </c>
      <c r="H42" s="431"/>
      <c r="I42" s="485"/>
      <c r="J42" s="433" t="s">
        <v>437</v>
      </c>
      <c r="K42" s="500"/>
      <c r="L42" s="481" t="b">
        <f t="shared" si="7"/>
        <v>1</v>
      </c>
      <c r="M42" s="481" t="b">
        <f t="shared" si="8"/>
        <v>1</v>
      </c>
      <c r="N42" s="481" t="s">
        <v>743</v>
      </c>
      <c r="O42" s="47"/>
      <c r="P42" s="134"/>
      <c r="Q42" s="133"/>
      <c r="T42" s="103"/>
      <c r="V42" s="103"/>
      <c r="W42" s="103"/>
      <c r="X42" s="328"/>
    </row>
    <row r="43" spans="1:24" ht="47.15" customHeight="1" x14ac:dyDescent="0.45">
      <c r="A43" s="118"/>
      <c r="B43" s="499">
        <v>3</v>
      </c>
      <c r="C43" s="425" t="str">
        <f t="shared" si="5"/>
        <v>KP-1b(M): Porcentaje de personas transgénero cubiertas por programas de prevención del VIH; paquete definido de servicios</v>
      </c>
      <c r="D43" s="426" t="str">
        <f ca="1">TEXT(IFERROR(INDEX('Overview - Section A'!$A$45:$A$52,MATCH(J43,'Overview - Section A'!$U$45:$U$52,0)),""),"d-mmm-yy") &amp;" to " &amp; TEXT(IFERROR(INDEX('Overview - Section A'!$E$45:$E$52,MATCH(J43,'Overview - Section A'!$U$45:$U$52,0)),""),"d-mmm-yy")</f>
        <v>1-ene-19 to 31-dic-19</v>
      </c>
      <c r="E43" s="560">
        <v>1609</v>
      </c>
      <c r="F43" s="559">
        <v>2011</v>
      </c>
      <c r="G43" s="493">
        <f t="shared" si="6"/>
        <v>80.009945300845359</v>
      </c>
      <c r="H43" s="431"/>
      <c r="I43" s="485"/>
      <c r="J43" s="433" t="s">
        <v>427</v>
      </c>
      <c r="K43" s="500"/>
      <c r="L43" s="481" t="b">
        <f t="shared" si="7"/>
        <v>1</v>
      </c>
      <c r="M43" s="481" t="b">
        <f t="shared" si="8"/>
        <v>1</v>
      </c>
      <c r="N43" s="481" t="s">
        <v>744</v>
      </c>
      <c r="O43" s="47"/>
      <c r="P43" s="134"/>
      <c r="Q43" s="133"/>
      <c r="T43" s="103"/>
      <c r="V43" s="103"/>
      <c r="W43" s="103"/>
      <c r="X43" s="328"/>
    </row>
    <row r="44" spans="1:24" ht="47.15" customHeight="1" x14ac:dyDescent="0.45">
      <c r="A44" s="118"/>
      <c r="B44" s="499">
        <v>3</v>
      </c>
      <c r="C44" s="425" t="str">
        <f t="shared" si="5"/>
        <v/>
      </c>
      <c r="D44" s="426" t="str">
        <f ca="1">TEXT(IFERROR(INDEX('Overview - Section A'!$A$45:$A$52,MATCH(J44,'Overview - Section A'!$U$45:$U$52,0)),""),"d-mmm-yy") &amp;" to " &amp; TEXT(IFERROR(INDEX('Overview - Section A'!$E$45:$E$52,MATCH(J44,'Overview - Section A'!$U$45:$U$52,0)),""),"d-mmm-yy")</f>
        <v>1-ene-20 to 31-dic-20</v>
      </c>
      <c r="E44" s="560">
        <v>1609</v>
      </c>
      <c r="F44" s="559">
        <v>2011</v>
      </c>
      <c r="G44" s="493">
        <f t="shared" si="6"/>
        <v>80.009945300845359</v>
      </c>
      <c r="H44" s="431"/>
      <c r="I44" s="485"/>
      <c r="J44" s="433" t="s">
        <v>429</v>
      </c>
      <c r="K44" s="500"/>
      <c r="L44" s="481" t="b">
        <f t="shared" si="7"/>
        <v>1</v>
      </c>
      <c r="M44" s="481" t="b">
        <f t="shared" si="8"/>
        <v>1</v>
      </c>
      <c r="N44" s="481" t="s">
        <v>745</v>
      </c>
      <c r="O44" s="47"/>
      <c r="P44" s="134"/>
      <c r="Q44" s="133"/>
      <c r="T44" s="103"/>
      <c r="V44" s="103"/>
      <c r="W44" s="103"/>
      <c r="X44" s="328"/>
    </row>
    <row r="45" spans="1:24" ht="47.15" customHeight="1" x14ac:dyDescent="0.45">
      <c r="A45" s="118"/>
      <c r="B45" s="499">
        <v>3</v>
      </c>
      <c r="C45" s="425" t="str">
        <f t="shared" si="5"/>
        <v/>
      </c>
      <c r="D45" s="426" t="str">
        <f ca="1">TEXT(IFERROR(INDEX('Overview - Section A'!$A$45:$A$52,MATCH(J45,'Overview - Section A'!$U$45:$U$52,0)),""),"d-mmm-yy") &amp;" to " &amp; TEXT(IFERROR(INDEX('Overview - Section A'!$E$45:$E$52,MATCH(J45,'Overview - Section A'!$U$45:$U$52,0)),""),"d-mmm-yy")</f>
        <v>1-ene-21 to 31-dic-21</v>
      </c>
      <c r="E45" s="560">
        <v>1709</v>
      </c>
      <c r="F45" s="559">
        <v>2011</v>
      </c>
      <c r="G45" s="493">
        <f t="shared" si="6"/>
        <v>84.982595723520632</v>
      </c>
      <c r="H45" s="431"/>
      <c r="I45" s="485"/>
      <c r="J45" s="433" t="s">
        <v>431</v>
      </c>
      <c r="K45" s="500"/>
      <c r="L45" s="481" t="b">
        <f t="shared" si="7"/>
        <v>1</v>
      </c>
      <c r="M45" s="481" t="b">
        <f t="shared" si="8"/>
        <v>1</v>
      </c>
      <c r="N45" s="481" t="s">
        <v>746</v>
      </c>
      <c r="O45" s="47"/>
      <c r="P45" s="134"/>
      <c r="Q45" s="133"/>
      <c r="T45" s="103"/>
      <c r="V45" s="103"/>
      <c r="W45" s="103"/>
      <c r="X45" s="328"/>
    </row>
    <row r="46" spans="1:24" ht="47.15" customHeight="1" x14ac:dyDescent="0.45">
      <c r="A46" s="118"/>
      <c r="B46" s="499">
        <v>3</v>
      </c>
      <c r="C46" s="425" t="str">
        <f t="shared" si="5"/>
        <v/>
      </c>
      <c r="D46" s="426" t="str">
        <f ca="1">TEXT(IFERROR(INDEX('Overview - Section A'!$A$45:$A$52,MATCH(J46,'Overview - Section A'!$U$45:$U$52,0)),""),"d-mmm-yy") &amp;" to " &amp; TEXT(IFERROR(INDEX('Overview - Section A'!$E$45:$E$52,MATCH(J46,'Overview - Section A'!$U$45:$U$52,0)),""),"d-mmm-yy")</f>
        <v>1-ene-22 to 31-dic-22</v>
      </c>
      <c r="E46" s="560"/>
      <c r="F46" s="559"/>
      <c r="G46" s="493" t="str">
        <f t="shared" si="6"/>
        <v/>
      </c>
      <c r="H46" s="431"/>
      <c r="I46" s="485"/>
      <c r="J46" s="433" t="s">
        <v>433</v>
      </c>
      <c r="K46" s="500"/>
      <c r="L46" s="481" t="b">
        <f t="shared" si="7"/>
        <v>1</v>
      </c>
      <c r="M46" s="481" t="b">
        <f t="shared" si="8"/>
        <v>1</v>
      </c>
      <c r="N46" s="481" t="s">
        <v>747</v>
      </c>
      <c r="O46" s="47"/>
      <c r="P46" s="134"/>
      <c r="Q46" s="133"/>
      <c r="T46" s="103"/>
      <c r="V46" s="103"/>
      <c r="W46" s="103"/>
      <c r="X46" s="328"/>
    </row>
    <row r="47" spans="1:24" ht="47.15" customHeight="1" x14ac:dyDescent="0.45">
      <c r="A47" s="118"/>
      <c r="B47" s="499">
        <v>3</v>
      </c>
      <c r="C47" s="425" t="str">
        <f t="shared" si="5"/>
        <v/>
      </c>
      <c r="D47" s="426" t="str">
        <f ca="1">TEXT(IFERROR(INDEX('Overview - Section A'!$A$45:$A$52,MATCH(J47,'Overview - Section A'!$U$45:$U$52,0)),""),"d-mmm-yy") &amp;" to " &amp; TEXT(IFERROR(INDEX('Overview - Section A'!$E$45:$E$52,MATCH(J47,'Overview - Section A'!$U$45:$U$52,0)),""),"d-mmm-yy")</f>
        <v>1-ene-23 to 31-dic-23</v>
      </c>
      <c r="E47" s="560"/>
      <c r="F47" s="559"/>
      <c r="G47" s="493" t="str">
        <f t="shared" si="6"/>
        <v/>
      </c>
      <c r="H47" s="431"/>
      <c r="I47" s="485"/>
      <c r="J47" s="433" t="s">
        <v>435</v>
      </c>
      <c r="K47" s="500"/>
      <c r="L47" s="481" t="b">
        <f t="shared" si="7"/>
        <v>1</v>
      </c>
      <c r="M47" s="481" t="b">
        <f t="shared" si="8"/>
        <v>1</v>
      </c>
      <c r="N47" s="481" t="s">
        <v>748</v>
      </c>
      <c r="O47" s="47"/>
      <c r="P47" s="134"/>
      <c r="Q47" s="133"/>
      <c r="T47" s="103"/>
      <c r="V47" s="103"/>
      <c r="W47" s="103"/>
      <c r="X47" s="328"/>
    </row>
    <row r="48" spans="1:24" ht="47.15" customHeight="1" x14ac:dyDescent="0.45">
      <c r="A48" s="118"/>
      <c r="B48" s="499">
        <v>3</v>
      </c>
      <c r="C48" s="425" t="str">
        <f t="shared" si="5"/>
        <v/>
      </c>
      <c r="D48" s="426" t="str">
        <f ca="1">TEXT(IFERROR(INDEX('Overview - Section A'!$A$45:$A$52,MATCH(J48,'Overview - Section A'!$U$45:$U$52,0)),""),"d-mmm-yy") &amp;" to " &amp; TEXT(IFERROR(INDEX('Overview - Section A'!$E$45:$E$52,MATCH(J48,'Overview - Section A'!$U$45:$U$52,0)),""),"d-mmm-yy")</f>
        <v>1-ene-24 to 31-dic-24</v>
      </c>
      <c r="E48" s="560"/>
      <c r="F48" s="559"/>
      <c r="G48" s="493" t="str">
        <f t="shared" si="6"/>
        <v/>
      </c>
      <c r="H48" s="431"/>
      <c r="I48" s="485"/>
      <c r="J48" s="433" t="s">
        <v>437</v>
      </c>
      <c r="K48" s="500"/>
      <c r="L48" s="481" t="b">
        <f t="shared" si="7"/>
        <v>1</v>
      </c>
      <c r="M48" s="481" t="b">
        <f t="shared" si="8"/>
        <v>1</v>
      </c>
      <c r="N48" s="481" t="s">
        <v>749</v>
      </c>
      <c r="O48" s="47"/>
      <c r="P48" s="134"/>
      <c r="Q48" s="133"/>
      <c r="T48" s="103"/>
      <c r="V48" s="103"/>
      <c r="W48" s="103"/>
      <c r="X48" s="328"/>
    </row>
    <row r="49" spans="1:24" ht="47.15" customHeight="1" x14ac:dyDescent="0.45">
      <c r="A49" s="118"/>
      <c r="B49" s="499">
        <v>4</v>
      </c>
      <c r="C49" s="425" t="str">
        <f t="shared" si="5"/>
        <v>KP-3b(M): Porcentaje de personas transgénero que se han sometido a pruebas de VIH durante el período de informe y conocen los resultados</v>
      </c>
      <c r="D49" s="426" t="str">
        <f ca="1">TEXT(IFERROR(INDEX('Overview - Section A'!$A$45:$A$52,MATCH(J49,'Overview - Section A'!$U$45:$U$52,0)),""),"d-mmm-yy") &amp;" to " &amp; TEXT(IFERROR(INDEX('Overview - Section A'!$E$45:$E$52,MATCH(J49,'Overview - Section A'!$U$45:$U$52,0)),""),"d-mmm-yy")</f>
        <v>1-ene-19 to 31-dic-19</v>
      </c>
      <c r="E49" s="559">
        <v>1287</v>
      </c>
      <c r="F49" s="559">
        <v>2011</v>
      </c>
      <c r="G49" s="557">
        <f t="shared" si="6"/>
        <v>63.998010939830927</v>
      </c>
      <c r="H49" s="431"/>
      <c r="I49" s="485"/>
      <c r="J49" s="433" t="s">
        <v>427</v>
      </c>
      <c r="K49" s="500"/>
      <c r="L49" s="481" t="b">
        <f t="shared" si="7"/>
        <v>1</v>
      </c>
      <c r="M49" s="481" t="b">
        <f t="shared" si="8"/>
        <v>1</v>
      </c>
      <c r="N49" s="481" t="s">
        <v>750</v>
      </c>
      <c r="O49" s="47"/>
      <c r="P49" s="134"/>
      <c r="Q49" s="133"/>
      <c r="T49" s="103"/>
      <c r="V49" s="103"/>
      <c r="W49" s="103"/>
      <c r="X49" s="328"/>
    </row>
    <row r="50" spans="1:24" ht="47.15" customHeight="1" x14ac:dyDescent="0.45">
      <c r="A50" s="118"/>
      <c r="B50" s="499">
        <v>4</v>
      </c>
      <c r="C50" s="425" t="str">
        <f t="shared" si="5"/>
        <v/>
      </c>
      <c r="D50" s="426" t="str">
        <f ca="1">TEXT(IFERROR(INDEX('Overview - Section A'!$A$45:$A$52,MATCH(J50,'Overview - Section A'!$U$45:$U$52,0)),""),"d-mmm-yy") &amp;" to " &amp; TEXT(IFERROR(INDEX('Overview - Section A'!$E$45:$E$52,MATCH(J50,'Overview - Section A'!$U$45:$U$52,0)),""),"d-mmm-yy")</f>
        <v>1-ene-20 to 31-dic-20</v>
      </c>
      <c r="E50" s="559">
        <v>1287</v>
      </c>
      <c r="F50" s="559">
        <v>2011</v>
      </c>
      <c r="G50" s="557">
        <f t="shared" si="6"/>
        <v>63.998010939830927</v>
      </c>
      <c r="H50" s="431"/>
      <c r="I50" s="485"/>
      <c r="J50" s="433" t="s">
        <v>429</v>
      </c>
      <c r="K50" s="500"/>
      <c r="L50" s="481" t="b">
        <f t="shared" si="7"/>
        <v>1</v>
      </c>
      <c r="M50" s="481" t="b">
        <f t="shared" si="8"/>
        <v>1</v>
      </c>
      <c r="N50" s="481" t="s">
        <v>751</v>
      </c>
      <c r="O50" s="47"/>
      <c r="P50" s="134"/>
      <c r="Q50" s="133"/>
      <c r="T50" s="103"/>
      <c r="V50" s="103"/>
      <c r="W50" s="103"/>
      <c r="X50" s="328"/>
    </row>
    <row r="51" spans="1:24" ht="47.15" customHeight="1" x14ac:dyDescent="0.45">
      <c r="A51" s="118"/>
      <c r="B51" s="499">
        <v>4</v>
      </c>
      <c r="C51" s="425" t="str">
        <f t="shared" si="5"/>
        <v/>
      </c>
      <c r="D51" s="426" t="str">
        <f ca="1">TEXT(IFERROR(INDEX('Overview - Section A'!$A$45:$A$52,MATCH(J51,'Overview - Section A'!$U$45:$U$52,0)),""),"d-mmm-yy") &amp;" to " &amp; TEXT(IFERROR(INDEX('Overview - Section A'!$E$45:$E$52,MATCH(J51,'Overview - Section A'!$U$45:$U$52,0)),""),"d-mmm-yy")</f>
        <v>1-ene-21 to 31-dic-21</v>
      </c>
      <c r="E51" s="559">
        <v>1368</v>
      </c>
      <c r="F51" s="559">
        <v>2011</v>
      </c>
      <c r="G51" s="557">
        <f t="shared" si="6"/>
        <v>68.025857782197903</v>
      </c>
      <c r="H51" s="431"/>
      <c r="I51" s="485"/>
      <c r="J51" s="433" t="s">
        <v>431</v>
      </c>
      <c r="K51" s="500"/>
      <c r="L51" s="481" t="b">
        <f t="shared" si="7"/>
        <v>1</v>
      </c>
      <c r="M51" s="481" t="b">
        <f t="shared" si="8"/>
        <v>1</v>
      </c>
      <c r="N51" s="481" t="s">
        <v>752</v>
      </c>
      <c r="O51" s="47"/>
      <c r="P51" s="134"/>
      <c r="Q51" s="133"/>
      <c r="T51" s="103"/>
      <c r="V51" s="103"/>
      <c r="W51" s="103"/>
      <c r="X51" s="328"/>
    </row>
    <row r="52" spans="1:24" ht="47.15" customHeight="1" x14ac:dyDescent="0.45">
      <c r="A52" s="118"/>
      <c r="B52" s="499">
        <v>4</v>
      </c>
      <c r="C52" s="425" t="str">
        <f t="shared" si="5"/>
        <v/>
      </c>
      <c r="D52" s="426" t="str">
        <f ca="1">TEXT(IFERROR(INDEX('Overview - Section A'!$A$45:$A$52,MATCH(J52,'Overview - Section A'!$U$45:$U$52,0)),""),"d-mmm-yy") &amp;" to " &amp; TEXT(IFERROR(INDEX('Overview - Section A'!$E$45:$E$52,MATCH(J52,'Overview - Section A'!$U$45:$U$52,0)),""),"d-mmm-yy")</f>
        <v>1-ene-22 to 31-dic-22</v>
      </c>
      <c r="E52" s="560"/>
      <c r="F52" s="559"/>
      <c r="G52" s="493" t="str">
        <f t="shared" si="6"/>
        <v/>
      </c>
      <c r="H52" s="431"/>
      <c r="I52" s="485"/>
      <c r="J52" s="433" t="s">
        <v>433</v>
      </c>
      <c r="K52" s="500"/>
      <c r="L52" s="481" t="b">
        <f t="shared" si="7"/>
        <v>1</v>
      </c>
      <c r="M52" s="481" t="b">
        <f t="shared" si="8"/>
        <v>1</v>
      </c>
      <c r="N52" s="481" t="s">
        <v>753</v>
      </c>
      <c r="O52" s="47"/>
      <c r="P52" s="134"/>
      <c r="Q52" s="133"/>
      <c r="T52" s="103"/>
      <c r="V52" s="103"/>
      <c r="W52" s="103"/>
      <c r="X52" s="328"/>
    </row>
    <row r="53" spans="1:24" ht="47.15" customHeight="1" x14ac:dyDescent="0.45">
      <c r="A53" s="118"/>
      <c r="B53" s="499">
        <v>4</v>
      </c>
      <c r="C53" s="425" t="str">
        <f t="shared" si="5"/>
        <v/>
      </c>
      <c r="D53" s="426" t="str">
        <f ca="1">TEXT(IFERROR(INDEX('Overview - Section A'!$A$45:$A$52,MATCH(J53,'Overview - Section A'!$U$45:$U$52,0)),""),"d-mmm-yy") &amp;" to " &amp; TEXT(IFERROR(INDEX('Overview - Section A'!$E$45:$E$52,MATCH(J53,'Overview - Section A'!$U$45:$U$52,0)),""),"d-mmm-yy")</f>
        <v>1-ene-23 to 31-dic-23</v>
      </c>
      <c r="E53" s="560"/>
      <c r="F53" s="559"/>
      <c r="G53" s="493" t="str">
        <f t="shared" si="6"/>
        <v/>
      </c>
      <c r="H53" s="431"/>
      <c r="I53" s="485"/>
      <c r="J53" s="433" t="s">
        <v>435</v>
      </c>
      <c r="K53" s="500"/>
      <c r="L53" s="481" t="b">
        <f t="shared" si="7"/>
        <v>1</v>
      </c>
      <c r="M53" s="481" t="b">
        <f t="shared" si="8"/>
        <v>1</v>
      </c>
      <c r="N53" s="481" t="s">
        <v>754</v>
      </c>
      <c r="O53" s="47"/>
      <c r="P53" s="134"/>
      <c r="Q53" s="133"/>
      <c r="T53" s="103"/>
      <c r="V53" s="103"/>
      <c r="W53" s="103"/>
      <c r="X53" s="328"/>
    </row>
    <row r="54" spans="1:24" ht="47.15" customHeight="1" x14ac:dyDescent="0.45">
      <c r="A54" s="118"/>
      <c r="B54" s="499">
        <v>4</v>
      </c>
      <c r="C54" s="425" t="str">
        <f t="shared" si="5"/>
        <v/>
      </c>
      <c r="D54" s="426" t="str">
        <f ca="1">TEXT(IFERROR(INDEX('Overview - Section A'!$A$45:$A$52,MATCH(J54,'Overview - Section A'!$U$45:$U$52,0)),""),"d-mmm-yy") &amp;" to " &amp; TEXT(IFERROR(INDEX('Overview - Section A'!$E$45:$E$52,MATCH(J54,'Overview - Section A'!$U$45:$U$52,0)),""),"d-mmm-yy")</f>
        <v>1-ene-24 to 31-dic-24</v>
      </c>
      <c r="E54" s="560"/>
      <c r="F54" s="559"/>
      <c r="G54" s="493" t="str">
        <f t="shared" si="6"/>
        <v/>
      </c>
      <c r="H54" s="431"/>
      <c r="I54" s="485"/>
      <c r="J54" s="433" t="s">
        <v>437</v>
      </c>
      <c r="K54" s="500"/>
      <c r="L54" s="481" t="b">
        <f t="shared" si="7"/>
        <v>1</v>
      </c>
      <c r="M54" s="481" t="b">
        <f t="shared" si="8"/>
        <v>1</v>
      </c>
      <c r="N54" s="481" t="s">
        <v>755</v>
      </c>
      <c r="O54" s="47"/>
      <c r="P54" s="134"/>
      <c r="Q54" s="133"/>
      <c r="T54" s="103"/>
      <c r="V54" s="103"/>
      <c r="W54" s="103"/>
      <c r="X54" s="328"/>
    </row>
    <row r="55" spans="1:24" ht="47.15" customHeight="1" x14ac:dyDescent="0.45">
      <c r="A55" s="118"/>
      <c r="B55" s="499">
        <v>5</v>
      </c>
      <c r="C55" s="425" t="str">
        <f t="shared" si="5"/>
        <v>KP-1a(M): Porcentaje de hombres que tienen relaciones sexuales con hombres cubiertos por programas de prevención del VIH (paquetes definidos de servicios)</v>
      </c>
      <c r="D55" s="426" t="str">
        <f ca="1">TEXT(IFERROR(INDEX('Overview - Section A'!$A$45:$A$52,MATCH(J55,'Overview - Section A'!$U$45:$U$52,0)),""),"d-mmm-yy") &amp;" to " &amp; TEXT(IFERROR(INDEX('Overview - Section A'!$E$45:$E$52,MATCH(J55,'Overview - Section A'!$U$45:$U$52,0)),""),"d-mmm-yy")</f>
        <v>1-ene-19 to 31-dic-19</v>
      </c>
      <c r="E55" s="560">
        <v>27070</v>
      </c>
      <c r="F55" s="559">
        <v>54140</v>
      </c>
      <c r="G55" s="493">
        <f t="shared" si="6"/>
        <v>50</v>
      </c>
      <c r="H55" s="431"/>
      <c r="I55" s="485"/>
      <c r="J55" s="433" t="s">
        <v>427</v>
      </c>
      <c r="K55" s="500"/>
      <c r="L55" s="481" t="b">
        <f t="shared" si="7"/>
        <v>1</v>
      </c>
      <c r="M55" s="481" t="b">
        <f t="shared" si="8"/>
        <v>1</v>
      </c>
      <c r="N55" s="481" t="s">
        <v>756</v>
      </c>
      <c r="O55" s="47"/>
      <c r="P55" s="134"/>
      <c r="Q55" s="133"/>
      <c r="T55" s="103"/>
      <c r="V55" s="103"/>
      <c r="W55" s="103"/>
      <c r="X55" s="328"/>
    </row>
    <row r="56" spans="1:24" ht="47.15" customHeight="1" x14ac:dyDescent="0.45">
      <c r="A56" s="118"/>
      <c r="B56" s="499">
        <v>5</v>
      </c>
      <c r="C56" s="425" t="str">
        <f t="shared" si="5"/>
        <v/>
      </c>
      <c r="D56" s="426" t="str">
        <f ca="1">TEXT(IFERROR(INDEX('Overview - Section A'!$A$45:$A$52,MATCH(J56,'Overview - Section A'!$U$45:$U$52,0)),""),"d-mmm-yy") &amp;" to " &amp; TEXT(IFERROR(INDEX('Overview - Section A'!$E$45:$E$52,MATCH(J56,'Overview - Section A'!$U$45:$U$52,0)),""),"d-mmm-yy")</f>
        <v>1-ene-20 to 31-dic-20</v>
      </c>
      <c r="E56" s="560">
        <v>27611</v>
      </c>
      <c r="F56" s="559">
        <v>54140</v>
      </c>
      <c r="G56" s="493">
        <f t="shared" si="6"/>
        <v>50.999261174732183</v>
      </c>
      <c r="H56" s="431"/>
      <c r="I56" s="485"/>
      <c r="J56" s="433" t="s">
        <v>429</v>
      </c>
      <c r="K56" s="500"/>
      <c r="L56" s="481" t="b">
        <f t="shared" si="7"/>
        <v>1</v>
      </c>
      <c r="M56" s="481" t="b">
        <f t="shared" si="8"/>
        <v>1</v>
      </c>
      <c r="N56" s="481" t="s">
        <v>757</v>
      </c>
      <c r="O56" s="47"/>
      <c r="P56" s="134"/>
      <c r="Q56" s="133"/>
      <c r="T56" s="103"/>
      <c r="V56" s="103"/>
      <c r="W56" s="103"/>
      <c r="X56" s="328"/>
    </row>
    <row r="57" spans="1:24" ht="47.15" customHeight="1" x14ac:dyDescent="0.45">
      <c r="A57" s="118"/>
      <c r="B57" s="499">
        <v>5</v>
      </c>
      <c r="C57" s="425" t="str">
        <f t="shared" si="5"/>
        <v/>
      </c>
      <c r="D57" s="426" t="str">
        <f ca="1">TEXT(IFERROR(INDEX('Overview - Section A'!$A$45:$A$52,MATCH(J57,'Overview - Section A'!$U$45:$U$52,0)),""),"d-mmm-yy") &amp;" to " &amp; TEXT(IFERROR(INDEX('Overview - Section A'!$E$45:$E$52,MATCH(J57,'Overview - Section A'!$U$45:$U$52,0)),""),"d-mmm-yy")</f>
        <v>1-ene-21 to 31-dic-21</v>
      </c>
      <c r="E57" s="560">
        <v>27611</v>
      </c>
      <c r="F57" s="559">
        <v>54140</v>
      </c>
      <c r="G57" s="493">
        <f t="shared" si="6"/>
        <v>50.999261174732183</v>
      </c>
      <c r="H57" s="431"/>
      <c r="I57" s="485"/>
      <c r="J57" s="433" t="s">
        <v>431</v>
      </c>
      <c r="K57" s="500"/>
      <c r="L57" s="481" t="b">
        <f t="shared" si="7"/>
        <v>1</v>
      </c>
      <c r="M57" s="481" t="b">
        <f t="shared" si="8"/>
        <v>1</v>
      </c>
      <c r="N57" s="481" t="s">
        <v>758</v>
      </c>
      <c r="O57" s="47"/>
      <c r="P57" s="134"/>
      <c r="Q57" s="133"/>
      <c r="T57" s="103"/>
      <c r="V57" s="103"/>
      <c r="W57" s="103"/>
      <c r="X57" s="328"/>
    </row>
    <row r="58" spans="1:24" ht="47.15" customHeight="1" x14ac:dyDescent="0.45">
      <c r="A58" s="118"/>
      <c r="B58" s="499">
        <v>5</v>
      </c>
      <c r="C58" s="425" t="str">
        <f t="shared" si="5"/>
        <v/>
      </c>
      <c r="D58" s="426" t="str">
        <f ca="1">TEXT(IFERROR(INDEX('Overview - Section A'!$A$45:$A$52,MATCH(J58,'Overview - Section A'!$U$45:$U$52,0)),""),"d-mmm-yy") &amp;" to " &amp; TEXT(IFERROR(INDEX('Overview - Section A'!$E$45:$E$52,MATCH(J58,'Overview - Section A'!$U$45:$U$52,0)),""),"d-mmm-yy")</f>
        <v>1-ene-22 to 31-dic-22</v>
      </c>
      <c r="E58" s="560"/>
      <c r="F58" s="559"/>
      <c r="G58" s="493" t="str">
        <f t="shared" si="6"/>
        <v/>
      </c>
      <c r="H58" s="431"/>
      <c r="I58" s="485"/>
      <c r="J58" s="433" t="s">
        <v>433</v>
      </c>
      <c r="K58" s="500"/>
      <c r="L58" s="481" t="b">
        <f t="shared" si="7"/>
        <v>1</v>
      </c>
      <c r="M58" s="481" t="b">
        <f t="shared" si="8"/>
        <v>1</v>
      </c>
      <c r="N58" s="481" t="s">
        <v>759</v>
      </c>
      <c r="O58" s="47"/>
      <c r="P58" s="134"/>
      <c r="Q58" s="133"/>
      <c r="T58" s="103"/>
      <c r="V58" s="103"/>
      <c r="W58" s="103"/>
      <c r="X58" s="328"/>
    </row>
    <row r="59" spans="1:24" ht="47.15" customHeight="1" x14ac:dyDescent="0.45">
      <c r="A59" s="118"/>
      <c r="B59" s="499">
        <v>5</v>
      </c>
      <c r="C59" s="425" t="str">
        <f t="shared" si="5"/>
        <v/>
      </c>
      <c r="D59" s="426" t="str">
        <f ca="1">TEXT(IFERROR(INDEX('Overview - Section A'!$A$45:$A$52,MATCH(J59,'Overview - Section A'!$U$45:$U$52,0)),""),"d-mmm-yy") &amp;" to " &amp; TEXT(IFERROR(INDEX('Overview - Section A'!$E$45:$E$52,MATCH(J59,'Overview - Section A'!$U$45:$U$52,0)),""),"d-mmm-yy")</f>
        <v>1-ene-23 to 31-dic-23</v>
      </c>
      <c r="E59" s="560"/>
      <c r="F59" s="559"/>
      <c r="G59" s="493" t="str">
        <f t="shared" si="6"/>
        <v/>
      </c>
      <c r="H59" s="431"/>
      <c r="I59" s="485"/>
      <c r="J59" s="433" t="s">
        <v>435</v>
      </c>
      <c r="K59" s="500"/>
      <c r="L59" s="481" t="b">
        <f t="shared" si="7"/>
        <v>1</v>
      </c>
      <c r="M59" s="481" t="b">
        <f t="shared" si="8"/>
        <v>1</v>
      </c>
      <c r="N59" s="481" t="s">
        <v>760</v>
      </c>
      <c r="O59" s="47"/>
      <c r="P59" s="134"/>
      <c r="Q59" s="133"/>
      <c r="T59" s="103"/>
      <c r="V59" s="103"/>
      <c r="W59" s="103"/>
      <c r="X59" s="328"/>
    </row>
    <row r="60" spans="1:24" ht="47.15" customHeight="1" x14ac:dyDescent="0.45">
      <c r="A60" s="118"/>
      <c r="B60" s="499">
        <v>5</v>
      </c>
      <c r="C60" s="425" t="str">
        <f t="shared" si="5"/>
        <v/>
      </c>
      <c r="D60" s="426" t="str">
        <f ca="1">TEXT(IFERROR(INDEX('Overview - Section A'!$A$45:$A$52,MATCH(J60,'Overview - Section A'!$U$45:$U$52,0)),""),"d-mmm-yy") &amp;" to " &amp; TEXT(IFERROR(INDEX('Overview - Section A'!$E$45:$E$52,MATCH(J60,'Overview - Section A'!$U$45:$U$52,0)),""),"d-mmm-yy")</f>
        <v>1-ene-24 to 31-dic-24</v>
      </c>
      <c r="E60" s="560"/>
      <c r="F60" s="559"/>
      <c r="G60" s="493" t="str">
        <f t="shared" si="6"/>
        <v/>
      </c>
      <c r="H60" s="431"/>
      <c r="I60" s="485"/>
      <c r="J60" s="433" t="s">
        <v>437</v>
      </c>
      <c r="K60" s="500"/>
      <c r="L60" s="481" t="b">
        <f t="shared" si="7"/>
        <v>1</v>
      </c>
      <c r="M60" s="481" t="b">
        <f t="shared" si="8"/>
        <v>1</v>
      </c>
      <c r="N60" s="481" t="s">
        <v>761</v>
      </c>
      <c r="O60" s="47"/>
      <c r="P60" s="134"/>
      <c r="Q60" s="133"/>
      <c r="T60" s="103"/>
      <c r="V60" s="103"/>
      <c r="W60" s="103"/>
      <c r="X60" s="328"/>
    </row>
    <row r="61" spans="1:24" ht="47.15" customHeight="1" x14ac:dyDescent="0.45">
      <c r="A61" s="118"/>
      <c r="B61" s="499">
        <v>6</v>
      </c>
      <c r="C61" s="425" t="str">
        <f t="shared" si="5"/>
        <v>KP-3a(M): Porcentaje de hombres que tienen relaciones sexuales con hombres que se han sometido a pruebas de VIH durante el período de informe y conocen los resultados</v>
      </c>
      <c r="D61" s="426" t="str">
        <f ca="1">TEXT(IFERROR(INDEX('Overview - Section A'!$A$45:$A$52,MATCH(J61,'Overview - Section A'!$U$45:$U$52,0)),""),"d-mmm-yy") &amp;" to " &amp; TEXT(IFERROR(INDEX('Overview - Section A'!$E$45:$E$52,MATCH(J61,'Overview - Section A'!$U$45:$U$52,0)),""),"d-mmm-yy")</f>
        <v>1-ene-19 to 31-dic-19</v>
      </c>
      <c r="E61" s="559">
        <v>21656</v>
      </c>
      <c r="F61" s="559">
        <v>54140</v>
      </c>
      <c r="G61" s="557">
        <f t="shared" si="6"/>
        <v>40</v>
      </c>
      <c r="H61" s="431"/>
      <c r="I61" s="485"/>
      <c r="J61" s="433" t="s">
        <v>427</v>
      </c>
      <c r="K61" s="500"/>
      <c r="L61" s="481" t="b">
        <f t="shared" si="7"/>
        <v>1</v>
      </c>
      <c r="M61" s="481" t="b">
        <f t="shared" si="8"/>
        <v>1</v>
      </c>
      <c r="N61" s="481" t="s">
        <v>762</v>
      </c>
      <c r="O61" s="47"/>
      <c r="P61" s="134"/>
      <c r="Q61" s="133"/>
      <c r="T61" s="103"/>
      <c r="V61" s="103"/>
      <c r="W61" s="103"/>
      <c r="X61" s="328"/>
    </row>
    <row r="62" spans="1:24" ht="47.15" customHeight="1" x14ac:dyDescent="0.45">
      <c r="A62" s="118"/>
      <c r="B62" s="499">
        <v>6</v>
      </c>
      <c r="C62" s="425" t="str">
        <f t="shared" si="5"/>
        <v/>
      </c>
      <c r="D62" s="426" t="str">
        <f ca="1">TEXT(IFERROR(INDEX('Overview - Section A'!$A$45:$A$52,MATCH(J62,'Overview - Section A'!$U$45:$U$52,0)),""),"d-mmm-yy") &amp;" to " &amp; TEXT(IFERROR(INDEX('Overview - Section A'!$E$45:$E$52,MATCH(J62,'Overview - Section A'!$U$45:$U$52,0)),""),"d-mmm-yy")</f>
        <v>1-ene-20 to 31-dic-20</v>
      </c>
      <c r="E62" s="561">
        <v>22089</v>
      </c>
      <c r="F62" s="559">
        <v>54140</v>
      </c>
      <c r="G62" s="557">
        <f t="shared" si="6"/>
        <v>40.799778352419651</v>
      </c>
      <c r="H62" s="431"/>
      <c r="I62" s="485"/>
      <c r="J62" s="433" t="s">
        <v>429</v>
      </c>
      <c r="K62" s="500"/>
      <c r="L62" s="481" t="b">
        <f t="shared" si="7"/>
        <v>1</v>
      </c>
      <c r="M62" s="481" t="b">
        <f t="shared" si="8"/>
        <v>1</v>
      </c>
      <c r="N62" s="481" t="s">
        <v>763</v>
      </c>
      <c r="O62" s="47"/>
      <c r="P62" s="134"/>
      <c r="Q62" s="133"/>
      <c r="T62" s="103"/>
      <c r="V62" s="103"/>
      <c r="W62" s="103"/>
      <c r="X62" s="328"/>
    </row>
    <row r="63" spans="1:24" ht="47.15" customHeight="1" x14ac:dyDescent="0.45">
      <c r="A63" s="118"/>
      <c r="B63" s="499">
        <v>6</v>
      </c>
      <c r="C63" s="425" t="str">
        <f t="shared" si="5"/>
        <v/>
      </c>
      <c r="D63" s="426" t="str">
        <f ca="1">TEXT(IFERROR(INDEX('Overview - Section A'!$A$45:$A$52,MATCH(J63,'Overview - Section A'!$U$45:$U$52,0)),""),"d-mmm-yy") &amp;" to " &amp; TEXT(IFERROR(INDEX('Overview - Section A'!$E$45:$E$52,MATCH(J63,'Overview - Section A'!$U$45:$U$52,0)),""),"d-mmm-yy")</f>
        <v>1-ene-21 to 31-dic-21</v>
      </c>
      <c r="E63" s="561">
        <v>22089</v>
      </c>
      <c r="F63" s="559">
        <v>54140</v>
      </c>
      <c r="G63" s="557">
        <f t="shared" si="6"/>
        <v>40.799778352419651</v>
      </c>
      <c r="H63" s="431"/>
      <c r="I63" s="485"/>
      <c r="J63" s="433" t="s">
        <v>431</v>
      </c>
      <c r="K63" s="500"/>
      <c r="L63" s="481" t="b">
        <f t="shared" si="7"/>
        <v>1</v>
      </c>
      <c r="M63" s="481" t="b">
        <f t="shared" si="8"/>
        <v>1</v>
      </c>
      <c r="N63" s="481" t="s">
        <v>764</v>
      </c>
      <c r="O63" s="47"/>
      <c r="P63" s="134"/>
      <c r="Q63" s="133"/>
      <c r="T63" s="103"/>
      <c r="V63" s="103"/>
      <c r="W63" s="103"/>
      <c r="X63" s="328"/>
    </row>
    <row r="64" spans="1:24" ht="47.15" customHeight="1" x14ac:dyDescent="0.45">
      <c r="A64" s="118"/>
      <c r="B64" s="499">
        <v>6</v>
      </c>
      <c r="C64" s="425" t="str">
        <f t="shared" si="5"/>
        <v/>
      </c>
      <c r="D64" s="426" t="str">
        <f ca="1">TEXT(IFERROR(INDEX('Overview - Section A'!$A$45:$A$52,MATCH(J64,'Overview - Section A'!$U$45:$U$52,0)),""),"d-mmm-yy") &amp;" to " &amp; TEXT(IFERROR(INDEX('Overview - Section A'!$E$45:$E$52,MATCH(J64,'Overview - Section A'!$U$45:$U$52,0)),""),"d-mmm-yy")</f>
        <v>1-ene-22 to 31-dic-22</v>
      </c>
      <c r="E64" s="560"/>
      <c r="F64" s="559"/>
      <c r="G64" s="493" t="str">
        <f t="shared" si="6"/>
        <v/>
      </c>
      <c r="H64" s="431"/>
      <c r="I64" s="485"/>
      <c r="J64" s="433" t="s">
        <v>433</v>
      </c>
      <c r="K64" s="500"/>
      <c r="L64" s="481" t="b">
        <f t="shared" si="7"/>
        <v>1</v>
      </c>
      <c r="M64" s="481" t="b">
        <f t="shared" si="8"/>
        <v>1</v>
      </c>
      <c r="N64" s="481" t="s">
        <v>765</v>
      </c>
      <c r="O64" s="47"/>
      <c r="P64" s="134"/>
      <c r="Q64" s="133"/>
      <c r="T64" s="103"/>
      <c r="V64" s="103"/>
      <c r="W64" s="103"/>
      <c r="X64" s="328"/>
    </row>
    <row r="65" spans="1:24" ht="47.15" customHeight="1" x14ac:dyDescent="0.45">
      <c r="A65" s="118"/>
      <c r="B65" s="499">
        <v>6</v>
      </c>
      <c r="C65" s="425" t="str">
        <f t="shared" si="5"/>
        <v/>
      </c>
      <c r="D65" s="426" t="str">
        <f ca="1">TEXT(IFERROR(INDEX('Overview - Section A'!$A$45:$A$52,MATCH(J65,'Overview - Section A'!$U$45:$U$52,0)),""),"d-mmm-yy") &amp;" to " &amp; TEXT(IFERROR(INDEX('Overview - Section A'!$E$45:$E$52,MATCH(J65,'Overview - Section A'!$U$45:$U$52,0)),""),"d-mmm-yy")</f>
        <v>1-ene-23 to 31-dic-23</v>
      </c>
      <c r="E65" s="560"/>
      <c r="F65" s="559"/>
      <c r="G65" s="493" t="str">
        <f t="shared" si="6"/>
        <v/>
      </c>
      <c r="H65" s="431"/>
      <c r="I65" s="485"/>
      <c r="J65" s="433" t="s">
        <v>435</v>
      </c>
      <c r="K65" s="500"/>
      <c r="L65" s="481" t="b">
        <f t="shared" si="7"/>
        <v>1</v>
      </c>
      <c r="M65" s="481" t="b">
        <f t="shared" si="8"/>
        <v>1</v>
      </c>
      <c r="N65" s="481" t="s">
        <v>766</v>
      </c>
      <c r="O65" s="47"/>
      <c r="P65" s="134"/>
      <c r="Q65" s="133"/>
      <c r="T65" s="103"/>
      <c r="V65" s="103"/>
      <c r="W65" s="103"/>
      <c r="X65" s="328"/>
    </row>
    <row r="66" spans="1:24" ht="47.15" customHeight="1" x14ac:dyDescent="0.45">
      <c r="A66" s="118"/>
      <c r="B66" s="499">
        <v>6</v>
      </c>
      <c r="C66" s="425" t="str">
        <f t="shared" si="5"/>
        <v/>
      </c>
      <c r="D66" s="426" t="str">
        <f ca="1">TEXT(IFERROR(INDEX('Overview - Section A'!$A$45:$A$52,MATCH(J66,'Overview - Section A'!$U$45:$U$52,0)),""),"d-mmm-yy") &amp;" to " &amp; TEXT(IFERROR(INDEX('Overview - Section A'!$E$45:$E$52,MATCH(J66,'Overview - Section A'!$U$45:$U$52,0)),""),"d-mmm-yy")</f>
        <v>1-ene-24 to 31-dic-24</v>
      </c>
      <c r="E66" s="560"/>
      <c r="F66" s="559"/>
      <c r="G66" s="493" t="str">
        <f t="shared" si="6"/>
        <v/>
      </c>
      <c r="H66" s="431"/>
      <c r="I66" s="485"/>
      <c r="J66" s="433" t="s">
        <v>437</v>
      </c>
      <c r="K66" s="500"/>
      <c r="L66" s="481" t="b">
        <f t="shared" si="7"/>
        <v>1</v>
      </c>
      <c r="M66" s="481" t="b">
        <f t="shared" si="8"/>
        <v>1</v>
      </c>
      <c r="N66" s="481" t="s">
        <v>767</v>
      </c>
      <c r="O66" s="47"/>
      <c r="P66" s="134"/>
      <c r="Q66" s="133"/>
      <c r="T66" s="103"/>
      <c r="V66" s="103"/>
      <c r="W66" s="103"/>
      <c r="X66" s="328"/>
    </row>
    <row r="67" spans="1:24" ht="47.15" customHeight="1" x14ac:dyDescent="0.45">
      <c r="A67" s="118"/>
      <c r="B67" s="499">
        <v>7</v>
      </c>
      <c r="C67" s="425" t="str">
        <f t="shared" si="5"/>
        <v>KP-3e: Porcentaje de otras poblaciones (especificar) que se han sometido a una prueba del VIH y conocen los resultados</v>
      </c>
      <c r="D67" s="426" t="str">
        <f ca="1">TEXT(IFERROR(INDEX('Overview - Section A'!$A$45:$A$52,MATCH(J67,'Overview - Section A'!$U$45:$U$52,0)),""),"d-mmm-yy") &amp;" to " &amp; TEXT(IFERROR(INDEX('Overview - Section A'!$E$45:$E$52,MATCH(J67,'Overview - Section A'!$U$45:$U$52,0)),""),"d-mmm-yy")</f>
        <v>1-ene-19 to 31-dic-19</v>
      </c>
      <c r="E67" s="559">
        <v>32500</v>
      </c>
      <c r="F67" s="559">
        <v>46000</v>
      </c>
      <c r="G67" s="557">
        <f t="shared" si="6"/>
        <v>70.652173913043484</v>
      </c>
      <c r="H67" s="431"/>
      <c r="I67" s="485"/>
      <c r="J67" s="433" t="s">
        <v>427</v>
      </c>
      <c r="K67" s="500"/>
      <c r="L67" s="481" t="b">
        <f t="shared" si="7"/>
        <v>1</v>
      </c>
      <c r="M67" s="481" t="b">
        <f t="shared" si="8"/>
        <v>1</v>
      </c>
      <c r="N67" s="481" t="s">
        <v>768</v>
      </c>
      <c r="O67" s="47"/>
      <c r="P67" s="134"/>
      <c r="Q67" s="133"/>
      <c r="T67" s="103"/>
      <c r="V67" s="103"/>
      <c r="W67" s="103"/>
      <c r="X67" s="328"/>
    </row>
    <row r="68" spans="1:24" ht="47.15" customHeight="1" x14ac:dyDescent="0.45">
      <c r="A68" s="118"/>
      <c r="B68" s="499">
        <v>7</v>
      </c>
      <c r="C68" s="425" t="str">
        <f t="shared" si="5"/>
        <v/>
      </c>
      <c r="D68" s="426" t="str">
        <f ca="1">TEXT(IFERROR(INDEX('Overview - Section A'!$A$45:$A$52,MATCH(J68,'Overview - Section A'!$U$45:$U$52,0)),""),"d-mmm-yy") &amp;" to " &amp; TEXT(IFERROR(INDEX('Overview - Section A'!$E$45:$E$52,MATCH(J68,'Overview - Section A'!$U$45:$U$52,0)),""),"d-mmm-yy")</f>
        <v>1-ene-20 to 31-dic-20</v>
      </c>
      <c r="E68" s="559">
        <v>32500</v>
      </c>
      <c r="F68" s="559">
        <v>46000</v>
      </c>
      <c r="G68" s="557">
        <f t="shared" ref="G68:G69" si="9">IF(IF(AND(E68="",F68=""),K68,IFERROR((E68/F68)*100,""))=0,"",IF(AND(E68="",F68=""),K68,IFERROR((E68/F68)*100,"")))</f>
        <v>70.652173913043484</v>
      </c>
      <c r="H68" s="431"/>
      <c r="I68" s="485"/>
      <c r="J68" s="433" t="s">
        <v>429</v>
      </c>
      <c r="K68" s="500"/>
      <c r="L68" s="481" t="b">
        <f t="shared" si="7"/>
        <v>1</v>
      </c>
      <c r="M68" s="481" t="b">
        <f t="shared" si="8"/>
        <v>1</v>
      </c>
      <c r="N68" s="481" t="s">
        <v>769</v>
      </c>
      <c r="O68" s="47"/>
      <c r="P68" s="134"/>
      <c r="Q68" s="133"/>
      <c r="T68" s="103"/>
      <c r="V68" s="103"/>
      <c r="W68" s="103"/>
      <c r="X68" s="328"/>
    </row>
    <row r="69" spans="1:24" ht="47.15" customHeight="1" x14ac:dyDescent="0.45">
      <c r="A69" s="118"/>
      <c r="B69" s="499">
        <v>7</v>
      </c>
      <c r="C69" s="425" t="str">
        <f t="shared" si="5"/>
        <v/>
      </c>
      <c r="D69" s="426" t="str">
        <f ca="1">TEXT(IFERROR(INDEX('Overview - Section A'!$A$45:$A$52,MATCH(J69,'Overview - Section A'!$U$45:$U$52,0)),""),"d-mmm-yy") &amp;" to " &amp; TEXT(IFERROR(INDEX('Overview - Section A'!$E$45:$E$52,MATCH(J69,'Overview - Section A'!$U$45:$U$52,0)),""),"d-mmm-yy")</f>
        <v>1-ene-21 to 31-dic-21</v>
      </c>
      <c r="E69" s="559">
        <v>32500</v>
      </c>
      <c r="F69" s="559">
        <v>46000</v>
      </c>
      <c r="G69" s="557">
        <f t="shared" si="9"/>
        <v>70.652173913043484</v>
      </c>
      <c r="H69" s="431"/>
      <c r="I69" s="485"/>
      <c r="J69" s="433" t="s">
        <v>431</v>
      </c>
      <c r="K69" s="500"/>
      <c r="L69" s="481" t="b">
        <f t="shared" si="7"/>
        <v>1</v>
      </c>
      <c r="M69" s="481" t="b">
        <f t="shared" si="8"/>
        <v>1</v>
      </c>
      <c r="N69" s="481" t="s">
        <v>770</v>
      </c>
      <c r="O69" s="47"/>
      <c r="P69" s="134"/>
      <c r="Q69" s="133"/>
      <c r="T69" s="103"/>
      <c r="V69" s="103"/>
      <c r="W69" s="103"/>
      <c r="X69" s="328"/>
    </row>
    <row r="70" spans="1:24" ht="47.15" customHeight="1" x14ac:dyDescent="0.45">
      <c r="A70" s="118"/>
      <c r="B70" s="499">
        <v>7</v>
      </c>
      <c r="C70" s="425" t="str">
        <f t="shared" si="5"/>
        <v/>
      </c>
      <c r="D70" s="426" t="str">
        <f ca="1">TEXT(IFERROR(INDEX('Overview - Section A'!$A$45:$A$52,MATCH(J70,'Overview - Section A'!$U$45:$U$52,0)),""),"d-mmm-yy") &amp;" to " &amp; TEXT(IFERROR(INDEX('Overview - Section A'!$E$45:$E$52,MATCH(J70,'Overview - Section A'!$U$45:$U$52,0)),""),"d-mmm-yy")</f>
        <v>1-ene-22 to 31-dic-22</v>
      </c>
      <c r="E70" s="560"/>
      <c r="F70" s="559"/>
      <c r="G70" s="493" t="str">
        <f t="shared" si="6"/>
        <v/>
      </c>
      <c r="H70" s="431"/>
      <c r="I70" s="485"/>
      <c r="J70" s="433" t="s">
        <v>433</v>
      </c>
      <c r="K70" s="500"/>
      <c r="L70" s="481" t="b">
        <f t="shared" si="7"/>
        <v>1</v>
      </c>
      <c r="M70" s="481" t="b">
        <f t="shared" si="8"/>
        <v>1</v>
      </c>
      <c r="N70" s="481" t="s">
        <v>771</v>
      </c>
      <c r="O70" s="47"/>
      <c r="P70" s="134"/>
      <c r="Q70" s="133"/>
      <c r="T70" s="103"/>
      <c r="V70" s="103"/>
      <c r="W70" s="103"/>
      <c r="X70" s="328"/>
    </row>
    <row r="71" spans="1:24" ht="47.15" customHeight="1" x14ac:dyDescent="0.45">
      <c r="A71" s="118"/>
      <c r="B71" s="499">
        <v>7</v>
      </c>
      <c r="C71" s="425" t="str">
        <f t="shared" si="5"/>
        <v/>
      </c>
      <c r="D71" s="426" t="str">
        <f ca="1">TEXT(IFERROR(INDEX('Overview - Section A'!$A$45:$A$52,MATCH(J71,'Overview - Section A'!$U$45:$U$52,0)),""),"d-mmm-yy") &amp;" to " &amp; TEXT(IFERROR(INDEX('Overview - Section A'!$E$45:$E$52,MATCH(J71,'Overview - Section A'!$U$45:$U$52,0)),""),"d-mmm-yy")</f>
        <v>1-ene-23 to 31-dic-23</v>
      </c>
      <c r="E71" s="560"/>
      <c r="F71" s="559"/>
      <c r="G71" s="493" t="str">
        <f t="shared" si="6"/>
        <v/>
      </c>
      <c r="H71" s="431"/>
      <c r="I71" s="485"/>
      <c r="J71" s="433" t="s">
        <v>435</v>
      </c>
      <c r="K71" s="500"/>
      <c r="L71" s="481" t="b">
        <f t="shared" si="7"/>
        <v>1</v>
      </c>
      <c r="M71" s="481" t="b">
        <f t="shared" si="8"/>
        <v>1</v>
      </c>
      <c r="N71" s="481" t="s">
        <v>772</v>
      </c>
      <c r="O71" s="47"/>
      <c r="P71" s="134"/>
      <c r="Q71" s="133"/>
      <c r="T71" s="103"/>
      <c r="V71" s="103"/>
      <c r="W71" s="103"/>
      <c r="X71" s="328"/>
    </row>
    <row r="72" spans="1:24" ht="47.15" customHeight="1" x14ac:dyDescent="0.45">
      <c r="A72" s="118"/>
      <c r="B72" s="499">
        <v>7</v>
      </c>
      <c r="C72" s="425" t="str">
        <f t="shared" si="5"/>
        <v/>
      </c>
      <c r="D72" s="426" t="str">
        <f ca="1">TEXT(IFERROR(INDEX('Overview - Section A'!$A$45:$A$52,MATCH(J72,'Overview - Section A'!$U$45:$U$52,0)),""),"d-mmm-yy") &amp;" to " &amp; TEXT(IFERROR(INDEX('Overview - Section A'!$E$45:$E$52,MATCH(J72,'Overview - Section A'!$U$45:$U$52,0)),""),"d-mmm-yy")</f>
        <v>1-ene-24 to 31-dic-24</v>
      </c>
      <c r="E72" s="560"/>
      <c r="F72" s="559"/>
      <c r="G72" s="493" t="str">
        <f t="shared" si="6"/>
        <v/>
      </c>
      <c r="H72" s="431"/>
      <c r="I72" s="485"/>
      <c r="J72" s="433" t="s">
        <v>437</v>
      </c>
      <c r="K72" s="500"/>
      <c r="L72" s="481" t="b">
        <f t="shared" si="7"/>
        <v>1</v>
      </c>
      <c r="M72" s="481" t="b">
        <f t="shared" si="8"/>
        <v>1</v>
      </c>
      <c r="N72" s="481" t="s">
        <v>773</v>
      </c>
      <c r="O72" s="47"/>
      <c r="P72" s="134"/>
      <c r="Q72" s="133"/>
      <c r="T72" s="103"/>
      <c r="V72" s="103"/>
      <c r="W72" s="103"/>
      <c r="X72" s="328"/>
    </row>
    <row r="73" spans="1:24" ht="47.15" customHeight="1" x14ac:dyDescent="0.45">
      <c r="A73" s="118"/>
      <c r="B73" s="499">
        <v>8</v>
      </c>
      <c r="C73" s="425" t="str">
        <f t="shared" si="5"/>
        <v>TCS-1(M): Porcentaje de personas que viven con el VIH  que actualmente reciben tratamiento antirretroviral</v>
      </c>
      <c r="D73" s="426" t="str">
        <f ca="1">TEXT(IFERROR(INDEX('Overview - Section A'!$A$45:$A$52,MATCH(J73,'Overview - Section A'!$U$45:$U$52,0)),""),"d-mmm-yy") &amp;" to " &amp; TEXT(IFERROR(INDEX('Overview - Section A'!$E$45:$E$52,MATCH(J73,'Overview - Section A'!$U$45:$U$52,0)),""),"d-mmm-yy")</f>
        <v>1-ene-19 to 31-dic-19</v>
      </c>
      <c r="E73" s="559">
        <v>15080</v>
      </c>
      <c r="F73" s="559">
        <v>23948</v>
      </c>
      <c r="G73" s="557">
        <f t="shared" si="6"/>
        <v>62.969767830298984</v>
      </c>
      <c r="H73" s="431"/>
      <c r="I73" s="485"/>
      <c r="J73" s="433" t="s">
        <v>427</v>
      </c>
      <c r="K73" s="500"/>
      <c r="L73" s="481" t="b">
        <f t="shared" si="7"/>
        <v>1</v>
      </c>
      <c r="M73" s="481" t="b">
        <f t="shared" si="8"/>
        <v>1</v>
      </c>
      <c r="N73" s="481" t="s">
        <v>774</v>
      </c>
      <c r="O73" s="47"/>
      <c r="P73" s="134"/>
      <c r="Q73" s="133"/>
      <c r="T73" s="103"/>
      <c r="V73" s="103"/>
      <c r="W73" s="103"/>
      <c r="X73" s="328"/>
    </row>
    <row r="74" spans="1:24" ht="47.15" customHeight="1" x14ac:dyDescent="0.45">
      <c r="A74" s="118"/>
      <c r="B74" s="499">
        <v>8</v>
      </c>
      <c r="C74" s="425" t="str">
        <f t="shared" si="5"/>
        <v/>
      </c>
      <c r="D74" s="426" t="str">
        <f ca="1">TEXT(IFERROR(INDEX('Overview - Section A'!$A$45:$A$52,MATCH(J74,'Overview - Section A'!$U$45:$U$52,0)),""),"d-mmm-yy") &amp;" to " &amp; TEXT(IFERROR(INDEX('Overview - Section A'!$E$45:$E$52,MATCH(J74,'Overview - Section A'!$U$45:$U$52,0)),""),"d-mmm-yy")</f>
        <v>1-ene-20 to 31-dic-20</v>
      </c>
      <c r="E74" s="559">
        <v>16193</v>
      </c>
      <c r="F74" s="559">
        <v>24004</v>
      </c>
      <c r="G74" s="557">
        <f t="shared" si="6"/>
        <v>67.459590068321944</v>
      </c>
      <c r="H74" s="431"/>
      <c r="I74" s="485"/>
      <c r="J74" s="433" t="s">
        <v>429</v>
      </c>
      <c r="K74" s="500"/>
      <c r="L74" s="481" t="b">
        <f t="shared" si="7"/>
        <v>1</v>
      </c>
      <c r="M74" s="481" t="b">
        <f t="shared" si="8"/>
        <v>1</v>
      </c>
      <c r="N74" s="481" t="s">
        <v>775</v>
      </c>
      <c r="O74" s="47"/>
      <c r="P74" s="134"/>
      <c r="Q74" s="133"/>
      <c r="T74" s="103"/>
      <c r="V74" s="103"/>
      <c r="W74" s="103"/>
      <c r="X74" s="328"/>
    </row>
    <row r="75" spans="1:24" ht="47.15" customHeight="1" x14ac:dyDescent="0.45">
      <c r="A75" s="118"/>
      <c r="B75" s="499">
        <v>8</v>
      </c>
      <c r="C75" s="425" t="str">
        <f t="shared" si="5"/>
        <v/>
      </c>
      <c r="D75" s="426" t="str">
        <f ca="1">TEXT(IFERROR(INDEX('Overview - Section A'!$A$45:$A$52,MATCH(J75,'Overview - Section A'!$U$45:$U$52,0)),""),"d-mmm-yy") &amp;" to " &amp; TEXT(IFERROR(INDEX('Overview - Section A'!$E$45:$E$52,MATCH(J75,'Overview - Section A'!$U$45:$U$52,0)),""),"d-mmm-yy")</f>
        <v>1-ene-21 to 31-dic-21</v>
      </c>
      <c r="E75" s="559">
        <v>16330</v>
      </c>
      <c r="F75" s="559">
        <v>24050</v>
      </c>
      <c r="G75" s="557">
        <f t="shared" si="6"/>
        <v>67.900207900207903</v>
      </c>
      <c r="H75" s="431"/>
      <c r="I75" s="485"/>
      <c r="J75" s="433" t="s">
        <v>431</v>
      </c>
      <c r="K75" s="500"/>
      <c r="L75" s="481" t="b">
        <f t="shared" si="7"/>
        <v>1</v>
      </c>
      <c r="M75" s="481" t="b">
        <f t="shared" si="8"/>
        <v>1</v>
      </c>
      <c r="N75" s="481" t="s">
        <v>776</v>
      </c>
      <c r="O75" s="47"/>
      <c r="P75" s="134"/>
      <c r="Q75" s="133"/>
      <c r="T75" s="103"/>
      <c r="V75" s="103"/>
      <c r="W75" s="103"/>
      <c r="X75" s="328"/>
    </row>
    <row r="76" spans="1:24" ht="47.15" customHeight="1" x14ac:dyDescent="0.45">
      <c r="A76" s="118"/>
      <c r="B76" s="499">
        <v>8</v>
      </c>
      <c r="C76" s="425" t="str">
        <f t="shared" si="5"/>
        <v/>
      </c>
      <c r="D76" s="426" t="str">
        <f ca="1">TEXT(IFERROR(INDEX('Overview - Section A'!$A$45:$A$52,MATCH(J76,'Overview - Section A'!$U$45:$U$52,0)),""),"d-mmm-yy") &amp;" to " &amp; TEXT(IFERROR(INDEX('Overview - Section A'!$E$45:$E$52,MATCH(J76,'Overview - Section A'!$U$45:$U$52,0)),""),"d-mmm-yy")</f>
        <v>1-ene-22 to 31-dic-22</v>
      </c>
      <c r="E76" s="560"/>
      <c r="F76" s="559"/>
      <c r="G76" s="493" t="str">
        <f t="shared" si="6"/>
        <v/>
      </c>
      <c r="H76" s="431"/>
      <c r="I76" s="485"/>
      <c r="J76" s="433" t="s">
        <v>433</v>
      </c>
      <c r="K76" s="500"/>
      <c r="L76" s="481" t="b">
        <f t="shared" si="7"/>
        <v>1</v>
      </c>
      <c r="M76" s="481" t="b">
        <f t="shared" si="8"/>
        <v>1</v>
      </c>
      <c r="N76" s="481" t="s">
        <v>777</v>
      </c>
      <c r="O76" s="47"/>
      <c r="P76" s="134"/>
      <c r="Q76" s="133"/>
      <c r="T76" s="103"/>
      <c r="V76" s="103"/>
      <c r="W76" s="103"/>
      <c r="X76" s="328"/>
    </row>
    <row r="77" spans="1:24" ht="47.15" customHeight="1" x14ac:dyDescent="0.45">
      <c r="A77" s="118"/>
      <c r="B77" s="499">
        <v>8</v>
      </c>
      <c r="C77" s="425" t="str">
        <f t="shared" si="5"/>
        <v/>
      </c>
      <c r="D77" s="426" t="str">
        <f ca="1">TEXT(IFERROR(INDEX('Overview - Section A'!$A$45:$A$52,MATCH(J77,'Overview - Section A'!$U$45:$U$52,0)),""),"d-mmm-yy") &amp;" to " &amp; TEXT(IFERROR(INDEX('Overview - Section A'!$E$45:$E$52,MATCH(J77,'Overview - Section A'!$U$45:$U$52,0)),""),"d-mmm-yy")</f>
        <v>1-ene-23 to 31-dic-23</v>
      </c>
      <c r="E77" s="560"/>
      <c r="F77" s="559"/>
      <c r="G77" s="493" t="str">
        <f t="shared" si="6"/>
        <v/>
      </c>
      <c r="H77" s="431"/>
      <c r="I77" s="485"/>
      <c r="J77" s="433" t="s">
        <v>435</v>
      </c>
      <c r="K77" s="500"/>
      <c r="L77" s="481" t="b">
        <f t="shared" si="7"/>
        <v>1</v>
      </c>
      <c r="M77" s="481" t="b">
        <f t="shared" si="8"/>
        <v>1</v>
      </c>
      <c r="N77" s="481" t="s">
        <v>778</v>
      </c>
      <c r="O77" s="47"/>
      <c r="P77" s="134"/>
      <c r="Q77" s="133"/>
      <c r="T77" s="103"/>
      <c r="V77" s="103"/>
      <c r="W77" s="103"/>
      <c r="X77" s="328"/>
    </row>
    <row r="78" spans="1:24" ht="47.15" customHeight="1" x14ac:dyDescent="0.45">
      <c r="A78" s="118"/>
      <c r="B78" s="499">
        <v>8</v>
      </c>
      <c r="C78" s="425" t="str">
        <f t="shared" si="5"/>
        <v/>
      </c>
      <c r="D78" s="426" t="str">
        <f ca="1">TEXT(IFERROR(INDEX('Overview - Section A'!$A$45:$A$52,MATCH(J78,'Overview - Section A'!$U$45:$U$52,0)),""),"d-mmm-yy") &amp;" to " &amp; TEXT(IFERROR(INDEX('Overview - Section A'!$E$45:$E$52,MATCH(J78,'Overview - Section A'!$U$45:$U$52,0)),""),"d-mmm-yy")</f>
        <v>1-ene-24 to 31-dic-24</v>
      </c>
      <c r="E78" s="560"/>
      <c r="F78" s="559"/>
      <c r="G78" s="493" t="str">
        <f t="shared" si="6"/>
        <v/>
      </c>
      <c r="H78" s="431"/>
      <c r="I78" s="485"/>
      <c r="J78" s="433" t="s">
        <v>437</v>
      </c>
      <c r="K78" s="500"/>
      <c r="L78" s="481" t="b">
        <f t="shared" si="7"/>
        <v>1</v>
      </c>
      <c r="M78" s="481" t="b">
        <f t="shared" si="8"/>
        <v>1</v>
      </c>
      <c r="N78" s="481" t="s">
        <v>779</v>
      </c>
      <c r="O78" s="47"/>
      <c r="P78" s="134"/>
      <c r="Q78" s="133"/>
      <c r="T78" s="103"/>
      <c r="V78" s="103"/>
      <c r="W78" s="103"/>
      <c r="X78" s="328"/>
    </row>
    <row r="79" spans="1:24" ht="47.15" customHeight="1" x14ac:dyDescent="0.45">
      <c r="A79" s="118"/>
      <c r="B79" s="499">
        <v>9</v>
      </c>
      <c r="C79" s="425" t="str">
        <f t="shared" si="5"/>
        <v>TCS-3.1: Porcentaje de personas que viven con el VIH que están en TARV, que tienen una carga viral suprimida a los 12 meses (&lt;1000 copias/ml)</v>
      </c>
      <c r="D79" s="426" t="str">
        <f ca="1">TEXT(IFERROR(INDEX('Overview - Section A'!$A$45:$A$52,MATCH(J79,'Overview - Section A'!$U$45:$U$52,0)),""),"d-mmm-yy") &amp;" to " &amp; TEXT(IFERROR(INDEX('Overview - Section A'!$E$45:$E$52,MATCH(J79,'Overview - Section A'!$U$45:$U$52,0)),""),"d-mmm-yy")</f>
        <v>1-ene-19 to 31-dic-19</v>
      </c>
      <c r="E79" s="559">
        <v>1870</v>
      </c>
      <c r="F79" s="559">
        <v>2258</v>
      </c>
      <c r="G79" s="557">
        <f t="shared" si="6"/>
        <v>82.816651904340119</v>
      </c>
      <c r="H79" s="431"/>
      <c r="I79" s="485"/>
      <c r="J79" s="433" t="s">
        <v>427</v>
      </c>
      <c r="K79" s="500"/>
      <c r="L79" s="481" t="b">
        <f t="shared" si="7"/>
        <v>1</v>
      </c>
      <c r="M79" s="481" t="b">
        <f t="shared" si="8"/>
        <v>1</v>
      </c>
      <c r="N79" s="481" t="s">
        <v>780</v>
      </c>
      <c r="O79" s="47"/>
      <c r="P79" s="134"/>
      <c r="Q79" s="133"/>
      <c r="T79" s="103"/>
      <c r="V79" s="103"/>
      <c r="W79" s="103"/>
      <c r="X79" s="328"/>
    </row>
    <row r="80" spans="1:24" ht="47.15" customHeight="1" x14ac:dyDescent="0.45">
      <c r="A80" s="118"/>
      <c r="B80" s="499">
        <v>9</v>
      </c>
      <c r="C80" s="425" t="str">
        <f t="shared" si="5"/>
        <v/>
      </c>
      <c r="D80" s="426" t="str">
        <f ca="1">TEXT(IFERROR(INDEX('Overview - Section A'!$A$45:$A$52,MATCH(J80,'Overview - Section A'!$U$45:$U$52,0)),""),"d-mmm-yy") &amp;" to " &amp; TEXT(IFERROR(INDEX('Overview - Section A'!$E$45:$E$52,MATCH(J80,'Overview - Section A'!$U$45:$U$52,0)),""),"d-mmm-yy")</f>
        <v>1-ene-20 to 31-dic-20</v>
      </c>
      <c r="E80" s="559">
        <v>1650</v>
      </c>
      <c r="F80" s="559">
        <v>1962</v>
      </c>
      <c r="G80" s="557">
        <f t="shared" si="6"/>
        <v>84.097859327217122</v>
      </c>
      <c r="H80" s="431"/>
      <c r="I80" s="485"/>
      <c r="J80" s="433" t="s">
        <v>429</v>
      </c>
      <c r="K80" s="500"/>
      <c r="L80" s="481" t="b">
        <f t="shared" si="7"/>
        <v>1</v>
      </c>
      <c r="M80" s="481" t="b">
        <f t="shared" si="8"/>
        <v>1</v>
      </c>
      <c r="N80" s="481" t="s">
        <v>781</v>
      </c>
      <c r="O80" s="47"/>
      <c r="P80" s="134"/>
      <c r="Q80" s="133"/>
      <c r="T80" s="103"/>
      <c r="V80" s="103"/>
      <c r="W80" s="103"/>
      <c r="X80" s="328"/>
    </row>
    <row r="81" spans="1:24" ht="47.15" customHeight="1" x14ac:dyDescent="0.45">
      <c r="A81" s="118"/>
      <c r="B81" s="499">
        <v>9</v>
      </c>
      <c r="C81" s="425" t="str">
        <f t="shared" si="5"/>
        <v/>
      </c>
      <c r="D81" s="426" t="str">
        <f ca="1">TEXT(IFERROR(INDEX('Overview - Section A'!$A$45:$A$52,MATCH(J81,'Overview - Section A'!$U$45:$U$52,0)),""),"d-mmm-yy") &amp;" to " &amp; TEXT(IFERROR(INDEX('Overview - Section A'!$E$45:$E$52,MATCH(J81,'Overview - Section A'!$U$45:$U$52,0)),""),"d-mmm-yy")</f>
        <v>1-ene-21 to 31-dic-21</v>
      </c>
      <c r="E81" s="559">
        <v>1560</v>
      </c>
      <c r="F81" s="559">
        <v>1836</v>
      </c>
      <c r="G81" s="557">
        <f t="shared" si="6"/>
        <v>84.967320261437905</v>
      </c>
      <c r="H81" s="431"/>
      <c r="I81" s="485"/>
      <c r="J81" s="433" t="s">
        <v>431</v>
      </c>
      <c r="K81" s="500"/>
      <c r="L81" s="481" t="b">
        <f t="shared" si="7"/>
        <v>1</v>
      </c>
      <c r="M81" s="481" t="b">
        <f t="shared" si="8"/>
        <v>1</v>
      </c>
      <c r="N81" s="481" t="s">
        <v>782</v>
      </c>
      <c r="O81" s="47"/>
      <c r="P81" s="134"/>
      <c r="Q81" s="133"/>
      <c r="T81" s="103"/>
      <c r="V81" s="103"/>
      <c r="W81" s="103"/>
      <c r="X81" s="328"/>
    </row>
    <row r="82" spans="1:24" ht="47.15" customHeight="1" x14ac:dyDescent="0.45">
      <c r="A82" s="118"/>
      <c r="B82" s="499">
        <v>9</v>
      </c>
      <c r="C82" s="425" t="str">
        <f t="shared" si="5"/>
        <v/>
      </c>
      <c r="D82" s="426" t="str">
        <f ca="1">TEXT(IFERROR(INDEX('Overview - Section A'!$A$45:$A$52,MATCH(J82,'Overview - Section A'!$U$45:$U$52,0)),""),"d-mmm-yy") &amp;" to " &amp; TEXT(IFERROR(INDEX('Overview - Section A'!$E$45:$E$52,MATCH(J82,'Overview - Section A'!$U$45:$U$52,0)),""),"d-mmm-yy")</f>
        <v>1-ene-22 to 31-dic-22</v>
      </c>
      <c r="E82" s="560"/>
      <c r="F82" s="559"/>
      <c r="G82" s="493" t="str">
        <f t="shared" si="6"/>
        <v/>
      </c>
      <c r="H82" s="431"/>
      <c r="I82" s="485"/>
      <c r="J82" s="433" t="s">
        <v>433</v>
      </c>
      <c r="K82" s="500"/>
      <c r="L82" s="481" t="b">
        <f t="shared" si="7"/>
        <v>1</v>
      </c>
      <c r="M82" s="481" t="b">
        <f t="shared" si="8"/>
        <v>1</v>
      </c>
      <c r="N82" s="481" t="s">
        <v>783</v>
      </c>
      <c r="O82" s="47"/>
      <c r="P82" s="134"/>
      <c r="Q82" s="133"/>
      <c r="T82" s="103"/>
      <c r="V82" s="103"/>
      <c r="W82" s="103"/>
      <c r="X82" s="328"/>
    </row>
    <row r="83" spans="1:24" ht="47.15" customHeight="1" x14ac:dyDescent="0.45">
      <c r="A83" s="118"/>
      <c r="B83" s="499">
        <v>9</v>
      </c>
      <c r="C83" s="425" t="str">
        <f t="shared" si="5"/>
        <v/>
      </c>
      <c r="D83" s="426" t="str">
        <f ca="1">TEXT(IFERROR(INDEX('Overview - Section A'!$A$45:$A$52,MATCH(J83,'Overview - Section A'!$U$45:$U$52,0)),""),"d-mmm-yy") &amp;" to " &amp; TEXT(IFERROR(INDEX('Overview - Section A'!$E$45:$E$52,MATCH(J83,'Overview - Section A'!$U$45:$U$52,0)),""),"d-mmm-yy")</f>
        <v>1-ene-23 to 31-dic-23</v>
      </c>
      <c r="E83" s="560"/>
      <c r="F83" s="559"/>
      <c r="G83" s="493" t="str">
        <f t="shared" si="6"/>
        <v/>
      </c>
      <c r="H83" s="431"/>
      <c r="I83" s="485"/>
      <c r="J83" s="433" t="s">
        <v>435</v>
      </c>
      <c r="K83" s="500"/>
      <c r="L83" s="481" t="b">
        <f t="shared" si="7"/>
        <v>1</v>
      </c>
      <c r="M83" s="481" t="b">
        <f t="shared" si="8"/>
        <v>1</v>
      </c>
      <c r="N83" s="481" t="s">
        <v>784</v>
      </c>
      <c r="O83" s="47"/>
      <c r="P83" s="134"/>
      <c r="Q83" s="133"/>
      <c r="T83" s="103"/>
      <c r="V83" s="103"/>
      <c r="W83" s="103"/>
      <c r="X83" s="328"/>
    </row>
    <row r="84" spans="1:24" ht="47.15" customHeight="1" x14ac:dyDescent="0.45">
      <c r="A84" s="118"/>
      <c r="B84" s="499">
        <v>9</v>
      </c>
      <c r="C84" s="425" t="str">
        <f t="shared" si="5"/>
        <v/>
      </c>
      <c r="D84" s="426" t="str">
        <f ca="1">TEXT(IFERROR(INDEX('Overview - Section A'!$A$45:$A$52,MATCH(J84,'Overview - Section A'!$U$45:$U$52,0)),""),"d-mmm-yy") &amp;" to " &amp; TEXT(IFERROR(INDEX('Overview - Section A'!$E$45:$E$52,MATCH(J84,'Overview - Section A'!$U$45:$U$52,0)),""),"d-mmm-yy")</f>
        <v>1-ene-24 to 31-dic-24</v>
      </c>
      <c r="E84" s="560"/>
      <c r="F84" s="559"/>
      <c r="G84" s="493" t="str">
        <f t="shared" si="6"/>
        <v/>
      </c>
      <c r="H84" s="431"/>
      <c r="I84" s="485"/>
      <c r="J84" s="433" t="s">
        <v>437</v>
      </c>
      <c r="K84" s="500"/>
      <c r="L84" s="481" t="b">
        <f t="shared" si="7"/>
        <v>1</v>
      </c>
      <c r="M84" s="481" t="b">
        <f t="shared" si="8"/>
        <v>1</v>
      </c>
      <c r="N84" s="481" t="s">
        <v>785</v>
      </c>
      <c r="O84" s="47"/>
      <c r="P84" s="134"/>
      <c r="Q84" s="133"/>
      <c r="T84" s="103"/>
      <c r="V84" s="103"/>
      <c r="W84" s="103"/>
      <c r="X84" s="328"/>
    </row>
    <row r="85" spans="1:24" ht="47.15" customHeight="1" x14ac:dyDescent="0.45">
      <c r="A85" s="118"/>
      <c r="B85" s="499">
        <v>10</v>
      </c>
      <c r="C85" s="425" t="str">
        <f t="shared" si="5"/>
        <v>TCS-7: Proporción de nuevos individuos con un resultado positivo de VIH que reciben servicios de atención</v>
      </c>
      <c r="D85" s="426" t="str">
        <f ca="1">TEXT(IFERROR(INDEX('Overview - Section A'!$A$45:$A$52,MATCH(J85,'Overview - Section A'!$U$45:$U$52,0)),""),"d-mmm-yy") &amp;" to " &amp; TEXT(IFERROR(INDEX('Overview - Section A'!$E$45:$E$52,MATCH(J85,'Overview - Section A'!$U$45:$U$52,0)),""),"d-mmm-yy")</f>
        <v>1-ene-19 to 31-dic-19</v>
      </c>
      <c r="E85" s="560">
        <v>0</v>
      </c>
      <c r="F85" s="559">
        <v>0</v>
      </c>
      <c r="G85" s="493">
        <v>0</v>
      </c>
      <c r="H85" s="431"/>
      <c r="I85" s="485"/>
      <c r="J85" s="433" t="s">
        <v>427</v>
      </c>
      <c r="K85" s="500"/>
      <c r="L85" s="481" t="b">
        <f t="shared" si="7"/>
        <v>1</v>
      </c>
      <c r="M85" s="481" t="b">
        <f t="shared" si="8"/>
        <v>1</v>
      </c>
      <c r="N85" s="481" t="s">
        <v>786</v>
      </c>
      <c r="O85" s="47"/>
      <c r="P85" s="134"/>
      <c r="Q85" s="133"/>
      <c r="T85" s="103"/>
      <c r="V85" s="103"/>
      <c r="W85" s="103"/>
      <c r="X85" s="328"/>
    </row>
    <row r="86" spans="1:24" ht="47.15" customHeight="1" x14ac:dyDescent="0.45">
      <c r="A86" s="118"/>
      <c r="B86" s="499">
        <v>10</v>
      </c>
      <c r="C86" s="425" t="str">
        <f t="shared" si="5"/>
        <v/>
      </c>
      <c r="D86" s="426" t="str">
        <f ca="1">TEXT(IFERROR(INDEX('Overview - Section A'!$A$45:$A$52,MATCH(J86,'Overview - Section A'!$U$45:$U$52,0)),""),"d-mmm-yy") &amp;" to " &amp; TEXT(IFERROR(INDEX('Overview - Section A'!$E$45:$E$52,MATCH(J86,'Overview - Section A'!$U$45:$U$52,0)),""),"d-mmm-yy")</f>
        <v>1-ene-20 to 31-dic-20</v>
      </c>
      <c r="E86" s="560">
        <v>0</v>
      </c>
      <c r="F86" s="559">
        <v>0</v>
      </c>
      <c r="G86" s="493">
        <v>65</v>
      </c>
      <c r="H86" s="431"/>
      <c r="I86" s="485"/>
      <c r="J86" s="433" t="s">
        <v>429</v>
      </c>
      <c r="K86" s="500"/>
      <c r="L86" s="481" t="b">
        <f t="shared" si="7"/>
        <v>1</v>
      </c>
      <c r="M86" s="481" t="b">
        <f t="shared" si="8"/>
        <v>1</v>
      </c>
      <c r="N86" s="481" t="s">
        <v>787</v>
      </c>
      <c r="O86" s="47"/>
      <c r="P86" s="134"/>
      <c r="Q86" s="133"/>
      <c r="T86" s="103"/>
      <c r="V86" s="103"/>
      <c r="W86" s="103"/>
      <c r="X86" s="328"/>
    </row>
    <row r="87" spans="1:24" ht="47.15" customHeight="1" x14ac:dyDescent="0.45">
      <c r="A87" s="118"/>
      <c r="B87" s="499">
        <v>10</v>
      </c>
      <c r="C87" s="425" t="str">
        <f t="shared" si="5"/>
        <v/>
      </c>
      <c r="D87" s="426" t="str">
        <f ca="1">TEXT(IFERROR(INDEX('Overview - Section A'!$A$45:$A$52,MATCH(J87,'Overview - Section A'!$U$45:$U$52,0)),""),"d-mmm-yy") &amp;" to " &amp; TEXT(IFERROR(INDEX('Overview - Section A'!$E$45:$E$52,MATCH(J87,'Overview - Section A'!$U$45:$U$52,0)),""),"d-mmm-yy")</f>
        <v>1-ene-21 to 31-dic-21</v>
      </c>
      <c r="E87" s="560">
        <v>0</v>
      </c>
      <c r="F87" s="559">
        <v>0</v>
      </c>
      <c r="G87" s="493">
        <v>85</v>
      </c>
      <c r="H87" s="431"/>
      <c r="I87" s="485"/>
      <c r="J87" s="433" t="s">
        <v>431</v>
      </c>
      <c r="K87" s="500"/>
      <c r="L87" s="481" t="b">
        <f t="shared" si="7"/>
        <v>1</v>
      </c>
      <c r="M87" s="481" t="b">
        <f t="shared" si="8"/>
        <v>1</v>
      </c>
      <c r="N87" s="481" t="s">
        <v>788</v>
      </c>
      <c r="O87" s="47"/>
      <c r="P87" s="134"/>
      <c r="Q87" s="133"/>
      <c r="T87" s="103"/>
      <c r="V87" s="103"/>
      <c r="W87" s="103"/>
      <c r="X87" s="328"/>
    </row>
    <row r="88" spans="1:24" ht="47.15" customHeight="1" x14ac:dyDescent="0.45">
      <c r="A88" s="118"/>
      <c r="B88" s="499">
        <v>10</v>
      </c>
      <c r="C88" s="425" t="str">
        <f t="shared" si="5"/>
        <v/>
      </c>
      <c r="D88" s="426" t="str">
        <f ca="1">TEXT(IFERROR(INDEX('Overview - Section A'!$A$45:$A$52,MATCH(J88,'Overview - Section A'!$U$45:$U$52,0)),""),"d-mmm-yy") &amp;" to " &amp; TEXT(IFERROR(INDEX('Overview - Section A'!$E$45:$E$52,MATCH(J88,'Overview - Section A'!$U$45:$U$52,0)),""),"d-mmm-yy")</f>
        <v>1-ene-22 to 31-dic-22</v>
      </c>
      <c r="E88" s="560"/>
      <c r="F88" s="559"/>
      <c r="G88" s="493" t="str">
        <f t="shared" si="6"/>
        <v/>
      </c>
      <c r="H88" s="431"/>
      <c r="I88" s="485"/>
      <c r="J88" s="433" t="s">
        <v>433</v>
      </c>
      <c r="K88" s="500"/>
      <c r="L88" s="481" t="b">
        <f t="shared" si="7"/>
        <v>1</v>
      </c>
      <c r="M88" s="481" t="b">
        <f t="shared" si="8"/>
        <v>1</v>
      </c>
      <c r="N88" s="481" t="s">
        <v>789</v>
      </c>
      <c r="O88" s="47"/>
      <c r="P88" s="134"/>
      <c r="Q88" s="133"/>
      <c r="T88" s="103"/>
      <c r="V88" s="103"/>
      <c r="W88" s="103"/>
      <c r="X88" s="328"/>
    </row>
    <row r="89" spans="1:24" ht="47.15" customHeight="1" x14ac:dyDescent="0.45">
      <c r="A89" s="118"/>
      <c r="B89" s="499">
        <v>10</v>
      </c>
      <c r="C89" s="425" t="str">
        <f t="shared" si="5"/>
        <v/>
      </c>
      <c r="D89" s="426" t="str">
        <f ca="1">TEXT(IFERROR(INDEX('Overview - Section A'!$A$45:$A$52,MATCH(J89,'Overview - Section A'!$U$45:$U$52,0)),""),"d-mmm-yy") &amp;" to " &amp; TEXT(IFERROR(INDEX('Overview - Section A'!$E$45:$E$52,MATCH(J89,'Overview - Section A'!$U$45:$U$52,0)),""),"d-mmm-yy")</f>
        <v>1-ene-23 to 31-dic-23</v>
      </c>
      <c r="E89" s="560"/>
      <c r="F89" s="559"/>
      <c r="G89" s="493" t="str">
        <f t="shared" si="6"/>
        <v/>
      </c>
      <c r="H89" s="431"/>
      <c r="I89" s="485"/>
      <c r="J89" s="433" t="s">
        <v>435</v>
      </c>
      <c r="K89" s="500"/>
      <c r="L89" s="481" t="b">
        <f t="shared" si="7"/>
        <v>1</v>
      </c>
      <c r="M89" s="481" t="b">
        <f t="shared" si="8"/>
        <v>1</v>
      </c>
      <c r="N89" s="481" t="s">
        <v>790</v>
      </c>
      <c r="O89" s="47"/>
      <c r="P89" s="134"/>
      <c r="Q89" s="133"/>
      <c r="T89" s="103"/>
      <c r="V89" s="103"/>
      <c r="W89" s="103"/>
      <c r="X89" s="328"/>
    </row>
    <row r="90" spans="1:24" ht="47.15" customHeight="1" x14ac:dyDescent="0.45">
      <c r="A90" s="118"/>
      <c r="B90" s="499">
        <v>10</v>
      </c>
      <c r="C90" s="425" t="str">
        <f t="shared" si="5"/>
        <v/>
      </c>
      <c r="D90" s="426" t="str">
        <f ca="1">TEXT(IFERROR(INDEX('Overview - Section A'!$A$45:$A$52,MATCH(J90,'Overview - Section A'!$U$45:$U$52,0)),""),"d-mmm-yy") &amp;" to " &amp; TEXT(IFERROR(INDEX('Overview - Section A'!$E$45:$E$52,MATCH(J90,'Overview - Section A'!$U$45:$U$52,0)),""),"d-mmm-yy")</f>
        <v>1-ene-24 to 31-dic-24</v>
      </c>
      <c r="E90" s="560"/>
      <c r="F90" s="559"/>
      <c r="G90" s="493" t="str">
        <f t="shared" si="6"/>
        <v/>
      </c>
      <c r="H90" s="431"/>
      <c r="I90" s="485"/>
      <c r="J90" s="433" t="s">
        <v>437</v>
      </c>
      <c r="K90" s="500"/>
      <c r="L90" s="481" t="b">
        <f t="shared" si="7"/>
        <v>1</v>
      </c>
      <c r="M90" s="481" t="b">
        <f t="shared" si="8"/>
        <v>1</v>
      </c>
      <c r="N90" s="481" t="s">
        <v>791</v>
      </c>
      <c r="O90" s="47"/>
      <c r="P90" s="134"/>
      <c r="Q90" s="133"/>
      <c r="T90" s="103"/>
      <c r="V90" s="103"/>
      <c r="W90" s="103"/>
      <c r="X90" s="328"/>
    </row>
    <row r="91" spans="1:24" ht="47.15" customHeight="1" x14ac:dyDescent="0.45">
      <c r="A91" s="118"/>
      <c r="B91" s="499">
        <v>11</v>
      </c>
      <c r="C91" s="425" t="str">
        <f t="shared" si="5"/>
        <v/>
      </c>
      <c r="D91" s="426" t="str">
        <f ca="1">TEXT(IFERROR(INDEX('Overview - Section A'!$A$45:$A$52,MATCH(J91,'Overview - Section A'!$U$45:$U$52,0)),""),"d-mmm-yy") &amp;" to " &amp; TEXT(IFERROR(INDEX('Overview - Section A'!$E$45:$E$52,MATCH(J91,'Overview - Section A'!$U$45:$U$52,0)),""),"d-mmm-yy")</f>
        <v>1-ene-19 to 31-dic-19</v>
      </c>
      <c r="E91" s="559"/>
      <c r="F91" s="559"/>
      <c r="G91" s="493"/>
      <c r="H91" s="431"/>
      <c r="I91" s="485"/>
      <c r="J91" s="433" t="s">
        <v>427</v>
      </c>
      <c r="K91" s="500"/>
      <c r="L91" s="481" t="b">
        <f t="shared" si="7"/>
        <v>1</v>
      </c>
      <c r="M91" s="481" t="b">
        <f t="shared" si="8"/>
        <v>0</v>
      </c>
      <c r="N91" s="481" t="s">
        <v>792</v>
      </c>
      <c r="O91" s="47"/>
      <c r="P91" s="134"/>
      <c r="Q91" s="133"/>
      <c r="T91" s="103"/>
      <c r="V91" s="103"/>
      <c r="W91" s="103"/>
      <c r="X91" s="328"/>
    </row>
    <row r="92" spans="1:24" ht="47.15" customHeight="1" x14ac:dyDescent="0.45">
      <c r="A92" s="118"/>
      <c r="B92" s="499">
        <v>11</v>
      </c>
      <c r="C92" s="425" t="str">
        <f t="shared" si="5"/>
        <v/>
      </c>
      <c r="D92" s="426" t="str">
        <f ca="1">TEXT(IFERROR(INDEX('Overview - Section A'!$A$45:$A$52,MATCH(J92,'Overview - Section A'!$U$45:$U$52,0)),""),"d-mmm-yy") &amp;" to " &amp; TEXT(IFERROR(INDEX('Overview - Section A'!$E$45:$E$52,MATCH(J92,'Overview - Section A'!$U$45:$U$52,0)),""),"d-mmm-yy")</f>
        <v>1-ene-20 to 31-dic-20</v>
      </c>
      <c r="E92" s="559"/>
      <c r="F92" s="559"/>
      <c r="G92" s="493"/>
      <c r="H92" s="431"/>
      <c r="I92" s="485"/>
      <c r="J92" s="433" t="s">
        <v>429</v>
      </c>
      <c r="K92" s="500"/>
      <c r="L92" s="481" t="b">
        <f t="shared" si="7"/>
        <v>1</v>
      </c>
      <c r="M92" s="481" t="b">
        <f t="shared" si="8"/>
        <v>0</v>
      </c>
      <c r="N92" s="481" t="s">
        <v>793</v>
      </c>
      <c r="O92" s="47"/>
      <c r="P92" s="134"/>
      <c r="Q92" s="133"/>
      <c r="T92" s="103"/>
      <c r="V92" s="103"/>
      <c r="W92" s="103"/>
      <c r="X92" s="328"/>
    </row>
    <row r="93" spans="1:24" ht="47.15" customHeight="1" x14ac:dyDescent="0.45">
      <c r="A93" s="118"/>
      <c r="B93" s="499">
        <v>11</v>
      </c>
      <c r="C93" s="425" t="str">
        <f t="shared" si="5"/>
        <v/>
      </c>
      <c r="D93" s="426" t="str">
        <f ca="1">TEXT(IFERROR(INDEX('Overview - Section A'!$A$45:$A$52,MATCH(J93,'Overview - Section A'!$U$45:$U$52,0)),""),"d-mmm-yy") &amp;" to " &amp; TEXT(IFERROR(INDEX('Overview - Section A'!$E$45:$E$52,MATCH(J93,'Overview - Section A'!$U$45:$U$52,0)),""),"d-mmm-yy")</f>
        <v>1-ene-21 to 31-dic-21</v>
      </c>
      <c r="E93" s="559"/>
      <c r="F93" s="559"/>
      <c r="G93" s="493"/>
      <c r="H93" s="431"/>
      <c r="I93" s="485"/>
      <c r="J93" s="433" t="s">
        <v>431</v>
      </c>
      <c r="K93" s="500"/>
      <c r="L93" s="481" t="b">
        <f t="shared" si="7"/>
        <v>1</v>
      </c>
      <c r="M93" s="481" t="b">
        <f t="shared" si="8"/>
        <v>0</v>
      </c>
      <c r="N93" s="481" t="s">
        <v>794</v>
      </c>
      <c r="O93" s="47"/>
      <c r="P93" s="134"/>
      <c r="Q93" s="133"/>
      <c r="T93" s="103"/>
      <c r="V93" s="103"/>
      <c r="W93" s="103"/>
      <c r="X93" s="328"/>
    </row>
    <row r="94" spans="1:24" ht="47.15" customHeight="1" x14ac:dyDescent="0.45">
      <c r="A94" s="118"/>
      <c r="B94" s="499">
        <v>11</v>
      </c>
      <c r="C94" s="425" t="str">
        <f t="shared" si="5"/>
        <v/>
      </c>
      <c r="D94" s="426" t="str">
        <f ca="1">TEXT(IFERROR(INDEX('Overview - Section A'!$A$45:$A$52,MATCH(J94,'Overview - Section A'!$U$45:$U$52,0)),""),"d-mmm-yy") &amp;" to " &amp; TEXT(IFERROR(INDEX('Overview - Section A'!$E$45:$E$52,MATCH(J94,'Overview - Section A'!$U$45:$U$52,0)),""),"d-mmm-yy")</f>
        <v>1-ene-22 to 31-dic-22</v>
      </c>
      <c r="E94" s="560"/>
      <c r="F94" s="559"/>
      <c r="G94" s="493" t="str">
        <f t="shared" si="6"/>
        <v/>
      </c>
      <c r="H94" s="431"/>
      <c r="I94" s="485"/>
      <c r="J94" s="433" t="s">
        <v>433</v>
      </c>
      <c r="K94" s="500"/>
      <c r="L94" s="481" t="b">
        <f t="shared" si="7"/>
        <v>1</v>
      </c>
      <c r="M94" s="481" t="b">
        <f t="shared" si="8"/>
        <v>0</v>
      </c>
      <c r="N94" s="481" t="s">
        <v>795</v>
      </c>
      <c r="O94" s="47"/>
      <c r="P94" s="134"/>
      <c r="Q94" s="133"/>
      <c r="T94" s="103"/>
      <c r="V94" s="103"/>
      <c r="W94" s="103"/>
      <c r="X94" s="328"/>
    </row>
    <row r="95" spans="1:24" ht="47.15" customHeight="1" x14ac:dyDescent="0.45">
      <c r="A95" s="118"/>
      <c r="B95" s="499">
        <v>11</v>
      </c>
      <c r="C95" s="425" t="str">
        <f t="shared" ref="C95:C120" si="10">IF(B95=B94,"",VLOOKUP(B95,$A$10:$AA$27,27,FALSE))</f>
        <v/>
      </c>
      <c r="D95" s="426" t="str">
        <f ca="1">TEXT(IFERROR(INDEX('Overview - Section A'!$A$45:$A$52,MATCH(J95,'Overview - Section A'!$U$45:$U$52,0)),""),"d-mmm-yy") &amp;" to " &amp; TEXT(IFERROR(INDEX('Overview - Section A'!$E$45:$E$52,MATCH(J95,'Overview - Section A'!$U$45:$U$52,0)),""),"d-mmm-yy")</f>
        <v>1-ene-23 to 31-dic-23</v>
      </c>
      <c r="E95" s="560"/>
      <c r="F95" s="559"/>
      <c r="G95" s="493" t="str">
        <f t="shared" ref="G95:G120" si="11">IF(IF(AND(E95="",F95=""),K95,IFERROR((E95/F95)*100,""))=0,"",IF(AND(E95="",F95=""),K95,IFERROR((E95/F95)*100,"")))</f>
        <v/>
      </c>
      <c r="H95" s="431"/>
      <c r="I95" s="485"/>
      <c r="J95" s="433" t="s">
        <v>435</v>
      </c>
      <c r="K95" s="500"/>
      <c r="L95" s="481" t="b">
        <f t="shared" ref="L95:L120" si="12">IFERROR(TRUE,FALSE)</f>
        <v>1</v>
      </c>
      <c r="M95" s="481" t="b">
        <f t="shared" ref="M95:M120" si="13">IFERROR(IF(VLOOKUP(B95,$A$10:$AA$27,27,FALSE)&lt;&gt;"",TRUE,FALSE),FALSE)</f>
        <v>0</v>
      </c>
      <c r="N95" s="481" t="s">
        <v>796</v>
      </c>
      <c r="O95" s="47"/>
      <c r="P95" s="134"/>
      <c r="Q95" s="133"/>
      <c r="T95" s="103"/>
      <c r="V95" s="103"/>
      <c r="W95" s="103"/>
      <c r="X95" s="328"/>
    </row>
    <row r="96" spans="1:24" ht="47.15" customHeight="1" x14ac:dyDescent="0.45">
      <c r="A96" s="118"/>
      <c r="B96" s="499">
        <v>11</v>
      </c>
      <c r="C96" s="425" t="str">
        <f t="shared" si="10"/>
        <v/>
      </c>
      <c r="D96" s="426" t="str">
        <f ca="1">TEXT(IFERROR(INDEX('Overview - Section A'!$A$45:$A$52,MATCH(J96,'Overview - Section A'!$U$45:$U$52,0)),""),"d-mmm-yy") &amp;" to " &amp; TEXT(IFERROR(INDEX('Overview - Section A'!$E$45:$E$52,MATCH(J96,'Overview - Section A'!$U$45:$U$52,0)),""),"d-mmm-yy")</f>
        <v>1-ene-24 to 31-dic-24</v>
      </c>
      <c r="E96" s="560"/>
      <c r="F96" s="559"/>
      <c r="G96" s="493" t="str">
        <f t="shared" si="11"/>
        <v/>
      </c>
      <c r="H96" s="431"/>
      <c r="I96" s="485"/>
      <c r="J96" s="433" t="s">
        <v>437</v>
      </c>
      <c r="K96" s="500"/>
      <c r="L96" s="481" t="b">
        <f t="shared" si="12"/>
        <v>1</v>
      </c>
      <c r="M96" s="481" t="b">
        <f t="shared" si="13"/>
        <v>0</v>
      </c>
      <c r="N96" s="481" t="s">
        <v>797</v>
      </c>
      <c r="O96" s="47"/>
      <c r="P96" s="134"/>
      <c r="Q96" s="133"/>
      <c r="T96" s="103"/>
      <c r="V96" s="103"/>
      <c r="W96" s="103"/>
      <c r="X96" s="328"/>
    </row>
    <row r="97" spans="1:24" ht="47.15" customHeight="1" x14ac:dyDescent="0.45">
      <c r="A97" s="118"/>
      <c r="B97" s="499">
        <v>12</v>
      </c>
      <c r="C97" s="425" t="str">
        <f t="shared" si="10"/>
        <v/>
      </c>
      <c r="D97" s="426" t="str">
        <f ca="1">TEXT(IFERROR(INDEX('Overview - Section A'!$A$45:$A$52,MATCH(J97,'Overview - Section A'!$U$45:$U$52,0)),""),"d-mmm-yy") &amp;" to " &amp; TEXT(IFERROR(INDEX('Overview - Section A'!$E$45:$E$52,MATCH(J97,'Overview - Section A'!$U$45:$U$52,0)),""),"d-mmm-yy")</f>
        <v>1-ene-19 to 31-dic-19</v>
      </c>
      <c r="E97" s="560"/>
      <c r="F97" s="559"/>
      <c r="G97" s="493"/>
      <c r="H97" s="431"/>
      <c r="I97" s="485"/>
      <c r="J97" s="433" t="s">
        <v>427</v>
      </c>
      <c r="K97" s="500"/>
      <c r="L97" s="481" t="b">
        <f t="shared" si="12"/>
        <v>1</v>
      </c>
      <c r="M97" s="481" t="b">
        <f t="shared" si="13"/>
        <v>0</v>
      </c>
      <c r="N97" s="481" t="s">
        <v>798</v>
      </c>
      <c r="O97" s="47"/>
      <c r="P97" s="134"/>
      <c r="Q97" s="133"/>
      <c r="T97" s="103"/>
      <c r="V97" s="103"/>
      <c r="W97" s="103"/>
      <c r="X97" s="328"/>
    </row>
    <row r="98" spans="1:24" ht="47.15" customHeight="1" x14ac:dyDescent="0.45">
      <c r="A98" s="118"/>
      <c r="B98" s="499">
        <v>12</v>
      </c>
      <c r="C98" s="425" t="str">
        <f t="shared" si="10"/>
        <v/>
      </c>
      <c r="D98" s="426" t="str">
        <f ca="1">TEXT(IFERROR(INDEX('Overview - Section A'!$A$45:$A$52,MATCH(J98,'Overview - Section A'!$U$45:$U$52,0)),""),"d-mmm-yy") &amp;" to " &amp; TEXT(IFERROR(INDEX('Overview - Section A'!$E$45:$E$52,MATCH(J98,'Overview - Section A'!$U$45:$U$52,0)),""),"d-mmm-yy")</f>
        <v>1-ene-20 to 31-dic-20</v>
      </c>
      <c r="E98" s="560"/>
      <c r="F98" s="559"/>
      <c r="G98" s="493"/>
      <c r="H98" s="431"/>
      <c r="I98" s="485"/>
      <c r="J98" s="433" t="s">
        <v>429</v>
      </c>
      <c r="K98" s="500"/>
      <c r="L98" s="481" t="b">
        <f t="shared" si="12"/>
        <v>1</v>
      </c>
      <c r="M98" s="481" t="b">
        <f t="shared" si="13"/>
        <v>0</v>
      </c>
      <c r="N98" s="481" t="s">
        <v>799</v>
      </c>
      <c r="O98" s="47"/>
      <c r="P98" s="134"/>
      <c r="Q98" s="133"/>
      <c r="T98" s="103"/>
      <c r="V98" s="103"/>
      <c r="W98" s="103"/>
      <c r="X98" s="328"/>
    </row>
    <row r="99" spans="1:24" ht="47.15" customHeight="1" x14ac:dyDescent="0.45">
      <c r="A99" s="118"/>
      <c r="B99" s="499">
        <v>12</v>
      </c>
      <c r="C99" s="425" t="str">
        <f t="shared" si="10"/>
        <v/>
      </c>
      <c r="D99" s="426" t="str">
        <f ca="1">TEXT(IFERROR(INDEX('Overview - Section A'!$A$45:$A$52,MATCH(J99,'Overview - Section A'!$U$45:$U$52,0)),""),"d-mmm-yy") &amp;" to " &amp; TEXT(IFERROR(INDEX('Overview - Section A'!$E$45:$E$52,MATCH(J99,'Overview - Section A'!$U$45:$U$52,0)),""),"d-mmm-yy")</f>
        <v>1-ene-21 to 31-dic-21</v>
      </c>
      <c r="E99" s="560"/>
      <c r="F99" s="559"/>
      <c r="G99" s="493"/>
      <c r="H99" s="431"/>
      <c r="I99" s="485"/>
      <c r="J99" s="433" t="s">
        <v>431</v>
      </c>
      <c r="K99" s="500"/>
      <c r="L99" s="481" t="b">
        <f t="shared" si="12"/>
        <v>1</v>
      </c>
      <c r="M99" s="481" t="b">
        <f t="shared" si="13"/>
        <v>0</v>
      </c>
      <c r="N99" s="481" t="s">
        <v>800</v>
      </c>
      <c r="O99" s="47"/>
      <c r="P99" s="134"/>
      <c r="Q99" s="133"/>
      <c r="T99" s="103"/>
      <c r="V99" s="103"/>
      <c r="W99" s="103"/>
      <c r="X99" s="328"/>
    </row>
    <row r="100" spans="1:24" ht="47.15" customHeight="1" x14ac:dyDescent="0.45">
      <c r="A100" s="118"/>
      <c r="B100" s="499">
        <v>12</v>
      </c>
      <c r="C100" s="425" t="str">
        <f t="shared" si="10"/>
        <v/>
      </c>
      <c r="D100" s="426" t="str">
        <f ca="1">TEXT(IFERROR(INDEX('Overview - Section A'!$A$45:$A$52,MATCH(J100,'Overview - Section A'!$U$45:$U$52,0)),""),"d-mmm-yy") &amp;" to " &amp; TEXT(IFERROR(INDEX('Overview - Section A'!$E$45:$E$52,MATCH(J100,'Overview - Section A'!$U$45:$U$52,0)),""),"d-mmm-yy")</f>
        <v>1-ene-22 to 31-dic-22</v>
      </c>
      <c r="E100" s="560"/>
      <c r="F100" s="559"/>
      <c r="G100" s="493" t="str">
        <f t="shared" si="11"/>
        <v/>
      </c>
      <c r="H100" s="431"/>
      <c r="I100" s="485"/>
      <c r="J100" s="433" t="s">
        <v>433</v>
      </c>
      <c r="K100" s="500"/>
      <c r="L100" s="481" t="b">
        <f t="shared" si="12"/>
        <v>1</v>
      </c>
      <c r="M100" s="481" t="b">
        <f t="shared" si="13"/>
        <v>0</v>
      </c>
      <c r="N100" s="481" t="s">
        <v>801</v>
      </c>
      <c r="O100" s="47"/>
      <c r="P100" s="134"/>
      <c r="Q100" s="133"/>
      <c r="T100" s="103"/>
      <c r="V100" s="103"/>
      <c r="W100" s="103"/>
      <c r="X100" s="328"/>
    </row>
    <row r="101" spans="1:24" ht="47.15" customHeight="1" x14ac:dyDescent="0.45">
      <c r="A101" s="118"/>
      <c r="B101" s="499">
        <v>12</v>
      </c>
      <c r="C101" s="425" t="str">
        <f t="shared" si="10"/>
        <v/>
      </c>
      <c r="D101" s="426" t="str">
        <f ca="1">TEXT(IFERROR(INDEX('Overview - Section A'!$A$45:$A$52,MATCH(J101,'Overview - Section A'!$U$45:$U$52,0)),""),"d-mmm-yy") &amp;" to " &amp; TEXT(IFERROR(INDEX('Overview - Section A'!$E$45:$E$52,MATCH(J101,'Overview - Section A'!$U$45:$U$52,0)),""),"d-mmm-yy")</f>
        <v>1-ene-23 to 31-dic-23</v>
      </c>
      <c r="E101" s="427"/>
      <c r="F101" s="428"/>
      <c r="G101" s="493" t="str">
        <f t="shared" si="11"/>
        <v/>
      </c>
      <c r="H101" s="431"/>
      <c r="I101" s="485"/>
      <c r="J101" s="433" t="s">
        <v>435</v>
      </c>
      <c r="K101" s="500"/>
      <c r="L101" s="481" t="b">
        <f t="shared" si="12"/>
        <v>1</v>
      </c>
      <c r="M101" s="481" t="b">
        <f t="shared" si="13"/>
        <v>0</v>
      </c>
      <c r="N101" s="481" t="s">
        <v>802</v>
      </c>
      <c r="O101" s="47"/>
      <c r="P101" s="134"/>
      <c r="Q101" s="133"/>
      <c r="T101" s="103"/>
      <c r="V101" s="103"/>
      <c r="W101" s="103"/>
      <c r="X101" s="328"/>
    </row>
    <row r="102" spans="1:24" ht="47.15" customHeight="1" x14ac:dyDescent="0.45">
      <c r="A102" s="118"/>
      <c r="B102" s="499">
        <v>12</v>
      </c>
      <c r="C102" s="425" t="str">
        <f t="shared" si="10"/>
        <v/>
      </c>
      <c r="D102" s="426" t="str">
        <f ca="1">TEXT(IFERROR(INDEX('Overview - Section A'!$A$45:$A$52,MATCH(J102,'Overview - Section A'!$U$45:$U$52,0)),""),"d-mmm-yy") &amp;" to " &amp; TEXT(IFERROR(INDEX('Overview - Section A'!$E$45:$E$52,MATCH(J102,'Overview - Section A'!$U$45:$U$52,0)),""),"d-mmm-yy")</f>
        <v>1-ene-24 to 31-dic-24</v>
      </c>
      <c r="E102" s="427"/>
      <c r="F102" s="428"/>
      <c r="G102" s="493" t="str">
        <f t="shared" si="11"/>
        <v/>
      </c>
      <c r="H102" s="431"/>
      <c r="I102" s="485"/>
      <c r="J102" s="433" t="s">
        <v>437</v>
      </c>
      <c r="K102" s="500"/>
      <c r="L102" s="481" t="b">
        <f t="shared" si="12"/>
        <v>1</v>
      </c>
      <c r="M102" s="481" t="b">
        <f t="shared" si="13"/>
        <v>0</v>
      </c>
      <c r="N102" s="481" t="s">
        <v>803</v>
      </c>
      <c r="O102" s="47"/>
      <c r="P102" s="134"/>
      <c r="Q102" s="133"/>
      <c r="T102" s="103"/>
      <c r="V102" s="103"/>
      <c r="W102" s="103"/>
      <c r="X102" s="328"/>
    </row>
    <row r="103" spans="1:24" ht="47.15" customHeight="1" x14ac:dyDescent="0.45">
      <c r="A103" s="118"/>
      <c r="B103" s="499">
        <v>13</v>
      </c>
      <c r="C103" s="425" t="str">
        <f t="shared" si="10"/>
        <v/>
      </c>
      <c r="D103" s="426" t="str">
        <f ca="1">TEXT(IFERROR(INDEX('Overview - Section A'!$A$45:$A$52,MATCH(J103,'Overview - Section A'!$U$45:$U$52,0)),""),"d-mmm-yy") &amp;" to " &amp; TEXT(IFERROR(INDEX('Overview - Section A'!$E$45:$E$52,MATCH(J103,'Overview - Section A'!$U$45:$U$52,0)),""),"d-mmm-yy")</f>
        <v>1-ene-19 to 31-dic-19</v>
      </c>
      <c r="E103" s="427"/>
      <c r="F103" s="428"/>
      <c r="G103" s="493" t="str">
        <f t="shared" si="11"/>
        <v/>
      </c>
      <c r="H103" s="431"/>
      <c r="I103" s="485"/>
      <c r="J103" s="433" t="s">
        <v>427</v>
      </c>
      <c r="K103" s="500"/>
      <c r="L103" s="481" t="b">
        <f t="shared" si="12"/>
        <v>1</v>
      </c>
      <c r="M103" s="481" t="b">
        <f t="shared" si="13"/>
        <v>0</v>
      </c>
      <c r="N103" s="481" t="s">
        <v>804</v>
      </c>
      <c r="O103" s="47"/>
      <c r="P103" s="134"/>
      <c r="Q103" s="133"/>
      <c r="T103" s="103"/>
      <c r="V103" s="103"/>
      <c r="W103" s="103"/>
      <c r="X103" s="328"/>
    </row>
    <row r="104" spans="1:24" ht="47.15" customHeight="1" x14ac:dyDescent="0.45">
      <c r="A104" s="118"/>
      <c r="B104" s="499">
        <v>13</v>
      </c>
      <c r="C104" s="425" t="str">
        <f t="shared" si="10"/>
        <v/>
      </c>
      <c r="D104" s="426" t="str">
        <f ca="1">TEXT(IFERROR(INDEX('Overview - Section A'!$A$45:$A$52,MATCH(J104,'Overview - Section A'!$U$45:$U$52,0)),""),"d-mmm-yy") &amp;" to " &amp; TEXT(IFERROR(INDEX('Overview - Section A'!$E$45:$E$52,MATCH(J104,'Overview - Section A'!$U$45:$U$52,0)),""),"d-mmm-yy")</f>
        <v>1-ene-20 to 31-dic-20</v>
      </c>
      <c r="E104" s="427"/>
      <c r="F104" s="428"/>
      <c r="G104" s="493" t="str">
        <f t="shared" si="11"/>
        <v/>
      </c>
      <c r="H104" s="431"/>
      <c r="I104" s="485"/>
      <c r="J104" s="433" t="s">
        <v>429</v>
      </c>
      <c r="K104" s="500"/>
      <c r="L104" s="481" t="b">
        <f t="shared" si="12"/>
        <v>1</v>
      </c>
      <c r="M104" s="481" t="b">
        <f t="shared" si="13"/>
        <v>0</v>
      </c>
      <c r="N104" s="481" t="s">
        <v>805</v>
      </c>
      <c r="O104" s="47"/>
      <c r="P104" s="134"/>
      <c r="Q104" s="133"/>
      <c r="T104" s="103"/>
      <c r="V104" s="103"/>
      <c r="W104" s="103"/>
      <c r="X104" s="328"/>
    </row>
    <row r="105" spans="1:24" ht="47.15" customHeight="1" x14ac:dyDescent="0.45">
      <c r="A105" s="118"/>
      <c r="B105" s="499">
        <v>13</v>
      </c>
      <c r="C105" s="425" t="str">
        <f t="shared" si="10"/>
        <v/>
      </c>
      <c r="D105" s="426" t="str">
        <f ca="1">TEXT(IFERROR(INDEX('Overview - Section A'!$A$45:$A$52,MATCH(J105,'Overview - Section A'!$U$45:$U$52,0)),""),"d-mmm-yy") &amp;" to " &amp; TEXT(IFERROR(INDEX('Overview - Section A'!$E$45:$E$52,MATCH(J105,'Overview - Section A'!$U$45:$U$52,0)),""),"d-mmm-yy")</f>
        <v>1-ene-21 to 31-dic-21</v>
      </c>
      <c r="E105" s="427"/>
      <c r="F105" s="428"/>
      <c r="G105" s="493" t="str">
        <f t="shared" si="11"/>
        <v/>
      </c>
      <c r="H105" s="431"/>
      <c r="I105" s="485"/>
      <c r="J105" s="433" t="s">
        <v>431</v>
      </c>
      <c r="K105" s="500"/>
      <c r="L105" s="481" t="b">
        <f t="shared" si="12"/>
        <v>1</v>
      </c>
      <c r="M105" s="481" t="b">
        <f t="shared" si="13"/>
        <v>0</v>
      </c>
      <c r="N105" s="481" t="s">
        <v>806</v>
      </c>
      <c r="O105" s="47"/>
      <c r="P105" s="134"/>
      <c r="Q105" s="133"/>
      <c r="T105" s="103"/>
      <c r="V105" s="103"/>
      <c r="W105" s="103"/>
      <c r="X105" s="328"/>
    </row>
    <row r="106" spans="1:24" ht="47.15" customHeight="1" x14ac:dyDescent="0.45">
      <c r="A106" s="118"/>
      <c r="B106" s="499">
        <v>13</v>
      </c>
      <c r="C106" s="425" t="str">
        <f t="shared" si="10"/>
        <v/>
      </c>
      <c r="D106" s="426" t="str">
        <f ca="1">TEXT(IFERROR(INDEX('Overview - Section A'!$A$45:$A$52,MATCH(J106,'Overview - Section A'!$U$45:$U$52,0)),""),"d-mmm-yy") &amp;" to " &amp; TEXT(IFERROR(INDEX('Overview - Section A'!$E$45:$E$52,MATCH(J106,'Overview - Section A'!$U$45:$U$52,0)),""),"d-mmm-yy")</f>
        <v>1-ene-22 to 31-dic-22</v>
      </c>
      <c r="E106" s="427"/>
      <c r="F106" s="428"/>
      <c r="G106" s="493" t="str">
        <f t="shared" si="11"/>
        <v/>
      </c>
      <c r="H106" s="431"/>
      <c r="I106" s="485"/>
      <c r="J106" s="433" t="s">
        <v>433</v>
      </c>
      <c r="K106" s="500"/>
      <c r="L106" s="481" t="b">
        <f t="shared" si="12"/>
        <v>1</v>
      </c>
      <c r="M106" s="481" t="b">
        <f t="shared" si="13"/>
        <v>0</v>
      </c>
      <c r="N106" s="481" t="s">
        <v>807</v>
      </c>
      <c r="O106" s="47"/>
      <c r="P106" s="134"/>
      <c r="Q106" s="133"/>
      <c r="T106" s="103"/>
      <c r="V106" s="103"/>
      <c r="W106" s="103"/>
      <c r="X106" s="328"/>
    </row>
    <row r="107" spans="1:24" ht="47.15" customHeight="1" x14ac:dyDescent="0.45">
      <c r="A107" s="118"/>
      <c r="B107" s="499">
        <v>13</v>
      </c>
      <c r="C107" s="425" t="str">
        <f t="shared" si="10"/>
        <v/>
      </c>
      <c r="D107" s="426" t="str">
        <f ca="1">TEXT(IFERROR(INDEX('Overview - Section A'!$A$45:$A$52,MATCH(J107,'Overview - Section A'!$U$45:$U$52,0)),""),"d-mmm-yy") &amp;" to " &amp; TEXT(IFERROR(INDEX('Overview - Section A'!$E$45:$E$52,MATCH(J107,'Overview - Section A'!$U$45:$U$52,0)),""),"d-mmm-yy")</f>
        <v>1-ene-23 to 31-dic-23</v>
      </c>
      <c r="E107" s="427"/>
      <c r="F107" s="428"/>
      <c r="G107" s="493" t="str">
        <f t="shared" si="11"/>
        <v/>
      </c>
      <c r="H107" s="431"/>
      <c r="I107" s="485"/>
      <c r="J107" s="433" t="s">
        <v>435</v>
      </c>
      <c r="K107" s="500"/>
      <c r="L107" s="481" t="b">
        <f t="shared" si="12"/>
        <v>1</v>
      </c>
      <c r="M107" s="481" t="b">
        <f t="shared" si="13"/>
        <v>0</v>
      </c>
      <c r="N107" s="481" t="s">
        <v>808</v>
      </c>
      <c r="O107" s="47"/>
      <c r="P107" s="134"/>
      <c r="Q107" s="133"/>
      <c r="T107" s="103"/>
      <c r="V107" s="103"/>
      <c r="W107" s="103"/>
      <c r="X107" s="328"/>
    </row>
    <row r="108" spans="1:24" ht="47.15" customHeight="1" x14ac:dyDescent="0.45">
      <c r="A108" s="118"/>
      <c r="B108" s="499">
        <v>13</v>
      </c>
      <c r="C108" s="425" t="str">
        <f t="shared" si="10"/>
        <v/>
      </c>
      <c r="D108" s="426" t="str">
        <f ca="1">TEXT(IFERROR(INDEX('Overview - Section A'!$A$45:$A$52,MATCH(J108,'Overview - Section A'!$U$45:$U$52,0)),""),"d-mmm-yy") &amp;" to " &amp; TEXT(IFERROR(INDEX('Overview - Section A'!$E$45:$E$52,MATCH(J108,'Overview - Section A'!$U$45:$U$52,0)),""),"d-mmm-yy")</f>
        <v>1-ene-24 to 31-dic-24</v>
      </c>
      <c r="E108" s="427"/>
      <c r="F108" s="428"/>
      <c r="G108" s="493" t="str">
        <f t="shared" si="11"/>
        <v/>
      </c>
      <c r="H108" s="431"/>
      <c r="I108" s="485"/>
      <c r="J108" s="433" t="s">
        <v>437</v>
      </c>
      <c r="K108" s="500"/>
      <c r="L108" s="481" t="b">
        <f t="shared" si="12"/>
        <v>1</v>
      </c>
      <c r="M108" s="481" t="b">
        <f t="shared" si="13"/>
        <v>0</v>
      </c>
      <c r="N108" s="481" t="s">
        <v>809</v>
      </c>
      <c r="O108" s="47"/>
      <c r="P108" s="134"/>
      <c r="Q108" s="133"/>
      <c r="T108" s="103"/>
      <c r="V108" s="103"/>
      <c r="W108" s="103"/>
      <c r="X108" s="328"/>
    </row>
    <row r="109" spans="1:24" ht="47.15" customHeight="1" x14ac:dyDescent="0.45">
      <c r="A109" s="118"/>
      <c r="B109" s="499">
        <v>14</v>
      </c>
      <c r="C109" s="425" t="str">
        <f t="shared" si="10"/>
        <v/>
      </c>
      <c r="D109" s="426" t="str">
        <f ca="1">TEXT(IFERROR(INDEX('Overview - Section A'!$A$45:$A$52,MATCH(J109,'Overview - Section A'!$U$45:$U$52,0)),""),"d-mmm-yy") &amp;" to " &amp; TEXT(IFERROR(INDEX('Overview - Section A'!$E$45:$E$52,MATCH(J109,'Overview - Section A'!$U$45:$U$52,0)),""),"d-mmm-yy")</f>
        <v>1-ene-19 to 31-dic-19</v>
      </c>
      <c r="E109" s="427"/>
      <c r="F109" s="428"/>
      <c r="G109" s="493" t="str">
        <f t="shared" si="11"/>
        <v/>
      </c>
      <c r="H109" s="431"/>
      <c r="I109" s="485"/>
      <c r="J109" s="433" t="s">
        <v>427</v>
      </c>
      <c r="K109" s="500"/>
      <c r="L109" s="481" t="b">
        <f t="shared" si="12"/>
        <v>1</v>
      </c>
      <c r="M109" s="481" t="b">
        <f t="shared" si="13"/>
        <v>0</v>
      </c>
      <c r="N109" s="481" t="s">
        <v>810</v>
      </c>
      <c r="O109" s="47"/>
      <c r="P109" s="134"/>
      <c r="Q109" s="133"/>
      <c r="T109" s="103"/>
      <c r="V109" s="103"/>
      <c r="W109" s="103"/>
      <c r="X109" s="328"/>
    </row>
    <row r="110" spans="1:24" ht="47.15" customHeight="1" x14ac:dyDescent="0.45">
      <c r="A110" s="118"/>
      <c r="B110" s="499">
        <v>14</v>
      </c>
      <c r="C110" s="425" t="str">
        <f t="shared" si="10"/>
        <v/>
      </c>
      <c r="D110" s="426" t="str">
        <f ca="1">TEXT(IFERROR(INDEX('Overview - Section A'!$A$45:$A$52,MATCH(J110,'Overview - Section A'!$U$45:$U$52,0)),""),"d-mmm-yy") &amp;" to " &amp; TEXT(IFERROR(INDEX('Overview - Section A'!$E$45:$E$52,MATCH(J110,'Overview - Section A'!$U$45:$U$52,0)),""),"d-mmm-yy")</f>
        <v>1-ene-20 to 31-dic-20</v>
      </c>
      <c r="E110" s="427"/>
      <c r="F110" s="428"/>
      <c r="G110" s="493" t="str">
        <f t="shared" si="11"/>
        <v/>
      </c>
      <c r="H110" s="431"/>
      <c r="I110" s="485"/>
      <c r="J110" s="433" t="s">
        <v>429</v>
      </c>
      <c r="K110" s="500"/>
      <c r="L110" s="481" t="b">
        <f t="shared" si="12"/>
        <v>1</v>
      </c>
      <c r="M110" s="481" t="b">
        <f t="shared" si="13"/>
        <v>0</v>
      </c>
      <c r="N110" s="481" t="s">
        <v>811</v>
      </c>
      <c r="O110" s="47"/>
      <c r="P110" s="134"/>
      <c r="Q110" s="133"/>
      <c r="T110" s="103"/>
      <c r="V110" s="103"/>
      <c r="W110" s="103"/>
      <c r="X110" s="328"/>
    </row>
    <row r="111" spans="1:24" ht="47.15" customHeight="1" x14ac:dyDescent="0.45">
      <c r="A111" s="118"/>
      <c r="B111" s="499">
        <v>14</v>
      </c>
      <c r="C111" s="425" t="str">
        <f t="shared" si="10"/>
        <v/>
      </c>
      <c r="D111" s="426" t="str">
        <f ca="1">TEXT(IFERROR(INDEX('Overview - Section A'!$A$45:$A$52,MATCH(J111,'Overview - Section A'!$U$45:$U$52,0)),""),"d-mmm-yy") &amp;" to " &amp; TEXT(IFERROR(INDEX('Overview - Section A'!$E$45:$E$52,MATCH(J111,'Overview - Section A'!$U$45:$U$52,0)),""),"d-mmm-yy")</f>
        <v>1-ene-21 to 31-dic-21</v>
      </c>
      <c r="E111" s="427"/>
      <c r="F111" s="428"/>
      <c r="G111" s="493" t="str">
        <f t="shared" si="11"/>
        <v/>
      </c>
      <c r="H111" s="431"/>
      <c r="I111" s="485"/>
      <c r="J111" s="433" t="s">
        <v>431</v>
      </c>
      <c r="K111" s="500"/>
      <c r="L111" s="481" t="b">
        <f t="shared" si="12"/>
        <v>1</v>
      </c>
      <c r="M111" s="481" t="b">
        <f t="shared" si="13"/>
        <v>0</v>
      </c>
      <c r="N111" s="481" t="s">
        <v>812</v>
      </c>
      <c r="O111" s="47"/>
      <c r="P111" s="134"/>
      <c r="Q111" s="133"/>
      <c r="T111" s="103"/>
      <c r="V111" s="103"/>
      <c r="W111" s="103"/>
      <c r="X111" s="328"/>
    </row>
    <row r="112" spans="1:24" ht="47.15" customHeight="1" x14ac:dyDescent="0.45">
      <c r="A112" s="118"/>
      <c r="B112" s="499">
        <v>14</v>
      </c>
      <c r="C112" s="425" t="str">
        <f t="shared" si="10"/>
        <v/>
      </c>
      <c r="D112" s="426" t="str">
        <f ca="1">TEXT(IFERROR(INDEX('Overview - Section A'!$A$45:$A$52,MATCH(J112,'Overview - Section A'!$U$45:$U$52,0)),""),"d-mmm-yy") &amp;" to " &amp; TEXT(IFERROR(INDEX('Overview - Section A'!$E$45:$E$52,MATCH(J112,'Overview - Section A'!$U$45:$U$52,0)),""),"d-mmm-yy")</f>
        <v>1-ene-22 to 31-dic-22</v>
      </c>
      <c r="E112" s="427"/>
      <c r="F112" s="428"/>
      <c r="G112" s="493" t="str">
        <f t="shared" si="11"/>
        <v/>
      </c>
      <c r="H112" s="431"/>
      <c r="I112" s="485"/>
      <c r="J112" s="433" t="s">
        <v>433</v>
      </c>
      <c r="K112" s="500"/>
      <c r="L112" s="481" t="b">
        <f t="shared" si="12"/>
        <v>1</v>
      </c>
      <c r="M112" s="481" t="b">
        <f t="shared" si="13"/>
        <v>0</v>
      </c>
      <c r="N112" s="481" t="s">
        <v>813</v>
      </c>
      <c r="O112" s="47"/>
      <c r="P112" s="134"/>
      <c r="Q112" s="133"/>
      <c r="T112" s="103"/>
      <c r="V112" s="103"/>
      <c r="W112" s="103"/>
      <c r="X112" s="328"/>
    </row>
    <row r="113" spans="1:24" ht="47.15" customHeight="1" x14ac:dyDescent="0.45">
      <c r="A113" s="118"/>
      <c r="B113" s="499">
        <v>14</v>
      </c>
      <c r="C113" s="425" t="str">
        <f t="shared" si="10"/>
        <v/>
      </c>
      <c r="D113" s="426" t="str">
        <f ca="1">TEXT(IFERROR(INDEX('Overview - Section A'!$A$45:$A$52,MATCH(J113,'Overview - Section A'!$U$45:$U$52,0)),""),"d-mmm-yy") &amp;" to " &amp; TEXT(IFERROR(INDEX('Overview - Section A'!$E$45:$E$52,MATCH(J113,'Overview - Section A'!$U$45:$U$52,0)),""),"d-mmm-yy")</f>
        <v>1-ene-23 to 31-dic-23</v>
      </c>
      <c r="E113" s="427"/>
      <c r="F113" s="428"/>
      <c r="G113" s="493" t="str">
        <f t="shared" si="11"/>
        <v/>
      </c>
      <c r="H113" s="431"/>
      <c r="I113" s="485"/>
      <c r="J113" s="433" t="s">
        <v>435</v>
      </c>
      <c r="K113" s="500"/>
      <c r="L113" s="481" t="b">
        <f t="shared" si="12"/>
        <v>1</v>
      </c>
      <c r="M113" s="481" t="b">
        <f t="shared" si="13"/>
        <v>0</v>
      </c>
      <c r="N113" s="481" t="s">
        <v>814</v>
      </c>
      <c r="O113" s="47"/>
      <c r="P113" s="134"/>
      <c r="Q113" s="133"/>
      <c r="T113" s="103"/>
      <c r="V113" s="103"/>
      <c r="W113" s="103"/>
      <c r="X113" s="328"/>
    </row>
    <row r="114" spans="1:24" ht="47.15" customHeight="1" x14ac:dyDescent="0.45">
      <c r="A114" s="118"/>
      <c r="B114" s="499">
        <v>14</v>
      </c>
      <c r="C114" s="425" t="str">
        <f t="shared" si="10"/>
        <v/>
      </c>
      <c r="D114" s="426" t="str">
        <f ca="1">TEXT(IFERROR(INDEX('Overview - Section A'!$A$45:$A$52,MATCH(J114,'Overview - Section A'!$U$45:$U$52,0)),""),"d-mmm-yy") &amp;" to " &amp; TEXT(IFERROR(INDEX('Overview - Section A'!$E$45:$E$52,MATCH(J114,'Overview - Section A'!$U$45:$U$52,0)),""),"d-mmm-yy")</f>
        <v>1-ene-24 to 31-dic-24</v>
      </c>
      <c r="E114" s="427"/>
      <c r="F114" s="428"/>
      <c r="G114" s="493" t="str">
        <f t="shared" si="11"/>
        <v/>
      </c>
      <c r="H114" s="431"/>
      <c r="I114" s="485"/>
      <c r="J114" s="433" t="s">
        <v>437</v>
      </c>
      <c r="K114" s="500"/>
      <c r="L114" s="481" t="b">
        <f t="shared" si="12"/>
        <v>1</v>
      </c>
      <c r="M114" s="481" t="b">
        <f t="shared" si="13"/>
        <v>0</v>
      </c>
      <c r="N114" s="481" t="s">
        <v>815</v>
      </c>
      <c r="O114" s="47"/>
      <c r="P114" s="134"/>
      <c r="Q114" s="133"/>
      <c r="T114" s="103"/>
      <c r="V114" s="103"/>
      <c r="W114" s="103"/>
      <c r="X114" s="328"/>
    </row>
    <row r="115" spans="1:24" ht="47.15" customHeight="1" x14ac:dyDescent="0.45">
      <c r="A115" s="118"/>
      <c r="B115" s="499">
        <v>15</v>
      </c>
      <c r="C115" s="425" t="str">
        <f t="shared" si="10"/>
        <v/>
      </c>
      <c r="D115" s="426" t="str">
        <f ca="1">TEXT(IFERROR(INDEX('Overview - Section A'!$A$45:$A$52,MATCH(J115,'Overview - Section A'!$U$45:$U$52,0)),""),"d-mmm-yy") &amp;" to " &amp; TEXT(IFERROR(INDEX('Overview - Section A'!$E$45:$E$52,MATCH(J115,'Overview - Section A'!$U$45:$U$52,0)),""),"d-mmm-yy")</f>
        <v>1-ene-19 to 31-dic-19</v>
      </c>
      <c r="E115" s="427"/>
      <c r="F115" s="428"/>
      <c r="G115" s="493" t="str">
        <f t="shared" si="11"/>
        <v/>
      </c>
      <c r="H115" s="431"/>
      <c r="I115" s="485"/>
      <c r="J115" s="433" t="s">
        <v>427</v>
      </c>
      <c r="K115" s="500"/>
      <c r="L115" s="481" t="b">
        <f t="shared" si="12"/>
        <v>1</v>
      </c>
      <c r="M115" s="481" t="b">
        <f t="shared" si="13"/>
        <v>0</v>
      </c>
      <c r="N115" s="481" t="s">
        <v>816</v>
      </c>
      <c r="O115" s="47"/>
      <c r="P115" s="134"/>
      <c r="Q115" s="133"/>
      <c r="T115" s="103"/>
      <c r="V115" s="103"/>
      <c r="W115" s="103"/>
      <c r="X115" s="328"/>
    </row>
    <row r="116" spans="1:24" ht="47.15" customHeight="1" x14ac:dyDescent="0.45">
      <c r="A116" s="118"/>
      <c r="B116" s="499">
        <v>15</v>
      </c>
      <c r="C116" s="425" t="str">
        <f t="shared" si="10"/>
        <v/>
      </c>
      <c r="D116" s="426" t="str">
        <f ca="1">TEXT(IFERROR(INDEX('Overview - Section A'!$A$45:$A$52,MATCH(J116,'Overview - Section A'!$U$45:$U$52,0)),""),"d-mmm-yy") &amp;" to " &amp; TEXT(IFERROR(INDEX('Overview - Section A'!$E$45:$E$52,MATCH(J116,'Overview - Section A'!$U$45:$U$52,0)),""),"d-mmm-yy")</f>
        <v>1-ene-20 to 31-dic-20</v>
      </c>
      <c r="E116" s="427"/>
      <c r="F116" s="428"/>
      <c r="G116" s="493" t="str">
        <f t="shared" si="11"/>
        <v/>
      </c>
      <c r="H116" s="431"/>
      <c r="I116" s="485"/>
      <c r="J116" s="433" t="s">
        <v>429</v>
      </c>
      <c r="K116" s="500"/>
      <c r="L116" s="481" t="b">
        <f t="shared" si="12"/>
        <v>1</v>
      </c>
      <c r="M116" s="481" t="b">
        <f t="shared" si="13"/>
        <v>0</v>
      </c>
      <c r="N116" s="481" t="s">
        <v>817</v>
      </c>
      <c r="O116" s="47"/>
      <c r="P116" s="134"/>
      <c r="Q116" s="133"/>
      <c r="T116" s="103"/>
      <c r="V116" s="103"/>
      <c r="W116" s="103"/>
      <c r="X116" s="328"/>
    </row>
    <row r="117" spans="1:24" ht="47.15" customHeight="1" x14ac:dyDescent="0.45">
      <c r="A117" s="118"/>
      <c r="B117" s="499">
        <v>15</v>
      </c>
      <c r="C117" s="425" t="str">
        <f t="shared" si="10"/>
        <v/>
      </c>
      <c r="D117" s="426" t="str">
        <f ca="1">TEXT(IFERROR(INDEX('Overview - Section A'!$A$45:$A$52,MATCH(J117,'Overview - Section A'!$U$45:$U$52,0)),""),"d-mmm-yy") &amp;" to " &amp; TEXT(IFERROR(INDEX('Overview - Section A'!$E$45:$E$52,MATCH(J117,'Overview - Section A'!$U$45:$U$52,0)),""),"d-mmm-yy")</f>
        <v>1-ene-21 to 31-dic-21</v>
      </c>
      <c r="E117" s="427"/>
      <c r="F117" s="428"/>
      <c r="G117" s="493" t="str">
        <f t="shared" si="11"/>
        <v/>
      </c>
      <c r="H117" s="431"/>
      <c r="I117" s="485"/>
      <c r="J117" s="433" t="s">
        <v>431</v>
      </c>
      <c r="K117" s="500"/>
      <c r="L117" s="481" t="b">
        <f t="shared" si="12"/>
        <v>1</v>
      </c>
      <c r="M117" s="481" t="b">
        <f t="shared" si="13"/>
        <v>0</v>
      </c>
      <c r="N117" s="481" t="s">
        <v>818</v>
      </c>
      <c r="O117" s="47"/>
      <c r="P117" s="134"/>
      <c r="Q117" s="133"/>
      <c r="T117" s="103"/>
      <c r="V117" s="103"/>
      <c r="W117" s="103"/>
      <c r="X117" s="328"/>
    </row>
    <row r="118" spans="1:24" ht="47.15" customHeight="1" x14ac:dyDescent="0.45">
      <c r="A118" s="118"/>
      <c r="B118" s="499">
        <v>15</v>
      </c>
      <c r="C118" s="425" t="str">
        <f t="shared" si="10"/>
        <v/>
      </c>
      <c r="D118" s="426" t="str">
        <f ca="1">TEXT(IFERROR(INDEX('Overview - Section A'!$A$45:$A$52,MATCH(J118,'Overview - Section A'!$U$45:$U$52,0)),""),"d-mmm-yy") &amp;" to " &amp; TEXT(IFERROR(INDEX('Overview - Section A'!$E$45:$E$52,MATCH(J118,'Overview - Section A'!$U$45:$U$52,0)),""),"d-mmm-yy")</f>
        <v>1-ene-22 to 31-dic-22</v>
      </c>
      <c r="E118" s="427"/>
      <c r="F118" s="428"/>
      <c r="G118" s="493" t="str">
        <f t="shared" si="11"/>
        <v/>
      </c>
      <c r="H118" s="431"/>
      <c r="I118" s="485"/>
      <c r="J118" s="433" t="s">
        <v>433</v>
      </c>
      <c r="K118" s="500"/>
      <c r="L118" s="481" t="b">
        <f t="shared" si="12"/>
        <v>1</v>
      </c>
      <c r="M118" s="481" t="b">
        <f t="shared" si="13"/>
        <v>0</v>
      </c>
      <c r="N118" s="481" t="s">
        <v>819</v>
      </c>
      <c r="O118" s="47"/>
      <c r="P118" s="134"/>
      <c r="Q118" s="133"/>
      <c r="T118" s="103"/>
      <c r="V118" s="103"/>
      <c r="W118" s="103"/>
      <c r="X118" s="328"/>
    </row>
    <row r="119" spans="1:24" ht="47.15" customHeight="1" x14ac:dyDescent="0.45">
      <c r="A119" s="118"/>
      <c r="B119" s="499">
        <v>15</v>
      </c>
      <c r="C119" s="425" t="str">
        <f t="shared" si="10"/>
        <v/>
      </c>
      <c r="D119" s="426" t="str">
        <f ca="1">TEXT(IFERROR(INDEX('Overview - Section A'!$A$45:$A$52,MATCH(J119,'Overview - Section A'!$U$45:$U$52,0)),""),"d-mmm-yy") &amp;" to " &amp; TEXT(IFERROR(INDEX('Overview - Section A'!$E$45:$E$52,MATCH(J119,'Overview - Section A'!$U$45:$U$52,0)),""),"d-mmm-yy")</f>
        <v>1-ene-23 to 31-dic-23</v>
      </c>
      <c r="E119" s="427"/>
      <c r="F119" s="428"/>
      <c r="G119" s="493" t="str">
        <f t="shared" si="11"/>
        <v/>
      </c>
      <c r="H119" s="431"/>
      <c r="I119" s="485"/>
      <c r="J119" s="433" t="s">
        <v>435</v>
      </c>
      <c r="K119" s="500"/>
      <c r="L119" s="481" t="b">
        <f t="shared" si="12"/>
        <v>1</v>
      </c>
      <c r="M119" s="481" t="b">
        <f t="shared" si="13"/>
        <v>0</v>
      </c>
      <c r="N119" s="481" t="s">
        <v>820</v>
      </c>
      <c r="O119" s="47"/>
      <c r="P119" s="134"/>
      <c r="Q119" s="133"/>
      <c r="T119" s="103"/>
      <c r="V119" s="103"/>
      <c r="W119" s="103"/>
      <c r="X119" s="328"/>
    </row>
    <row r="120" spans="1:24" ht="47.15" customHeight="1" x14ac:dyDescent="0.45">
      <c r="A120" s="118"/>
      <c r="B120" s="499">
        <v>15</v>
      </c>
      <c r="C120" s="425" t="str">
        <f t="shared" si="10"/>
        <v/>
      </c>
      <c r="D120" s="426" t="str">
        <f ca="1">TEXT(IFERROR(INDEX('Overview - Section A'!$A$45:$A$52,MATCH(J120,'Overview - Section A'!$U$45:$U$52,0)),""),"d-mmm-yy") &amp;" to " &amp; TEXT(IFERROR(INDEX('Overview - Section A'!$E$45:$E$52,MATCH(J120,'Overview - Section A'!$U$45:$U$52,0)),""),"d-mmm-yy")</f>
        <v>1-ene-24 to 31-dic-24</v>
      </c>
      <c r="E120" s="427"/>
      <c r="F120" s="428"/>
      <c r="G120" s="493" t="str">
        <f t="shared" si="11"/>
        <v/>
      </c>
      <c r="H120" s="431"/>
      <c r="I120" s="485"/>
      <c r="J120" s="433" t="s">
        <v>437</v>
      </c>
      <c r="K120" s="500"/>
      <c r="L120" s="481" t="b">
        <f t="shared" si="12"/>
        <v>1</v>
      </c>
      <c r="M120" s="481" t="b">
        <f t="shared" si="13"/>
        <v>0</v>
      </c>
      <c r="N120" s="481" t="s">
        <v>821</v>
      </c>
      <c r="O120" s="47"/>
      <c r="P120" s="134"/>
      <c r="Q120" s="133"/>
      <c r="T120" s="103"/>
      <c r="V120" s="103"/>
      <c r="W120" s="103"/>
      <c r="X120" s="328"/>
    </row>
    <row r="121" spans="1:24" ht="1.95" customHeight="1" thickBot="1" x14ac:dyDescent="0.5">
      <c r="B121" s="62"/>
      <c r="C121" s="63"/>
      <c r="D121" s="63"/>
      <c r="E121" s="63"/>
      <c r="F121" s="63"/>
      <c r="G121" s="63"/>
      <c r="H121" s="63"/>
      <c r="I121" s="63"/>
      <c r="J121" s="63"/>
      <c r="K121" s="63"/>
      <c r="L121" s="63"/>
      <c r="M121" s="63"/>
      <c r="N121" s="63"/>
      <c r="O121" s="57"/>
      <c r="P121" s="134"/>
      <c r="Q121" s="133"/>
      <c r="T121" s="103"/>
      <c r="U121" s="103"/>
      <c r="V121" s="103"/>
      <c r="W121" s="103"/>
      <c r="X121" s="328"/>
    </row>
    <row r="122" spans="1:24" x14ac:dyDescent="0.45">
      <c r="P122" s="133"/>
      <c r="Q122" s="133"/>
      <c r="T122" s="315"/>
      <c r="U122" s="127"/>
      <c r="V122" s="127"/>
      <c r="W122" s="127"/>
      <c r="X122" s="328"/>
    </row>
    <row r="123" spans="1:24" x14ac:dyDescent="0.45">
      <c r="P123" s="133"/>
      <c r="Q123" s="133"/>
      <c r="T123" s="103"/>
      <c r="U123" s="103"/>
      <c r="V123" s="103"/>
      <c r="W123" s="103"/>
      <c r="X123" s="328"/>
    </row>
    <row r="124" spans="1:24" x14ac:dyDescent="0.45">
      <c r="T124" s="103"/>
      <c r="U124" s="103"/>
      <c r="V124" s="103"/>
      <c r="W124" s="103"/>
      <c r="X124" s="328"/>
    </row>
    <row r="125" spans="1:24" x14ac:dyDescent="0.45">
      <c r="T125" s="103"/>
      <c r="U125" s="103"/>
      <c r="V125" s="103"/>
      <c r="W125" s="103"/>
      <c r="X125" s="328"/>
    </row>
    <row r="126" spans="1:24" x14ac:dyDescent="0.45">
      <c r="T126" s="103"/>
      <c r="U126" s="103"/>
      <c r="V126" s="103"/>
      <c r="W126" s="103"/>
      <c r="X126" s="328"/>
    </row>
    <row r="129" spans="1:1" x14ac:dyDescent="0.45">
      <c r="A129" s="64" t="s">
        <v>48</v>
      </c>
    </row>
  </sheetData>
  <sheetProtection password="FB8C" sheet="1" objects="1" scenarios="1" formatCells="0" sort="0" autoFilter="0"/>
  <mergeCells count="3">
    <mergeCell ref="B28:H28"/>
    <mergeCell ref="A1:V2"/>
    <mergeCell ref="A8:AU8"/>
  </mergeCells>
  <conditionalFormatting sqref="B30:D120">
    <cfRule type="expression" dxfId="42" priority="9">
      <formula>MOD($B30,2)=0</formula>
    </cfRule>
    <cfRule type="expression" dxfId="41" priority="10">
      <formula>MOD($B30,2)=1</formula>
    </cfRule>
  </conditionalFormatting>
  <conditionalFormatting sqref="C10:D25">
    <cfRule type="expression" dxfId="40" priority="7">
      <formula>AND($D10&lt;&gt;"",$C10&lt;&gt;"")</formula>
    </cfRule>
  </conditionalFormatting>
  <conditionalFormatting sqref="G15 A10:AU14">
    <cfRule type="expression" dxfId="39" priority="3">
      <formula>$AV10:$AV26="[Record ID]"</formula>
    </cfRule>
  </conditionalFormatting>
  <conditionalFormatting sqref="C30:O120">
    <cfRule type="expression" dxfId="38" priority="2">
      <formula>$N30:$N121="[Record ID]"</formula>
    </cfRule>
  </conditionalFormatting>
  <conditionalFormatting sqref="B30:B120">
    <cfRule type="expression" dxfId="37" priority="1">
      <formula>$N30:$N121="[Record ID]"</formula>
    </cfRule>
  </conditionalFormatting>
  <conditionalFormatting sqref="A15:AU25">
    <cfRule type="expression" dxfId="36" priority="36">
      <formula>$AV15:$AV121="[Record ID]"</formula>
    </cfRule>
  </conditionalFormatting>
  <dataValidations count="20">
    <dataValidation type="list" allowBlank="1" showInputMessage="1" showErrorMessage="1" sqref="R10:R25" xr:uid="{00000000-0002-0000-0400-000000000000}">
      <formula1>Subset</formula1>
    </dataValidation>
    <dataValidation type="custom" allowBlank="1" showInputMessage="1" showErrorMessage="1" errorTitle="Coverage Indicators" error="Cannot have a Standard Indicator and Custom Indicator on same line" sqref="D10:D25" xr:uid="{00000000-0002-0000-0400-000001000000}">
      <formula1>C10=""</formula1>
    </dataValidation>
    <dataValidation type="list" allowBlank="1" showInputMessage="1" showErrorMessage="1" sqref="B10:B25" xr:uid="{00000000-0002-0000-0400-000002000000}">
      <formula1>Coverage_Module</formula1>
    </dataValidation>
    <dataValidation type="list" allowBlank="1" showInputMessage="1" showErrorMessage="1" sqref="C10:C25" xr:uid="{00000000-0002-0000-0400-000003000000}">
      <formula1>OFFSET(CoverageStart,MATCH(X10,CoverageColumn,0)-1,2,COUNTIF(CoverageColumn,X10),1)</formula1>
    </dataValidation>
    <dataValidation type="list" allowBlank="1" showInputMessage="1" showErrorMessage="1" sqref="S10:S25" xr:uid="{00000000-0002-0000-0400-000004000000}">
      <formula1>ResponsiblePR</formula1>
    </dataValidation>
    <dataValidation type="list" allowBlank="1" showInputMessage="1" showErrorMessage="1" sqref="T10:T25" xr:uid="{00000000-0002-0000-0400-000005000000}">
      <formula1>Country</formula1>
    </dataValidation>
    <dataValidation type="decimal" allowBlank="1" showInputMessage="1" showErrorMessage="1" errorTitle="X-Author for Excel" error="Please enter a valid numeric value. Valid range for Coverage Indicator Number is -1E+18 to 1E+18." promptTitle="X-Author for Excel" sqref="A10:A25 B30:B120" xr:uid="{00000000-0002-0000-0400-000006000000}">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10:E25" xr:uid="{00000000-0002-0000-0400-000007000000}">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10:F25" xr:uid="{00000000-0002-0000-0400-000008000000}">
      <formula1>-10000000000</formula1>
      <formula2>10000000000</formula2>
    </dataValidation>
    <dataValidation type="list" allowBlank="1" showInputMessage="1" showErrorMessage="1" errorTitle="X-Author for Excel" error="Please select a value from the drop-down." promptTitle="X-Author for Excel" sqref="H10:H25" xr:uid="{00000000-0002-0000-0400-00000900000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V10:V25" xr:uid="{00000000-0002-0000-0400-00000A000000}">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25 L30:M120" xr:uid="{00000000-0002-0000-0400-00000B000000}">
      <formula1>"TRUE,FALSE"</formula1>
    </dataValidation>
    <dataValidation type="custom" allowBlank="1" showInputMessage="1" showErrorMessage="1" errorTitle="X-Author for Excel" error="Id and Lookup fields are not editable." promptTitle="X-Author for Excel" sqref="AV10:AV25 AE10:AH25 N30:N120 J30:J120" xr:uid="{00000000-0002-0000-0400-00000C000000}">
      <formula1>""</formula1>
    </dataValidation>
    <dataValidation type="decimal" allowBlank="1" showInputMessage="1" showErrorMessage="1" errorTitle="X-Author for Excel" error="Please enter a valid numeric value. Valid range for Baseline % is -99999.99 to 99999.99." promptTitle="X-Author for Excel" sqref="AL10:AL25" xr:uid="{00000000-0002-0000-0400-00000D000000}">
      <formula1>-99999.99</formula1>
      <formula2>99999.99</formula2>
    </dataValidation>
    <dataValidation type="list" allowBlank="1" showInputMessage="1" showErrorMessage="1" errorTitle="X-Author for Excel" error="Please select a value from the drop-down." promptTitle="X-Author for Excel" sqref="AP10:AP25" xr:uid="{00000000-0002-0000-0400-00000E00000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AU10:AU25" xr:uid="{00000000-0002-0000-0400-00000F000000}">
      <formula1>IF(IFERROR(ROWS(INDIRECT(SUBSTITUTE("AIM_Coverage_Indicator__c.AIM_Deactivate_Indicator__c"," ","_"))),-1) &lt; 0, XAuthorInvalidPicklistData,INDIRECT(SUBSTITUTE("AIM_Coverage_Indicator__c.AIM_Deactivate_Indicator__c","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E30:E120" xr:uid="{00000000-0002-0000-0400-00001000000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F30:F120" xr:uid="{00000000-0002-0000-0400-000011000000}">
      <formula1>-10000000000</formula1>
      <formula2>10000000000</formula2>
    </dataValidation>
    <dataValidation type="list" allowBlank="1" showInputMessage="1" showErrorMessage="1" errorTitle="X-Author for Excel" error="Please select a value from the drop-down." promptTitle="X-Author for Excel" sqref="H30:H120" xr:uid="{00000000-0002-0000-0400-000012000000}">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9.9 to 99999.9." promptTitle="X-Author for Excel" sqref="K30:K120" xr:uid="{00000000-0002-0000-0400-000013000000}">
      <formula1>-99999.9</formula1>
      <formula2>99999.9</formula2>
    </dataValidation>
  </dataValidations>
  <hyperlinks>
    <hyperlink ref="A129" location="'Coverage Indicators - Section D'!A4" display="'Coverage Indicators - Section D'!A4" xr:uid="{00000000-0004-0000-0400-000000000000}"/>
    <hyperlink ref="B4" location="_fba43122_7879_4bc6_ab59_ece879d4dafd" display="Coverage Indicators" xr:uid="{00000000-0004-0000-0400-000001000000}"/>
    <hyperlink ref="C4" location="_779b0207_1267_4760_b2e2_850e0608884a" display="Coverage Indicator Targets" xr:uid="{00000000-0004-0000-0400-000002000000}"/>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8" id="{0B2CCBC0-1F1D-4D86-B497-1C748EC8E20D}">
            <xm:f>INDEX('Overview - Section A'!$E$43:$E$44,MATCH($J30,'Overview - Section A'!$I$43:$I$44,0))&gt;'Overview - Section A'!$E$8</xm:f>
            <x14:dxf>
              <font>
                <color theme="0" tint="-0.24994659260841701"/>
              </font>
              <fill>
                <patternFill>
                  <bgColor theme="0" tint="-0.24994659260841701"/>
                </patternFill>
              </fill>
            </x14:dxf>
          </x14:cfRule>
          <xm:sqref>B121:H121 H30:H120 B30:F120</xm:sqref>
        </x14:conditionalFormatting>
        <x14:conditionalFormatting xmlns:xm="http://schemas.microsoft.com/office/excel/2006/main">
          <x14:cfRule type="expression" priority="6" id="{069419CD-2F1B-40A1-B75F-C0ADD7C1C706}">
            <xm:f>INDEX('Overview - Section A'!$E$43:$E$44,MATCH($J30,'Overview - Section A'!$I$43:$I$44,0))&gt;'Overview - Section A'!$E$8</xm:f>
            <x14:dxf>
              <font>
                <color theme="0" tint="-0.24994659260841701"/>
              </font>
              <fill>
                <patternFill>
                  <bgColor theme="0" tint="-0.24994659260841701"/>
                </patternFill>
              </fill>
            </x14:dxf>
          </x14:cfRule>
          <xm:sqref>G30:G120</xm:sqref>
        </x14:conditionalFormatting>
        <x14:conditionalFormatting xmlns:xm="http://schemas.microsoft.com/office/excel/2006/main">
          <x14:cfRule type="expression" priority="5" id="{D9AA6774-401A-400F-8247-E43514CF4FC8}">
            <xm:f>INDEX('Overview - Section A'!$E$43:$E$44,MATCH($J10,'Overview - Section A'!$I$43:$I$44,0))&gt;'Overview - Section A'!$E$8</xm:f>
            <x14:dxf>
              <font>
                <color theme="0" tint="-0.24994659260841701"/>
              </font>
              <fill>
                <patternFill>
                  <bgColor theme="0" tint="-0.24994659260841701"/>
                </patternFill>
              </fill>
            </x14:dxf>
          </x14:cfRule>
          <xm:sqref>G10:G25</xm:sqref>
        </x14:conditionalFormatting>
        <x14:conditionalFormatting xmlns:xm="http://schemas.microsoft.com/office/excel/2006/main">
          <x14:cfRule type="expression" priority="4" id="{04AAFA15-D3CA-41BE-98A9-8DA47183B4D4}">
            <xm:f>OR('Overview - Section A'!$AN$5="Grant Making", 'Overview - Section A'!$AN$5="Grant Revision")</xm:f>
            <x14:dxf>
              <font>
                <color theme="0" tint="-0.24994659260841701"/>
              </font>
              <fill>
                <patternFill>
                  <bgColor theme="0" tint="-0.24994659260841701"/>
                </patternFill>
              </fill>
              <border>
                <left/>
                <right/>
                <top/>
                <bottom/>
              </border>
            </x14:dxf>
          </x14:cfRule>
          <xm:sqref>S9:S25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14000000}">
          <x14:formula1>
            <xm:f>'Picklist Mapping'!$B$3:$B$4</xm:f>
          </x14:formula1>
          <xm:sqref>U10:U25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481"/>
  <sheetViews>
    <sheetView showGridLines="0" view="pageBreakPreview" zoomScale="75" zoomScaleNormal="50" zoomScaleSheetLayoutView="75" workbookViewId="0">
      <selection activeCell="V12" sqref="V12"/>
    </sheetView>
  </sheetViews>
  <sheetFormatPr baseColWidth="10" defaultColWidth="11" defaultRowHeight="15.9" x14ac:dyDescent="0.45"/>
  <cols>
    <col min="1" max="1" width="16.2109375" style="7" customWidth="1"/>
    <col min="2" max="2" width="30.5703125" style="7" customWidth="1"/>
    <col min="3" max="4" width="20.5703125" style="7" customWidth="1"/>
    <col min="5" max="6" width="12.0703125" style="7" customWidth="1"/>
    <col min="7" max="7" width="20.5703125" style="7" customWidth="1"/>
    <col min="8" max="8" width="56.2109375" style="7" customWidth="1"/>
    <col min="9" max="9" width="26.7109375" style="7" customWidth="1"/>
    <col min="10" max="10" width="50" style="7" customWidth="1"/>
    <col min="11" max="11" width="31.0703125" style="7" hidden="1" customWidth="1"/>
    <col min="12" max="12" width="21.92578125" style="7" hidden="1" customWidth="1"/>
    <col min="13" max="13" width="22.0703125" style="7" hidden="1" customWidth="1"/>
    <col min="14" max="14" width="10.5703125" style="7" hidden="1" customWidth="1"/>
    <col min="15" max="15" width="8.0703125" style="7" hidden="1" customWidth="1"/>
    <col min="16" max="16" width="20.5703125" style="7" hidden="1" customWidth="1"/>
    <col min="17" max="17" width="12.7109375" style="7" hidden="1" customWidth="1"/>
    <col min="18" max="18" width="0.2109375" style="7" customWidth="1"/>
    <col min="19" max="19" width="26.92578125" style="7" hidden="1" customWidth="1"/>
    <col min="20" max="20" width="11.2109375" style="7" hidden="1" customWidth="1"/>
    <col min="21" max="21" width="27.7109375" style="7" customWidth="1"/>
    <col min="22" max="22" width="44.42578125" style="7" customWidth="1"/>
    <col min="23" max="30" width="19.5703125" style="342" hidden="1" customWidth="1"/>
    <col min="31" max="31" width="22.42578125" style="342" hidden="1" customWidth="1"/>
    <col min="32" max="32" width="27.5" style="7" customWidth="1"/>
    <col min="33" max="33" width="88.5703125" style="7" customWidth="1"/>
    <col min="34" max="34" width="26.5703125" style="7" customWidth="1"/>
    <col min="35" max="35" width="20.42578125" style="7" customWidth="1"/>
    <col min="36" max="36" width="10.42578125" style="7" customWidth="1"/>
    <col min="37" max="37" width="4" style="7" customWidth="1"/>
    <col min="38" max="38" width="11" style="10" customWidth="1"/>
    <col min="39" max="39" width="28.5703125" style="10" customWidth="1"/>
    <col min="40" max="44" width="11" style="10"/>
    <col min="45" max="16384" width="11" style="7"/>
  </cols>
  <sheetData>
    <row r="1" spans="1:39" ht="20.6" x14ac:dyDescent="0.45">
      <c r="A1" s="586" t="s">
        <v>298</v>
      </c>
      <c r="B1" s="587"/>
      <c r="C1" s="587"/>
      <c r="D1" s="587"/>
      <c r="E1" s="587"/>
      <c r="F1" s="587"/>
      <c r="G1" s="587"/>
      <c r="H1" s="587"/>
      <c r="I1" s="587"/>
      <c r="J1" s="587"/>
      <c r="K1" s="587"/>
      <c r="L1" s="587"/>
      <c r="M1" s="587"/>
      <c r="N1" s="587"/>
      <c r="O1" s="587"/>
      <c r="P1" s="587"/>
      <c r="Q1" s="587"/>
      <c r="R1" s="587"/>
      <c r="S1" s="587"/>
      <c r="T1" s="587"/>
      <c r="U1" s="588"/>
      <c r="W1" s="385"/>
      <c r="X1" s="385"/>
      <c r="Y1" s="385"/>
      <c r="Z1" s="385"/>
      <c r="AA1" s="385"/>
      <c r="AB1" s="385"/>
      <c r="AC1" s="385"/>
      <c r="AD1" s="385"/>
    </row>
    <row r="2" spans="1:39" ht="21" thickBot="1" x14ac:dyDescent="0.6">
      <c r="A2" s="589"/>
      <c r="B2" s="590"/>
      <c r="C2" s="590"/>
      <c r="D2" s="590"/>
      <c r="E2" s="590"/>
      <c r="F2" s="590"/>
      <c r="G2" s="590"/>
      <c r="H2" s="590"/>
      <c r="I2" s="590"/>
      <c r="J2" s="590"/>
      <c r="K2" s="590"/>
      <c r="L2" s="590"/>
      <c r="M2" s="590"/>
      <c r="N2" s="590"/>
      <c r="O2" s="590"/>
      <c r="P2" s="590"/>
      <c r="Q2" s="590"/>
      <c r="R2" s="590"/>
      <c r="S2" s="590"/>
      <c r="T2" s="590"/>
      <c r="U2" s="591"/>
      <c r="W2" s="386"/>
      <c r="X2" s="386"/>
      <c r="Y2" s="386"/>
      <c r="Z2" s="386"/>
      <c r="AA2" s="386"/>
      <c r="AB2" s="386"/>
      <c r="AC2" s="386"/>
      <c r="AD2" s="386"/>
    </row>
    <row r="3" spans="1:39" ht="16.3" thickBot="1" x14ac:dyDescent="0.5"/>
    <row r="4" spans="1:39" ht="44.25" customHeight="1" thickBot="1" x14ac:dyDescent="0.5">
      <c r="A4" s="353" t="s">
        <v>238</v>
      </c>
      <c r="B4" s="354" t="s">
        <v>299</v>
      </c>
      <c r="C4" s="354" t="s">
        <v>300</v>
      </c>
      <c r="D4" s="355" t="s">
        <v>301</v>
      </c>
    </row>
    <row r="5" spans="1:39" ht="35.15" customHeight="1" thickBot="1" x14ac:dyDescent="0.5"/>
    <row r="6" spans="1:39" ht="30.75" customHeight="1" thickBot="1" x14ac:dyDescent="0.5">
      <c r="A6" s="594" t="s">
        <v>262</v>
      </c>
      <c r="B6" s="595"/>
      <c r="C6" s="595"/>
      <c r="D6" s="595"/>
      <c r="E6" s="595"/>
      <c r="F6" s="595"/>
      <c r="G6" s="595"/>
      <c r="H6" s="595"/>
      <c r="I6" s="119"/>
      <c r="J6" s="119"/>
      <c r="K6" s="367"/>
      <c r="L6" s="367"/>
      <c r="M6" s="367"/>
      <c r="N6" s="367"/>
      <c r="O6" s="368"/>
      <c r="P6" s="369"/>
      <c r="Q6" s="326"/>
      <c r="R6" s="46"/>
    </row>
    <row r="7" spans="1:39" ht="49.5" customHeight="1" x14ac:dyDescent="0.45">
      <c r="A7" s="488" t="s">
        <v>302</v>
      </c>
      <c r="B7" s="488" t="s">
        <v>262</v>
      </c>
      <c r="C7" s="488" t="s">
        <v>303</v>
      </c>
      <c r="D7" s="489" t="s">
        <v>304</v>
      </c>
      <c r="E7" s="488" t="s">
        <v>267</v>
      </c>
      <c r="F7" s="488" t="s">
        <v>305</v>
      </c>
      <c r="G7" s="488" t="s">
        <v>306</v>
      </c>
      <c r="H7" s="488" t="s">
        <v>273</v>
      </c>
      <c r="I7" s="488" t="s">
        <v>207</v>
      </c>
      <c r="J7" s="488" t="s">
        <v>208</v>
      </c>
      <c r="K7" s="519">
        <v>0</v>
      </c>
      <c r="L7" s="519" t="s">
        <v>67</v>
      </c>
      <c r="M7" s="424" t="s">
        <v>149</v>
      </c>
      <c r="N7" s="424" t="s">
        <v>23</v>
      </c>
      <c r="O7" s="424" t="s">
        <v>25</v>
      </c>
      <c r="P7" s="424" t="s">
        <v>167</v>
      </c>
      <c r="Q7" s="520" t="s">
        <v>323</v>
      </c>
      <c r="R7" s="47"/>
      <c r="AM7" s="121"/>
    </row>
    <row r="8" spans="1:39" ht="47.15" hidden="1" customHeight="1" x14ac:dyDescent="0.45">
      <c r="A8" s="406" t="s">
        <v>44</v>
      </c>
      <c r="B8" s="521" t="str">
        <f>IFERROR(VLOOKUP(A8,'Impact Indicators - Section B'!$A$9:$S$27,19,FALSE),"")</f>
        <v/>
      </c>
      <c r="C8" s="426" t="str">
        <f t="array" ref="C8">IFERROR(IF(INDEX('Disaggregation Records'!$E$3:$E$56,MATCH(LEFT(L8,255),LEFT('Disaggregation Records'!$D$3:$D$56,255),0))=0,"",INDEX('Disaggregation Records'!$E$3:$E$56,MATCH(LEFT(L8,255),LEFT('Disaggregation Records'!$D$3:$D$56,255),0))),"")</f>
        <v/>
      </c>
      <c r="D8" s="426" t="str">
        <f t="array" ref="D8">IFERROR(IF(INDEX('Disaggregation Records'!$F$3:$F$56,MATCH(LEFT(L8,255),LEFT('Disaggregation Records'!$D$3:$D$56,255),0))=0,"",INDEX('Disaggregation Records'!$F$3:$F$56,MATCH(LEFT(L8,255),LEFT('Disaggregation Records'!$D$3:$D$56,255),0))),"")</f>
        <v/>
      </c>
      <c r="E8" s="409" t="str">
        <f t="array" ref="E8">IFERROR(IF(INDEX('Disaggregation Data'!$K$3:$K$154,MATCH(LEFT(M8,255),LEFT('Disaggregation Data'!$J$3:$J$154,255),0))=0,"",INDEX('Disaggregation Data'!$K$3:$K$154,MATCH(LEFT(M8,255),LEFT('Disaggregation Data'!$J$3:$J$154,255),0))),"")</f>
        <v/>
      </c>
      <c r="F8" s="409" t="str">
        <f t="array" ref="F8">IFERROR(IF(INDEX('Disaggregation Data'!$L$3:$L$154,MATCH(LEFT(M8,255),LEFT('Disaggregation Data'!$J$3:$J$154,255),0))=0,"",INDEX('Disaggregation Data'!$L$3:$L$154,MATCH(LEFT(M8,255),LEFT('Disaggregation Data'!$J$3:$J$154,255),0))),"")</f>
        <v/>
      </c>
      <c r="G8" s="409" t="str">
        <f t="array" ref="G8">IFERROR(IF(INDEX('Disaggregation Data'!$O$3:$O$154,MATCH(LEFT(M8,255),LEFT('Disaggregation Data'!$J$3:$J$154,255),0))=0,"",INDEX('Disaggregation Data'!$O$3:$O$154,MATCH(LEFT(M8,255),LEFT('Disaggregation Data'!$J$3:$J$154,255),0))),"")</f>
        <v/>
      </c>
      <c r="H8" s="408" t="str">
        <f t="array" ref="H8">IFERROR(IF(INDEX('Disaggregation Data'!$P$3:$P$154,MATCH(LEFT(M8,255),LEFT('Disaggregation Data'!$J$3:$J$154,255),0))=0,"",INDEX('Disaggregation Data'!$P$3:$P$154,MATCH(LEFT(M8,255),LEFT('Disaggregation Data'!$J$3:$J$154,255),0))),"")</f>
        <v/>
      </c>
      <c r="I8" s="409" t="str">
        <f t="array" ref="I8">IFERROR(IF(INDEX('Disaggregation Data'!$M$3:$M$154,MATCH(LEFT(M8,255),LEFT('Disaggregation Data'!$J$3:$J$154,255),0))=0,"",INDEX('Disaggregation Data'!$M$3:$M$154,MATCH(LEFT(M8,255),LEFT('Disaggregation Data'!$J$3:$J$154,255),0))),"")</f>
        <v/>
      </c>
      <c r="J8" s="408" t="str">
        <f t="array" ref="J8">IFERROR(IF(INDEX('Disaggregation Data'!$N$3:$N$154,MATCH(LEFT(M8,255),LEFT('Disaggregation Data'!$J$3:$J$154,255),0))=0,"",INDEX('Disaggregation Data'!$N$3:$N$154,MATCH(LEFT(M8,255),LEFT('Disaggregation Data'!$J$3:$J$154,255),0))),"")</f>
        <v/>
      </c>
      <c r="K8" s="522">
        <f>IF(B8=B7,K7+1,0)</f>
        <v>0</v>
      </c>
      <c r="L8" s="522" t="str">
        <f>IF(B8&lt;&gt;"",B8&amp;"-"&amp;K8,"")</f>
        <v/>
      </c>
      <c r="M8" s="522" t="str">
        <f>IF(B8&lt;&gt;"",B8&amp;C8&amp;D8,"")</f>
        <v/>
      </c>
      <c r="N8" s="481" t="b">
        <f>IFERROR(IF(B8&lt;&gt;"",TRUE,FALSE),"")</f>
        <v>0</v>
      </c>
      <c r="O8" s="486" t="s">
        <v>24</v>
      </c>
      <c r="P8" s="505" t="str">
        <f t="array" ref="P8">IFERROR(IF(INDEX('Disaggregation Records'!$G$3:$G$56,MATCH(LEFT(L8,255),LEFT('Disaggregation Records'!$D$3:$D$56,255),0))=0,"",INDEX('Disaggregation Records'!$G$3:$G$56,MATCH(LEFT(L8,255),LEFT('Disaggregation Records'!$D$3:$D$56,255),0))),"")</f>
        <v/>
      </c>
      <c r="Q8" s="520" t="s">
        <v>24</v>
      </c>
      <c r="R8" s="47"/>
    </row>
    <row r="9" spans="1:39" ht="47.15" customHeight="1" x14ac:dyDescent="0.45">
      <c r="A9" s="406">
        <v>1</v>
      </c>
      <c r="B9" s="521" t="str">
        <f>IFERROR(VLOOKUP(A9,'Impact Indicators - Section B'!$A$9:$S$27,19,FALSE),"")</f>
        <v>HIV I-9a(M): Porcentaje de hombres que mantienen relaciones sexuales con otros hombres y viven con el VIH</v>
      </c>
      <c r="C9" s="426" t="str">
        <f t="array" ref="C9">IFERROR(IF(INDEX('Disaggregation Records'!$E$3:$E$56,MATCH(LEFT(L9,255),LEFT('Disaggregation Records'!$D$3:$D$56,255),0))=0,"",INDEX('Disaggregation Records'!$E$3:$E$56,MATCH(LEFT(L9,255),LEFT('Disaggregation Records'!$D$3:$D$56,255),0))),"")</f>
        <v>Edad</v>
      </c>
      <c r="D9" s="426" t="str">
        <f t="array" ref="D9">IFERROR(IF(INDEX('Disaggregation Records'!$F$3:$F$56,MATCH(LEFT(L9,255),LEFT('Disaggregation Records'!$D$3:$D$56,255),0))=0,"",INDEX('Disaggregation Records'!$F$3:$F$56,MATCH(LEFT(L9,255),LEFT('Disaggregation Records'!$D$3:$D$56,255),0))),"")</f>
        <v>&lt;25</v>
      </c>
      <c r="E9" s="409" t="s">
        <v>3911</v>
      </c>
      <c r="F9" s="409" t="s">
        <v>378</v>
      </c>
      <c r="G9" s="409" t="str">
        <f t="array" ref="G9">IFERROR(IF(INDEX('Disaggregation Data'!$O$3:$O$154,MATCH(LEFT(M9,255),LEFT('Disaggregation Data'!$J$3:$J$154,255),0))=0,"",INDEX('Disaggregation Data'!$O$3:$O$154,MATCH(LEFT(M9,255),LEFT('Disaggregation Data'!$J$3:$J$154,255),0))),"")</f>
        <v/>
      </c>
      <c r="H9" s="408" t="s">
        <v>3921</v>
      </c>
      <c r="I9" s="409" t="str">
        <f t="array" ref="I9">IFERROR(IF(INDEX('Disaggregation Data'!$M$3:$M$154,MATCH(LEFT(M9,255),LEFT('Disaggregation Data'!$J$3:$J$154,255),0))=0,"",INDEX('Disaggregation Data'!$M$3:$M$154,MATCH(LEFT(M9,255),LEFT('Disaggregation Data'!$J$3:$J$154,255),0))),"")</f>
        <v/>
      </c>
      <c r="J9" s="408" t="str">
        <f t="array" ref="J9">IFERROR(IF(INDEX('Disaggregation Data'!$N$3:$N$154,MATCH(LEFT(M9,255),LEFT('Disaggregation Data'!$J$3:$J$154,255),0))=0,"",INDEX('Disaggregation Data'!$N$3:$N$154,MATCH(LEFT(M9,255),LEFT('Disaggregation Data'!$J$3:$J$154,255),0))),"")</f>
        <v/>
      </c>
      <c r="K9" s="522">
        <f t="shared" ref="K9:K72" si="0">IF(B9=B8,K8+1,0)</f>
        <v>0</v>
      </c>
      <c r="L9" s="522" t="str">
        <f t="shared" ref="L9:L72" si="1">IF(B9&lt;&gt;"",B9&amp;"-"&amp;K9,"")</f>
        <v>HIV I-9a(M): Porcentaje de hombres que mantienen relaciones sexuales con otros hombres y viven con el VIH-0</v>
      </c>
      <c r="M9" s="522" t="str">
        <f t="shared" ref="M9:M72" si="2">IF(B9&lt;&gt;"",B9&amp;C9&amp;D9,"")</f>
        <v>HIV I-9a(M): Porcentaje de hombres que mantienen relaciones sexuales con otros hombres y viven con el VIHEdad&lt;25</v>
      </c>
      <c r="N9" s="481" t="b">
        <f t="shared" ref="N9:N72" si="3">IFERROR(IF(B9&lt;&gt;"",TRUE,FALSE),"")</f>
        <v>1</v>
      </c>
      <c r="O9" s="486" t="s">
        <v>1382</v>
      </c>
      <c r="P9" s="505" t="str">
        <f t="array" ref="P9">IFERROR(IF(INDEX('Disaggregation Records'!$G$3:$G$56,MATCH(LEFT(L9,255),LEFT('Disaggregation Records'!$D$3:$D$56,255),0))=0,"",INDEX('Disaggregation Records'!$G$3:$G$56,MATCH(LEFT(L9,255),LEFT('Disaggregation Records'!$D$3:$D$56,255),0))),"")</f>
        <v>a1L36000000zoLcEAI</v>
      </c>
      <c r="Q9" s="520" t="s">
        <v>412</v>
      </c>
      <c r="R9" s="47"/>
    </row>
    <row r="10" spans="1:39" ht="47.15" customHeight="1" x14ac:dyDescent="0.45">
      <c r="A10" s="406">
        <v>1</v>
      </c>
      <c r="B10" s="521" t="str">
        <f>IFERROR(VLOOKUP(A10,'Impact Indicators - Section B'!$A$9:$S$27,19,FALSE),"")</f>
        <v>HIV I-9a(M): Porcentaje de hombres que mantienen relaciones sexuales con otros hombres y viven con el VIH</v>
      </c>
      <c r="C10" s="426" t="str">
        <f t="array" ref="C10">IFERROR(IF(INDEX('Disaggregation Records'!$E$3:$E$56,MATCH(LEFT(L10,255),LEFT('Disaggregation Records'!$D$3:$D$56,255),0))=0,"",INDEX('Disaggregation Records'!$E$3:$E$56,MATCH(LEFT(L10,255),LEFT('Disaggregation Records'!$D$3:$D$56,255),0))),"")</f>
        <v>Edad</v>
      </c>
      <c r="D10" s="426" t="str">
        <f t="array" ref="D10">IFERROR(IF(INDEX('Disaggregation Records'!$F$3:$F$56,MATCH(LEFT(L10,255),LEFT('Disaggregation Records'!$D$3:$D$56,255),0))=0,"",INDEX('Disaggregation Records'!$F$3:$F$56,MATCH(LEFT(L10,255),LEFT('Disaggregation Records'!$D$3:$D$56,255),0))),"")</f>
        <v>25+</v>
      </c>
      <c r="E10" s="409" t="s">
        <v>3912</v>
      </c>
      <c r="F10" s="409" t="s">
        <v>378</v>
      </c>
      <c r="G10" s="409" t="str">
        <f t="array" ref="G10">IFERROR(IF(INDEX('Disaggregation Data'!$O$3:$O$154,MATCH(LEFT(M10,255),LEFT('Disaggregation Data'!$J$3:$J$154,255),0))=0,"",INDEX('Disaggregation Data'!$O$3:$O$154,MATCH(LEFT(M10,255),LEFT('Disaggregation Data'!$J$3:$J$154,255),0))),"")</f>
        <v/>
      </c>
      <c r="H10" s="408" t="s">
        <v>3922</v>
      </c>
      <c r="I10" s="409" t="str">
        <f t="array" ref="I10">IFERROR(IF(INDEX('Disaggregation Data'!$M$3:$M$154,MATCH(LEFT(M10,255),LEFT('Disaggregation Data'!$J$3:$J$154,255),0))=0,"",INDEX('Disaggregation Data'!$M$3:$M$154,MATCH(LEFT(M10,255),LEFT('Disaggregation Data'!$J$3:$J$154,255),0))),"")</f>
        <v/>
      </c>
      <c r="J10" s="408" t="str">
        <f t="array" ref="J10">IFERROR(IF(INDEX('Disaggregation Data'!$N$3:$N$154,MATCH(LEFT(M10,255),LEFT('Disaggregation Data'!$J$3:$J$154,255),0))=0,"",INDEX('Disaggregation Data'!$N$3:$N$154,MATCH(LEFT(M10,255),LEFT('Disaggregation Data'!$J$3:$J$154,255),0))),"")</f>
        <v/>
      </c>
      <c r="K10" s="522">
        <f t="shared" si="0"/>
        <v>1</v>
      </c>
      <c r="L10" s="522" t="str">
        <f t="shared" si="1"/>
        <v>HIV I-9a(M): Porcentaje de hombres que mantienen relaciones sexuales con otros hombres y viven con el VIH-1</v>
      </c>
      <c r="M10" s="522" t="str">
        <f t="shared" si="2"/>
        <v>HIV I-9a(M): Porcentaje de hombres que mantienen relaciones sexuales con otros hombres y viven con el VIHEdad25+</v>
      </c>
      <c r="N10" s="481" t="b">
        <f t="shared" si="3"/>
        <v>1</v>
      </c>
      <c r="O10" s="486" t="s">
        <v>1383</v>
      </c>
      <c r="P10" s="505" t="str">
        <f t="array" ref="P10">IFERROR(IF(INDEX('Disaggregation Records'!$G$3:$G$56,MATCH(LEFT(L10,255),LEFT('Disaggregation Records'!$D$3:$D$56,255),0))=0,"",INDEX('Disaggregation Records'!$G$3:$G$56,MATCH(LEFT(L10,255),LEFT('Disaggregation Records'!$D$3:$D$56,255),0))),"")</f>
        <v>a1L36000000zoLdEAI</v>
      </c>
      <c r="Q10" s="520" t="s">
        <v>412</v>
      </c>
      <c r="R10" s="47"/>
    </row>
    <row r="11" spans="1:39" ht="47.15" customHeight="1" x14ac:dyDescent="0.45">
      <c r="A11" s="406">
        <v>1</v>
      </c>
      <c r="B11" s="521" t="str">
        <f>IFERROR(VLOOKUP(A11,'Impact Indicators - Section B'!$A$9:$S$27,19,FALSE),"")</f>
        <v>HIV I-9a(M): Porcentaje de hombres que mantienen relaciones sexuales con otros hombres y viven con el VIH</v>
      </c>
      <c r="C11" s="426" t="str">
        <f t="array" ref="C11">IFERROR(IF(INDEX('Disaggregation Records'!$E$3:$E$56,MATCH(LEFT(L11,255),LEFT('Disaggregation Records'!$D$3:$D$56,255),0))=0,"",INDEX('Disaggregation Records'!$E$3:$E$56,MATCH(LEFT(L11,255),LEFT('Disaggregation Records'!$D$3:$D$56,255),0))),"")</f>
        <v/>
      </c>
      <c r="D11" s="426" t="str">
        <f t="array" ref="D11">IFERROR(IF(INDEX('Disaggregation Records'!$F$3:$F$56,MATCH(LEFT(L11,255),LEFT('Disaggregation Records'!$D$3:$D$56,255),0))=0,"",INDEX('Disaggregation Records'!$F$3:$F$56,MATCH(LEFT(L11,255),LEFT('Disaggregation Records'!$D$3:$D$56,255),0))),"")</f>
        <v/>
      </c>
      <c r="E11" s="409" t="str">
        <f t="array" ref="E11">IFERROR(IF(INDEX('Disaggregation Data'!$K$3:$K$154,MATCH(LEFT(M11,255),LEFT('Disaggregation Data'!$J$3:$J$154,255),0))=0,"",INDEX('Disaggregation Data'!$K$3:$K$154,MATCH(LEFT(M11,255),LEFT('Disaggregation Data'!$J$3:$J$154,255),0))),"")</f>
        <v/>
      </c>
      <c r="F11" s="409" t="str">
        <f t="array" ref="F11">IFERROR(IF(INDEX('Disaggregation Data'!$L$3:$L$154,MATCH(LEFT(M11,255),LEFT('Disaggregation Data'!$J$3:$J$154,255),0))=0,"",INDEX('Disaggregation Data'!$L$3:$L$154,MATCH(LEFT(M11,255),LEFT('Disaggregation Data'!$J$3:$J$154,255),0))),"")</f>
        <v/>
      </c>
      <c r="G11" s="409" t="str">
        <f t="array" ref="G11">IFERROR(IF(INDEX('Disaggregation Data'!$O$3:$O$154,MATCH(LEFT(M11,255),LEFT('Disaggregation Data'!$J$3:$J$154,255),0))=0,"",INDEX('Disaggregation Data'!$O$3:$O$154,MATCH(LEFT(M11,255),LEFT('Disaggregation Data'!$J$3:$J$154,255),0))),"")</f>
        <v/>
      </c>
      <c r="H11" s="408" t="str">
        <f t="array" ref="H11">IFERROR(IF(INDEX('Disaggregation Data'!$P$3:$P$154,MATCH(LEFT(M11,255),LEFT('Disaggregation Data'!$J$3:$J$154,255),0))=0,"",INDEX('Disaggregation Data'!$P$3:$P$154,MATCH(LEFT(M11,255),LEFT('Disaggregation Data'!$J$3:$J$154,255),0))),"")</f>
        <v/>
      </c>
      <c r="I11" s="409" t="str">
        <f t="array" ref="I11">IFERROR(IF(INDEX('Disaggregation Data'!$M$3:$M$154,MATCH(LEFT(M11,255),LEFT('Disaggregation Data'!$J$3:$J$154,255),0))=0,"",INDEX('Disaggregation Data'!$M$3:$M$154,MATCH(LEFT(M11,255),LEFT('Disaggregation Data'!$J$3:$J$154,255),0))),"")</f>
        <v/>
      </c>
      <c r="J11" s="408" t="str">
        <f t="array" ref="J11">IFERROR(IF(INDEX('Disaggregation Data'!$N$3:$N$154,MATCH(LEFT(M11,255),LEFT('Disaggregation Data'!$J$3:$J$154,255),0))=0,"",INDEX('Disaggregation Data'!$N$3:$N$154,MATCH(LEFT(M11,255),LEFT('Disaggregation Data'!$J$3:$J$154,255),0))),"")</f>
        <v/>
      </c>
      <c r="K11" s="522">
        <f t="shared" si="0"/>
        <v>2</v>
      </c>
      <c r="L11" s="522" t="str">
        <f t="shared" si="1"/>
        <v>HIV I-9a(M): Porcentaje de hombres que mantienen relaciones sexuales con otros hombres y viven con el VIH-2</v>
      </c>
      <c r="M11" s="522" t="str">
        <f t="shared" si="2"/>
        <v>HIV I-9a(M): Porcentaje de hombres que mantienen relaciones sexuales con otros hombres y viven con el VIH</v>
      </c>
      <c r="N11" s="481" t="b">
        <f t="shared" si="3"/>
        <v>1</v>
      </c>
      <c r="O11" s="486" t="s">
        <v>1384</v>
      </c>
      <c r="P11" s="505" t="str">
        <f t="array" ref="P11">IFERROR(IF(INDEX('Disaggregation Records'!$G$3:$G$56,MATCH(LEFT(L11,255),LEFT('Disaggregation Records'!$D$3:$D$56,255),0))=0,"",INDEX('Disaggregation Records'!$G$3:$G$56,MATCH(LEFT(L11,255),LEFT('Disaggregation Records'!$D$3:$D$56,255),0))),"")</f>
        <v/>
      </c>
      <c r="Q11" s="520" t="s">
        <v>412</v>
      </c>
      <c r="R11" s="47"/>
    </row>
    <row r="12" spans="1:39" ht="47.15" customHeight="1" x14ac:dyDescent="0.45">
      <c r="A12" s="406">
        <v>1</v>
      </c>
      <c r="B12" s="521" t="str">
        <f>IFERROR(VLOOKUP(A12,'Impact Indicators - Section B'!$A$9:$S$27,19,FALSE),"")</f>
        <v>HIV I-9a(M): Porcentaje de hombres que mantienen relaciones sexuales con otros hombres y viven con el VIH</v>
      </c>
      <c r="C12" s="426" t="str">
        <f t="array" ref="C12">IFERROR(IF(INDEX('Disaggregation Records'!$E$3:$E$56,MATCH(LEFT(L12,255),LEFT('Disaggregation Records'!$D$3:$D$56,255),0))=0,"",INDEX('Disaggregation Records'!$E$3:$E$56,MATCH(LEFT(L12,255),LEFT('Disaggregation Records'!$D$3:$D$56,255),0))),"")</f>
        <v/>
      </c>
      <c r="D12" s="426" t="str">
        <f t="array" ref="D12">IFERROR(IF(INDEX('Disaggregation Records'!$F$3:$F$56,MATCH(LEFT(L12,255),LEFT('Disaggregation Records'!$D$3:$D$56,255),0))=0,"",INDEX('Disaggregation Records'!$F$3:$F$56,MATCH(LEFT(L12,255),LEFT('Disaggregation Records'!$D$3:$D$56,255),0))),"")</f>
        <v/>
      </c>
      <c r="E12" s="409" t="str">
        <f t="array" ref="E12">IFERROR(IF(INDEX('Disaggregation Data'!$K$3:$K$154,MATCH(LEFT(M12,255),LEFT('Disaggregation Data'!$J$3:$J$154,255),0))=0,"",INDEX('Disaggregation Data'!$K$3:$K$154,MATCH(LEFT(M12,255),LEFT('Disaggregation Data'!$J$3:$J$154,255),0))),"")</f>
        <v/>
      </c>
      <c r="F12" s="409" t="str">
        <f t="array" ref="F12">IFERROR(IF(INDEX('Disaggregation Data'!$L$3:$L$154,MATCH(LEFT(M12,255),LEFT('Disaggregation Data'!$J$3:$J$154,255),0))=0,"",INDEX('Disaggregation Data'!$L$3:$L$154,MATCH(LEFT(M12,255),LEFT('Disaggregation Data'!$J$3:$J$154,255),0))),"")</f>
        <v/>
      </c>
      <c r="G12" s="409" t="str">
        <f t="array" ref="G12">IFERROR(IF(INDEX('Disaggregation Data'!$O$3:$O$154,MATCH(LEFT(M12,255),LEFT('Disaggregation Data'!$J$3:$J$154,255),0))=0,"",INDEX('Disaggregation Data'!$O$3:$O$154,MATCH(LEFT(M12,255),LEFT('Disaggregation Data'!$J$3:$J$154,255),0))),"")</f>
        <v/>
      </c>
      <c r="H12" s="408" t="str">
        <f t="array" ref="H12">IFERROR(IF(INDEX('Disaggregation Data'!$P$3:$P$154,MATCH(LEFT(M12,255),LEFT('Disaggregation Data'!$J$3:$J$154,255),0))=0,"",INDEX('Disaggregation Data'!$P$3:$P$154,MATCH(LEFT(M12,255),LEFT('Disaggregation Data'!$J$3:$J$154,255),0))),"")</f>
        <v/>
      </c>
      <c r="I12" s="409" t="str">
        <f t="array" ref="I12">IFERROR(IF(INDEX('Disaggregation Data'!$M$3:$M$154,MATCH(LEFT(M12,255),LEFT('Disaggregation Data'!$J$3:$J$154,255),0))=0,"",INDEX('Disaggregation Data'!$M$3:$M$154,MATCH(LEFT(M12,255),LEFT('Disaggregation Data'!$J$3:$J$154,255),0))),"")</f>
        <v/>
      </c>
      <c r="J12" s="408" t="str">
        <f t="array" ref="J12">IFERROR(IF(INDEX('Disaggregation Data'!$N$3:$N$154,MATCH(LEFT(M12,255),LEFT('Disaggregation Data'!$J$3:$J$154,255),0))=0,"",INDEX('Disaggregation Data'!$N$3:$N$154,MATCH(LEFT(M12,255),LEFT('Disaggregation Data'!$J$3:$J$154,255),0))),"")</f>
        <v/>
      </c>
      <c r="K12" s="522">
        <f t="shared" si="0"/>
        <v>3</v>
      </c>
      <c r="L12" s="522" t="str">
        <f t="shared" si="1"/>
        <v>HIV I-9a(M): Porcentaje de hombres que mantienen relaciones sexuales con otros hombres y viven con el VIH-3</v>
      </c>
      <c r="M12" s="522" t="str">
        <f t="shared" si="2"/>
        <v>HIV I-9a(M): Porcentaje de hombres que mantienen relaciones sexuales con otros hombres y viven con el VIH</v>
      </c>
      <c r="N12" s="481" t="b">
        <f t="shared" si="3"/>
        <v>1</v>
      </c>
      <c r="O12" s="486" t="s">
        <v>1385</v>
      </c>
      <c r="P12" s="505" t="str">
        <f t="array" ref="P12">IFERROR(IF(INDEX('Disaggregation Records'!$G$3:$G$56,MATCH(LEFT(L12,255),LEFT('Disaggregation Records'!$D$3:$D$56,255),0))=0,"",INDEX('Disaggregation Records'!$G$3:$G$56,MATCH(LEFT(L12,255),LEFT('Disaggregation Records'!$D$3:$D$56,255),0))),"")</f>
        <v/>
      </c>
      <c r="Q12" s="520" t="s">
        <v>412</v>
      </c>
      <c r="R12" s="47"/>
    </row>
    <row r="13" spans="1:39" ht="47.15" customHeight="1" x14ac:dyDescent="0.45">
      <c r="A13" s="406">
        <v>1</v>
      </c>
      <c r="B13" s="521" t="str">
        <f>IFERROR(VLOOKUP(A13,'Impact Indicators - Section B'!$A$9:$S$27,19,FALSE),"")</f>
        <v>HIV I-9a(M): Porcentaje de hombres que mantienen relaciones sexuales con otros hombres y viven con el VIH</v>
      </c>
      <c r="C13" s="426" t="str">
        <f t="array" ref="C13">IFERROR(IF(INDEX('Disaggregation Records'!$E$3:$E$56,MATCH(LEFT(L13,255),LEFT('Disaggregation Records'!$D$3:$D$56,255),0))=0,"",INDEX('Disaggregation Records'!$E$3:$E$56,MATCH(LEFT(L13,255),LEFT('Disaggregation Records'!$D$3:$D$56,255),0))),"")</f>
        <v/>
      </c>
      <c r="D13" s="426" t="str">
        <f t="array" ref="D13">IFERROR(IF(INDEX('Disaggregation Records'!$F$3:$F$56,MATCH(LEFT(L13,255),LEFT('Disaggregation Records'!$D$3:$D$56,255),0))=0,"",INDEX('Disaggregation Records'!$F$3:$F$56,MATCH(LEFT(L13,255),LEFT('Disaggregation Records'!$D$3:$D$56,255),0))),"")</f>
        <v/>
      </c>
      <c r="E13" s="409" t="str">
        <f t="array" ref="E13">IFERROR(IF(INDEX('Disaggregation Data'!$K$3:$K$154,MATCH(LEFT(M13,255),LEFT('Disaggregation Data'!$J$3:$J$154,255),0))=0,"",INDEX('Disaggregation Data'!$K$3:$K$154,MATCH(LEFT(M13,255),LEFT('Disaggregation Data'!$J$3:$J$154,255),0))),"")</f>
        <v/>
      </c>
      <c r="F13" s="409" t="str">
        <f t="array" ref="F13">IFERROR(IF(INDEX('Disaggregation Data'!$L$3:$L$154,MATCH(LEFT(M13,255),LEFT('Disaggregation Data'!$J$3:$J$154,255),0))=0,"",INDEX('Disaggregation Data'!$L$3:$L$154,MATCH(LEFT(M13,255),LEFT('Disaggregation Data'!$J$3:$J$154,255),0))),"")</f>
        <v/>
      </c>
      <c r="G13" s="409" t="str">
        <f t="array" ref="G13">IFERROR(IF(INDEX('Disaggregation Data'!$O$3:$O$154,MATCH(LEFT(M13,255),LEFT('Disaggregation Data'!$J$3:$J$154,255),0))=0,"",INDEX('Disaggregation Data'!$O$3:$O$154,MATCH(LEFT(M13,255),LEFT('Disaggregation Data'!$J$3:$J$154,255),0))),"")</f>
        <v/>
      </c>
      <c r="H13" s="408" t="str">
        <f t="array" ref="H13">IFERROR(IF(INDEX('Disaggregation Data'!$P$3:$P$154,MATCH(LEFT(M13,255),LEFT('Disaggregation Data'!$J$3:$J$154,255),0))=0,"",INDEX('Disaggregation Data'!$P$3:$P$154,MATCH(LEFT(M13,255),LEFT('Disaggregation Data'!$J$3:$J$154,255),0))),"")</f>
        <v/>
      </c>
      <c r="I13" s="409" t="str">
        <f t="array" ref="I13">IFERROR(IF(INDEX('Disaggregation Data'!$M$3:$M$154,MATCH(LEFT(M13,255),LEFT('Disaggregation Data'!$J$3:$J$154,255),0))=0,"",INDEX('Disaggregation Data'!$M$3:$M$154,MATCH(LEFT(M13,255),LEFT('Disaggregation Data'!$J$3:$J$154,255),0))),"")</f>
        <v/>
      </c>
      <c r="J13" s="408" t="str">
        <f t="array" ref="J13">IFERROR(IF(INDEX('Disaggregation Data'!$N$3:$N$154,MATCH(LEFT(M13,255),LEFT('Disaggregation Data'!$J$3:$J$154,255),0))=0,"",INDEX('Disaggregation Data'!$N$3:$N$154,MATCH(LEFT(M13,255),LEFT('Disaggregation Data'!$J$3:$J$154,255),0))),"")</f>
        <v/>
      </c>
      <c r="K13" s="522">
        <f t="shared" si="0"/>
        <v>4</v>
      </c>
      <c r="L13" s="522" t="str">
        <f t="shared" si="1"/>
        <v>HIV I-9a(M): Porcentaje de hombres que mantienen relaciones sexuales con otros hombres y viven con el VIH-4</v>
      </c>
      <c r="M13" s="522" t="str">
        <f t="shared" si="2"/>
        <v>HIV I-9a(M): Porcentaje de hombres que mantienen relaciones sexuales con otros hombres y viven con el VIH</v>
      </c>
      <c r="N13" s="481" t="b">
        <f t="shared" si="3"/>
        <v>1</v>
      </c>
      <c r="O13" s="486" t="s">
        <v>1386</v>
      </c>
      <c r="P13" s="505" t="str">
        <f t="array" ref="P13">IFERROR(IF(INDEX('Disaggregation Records'!$G$3:$G$56,MATCH(LEFT(L13,255),LEFT('Disaggregation Records'!$D$3:$D$56,255),0))=0,"",INDEX('Disaggregation Records'!$G$3:$G$56,MATCH(LEFT(L13,255),LEFT('Disaggregation Records'!$D$3:$D$56,255),0))),"")</f>
        <v/>
      </c>
      <c r="Q13" s="520" t="s">
        <v>412</v>
      </c>
      <c r="R13" s="47"/>
    </row>
    <row r="14" spans="1:39" ht="47.15" customHeight="1" x14ac:dyDescent="0.45">
      <c r="A14" s="406">
        <v>1</v>
      </c>
      <c r="B14" s="521" t="str">
        <f>IFERROR(VLOOKUP(A14,'Impact Indicators - Section B'!$A$9:$S$27,19,FALSE),"")</f>
        <v>HIV I-9a(M): Porcentaje de hombres que mantienen relaciones sexuales con otros hombres y viven con el VIH</v>
      </c>
      <c r="C14" s="426" t="str">
        <f t="array" ref="C14">IFERROR(IF(INDEX('Disaggregation Records'!$E$3:$E$56,MATCH(LEFT(L14,255),LEFT('Disaggregation Records'!$D$3:$D$56,255),0))=0,"",INDEX('Disaggregation Records'!$E$3:$E$56,MATCH(LEFT(L14,255),LEFT('Disaggregation Records'!$D$3:$D$56,255),0))),"")</f>
        <v/>
      </c>
      <c r="D14" s="426" t="str">
        <f t="array" ref="D14">IFERROR(IF(INDEX('Disaggregation Records'!$F$3:$F$56,MATCH(LEFT(L14,255),LEFT('Disaggregation Records'!$D$3:$D$56,255),0))=0,"",INDEX('Disaggregation Records'!$F$3:$F$56,MATCH(LEFT(L14,255),LEFT('Disaggregation Records'!$D$3:$D$56,255),0))),"")</f>
        <v/>
      </c>
      <c r="E14" s="409" t="str">
        <f t="array" ref="E14">IFERROR(IF(INDEX('Disaggregation Data'!$K$3:$K$154,MATCH(LEFT(M14,255),LEFT('Disaggregation Data'!$J$3:$J$154,255),0))=0,"",INDEX('Disaggregation Data'!$K$3:$K$154,MATCH(LEFT(M14,255),LEFT('Disaggregation Data'!$J$3:$J$154,255),0))),"")</f>
        <v/>
      </c>
      <c r="F14" s="409" t="str">
        <f t="array" ref="F14">IFERROR(IF(INDEX('Disaggregation Data'!$L$3:$L$154,MATCH(LEFT(M14,255),LEFT('Disaggregation Data'!$J$3:$J$154,255),0))=0,"",INDEX('Disaggregation Data'!$L$3:$L$154,MATCH(LEFT(M14,255),LEFT('Disaggregation Data'!$J$3:$J$154,255),0))),"")</f>
        <v/>
      </c>
      <c r="G14" s="409" t="str">
        <f t="array" ref="G14">IFERROR(IF(INDEX('Disaggregation Data'!$O$3:$O$154,MATCH(LEFT(M14,255),LEFT('Disaggregation Data'!$J$3:$J$154,255),0))=0,"",INDEX('Disaggregation Data'!$O$3:$O$154,MATCH(LEFT(M14,255),LEFT('Disaggregation Data'!$J$3:$J$154,255),0))),"")</f>
        <v/>
      </c>
      <c r="H14" s="408" t="str">
        <f t="array" ref="H14">IFERROR(IF(INDEX('Disaggregation Data'!$P$3:$P$154,MATCH(LEFT(M14,255),LEFT('Disaggregation Data'!$J$3:$J$154,255),0))=0,"",INDEX('Disaggregation Data'!$P$3:$P$154,MATCH(LEFT(M14,255),LEFT('Disaggregation Data'!$J$3:$J$154,255),0))),"")</f>
        <v/>
      </c>
      <c r="I14" s="409" t="str">
        <f t="array" ref="I14">IFERROR(IF(INDEX('Disaggregation Data'!$M$3:$M$154,MATCH(LEFT(M14,255),LEFT('Disaggregation Data'!$J$3:$J$154,255),0))=0,"",INDEX('Disaggregation Data'!$M$3:$M$154,MATCH(LEFT(M14,255),LEFT('Disaggregation Data'!$J$3:$J$154,255),0))),"")</f>
        <v/>
      </c>
      <c r="J14" s="408" t="str">
        <f t="array" ref="J14">IFERROR(IF(INDEX('Disaggregation Data'!$N$3:$N$154,MATCH(LEFT(M14,255),LEFT('Disaggregation Data'!$J$3:$J$154,255),0))=0,"",INDEX('Disaggregation Data'!$N$3:$N$154,MATCH(LEFT(M14,255),LEFT('Disaggregation Data'!$J$3:$J$154,255),0))),"")</f>
        <v/>
      </c>
      <c r="K14" s="522">
        <f t="shared" si="0"/>
        <v>5</v>
      </c>
      <c r="L14" s="522" t="str">
        <f t="shared" si="1"/>
        <v>HIV I-9a(M): Porcentaje de hombres que mantienen relaciones sexuales con otros hombres y viven con el VIH-5</v>
      </c>
      <c r="M14" s="522" t="str">
        <f t="shared" si="2"/>
        <v>HIV I-9a(M): Porcentaje de hombres que mantienen relaciones sexuales con otros hombres y viven con el VIH</v>
      </c>
      <c r="N14" s="481" t="b">
        <f t="shared" si="3"/>
        <v>1</v>
      </c>
      <c r="O14" s="486" t="s">
        <v>1387</v>
      </c>
      <c r="P14" s="505" t="str">
        <f t="array" ref="P14">IFERROR(IF(INDEX('Disaggregation Records'!$G$3:$G$56,MATCH(LEFT(L14,255),LEFT('Disaggregation Records'!$D$3:$D$56,255),0))=0,"",INDEX('Disaggregation Records'!$G$3:$G$56,MATCH(LEFT(L14,255),LEFT('Disaggregation Records'!$D$3:$D$56,255),0))),"")</f>
        <v/>
      </c>
      <c r="Q14" s="520" t="s">
        <v>412</v>
      </c>
      <c r="R14" s="47"/>
    </row>
    <row r="15" spans="1:39" ht="47.15" customHeight="1" x14ac:dyDescent="0.45">
      <c r="A15" s="406">
        <v>1</v>
      </c>
      <c r="B15" s="521" t="str">
        <f>IFERROR(VLOOKUP(A15,'Impact Indicators - Section B'!$A$9:$S$27,19,FALSE),"")</f>
        <v>HIV I-9a(M): Porcentaje de hombres que mantienen relaciones sexuales con otros hombres y viven con el VIH</v>
      </c>
      <c r="C15" s="426" t="str">
        <f t="array" ref="C15">IFERROR(IF(INDEX('Disaggregation Records'!$E$3:$E$56,MATCH(LEFT(L15,255),LEFT('Disaggregation Records'!$D$3:$D$56,255),0))=0,"",INDEX('Disaggregation Records'!$E$3:$E$56,MATCH(LEFT(L15,255),LEFT('Disaggregation Records'!$D$3:$D$56,255),0))),"")</f>
        <v/>
      </c>
      <c r="D15" s="426" t="str">
        <f t="array" ref="D15">IFERROR(IF(INDEX('Disaggregation Records'!$F$3:$F$56,MATCH(LEFT(L15,255),LEFT('Disaggregation Records'!$D$3:$D$56,255),0))=0,"",INDEX('Disaggregation Records'!$F$3:$F$56,MATCH(LEFT(L15,255),LEFT('Disaggregation Records'!$D$3:$D$56,255),0))),"")</f>
        <v/>
      </c>
      <c r="E15" s="409" t="str">
        <f t="array" ref="E15">IFERROR(IF(INDEX('Disaggregation Data'!$K$3:$K$154,MATCH(LEFT(M15,255),LEFT('Disaggregation Data'!$J$3:$J$154,255),0))=0,"",INDEX('Disaggregation Data'!$K$3:$K$154,MATCH(LEFT(M15,255),LEFT('Disaggregation Data'!$J$3:$J$154,255),0))),"")</f>
        <v/>
      </c>
      <c r="F15" s="409" t="str">
        <f t="array" ref="F15">IFERROR(IF(INDEX('Disaggregation Data'!$L$3:$L$154,MATCH(LEFT(M15,255),LEFT('Disaggregation Data'!$J$3:$J$154,255),0))=0,"",INDEX('Disaggregation Data'!$L$3:$L$154,MATCH(LEFT(M15,255),LEFT('Disaggregation Data'!$J$3:$J$154,255),0))),"")</f>
        <v/>
      </c>
      <c r="G15" s="409" t="str">
        <f t="array" ref="G15">IFERROR(IF(INDEX('Disaggregation Data'!$O$3:$O$154,MATCH(LEFT(M15,255),LEFT('Disaggregation Data'!$J$3:$J$154,255),0))=0,"",INDEX('Disaggregation Data'!$O$3:$O$154,MATCH(LEFT(M15,255),LEFT('Disaggregation Data'!$J$3:$J$154,255),0))),"")</f>
        <v/>
      </c>
      <c r="H15" s="408" t="str">
        <f t="array" ref="H15">IFERROR(IF(INDEX('Disaggregation Data'!$P$3:$P$154,MATCH(LEFT(M15,255),LEFT('Disaggregation Data'!$J$3:$J$154,255),0))=0,"",INDEX('Disaggregation Data'!$P$3:$P$154,MATCH(LEFT(M15,255),LEFT('Disaggregation Data'!$J$3:$J$154,255),0))),"")</f>
        <v/>
      </c>
      <c r="I15" s="409" t="str">
        <f t="array" ref="I15">IFERROR(IF(INDEX('Disaggregation Data'!$M$3:$M$154,MATCH(LEFT(M15,255),LEFT('Disaggregation Data'!$J$3:$J$154,255),0))=0,"",INDEX('Disaggregation Data'!$M$3:$M$154,MATCH(LEFT(M15,255),LEFT('Disaggregation Data'!$J$3:$J$154,255),0))),"")</f>
        <v/>
      </c>
      <c r="J15" s="408" t="str">
        <f t="array" ref="J15">IFERROR(IF(INDEX('Disaggregation Data'!$N$3:$N$154,MATCH(LEFT(M15,255),LEFT('Disaggregation Data'!$J$3:$J$154,255),0))=0,"",INDEX('Disaggregation Data'!$N$3:$N$154,MATCH(LEFT(M15,255),LEFT('Disaggregation Data'!$J$3:$J$154,255),0))),"")</f>
        <v/>
      </c>
      <c r="K15" s="522">
        <f t="shared" si="0"/>
        <v>6</v>
      </c>
      <c r="L15" s="522" t="str">
        <f t="shared" si="1"/>
        <v>HIV I-9a(M): Porcentaje de hombres que mantienen relaciones sexuales con otros hombres y viven con el VIH-6</v>
      </c>
      <c r="M15" s="522" t="str">
        <f t="shared" si="2"/>
        <v>HIV I-9a(M): Porcentaje de hombres que mantienen relaciones sexuales con otros hombres y viven con el VIH</v>
      </c>
      <c r="N15" s="481" t="b">
        <f t="shared" si="3"/>
        <v>1</v>
      </c>
      <c r="O15" s="486" t="s">
        <v>1388</v>
      </c>
      <c r="P15" s="505" t="str">
        <f t="array" ref="P15">IFERROR(IF(INDEX('Disaggregation Records'!$G$3:$G$56,MATCH(LEFT(L15,255),LEFT('Disaggregation Records'!$D$3:$D$56,255),0))=0,"",INDEX('Disaggregation Records'!$G$3:$G$56,MATCH(LEFT(L15,255),LEFT('Disaggregation Records'!$D$3:$D$56,255),0))),"")</f>
        <v/>
      </c>
      <c r="Q15" s="520" t="s">
        <v>412</v>
      </c>
      <c r="R15" s="47"/>
    </row>
    <row r="16" spans="1:39" ht="47.15" customHeight="1" x14ac:dyDescent="0.45">
      <c r="A16" s="406">
        <v>1</v>
      </c>
      <c r="B16" s="521" t="str">
        <f>IFERROR(VLOOKUP(A16,'Impact Indicators - Section B'!$A$9:$S$27,19,FALSE),"")</f>
        <v>HIV I-9a(M): Porcentaje de hombres que mantienen relaciones sexuales con otros hombres y viven con el VIH</v>
      </c>
      <c r="C16" s="426" t="str">
        <f t="array" ref="C16">IFERROR(IF(INDEX('Disaggregation Records'!$E$3:$E$56,MATCH(LEFT(L16,255),LEFT('Disaggregation Records'!$D$3:$D$56,255),0))=0,"",INDEX('Disaggregation Records'!$E$3:$E$56,MATCH(LEFT(L16,255),LEFT('Disaggregation Records'!$D$3:$D$56,255),0))),"")</f>
        <v/>
      </c>
      <c r="D16" s="426" t="str">
        <f t="array" ref="D16">IFERROR(IF(INDEX('Disaggregation Records'!$F$3:$F$56,MATCH(LEFT(L16,255),LEFT('Disaggregation Records'!$D$3:$D$56,255),0))=0,"",INDEX('Disaggregation Records'!$F$3:$F$56,MATCH(LEFT(L16,255),LEFT('Disaggregation Records'!$D$3:$D$56,255),0))),"")</f>
        <v/>
      </c>
      <c r="E16" s="409" t="str">
        <f t="array" ref="E16">IFERROR(IF(INDEX('Disaggregation Data'!$K$3:$K$154,MATCH(LEFT(M16,255),LEFT('Disaggregation Data'!$J$3:$J$154,255),0))=0,"",INDEX('Disaggregation Data'!$K$3:$K$154,MATCH(LEFT(M16,255),LEFT('Disaggregation Data'!$J$3:$J$154,255),0))),"")</f>
        <v/>
      </c>
      <c r="F16" s="409" t="str">
        <f t="array" ref="F16">IFERROR(IF(INDEX('Disaggregation Data'!$L$3:$L$154,MATCH(LEFT(M16,255),LEFT('Disaggregation Data'!$J$3:$J$154,255),0))=0,"",INDEX('Disaggregation Data'!$L$3:$L$154,MATCH(LEFT(M16,255),LEFT('Disaggregation Data'!$J$3:$J$154,255),0))),"")</f>
        <v/>
      </c>
      <c r="G16" s="409" t="str">
        <f t="array" ref="G16">IFERROR(IF(INDEX('Disaggregation Data'!$O$3:$O$154,MATCH(LEFT(M16,255),LEFT('Disaggregation Data'!$J$3:$J$154,255),0))=0,"",INDEX('Disaggregation Data'!$O$3:$O$154,MATCH(LEFT(M16,255),LEFT('Disaggregation Data'!$J$3:$J$154,255),0))),"")</f>
        <v/>
      </c>
      <c r="H16" s="408" t="str">
        <f t="array" ref="H16">IFERROR(IF(INDEX('Disaggregation Data'!$P$3:$P$154,MATCH(LEFT(M16,255),LEFT('Disaggregation Data'!$J$3:$J$154,255),0))=0,"",INDEX('Disaggregation Data'!$P$3:$P$154,MATCH(LEFT(M16,255),LEFT('Disaggregation Data'!$J$3:$J$154,255),0))),"")</f>
        <v/>
      </c>
      <c r="I16" s="409" t="str">
        <f t="array" ref="I16">IFERROR(IF(INDEX('Disaggregation Data'!$M$3:$M$154,MATCH(LEFT(M16,255),LEFT('Disaggregation Data'!$J$3:$J$154,255),0))=0,"",INDEX('Disaggregation Data'!$M$3:$M$154,MATCH(LEFT(M16,255),LEFT('Disaggregation Data'!$J$3:$J$154,255),0))),"")</f>
        <v/>
      </c>
      <c r="J16" s="408" t="str">
        <f t="array" ref="J16">IFERROR(IF(INDEX('Disaggregation Data'!$N$3:$N$154,MATCH(LEFT(M16,255),LEFT('Disaggregation Data'!$J$3:$J$154,255),0))=0,"",INDEX('Disaggregation Data'!$N$3:$N$154,MATCH(LEFT(M16,255),LEFT('Disaggregation Data'!$J$3:$J$154,255),0))),"")</f>
        <v/>
      </c>
      <c r="K16" s="522">
        <f t="shared" si="0"/>
        <v>7</v>
      </c>
      <c r="L16" s="522" t="str">
        <f t="shared" si="1"/>
        <v>HIV I-9a(M): Porcentaje de hombres que mantienen relaciones sexuales con otros hombres y viven con el VIH-7</v>
      </c>
      <c r="M16" s="522" t="str">
        <f t="shared" si="2"/>
        <v>HIV I-9a(M): Porcentaje de hombres que mantienen relaciones sexuales con otros hombres y viven con el VIH</v>
      </c>
      <c r="N16" s="481" t="b">
        <f t="shared" si="3"/>
        <v>1</v>
      </c>
      <c r="O16" s="486" t="s">
        <v>1389</v>
      </c>
      <c r="P16" s="505" t="str">
        <f t="array" ref="P16">IFERROR(IF(INDEX('Disaggregation Records'!$G$3:$G$56,MATCH(LEFT(L16,255),LEFT('Disaggregation Records'!$D$3:$D$56,255),0))=0,"",INDEX('Disaggregation Records'!$G$3:$G$56,MATCH(LEFT(L16,255),LEFT('Disaggregation Records'!$D$3:$D$56,255),0))),"")</f>
        <v/>
      </c>
      <c r="Q16" s="520" t="s">
        <v>412</v>
      </c>
      <c r="R16" s="47"/>
    </row>
    <row r="17" spans="1:18" ht="47.15" customHeight="1" x14ac:dyDescent="0.45">
      <c r="A17" s="406">
        <v>1</v>
      </c>
      <c r="B17" s="521" t="str">
        <f>IFERROR(VLOOKUP(A17,'Impact Indicators - Section B'!$A$9:$S$27,19,FALSE),"")</f>
        <v>HIV I-9a(M): Porcentaje de hombres que mantienen relaciones sexuales con otros hombres y viven con el VIH</v>
      </c>
      <c r="C17" s="426" t="str">
        <f t="array" ref="C17">IFERROR(IF(INDEX('Disaggregation Records'!$E$3:$E$56,MATCH(LEFT(L17,255),LEFT('Disaggregation Records'!$D$3:$D$56,255),0))=0,"",INDEX('Disaggregation Records'!$E$3:$E$56,MATCH(LEFT(L17,255),LEFT('Disaggregation Records'!$D$3:$D$56,255),0))),"")</f>
        <v/>
      </c>
      <c r="D17" s="426" t="str">
        <f t="array" ref="D17">IFERROR(IF(INDEX('Disaggregation Records'!$F$3:$F$56,MATCH(LEFT(L17,255),LEFT('Disaggregation Records'!$D$3:$D$56,255),0))=0,"",INDEX('Disaggregation Records'!$F$3:$F$56,MATCH(LEFT(L17,255),LEFT('Disaggregation Records'!$D$3:$D$56,255),0))),"")</f>
        <v/>
      </c>
      <c r="E17" s="409" t="str">
        <f t="array" ref="E17">IFERROR(IF(INDEX('Disaggregation Data'!$K$3:$K$154,MATCH(LEFT(M17,255),LEFT('Disaggregation Data'!$J$3:$J$154,255),0))=0,"",INDEX('Disaggregation Data'!$K$3:$K$154,MATCH(LEFT(M17,255),LEFT('Disaggregation Data'!$J$3:$J$154,255),0))),"")</f>
        <v/>
      </c>
      <c r="F17" s="409" t="str">
        <f t="array" ref="F17">IFERROR(IF(INDEX('Disaggregation Data'!$L$3:$L$154,MATCH(LEFT(M17,255),LEFT('Disaggregation Data'!$J$3:$J$154,255),0))=0,"",INDEX('Disaggregation Data'!$L$3:$L$154,MATCH(LEFT(M17,255),LEFT('Disaggregation Data'!$J$3:$J$154,255),0))),"")</f>
        <v/>
      </c>
      <c r="G17" s="409" t="str">
        <f t="array" ref="G17">IFERROR(IF(INDEX('Disaggregation Data'!$O$3:$O$154,MATCH(LEFT(M17,255),LEFT('Disaggregation Data'!$J$3:$J$154,255),0))=0,"",INDEX('Disaggregation Data'!$O$3:$O$154,MATCH(LEFT(M17,255),LEFT('Disaggregation Data'!$J$3:$J$154,255),0))),"")</f>
        <v/>
      </c>
      <c r="H17" s="408" t="str">
        <f t="array" ref="H17">IFERROR(IF(INDEX('Disaggregation Data'!$P$3:$P$154,MATCH(LEFT(M17,255),LEFT('Disaggregation Data'!$J$3:$J$154,255),0))=0,"",INDEX('Disaggregation Data'!$P$3:$P$154,MATCH(LEFT(M17,255),LEFT('Disaggregation Data'!$J$3:$J$154,255),0))),"")</f>
        <v/>
      </c>
      <c r="I17" s="409" t="str">
        <f t="array" ref="I17">IFERROR(IF(INDEX('Disaggregation Data'!$M$3:$M$154,MATCH(LEFT(M17,255),LEFT('Disaggregation Data'!$J$3:$J$154,255),0))=0,"",INDEX('Disaggregation Data'!$M$3:$M$154,MATCH(LEFT(M17,255),LEFT('Disaggregation Data'!$J$3:$J$154,255),0))),"")</f>
        <v/>
      </c>
      <c r="J17" s="408" t="str">
        <f t="array" ref="J17">IFERROR(IF(INDEX('Disaggregation Data'!$N$3:$N$154,MATCH(LEFT(M17,255),LEFT('Disaggregation Data'!$J$3:$J$154,255),0))=0,"",INDEX('Disaggregation Data'!$N$3:$N$154,MATCH(LEFT(M17,255),LEFT('Disaggregation Data'!$J$3:$J$154,255),0))),"")</f>
        <v/>
      </c>
      <c r="K17" s="522">
        <f t="shared" si="0"/>
        <v>8</v>
      </c>
      <c r="L17" s="522" t="str">
        <f t="shared" si="1"/>
        <v>HIV I-9a(M): Porcentaje de hombres que mantienen relaciones sexuales con otros hombres y viven con el VIH-8</v>
      </c>
      <c r="M17" s="522" t="str">
        <f t="shared" si="2"/>
        <v>HIV I-9a(M): Porcentaje de hombres que mantienen relaciones sexuales con otros hombres y viven con el VIH</v>
      </c>
      <c r="N17" s="481" t="b">
        <f t="shared" si="3"/>
        <v>1</v>
      </c>
      <c r="O17" s="486" t="s">
        <v>1390</v>
      </c>
      <c r="P17" s="505" t="str">
        <f t="array" ref="P17">IFERROR(IF(INDEX('Disaggregation Records'!$G$3:$G$56,MATCH(LEFT(L17,255),LEFT('Disaggregation Records'!$D$3:$D$56,255),0))=0,"",INDEX('Disaggregation Records'!$G$3:$G$56,MATCH(LEFT(L17,255),LEFT('Disaggregation Records'!$D$3:$D$56,255),0))),"")</f>
        <v/>
      </c>
      <c r="Q17" s="520" t="s">
        <v>412</v>
      </c>
      <c r="R17" s="47"/>
    </row>
    <row r="18" spans="1:18" ht="47.15" customHeight="1" x14ac:dyDescent="0.45">
      <c r="A18" s="406">
        <v>1</v>
      </c>
      <c r="B18" s="521" t="str">
        <f>IFERROR(VLOOKUP(A18,'Impact Indicators - Section B'!$A$9:$S$27,19,FALSE),"")</f>
        <v>HIV I-9a(M): Porcentaje de hombres que mantienen relaciones sexuales con otros hombres y viven con el VIH</v>
      </c>
      <c r="C18" s="426" t="str">
        <f t="array" ref="C18">IFERROR(IF(INDEX('Disaggregation Records'!$E$3:$E$56,MATCH(LEFT(L18,255),LEFT('Disaggregation Records'!$D$3:$D$56,255),0))=0,"",INDEX('Disaggregation Records'!$E$3:$E$56,MATCH(LEFT(L18,255),LEFT('Disaggregation Records'!$D$3:$D$56,255),0))),"")</f>
        <v/>
      </c>
      <c r="D18" s="426" t="str">
        <f t="array" ref="D18">IFERROR(IF(INDEX('Disaggregation Records'!$F$3:$F$56,MATCH(LEFT(L18,255),LEFT('Disaggregation Records'!$D$3:$D$56,255),0))=0,"",INDEX('Disaggregation Records'!$F$3:$F$56,MATCH(LEFT(L18,255),LEFT('Disaggregation Records'!$D$3:$D$56,255),0))),"")</f>
        <v/>
      </c>
      <c r="E18" s="409" t="str">
        <f t="array" ref="E18">IFERROR(IF(INDEX('Disaggregation Data'!$K$3:$K$154,MATCH(LEFT(M18,255),LEFT('Disaggregation Data'!$J$3:$J$154,255),0))=0,"",INDEX('Disaggregation Data'!$K$3:$K$154,MATCH(LEFT(M18,255),LEFT('Disaggregation Data'!$J$3:$J$154,255),0))),"")</f>
        <v/>
      </c>
      <c r="F18" s="409" t="str">
        <f t="array" ref="F18">IFERROR(IF(INDEX('Disaggregation Data'!$L$3:$L$154,MATCH(LEFT(M18,255),LEFT('Disaggregation Data'!$J$3:$J$154,255),0))=0,"",INDEX('Disaggregation Data'!$L$3:$L$154,MATCH(LEFT(M18,255),LEFT('Disaggregation Data'!$J$3:$J$154,255),0))),"")</f>
        <v/>
      </c>
      <c r="G18" s="409" t="str">
        <f t="array" ref="G18">IFERROR(IF(INDEX('Disaggregation Data'!$O$3:$O$154,MATCH(LEFT(M18,255),LEFT('Disaggregation Data'!$J$3:$J$154,255),0))=0,"",INDEX('Disaggregation Data'!$O$3:$O$154,MATCH(LEFT(M18,255),LEFT('Disaggregation Data'!$J$3:$J$154,255),0))),"")</f>
        <v/>
      </c>
      <c r="H18" s="408" t="str">
        <f t="array" ref="H18">IFERROR(IF(INDEX('Disaggregation Data'!$P$3:$P$154,MATCH(LEFT(M18,255),LEFT('Disaggregation Data'!$J$3:$J$154,255),0))=0,"",INDEX('Disaggregation Data'!$P$3:$P$154,MATCH(LEFT(M18,255),LEFT('Disaggregation Data'!$J$3:$J$154,255),0))),"")</f>
        <v/>
      </c>
      <c r="I18" s="409" t="str">
        <f t="array" ref="I18">IFERROR(IF(INDEX('Disaggregation Data'!$M$3:$M$154,MATCH(LEFT(M18,255),LEFT('Disaggregation Data'!$J$3:$J$154,255),0))=0,"",INDEX('Disaggregation Data'!$M$3:$M$154,MATCH(LEFT(M18,255),LEFT('Disaggregation Data'!$J$3:$J$154,255),0))),"")</f>
        <v/>
      </c>
      <c r="J18" s="408" t="str">
        <f t="array" ref="J18">IFERROR(IF(INDEX('Disaggregation Data'!$N$3:$N$154,MATCH(LEFT(M18,255),LEFT('Disaggregation Data'!$J$3:$J$154,255),0))=0,"",INDEX('Disaggregation Data'!$N$3:$N$154,MATCH(LEFT(M18,255),LEFT('Disaggregation Data'!$J$3:$J$154,255),0))),"")</f>
        <v/>
      </c>
      <c r="K18" s="522">
        <f t="shared" si="0"/>
        <v>9</v>
      </c>
      <c r="L18" s="522" t="str">
        <f t="shared" si="1"/>
        <v>HIV I-9a(M): Porcentaje de hombres que mantienen relaciones sexuales con otros hombres y viven con el VIH-9</v>
      </c>
      <c r="M18" s="522" t="str">
        <f t="shared" si="2"/>
        <v>HIV I-9a(M): Porcentaje de hombres que mantienen relaciones sexuales con otros hombres y viven con el VIH</v>
      </c>
      <c r="N18" s="481" t="b">
        <f t="shared" si="3"/>
        <v>1</v>
      </c>
      <c r="O18" s="486" t="s">
        <v>1391</v>
      </c>
      <c r="P18" s="505" t="str">
        <f t="array" ref="P18">IFERROR(IF(INDEX('Disaggregation Records'!$G$3:$G$56,MATCH(LEFT(L18,255),LEFT('Disaggregation Records'!$D$3:$D$56,255),0))=0,"",INDEX('Disaggregation Records'!$G$3:$G$56,MATCH(LEFT(L18,255),LEFT('Disaggregation Records'!$D$3:$D$56,255),0))),"")</f>
        <v/>
      </c>
      <c r="Q18" s="520" t="s">
        <v>412</v>
      </c>
      <c r="R18" s="47"/>
    </row>
    <row r="19" spans="1:18" ht="47.15" customHeight="1" x14ac:dyDescent="0.45">
      <c r="A19" s="406">
        <v>2</v>
      </c>
      <c r="B19" s="521" t="str">
        <f>IFERROR(VLOOKUP(A19,'Impact Indicators - Section B'!$A$9:$S$27,19,FALSE),"")</f>
        <v>HIV I-9b(M): Porcentaje de personas transgénero que viven con el VIH</v>
      </c>
      <c r="C19" s="426" t="str">
        <f t="array" ref="C19">IFERROR(IF(INDEX('Disaggregation Records'!$E$3:$E$56,MATCH(LEFT(L19,255),LEFT('Disaggregation Records'!$D$3:$D$56,255),0))=0,"",INDEX('Disaggregation Records'!$E$3:$E$56,MATCH(LEFT(L19,255),LEFT('Disaggregation Records'!$D$3:$D$56,255),0))),"")</f>
        <v>Edad</v>
      </c>
      <c r="D19" s="426" t="str">
        <f t="array" ref="D19">IFERROR(IF(INDEX('Disaggregation Records'!$F$3:$F$56,MATCH(LEFT(L19,255),LEFT('Disaggregation Records'!$D$3:$D$56,255),0))=0,"",INDEX('Disaggregation Records'!$F$3:$F$56,MATCH(LEFT(L19,255),LEFT('Disaggregation Records'!$D$3:$D$56,255),0))),"")</f>
        <v>&lt;25</v>
      </c>
      <c r="E19" s="409" t="s">
        <v>3913</v>
      </c>
      <c r="F19" s="409" t="s">
        <v>378</v>
      </c>
      <c r="G19" s="409" t="str">
        <f t="array" ref="G19">IFERROR(IF(INDEX('Disaggregation Data'!$O$3:$O$154,MATCH(LEFT(M19,255),LEFT('Disaggregation Data'!$J$3:$J$154,255),0))=0,"",INDEX('Disaggregation Data'!$O$3:$O$154,MATCH(LEFT(M19,255),LEFT('Disaggregation Data'!$J$3:$J$154,255),0))),"")</f>
        <v/>
      </c>
      <c r="H19" s="408" t="s">
        <v>3917</v>
      </c>
      <c r="I19" s="409" t="str">
        <f t="array" ref="I19">IFERROR(IF(INDEX('Disaggregation Data'!$M$3:$M$154,MATCH(LEFT(M19,255),LEFT('Disaggregation Data'!$J$3:$J$154,255),0))=0,"",INDEX('Disaggregation Data'!$M$3:$M$154,MATCH(LEFT(M19,255),LEFT('Disaggregation Data'!$J$3:$J$154,255),0))),"")</f>
        <v/>
      </c>
      <c r="J19" s="408" t="str">
        <f t="array" ref="J19">IFERROR(IF(INDEX('Disaggregation Data'!$N$3:$N$154,MATCH(LEFT(M19,255),LEFT('Disaggregation Data'!$J$3:$J$154,255),0))=0,"",INDEX('Disaggregation Data'!$N$3:$N$154,MATCH(LEFT(M19,255),LEFT('Disaggregation Data'!$J$3:$J$154,255),0))),"")</f>
        <v/>
      </c>
      <c r="K19" s="522">
        <f t="shared" si="0"/>
        <v>0</v>
      </c>
      <c r="L19" s="522" t="str">
        <f t="shared" si="1"/>
        <v>HIV I-9b(M): Porcentaje de personas transgénero que viven con el VIH-0</v>
      </c>
      <c r="M19" s="522" t="str">
        <f t="shared" si="2"/>
        <v>HIV I-9b(M): Porcentaje de personas transgénero que viven con el VIHEdad&lt;25</v>
      </c>
      <c r="N19" s="481" t="b">
        <f t="shared" si="3"/>
        <v>1</v>
      </c>
      <c r="O19" s="486" t="s">
        <v>1392</v>
      </c>
      <c r="P19" s="505" t="str">
        <f t="array" ref="P19">IFERROR(IF(INDEX('Disaggregation Records'!$G$3:$G$56,MATCH(LEFT(L19,255),LEFT('Disaggregation Records'!$D$3:$D$56,255),0))=0,"",INDEX('Disaggregation Records'!$G$3:$G$56,MATCH(LEFT(L19,255),LEFT('Disaggregation Records'!$D$3:$D$56,255),0))),"")</f>
        <v>a1L36000000zoLeEAI</v>
      </c>
      <c r="Q19" s="520" t="s">
        <v>413</v>
      </c>
      <c r="R19" s="47"/>
    </row>
    <row r="20" spans="1:18" ht="47.15" customHeight="1" x14ac:dyDescent="0.45">
      <c r="A20" s="406">
        <v>2</v>
      </c>
      <c r="B20" s="521" t="str">
        <f>IFERROR(VLOOKUP(A20,'Impact Indicators - Section B'!$A$9:$S$27,19,FALSE),"")</f>
        <v>HIV I-9b(M): Porcentaje de personas transgénero que viven con el VIH</v>
      </c>
      <c r="C20" s="426" t="str">
        <f t="array" ref="C20">IFERROR(IF(INDEX('Disaggregation Records'!$E$3:$E$56,MATCH(LEFT(L20,255),LEFT('Disaggregation Records'!$D$3:$D$56,255),0))=0,"",INDEX('Disaggregation Records'!$E$3:$E$56,MATCH(LEFT(L20,255),LEFT('Disaggregation Records'!$D$3:$D$56,255),0))),"")</f>
        <v>Edad</v>
      </c>
      <c r="D20" s="426" t="str">
        <f t="array" ref="D20">IFERROR(IF(INDEX('Disaggregation Records'!$F$3:$F$56,MATCH(LEFT(L20,255),LEFT('Disaggregation Records'!$D$3:$D$56,255),0))=0,"",INDEX('Disaggregation Records'!$F$3:$F$56,MATCH(LEFT(L20,255),LEFT('Disaggregation Records'!$D$3:$D$56,255),0))),"")</f>
        <v>25+</v>
      </c>
      <c r="E20" s="409" t="s">
        <v>3914</v>
      </c>
      <c r="F20" s="409" t="s">
        <v>378</v>
      </c>
      <c r="G20" s="409" t="str">
        <f t="array" ref="G20">IFERROR(IF(INDEX('Disaggregation Data'!$O$3:$O$154,MATCH(LEFT(M20,255),LEFT('Disaggregation Data'!$J$3:$J$154,255),0))=0,"",INDEX('Disaggregation Data'!$O$3:$O$154,MATCH(LEFT(M20,255),LEFT('Disaggregation Data'!$J$3:$J$154,255),0))),"")</f>
        <v/>
      </c>
      <c r="H20" s="408" t="s">
        <v>3918</v>
      </c>
      <c r="I20" s="409" t="str">
        <f t="array" ref="I20">IFERROR(IF(INDEX('Disaggregation Data'!$M$3:$M$154,MATCH(LEFT(M20,255),LEFT('Disaggregation Data'!$J$3:$J$154,255),0))=0,"",INDEX('Disaggregation Data'!$M$3:$M$154,MATCH(LEFT(M20,255),LEFT('Disaggregation Data'!$J$3:$J$154,255),0))),"")</f>
        <v/>
      </c>
      <c r="J20" s="408" t="str">
        <f t="array" ref="J20">IFERROR(IF(INDEX('Disaggregation Data'!$N$3:$N$154,MATCH(LEFT(M20,255),LEFT('Disaggregation Data'!$J$3:$J$154,255),0))=0,"",INDEX('Disaggregation Data'!$N$3:$N$154,MATCH(LEFT(M20,255),LEFT('Disaggregation Data'!$J$3:$J$154,255),0))),"")</f>
        <v/>
      </c>
      <c r="K20" s="522">
        <f t="shared" si="0"/>
        <v>1</v>
      </c>
      <c r="L20" s="522" t="str">
        <f t="shared" si="1"/>
        <v>HIV I-9b(M): Porcentaje de personas transgénero que viven con el VIH-1</v>
      </c>
      <c r="M20" s="522" t="str">
        <f t="shared" si="2"/>
        <v>HIV I-9b(M): Porcentaje de personas transgénero que viven con el VIHEdad25+</v>
      </c>
      <c r="N20" s="481" t="b">
        <f t="shared" si="3"/>
        <v>1</v>
      </c>
      <c r="O20" s="486" t="s">
        <v>1393</v>
      </c>
      <c r="P20" s="505" t="str">
        <f t="array" ref="P20">IFERROR(IF(INDEX('Disaggregation Records'!$G$3:$G$56,MATCH(LEFT(L20,255),LEFT('Disaggregation Records'!$D$3:$D$56,255),0))=0,"",INDEX('Disaggregation Records'!$G$3:$G$56,MATCH(LEFT(L20,255),LEFT('Disaggregation Records'!$D$3:$D$56,255),0))),"")</f>
        <v>a1L36000000zoLfEAI</v>
      </c>
      <c r="Q20" s="520" t="s">
        <v>413</v>
      </c>
      <c r="R20" s="47"/>
    </row>
    <row r="21" spans="1:18" ht="47.15" customHeight="1" x14ac:dyDescent="0.45">
      <c r="A21" s="406">
        <v>2</v>
      </c>
      <c r="B21" s="521" t="str">
        <f>IFERROR(VLOOKUP(A21,'Impact Indicators - Section B'!$A$9:$S$27,19,FALSE),"")</f>
        <v>HIV I-9b(M): Porcentaje de personas transgénero que viven con el VIH</v>
      </c>
      <c r="C21" s="426" t="str">
        <f t="array" ref="C21">IFERROR(IF(INDEX('Disaggregation Records'!$E$3:$E$56,MATCH(LEFT(L21,255),LEFT('Disaggregation Records'!$D$3:$D$56,255),0))=0,"",INDEX('Disaggregation Records'!$E$3:$E$56,MATCH(LEFT(L21,255),LEFT('Disaggregation Records'!$D$3:$D$56,255),0))),"")</f>
        <v/>
      </c>
      <c r="D21" s="426" t="str">
        <f t="array" ref="D21">IFERROR(IF(INDEX('Disaggregation Records'!$F$3:$F$56,MATCH(LEFT(L21,255),LEFT('Disaggregation Records'!$D$3:$D$56,255),0))=0,"",INDEX('Disaggregation Records'!$F$3:$F$56,MATCH(LEFT(L21,255),LEFT('Disaggregation Records'!$D$3:$D$56,255),0))),"")</f>
        <v/>
      </c>
      <c r="E21" s="409" t="str">
        <f t="array" ref="E21">IFERROR(IF(INDEX('Disaggregation Data'!$K$3:$K$154,MATCH(LEFT(M21,255),LEFT('Disaggregation Data'!$J$3:$J$154,255),0))=0,"",INDEX('Disaggregation Data'!$K$3:$K$154,MATCH(LEFT(M21,255),LEFT('Disaggregation Data'!$J$3:$J$154,255),0))),"")</f>
        <v/>
      </c>
      <c r="F21" s="409" t="str">
        <f t="array" ref="F21">IFERROR(IF(INDEX('Disaggregation Data'!$L$3:$L$154,MATCH(LEFT(M21,255),LEFT('Disaggregation Data'!$J$3:$J$154,255),0))=0,"",INDEX('Disaggregation Data'!$L$3:$L$154,MATCH(LEFT(M21,255),LEFT('Disaggregation Data'!$J$3:$J$154,255),0))),"")</f>
        <v/>
      </c>
      <c r="G21" s="409" t="str">
        <f t="array" ref="G21">IFERROR(IF(INDEX('Disaggregation Data'!$O$3:$O$154,MATCH(LEFT(M21,255),LEFT('Disaggregation Data'!$J$3:$J$154,255),0))=0,"",INDEX('Disaggregation Data'!$O$3:$O$154,MATCH(LEFT(M21,255),LEFT('Disaggregation Data'!$J$3:$J$154,255),0))),"")</f>
        <v/>
      </c>
      <c r="H21" s="408" t="str">
        <f t="array" ref="H21">IFERROR(IF(INDEX('Disaggregation Data'!$P$3:$P$154,MATCH(LEFT(M21,255),LEFT('Disaggregation Data'!$J$3:$J$154,255),0))=0,"",INDEX('Disaggregation Data'!$P$3:$P$154,MATCH(LEFT(M21,255),LEFT('Disaggregation Data'!$J$3:$J$154,255),0))),"")</f>
        <v/>
      </c>
      <c r="I21" s="409" t="str">
        <f t="array" ref="I21">IFERROR(IF(INDEX('Disaggregation Data'!$M$3:$M$154,MATCH(LEFT(M21,255),LEFT('Disaggregation Data'!$J$3:$J$154,255),0))=0,"",INDEX('Disaggregation Data'!$M$3:$M$154,MATCH(LEFT(M21,255),LEFT('Disaggregation Data'!$J$3:$J$154,255),0))),"")</f>
        <v/>
      </c>
      <c r="J21" s="408" t="str">
        <f t="array" ref="J21">IFERROR(IF(INDEX('Disaggregation Data'!$N$3:$N$154,MATCH(LEFT(M21,255),LEFT('Disaggregation Data'!$J$3:$J$154,255),0))=0,"",INDEX('Disaggregation Data'!$N$3:$N$154,MATCH(LEFT(M21,255),LEFT('Disaggregation Data'!$J$3:$J$154,255),0))),"")</f>
        <v/>
      </c>
      <c r="K21" s="522">
        <f t="shared" si="0"/>
        <v>2</v>
      </c>
      <c r="L21" s="522" t="str">
        <f t="shared" si="1"/>
        <v>HIV I-9b(M): Porcentaje de personas transgénero que viven con el VIH-2</v>
      </c>
      <c r="M21" s="522" t="str">
        <f t="shared" si="2"/>
        <v>HIV I-9b(M): Porcentaje de personas transgénero que viven con el VIH</v>
      </c>
      <c r="N21" s="481" t="b">
        <f t="shared" si="3"/>
        <v>1</v>
      </c>
      <c r="O21" s="486" t="s">
        <v>1394</v>
      </c>
      <c r="P21" s="505" t="str">
        <f t="array" ref="P21">IFERROR(IF(INDEX('Disaggregation Records'!$G$3:$G$56,MATCH(LEFT(L21,255),LEFT('Disaggregation Records'!$D$3:$D$56,255),0))=0,"",INDEX('Disaggregation Records'!$G$3:$G$56,MATCH(LEFT(L21,255),LEFT('Disaggregation Records'!$D$3:$D$56,255),0))),"")</f>
        <v/>
      </c>
      <c r="Q21" s="520" t="s">
        <v>413</v>
      </c>
      <c r="R21" s="47"/>
    </row>
    <row r="22" spans="1:18" ht="47.15" customHeight="1" x14ac:dyDescent="0.45">
      <c r="A22" s="406">
        <v>2</v>
      </c>
      <c r="B22" s="521" t="str">
        <f>IFERROR(VLOOKUP(A22,'Impact Indicators - Section B'!$A$9:$S$27,19,FALSE),"")</f>
        <v>HIV I-9b(M): Porcentaje de personas transgénero que viven con el VIH</v>
      </c>
      <c r="C22" s="426" t="str">
        <f t="array" ref="C22">IFERROR(IF(INDEX('Disaggregation Records'!$E$3:$E$56,MATCH(LEFT(L22,255),LEFT('Disaggregation Records'!$D$3:$D$56,255),0))=0,"",INDEX('Disaggregation Records'!$E$3:$E$56,MATCH(LEFT(L22,255),LEFT('Disaggregation Records'!$D$3:$D$56,255),0))),"")</f>
        <v/>
      </c>
      <c r="D22" s="426" t="str">
        <f t="array" ref="D22">IFERROR(IF(INDEX('Disaggregation Records'!$F$3:$F$56,MATCH(LEFT(L22,255),LEFT('Disaggregation Records'!$D$3:$D$56,255),0))=0,"",INDEX('Disaggregation Records'!$F$3:$F$56,MATCH(LEFT(L22,255),LEFT('Disaggregation Records'!$D$3:$D$56,255),0))),"")</f>
        <v/>
      </c>
      <c r="E22" s="409" t="str">
        <f t="array" ref="E22">IFERROR(IF(INDEX('Disaggregation Data'!$K$3:$K$154,MATCH(LEFT(M22,255),LEFT('Disaggregation Data'!$J$3:$J$154,255),0))=0,"",INDEX('Disaggregation Data'!$K$3:$K$154,MATCH(LEFT(M22,255),LEFT('Disaggregation Data'!$J$3:$J$154,255),0))),"")</f>
        <v/>
      </c>
      <c r="F22" s="409" t="str">
        <f t="array" ref="F22">IFERROR(IF(INDEX('Disaggregation Data'!$L$3:$L$154,MATCH(LEFT(M22,255),LEFT('Disaggregation Data'!$J$3:$J$154,255),0))=0,"",INDEX('Disaggregation Data'!$L$3:$L$154,MATCH(LEFT(M22,255),LEFT('Disaggregation Data'!$J$3:$J$154,255),0))),"")</f>
        <v/>
      </c>
      <c r="G22" s="409" t="str">
        <f t="array" ref="G22">IFERROR(IF(INDEX('Disaggregation Data'!$O$3:$O$154,MATCH(LEFT(M22,255),LEFT('Disaggregation Data'!$J$3:$J$154,255),0))=0,"",INDEX('Disaggregation Data'!$O$3:$O$154,MATCH(LEFT(M22,255),LEFT('Disaggregation Data'!$J$3:$J$154,255),0))),"")</f>
        <v/>
      </c>
      <c r="H22" s="408" t="str">
        <f t="array" ref="H22">IFERROR(IF(INDEX('Disaggregation Data'!$P$3:$P$154,MATCH(LEFT(M22,255),LEFT('Disaggregation Data'!$J$3:$J$154,255),0))=0,"",INDEX('Disaggregation Data'!$P$3:$P$154,MATCH(LEFT(M22,255),LEFT('Disaggregation Data'!$J$3:$J$154,255),0))),"")</f>
        <v/>
      </c>
      <c r="I22" s="409" t="str">
        <f t="array" ref="I22">IFERROR(IF(INDEX('Disaggregation Data'!$M$3:$M$154,MATCH(LEFT(M22,255),LEFT('Disaggregation Data'!$J$3:$J$154,255),0))=0,"",INDEX('Disaggregation Data'!$M$3:$M$154,MATCH(LEFT(M22,255),LEFT('Disaggregation Data'!$J$3:$J$154,255),0))),"")</f>
        <v/>
      </c>
      <c r="J22" s="408" t="str">
        <f t="array" ref="J22">IFERROR(IF(INDEX('Disaggregation Data'!$N$3:$N$154,MATCH(LEFT(M22,255),LEFT('Disaggregation Data'!$J$3:$J$154,255),0))=0,"",INDEX('Disaggregation Data'!$N$3:$N$154,MATCH(LEFT(M22,255),LEFT('Disaggregation Data'!$J$3:$J$154,255),0))),"")</f>
        <v/>
      </c>
      <c r="K22" s="522">
        <f t="shared" si="0"/>
        <v>3</v>
      </c>
      <c r="L22" s="522" t="str">
        <f t="shared" si="1"/>
        <v>HIV I-9b(M): Porcentaje de personas transgénero que viven con el VIH-3</v>
      </c>
      <c r="M22" s="522" t="str">
        <f t="shared" si="2"/>
        <v>HIV I-9b(M): Porcentaje de personas transgénero que viven con el VIH</v>
      </c>
      <c r="N22" s="481" t="b">
        <f t="shared" si="3"/>
        <v>1</v>
      </c>
      <c r="O22" s="486" t="s">
        <v>1395</v>
      </c>
      <c r="P22" s="505" t="str">
        <f t="array" ref="P22">IFERROR(IF(INDEX('Disaggregation Records'!$G$3:$G$56,MATCH(LEFT(L22,255),LEFT('Disaggregation Records'!$D$3:$D$56,255),0))=0,"",INDEX('Disaggregation Records'!$G$3:$G$56,MATCH(LEFT(L22,255),LEFT('Disaggregation Records'!$D$3:$D$56,255),0))),"")</f>
        <v/>
      </c>
      <c r="Q22" s="520" t="s">
        <v>413</v>
      </c>
      <c r="R22" s="47"/>
    </row>
    <row r="23" spans="1:18" ht="47.15" customHeight="1" x14ac:dyDescent="0.45">
      <c r="A23" s="406">
        <v>2</v>
      </c>
      <c r="B23" s="521" t="str">
        <f>IFERROR(VLOOKUP(A23,'Impact Indicators - Section B'!$A$9:$S$27,19,FALSE),"")</f>
        <v>HIV I-9b(M): Porcentaje de personas transgénero que viven con el VIH</v>
      </c>
      <c r="C23" s="426" t="str">
        <f t="array" ref="C23">IFERROR(IF(INDEX('Disaggregation Records'!$E$3:$E$56,MATCH(LEFT(L23,255),LEFT('Disaggregation Records'!$D$3:$D$56,255),0))=0,"",INDEX('Disaggregation Records'!$E$3:$E$56,MATCH(LEFT(L23,255),LEFT('Disaggregation Records'!$D$3:$D$56,255),0))),"")</f>
        <v/>
      </c>
      <c r="D23" s="426" t="str">
        <f t="array" ref="D23">IFERROR(IF(INDEX('Disaggregation Records'!$F$3:$F$56,MATCH(LEFT(L23,255),LEFT('Disaggregation Records'!$D$3:$D$56,255),0))=0,"",INDEX('Disaggregation Records'!$F$3:$F$56,MATCH(LEFT(L23,255),LEFT('Disaggregation Records'!$D$3:$D$56,255),0))),"")</f>
        <v/>
      </c>
      <c r="E23" s="409" t="str">
        <f t="array" ref="E23">IFERROR(IF(INDEX('Disaggregation Data'!$K$3:$K$154,MATCH(LEFT(M23,255),LEFT('Disaggregation Data'!$J$3:$J$154,255),0))=0,"",INDEX('Disaggregation Data'!$K$3:$K$154,MATCH(LEFT(M23,255),LEFT('Disaggregation Data'!$J$3:$J$154,255),0))),"")</f>
        <v/>
      </c>
      <c r="F23" s="409" t="str">
        <f t="array" ref="F23">IFERROR(IF(INDEX('Disaggregation Data'!$L$3:$L$154,MATCH(LEFT(M23,255),LEFT('Disaggregation Data'!$J$3:$J$154,255),0))=0,"",INDEX('Disaggregation Data'!$L$3:$L$154,MATCH(LEFT(M23,255),LEFT('Disaggregation Data'!$J$3:$J$154,255),0))),"")</f>
        <v/>
      </c>
      <c r="G23" s="409" t="str">
        <f t="array" ref="G23">IFERROR(IF(INDEX('Disaggregation Data'!$O$3:$O$154,MATCH(LEFT(M23,255),LEFT('Disaggregation Data'!$J$3:$J$154,255),0))=0,"",INDEX('Disaggregation Data'!$O$3:$O$154,MATCH(LEFT(M23,255),LEFT('Disaggregation Data'!$J$3:$J$154,255),0))),"")</f>
        <v/>
      </c>
      <c r="H23" s="408" t="str">
        <f t="array" ref="H23">IFERROR(IF(INDEX('Disaggregation Data'!$P$3:$P$154,MATCH(LEFT(M23,255),LEFT('Disaggregation Data'!$J$3:$J$154,255),0))=0,"",INDEX('Disaggregation Data'!$P$3:$P$154,MATCH(LEFT(M23,255),LEFT('Disaggregation Data'!$J$3:$J$154,255),0))),"")</f>
        <v/>
      </c>
      <c r="I23" s="409" t="str">
        <f t="array" ref="I23">IFERROR(IF(INDEX('Disaggregation Data'!$M$3:$M$154,MATCH(LEFT(M23,255),LEFT('Disaggregation Data'!$J$3:$J$154,255),0))=0,"",INDEX('Disaggregation Data'!$M$3:$M$154,MATCH(LEFT(M23,255),LEFT('Disaggregation Data'!$J$3:$J$154,255),0))),"")</f>
        <v/>
      </c>
      <c r="J23" s="408" t="str">
        <f t="array" ref="J23">IFERROR(IF(INDEX('Disaggregation Data'!$N$3:$N$154,MATCH(LEFT(M23,255),LEFT('Disaggregation Data'!$J$3:$J$154,255),0))=0,"",INDEX('Disaggregation Data'!$N$3:$N$154,MATCH(LEFT(M23,255),LEFT('Disaggregation Data'!$J$3:$J$154,255),0))),"")</f>
        <v/>
      </c>
      <c r="K23" s="522">
        <f t="shared" si="0"/>
        <v>4</v>
      </c>
      <c r="L23" s="522" t="str">
        <f t="shared" si="1"/>
        <v>HIV I-9b(M): Porcentaje de personas transgénero que viven con el VIH-4</v>
      </c>
      <c r="M23" s="522" t="str">
        <f t="shared" si="2"/>
        <v>HIV I-9b(M): Porcentaje de personas transgénero que viven con el VIH</v>
      </c>
      <c r="N23" s="481" t="b">
        <f t="shared" si="3"/>
        <v>1</v>
      </c>
      <c r="O23" s="486" t="s">
        <v>1396</v>
      </c>
      <c r="P23" s="505" t="str">
        <f t="array" ref="P23">IFERROR(IF(INDEX('Disaggregation Records'!$G$3:$G$56,MATCH(LEFT(L23,255),LEFT('Disaggregation Records'!$D$3:$D$56,255),0))=0,"",INDEX('Disaggregation Records'!$G$3:$G$56,MATCH(LEFT(L23,255),LEFT('Disaggregation Records'!$D$3:$D$56,255),0))),"")</f>
        <v/>
      </c>
      <c r="Q23" s="520" t="s">
        <v>413</v>
      </c>
      <c r="R23" s="47"/>
    </row>
    <row r="24" spans="1:18" ht="47.15" customHeight="1" x14ac:dyDescent="0.45">
      <c r="A24" s="406">
        <v>2</v>
      </c>
      <c r="B24" s="521" t="str">
        <f>IFERROR(VLOOKUP(A24,'Impact Indicators - Section B'!$A$9:$S$27,19,FALSE),"")</f>
        <v>HIV I-9b(M): Porcentaje de personas transgénero que viven con el VIH</v>
      </c>
      <c r="C24" s="426" t="str">
        <f t="array" ref="C24">IFERROR(IF(INDEX('Disaggregation Records'!$E$3:$E$56,MATCH(LEFT(L24,255),LEFT('Disaggregation Records'!$D$3:$D$56,255),0))=0,"",INDEX('Disaggregation Records'!$E$3:$E$56,MATCH(LEFT(L24,255),LEFT('Disaggregation Records'!$D$3:$D$56,255),0))),"")</f>
        <v/>
      </c>
      <c r="D24" s="426" t="str">
        <f t="array" ref="D24">IFERROR(IF(INDEX('Disaggregation Records'!$F$3:$F$56,MATCH(LEFT(L24,255),LEFT('Disaggregation Records'!$D$3:$D$56,255),0))=0,"",INDEX('Disaggregation Records'!$F$3:$F$56,MATCH(LEFT(L24,255),LEFT('Disaggregation Records'!$D$3:$D$56,255),0))),"")</f>
        <v/>
      </c>
      <c r="E24" s="409" t="str">
        <f t="array" ref="E24">IFERROR(IF(INDEX('Disaggregation Data'!$K$3:$K$154,MATCH(LEFT(M24,255),LEFT('Disaggregation Data'!$J$3:$J$154,255),0))=0,"",INDEX('Disaggregation Data'!$K$3:$K$154,MATCH(LEFT(M24,255),LEFT('Disaggregation Data'!$J$3:$J$154,255),0))),"")</f>
        <v/>
      </c>
      <c r="F24" s="409" t="str">
        <f t="array" ref="F24">IFERROR(IF(INDEX('Disaggregation Data'!$L$3:$L$154,MATCH(LEFT(M24,255),LEFT('Disaggregation Data'!$J$3:$J$154,255),0))=0,"",INDEX('Disaggregation Data'!$L$3:$L$154,MATCH(LEFT(M24,255),LEFT('Disaggregation Data'!$J$3:$J$154,255),0))),"")</f>
        <v/>
      </c>
      <c r="G24" s="409" t="str">
        <f t="array" ref="G24">IFERROR(IF(INDEX('Disaggregation Data'!$O$3:$O$154,MATCH(LEFT(M24,255),LEFT('Disaggregation Data'!$J$3:$J$154,255),0))=0,"",INDEX('Disaggregation Data'!$O$3:$O$154,MATCH(LEFT(M24,255),LEFT('Disaggregation Data'!$J$3:$J$154,255),0))),"")</f>
        <v/>
      </c>
      <c r="H24" s="408" t="str">
        <f t="array" ref="H24">IFERROR(IF(INDEX('Disaggregation Data'!$P$3:$P$154,MATCH(LEFT(M24,255),LEFT('Disaggregation Data'!$J$3:$J$154,255),0))=0,"",INDEX('Disaggregation Data'!$P$3:$P$154,MATCH(LEFT(M24,255),LEFT('Disaggregation Data'!$J$3:$J$154,255),0))),"")</f>
        <v/>
      </c>
      <c r="I24" s="409" t="str">
        <f t="array" ref="I24">IFERROR(IF(INDEX('Disaggregation Data'!$M$3:$M$154,MATCH(LEFT(M24,255),LEFT('Disaggregation Data'!$J$3:$J$154,255),0))=0,"",INDEX('Disaggregation Data'!$M$3:$M$154,MATCH(LEFT(M24,255),LEFT('Disaggregation Data'!$J$3:$J$154,255),0))),"")</f>
        <v/>
      </c>
      <c r="J24" s="408" t="str">
        <f t="array" ref="J24">IFERROR(IF(INDEX('Disaggregation Data'!$N$3:$N$154,MATCH(LEFT(M24,255),LEFT('Disaggregation Data'!$J$3:$J$154,255),0))=0,"",INDEX('Disaggregation Data'!$N$3:$N$154,MATCH(LEFT(M24,255),LEFT('Disaggregation Data'!$J$3:$J$154,255),0))),"")</f>
        <v/>
      </c>
      <c r="K24" s="522">
        <f t="shared" si="0"/>
        <v>5</v>
      </c>
      <c r="L24" s="522" t="str">
        <f t="shared" si="1"/>
        <v>HIV I-9b(M): Porcentaje de personas transgénero que viven con el VIH-5</v>
      </c>
      <c r="M24" s="522" t="str">
        <f t="shared" si="2"/>
        <v>HIV I-9b(M): Porcentaje de personas transgénero que viven con el VIH</v>
      </c>
      <c r="N24" s="481" t="b">
        <f t="shared" si="3"/>
        <v>1</v>
      </c>
      <c r="O24" s="486" t="s">
        <v>1397</v>
      </c>
      <c r="P24" s="505" t="str">
        <f t="array" ref="P24">IFERROR(IF(INDEX('Disaggregation Records'!$G$3:$G$56,MATCH(LEFT(L24,255),LEFT('Disaggregation Records'!$D$3:$D$56,255),0))=0,"",INDEX('Disaggregation Records'!$G$3:$G$56,MATCH(LEFT(L24,255),LEFT('Disaggregation Records'!$D$3:$D$56,255),0))),"")</f>
        <v/>
      </c>
      <c r="Q24" s="520" t="s">
        <v>413</v>
      </c>
      <c r="R24" s="47"/>
    </row>
    <row r="25" spans="1:18" ht="47.15" customHeight="1" x14ac:dyDescent="0.45">
      <c r="A25" s="406">
        <v>2</v>
      </c>
      <c r="B25" s="521" t="str">
        <f>IFERROR(VLOOKUP(A25,'Impact Indicators - Section B'!$A$9:$S$27,19,FALSE),"")</f>
        <v>HIV I-9b(M): Porcentaje de personas transgénero que viven con el VIH</v>
      </c>
      <c r="C25" s="426" t="str">
        <f t="array" ref="C25">IFERROR(IF(INDEX('Disaggregation Records'!$E$3:$E$56,MATCH(LEFT(L25,255),LEFT('Disaggregation Records'!$D$3:$D$56,255),0))=0,"",INDEX('Disaggregation Records'!$E$3:$E$56,MATCH(LEFT(L25,255),LEFT('Disaggregation Records'!$D$3:$D$56,255),0))),"")</f>
        <v/>
      </c>
      <c r="D25" s="426" t="str">
        <f t="array" ref="D25">IFERROR(IF(INDEX('Disaggregation Records'!$F$3:$F$56,MATCH(LEFT(L25,255),LEFT('Disaggregation Records'!$D$3:$D$56,255),0))=0,"",INDEX('Disaggregation Records'!$F$3:$F$56,MATCH(LEFT(L25,255),LEFT('Disaggregation Records'!$D$3:$D$56,255),0))),"")</f>
        <v/>
      </c>
      <c r="E25" s="409" t="str">
        <f t="array" ref="E25">IFERROR(IF(INDEX('Disaggregation Data'!$K$3:$K$154,MATCH(LEFT(M25,255),LEFT('Disaggregation Data'!$J$3:$J$154,255),0))=0,"",INDEX('Disaggregation Data'!$K$3:$K$154,MATCH(LEFT(M25,255),LEFT('Disaggregation Data'!$J$3:$J$154,255),0))),"")</f>
        <v/>
      </c>
      <c r="F25" s="409" t="str">
        <f t="array" ref="F25">IFERROR(IF(INDEX('Disaggregation Data'!$L$3:$L$154,MATCH(LEFT(M25,255),LEFT('Disaggregation Data'!$J$3:$J$154,255),0))=0,"",INDEX('Disaggregation Data'!$L$3:$L$154,MATCH(LEFT(M25,255),LEFT('Disaggregation Data'!$J$3:$J$154,255),0))),"")</f>
        <v/>
      </c>
      <c r="G25" s="409" t="str">
        <f t="array" ref="G25">IFERROR(IF(INDEX('Disaggregation Data'!$O$3:$O$154,MATCH(LEFT(M25,255),LEFT('Disaggregation Data'!$J$3:$J$154,255),0))=0,"",INDEX('Disaggregation Data'!$O$3:$O$154,MATCH(LEFT(M25,255),LEFT('Disaggregation Data'!$J$3:$J$154,255),0))),"")</f>
        <v/>
      </c>
      <c r="H25" s="408" t="str">
        <f t="array" ref="H25">IFERROR(IF(INDEX('Disaggregation Data'!$P$3:$P$154,MATCH(LEFT(M25,255),LEFT('Disaggregation Data'!$J$3:$J$154,255),0))=0,"",INDEX('Disaggregation Data'!$P$3:$P$154,MATCH(LEFT(M25,255),LEFT('Disaggregation Data'!$J$3:$J$154,255),0))),"")</f>
        <v/>
      </c>
      <c r="I25" s="409" t="str">
        <f t="array" ref="I25">IFERROR(IF(INDEX('Disaggregation Data'!$M$3:$M$154,MATCH(LEFT(M25,255),LEFT('Disaggregation Data'!$J$3:$J$154,255),0))=0,"",INDEX('Disaggregation Data'!$M$3:$M$154,MATCH(LEFT(M25,255),LEFT('Disaggregation Data'!$J$3:$J$154,255),0))),"")</f>
        <v/>
      </c>
      <c r="J25" s="408" t="str">
        <f t="array" ref="J25">IFERROR(IF(INDEX('Disaggregation Data'!$N$3:$N$154,MATCH(LEFT(M25,255),LEFT('Disaggregation Data'!$J$3:$J$154,255),0))=0,"",INDEX('Disaggregation Data'!$N$3:$N$154,MATCH(LEFT(M25,255),LEFT('Disaggregation Data'!$J$3:$J$154,255),0))),"")</f>
        <v/>
      </c>
      <c r="K25" s="522">
        <f t="shared" si="0"/>
        <v>6</v>
      </c>
      <c r="L25" s="522" t="str">
        <f t="shared" si="1"/>
        <v>HIV I-9b(M): Porcentaje de personas transgénero que viven con el VIH-6</v>
      </c>
      <c r="M25" s="522" t="str">
        <f t="shared" si="2"/>
        <v>HIV I-9b(M): Porcentaje de personas transgénero que viven con el VIH</v>
      </c>
      <c r="N25" s="481" t="b">
        <f t="shared" si="3"/>
        <v>1</v>
      </c>
      <c r="O25" s="486" t="s">
        <v>1398</v>
      </c>
      <c r="P25" s="505" t="str">
        <f t="array" ref="P25">IFERROR(IF(INDEX('Disaggregation Records'!$G$3:$G$56,MATCH(LEFT(L25,255),LEFT('Disaggregation Records'!$D$3:$D$56,255),0))=0,"",INDEX('Disaggregation Records'!$G$3:$G$56,MATCH(LEFT(L25,255),LEFT('Disaggregation Records'!$D$3:$D$56,255),0))),"")</f>
        <v/>
      </c>
      <c r="Q25" s="520" t="s">
        <v>413</v>
      </c>
      <c r="R25" s="47"/>
    </row>
    <row r="26" spans="1:18" ht="47.15" customHeight="1" x14ac:dyDescent="0.45">
      <c r="A26" s="406">
        <v>2</v>
      </c>
      <c r="B26" s="521" t="str">
        <f>IFERROR(VLOOKUP(A26,'Impact Indicators - Section B'!$A$9:$S$27,19,FALSE),"")</f>
        <v>HIV I-9b(M): Porcentaje de personas transgénero que viven con el VIH</v>
      </c>
      <c r="C26" s="426" t="str">
        <f t="array" ref="C26">IFERROR(IF(INDEX('Disaggregation Records'!$E$3:$E$56,MATCH(LEFT(L26,255),LEFT('Disaggregation Records'!$D$3:$D$56,255),0))=0,"",INDEX('Disaggregation Records'!$E$3:$E$56,MATCH(LEFT(L26,255),LEFT('Disaggregation Records'!$D$3:$D$56,255),0))),"")</f>
        <v/>
      </c>
      <c r="D26" s="426" t="str">
        <f t="array" ref="D26">IFERROR(IF(INDEX('Disaggregation Records'!$F$3:$F$56,MATCH(LEFT(L26,255),LEFT('Disaggregation Records'!$D$3:$D$56,255),0))=0,"",INDEX('Disaggregation Records'!$F$3:$F$56,MATCH(LEFT(L26,255),LEFT('Disaggregation Records'!$D$3:$D$56,255),0))),"")</f>
        <v/>
      </c>
      <c r="E26" s="409" t="str">
        <f t="array" ref="E26">IFERROR(IF(INDEX('Disaggregation Data'!$K$3:$K$154,MATCH(LEFT(M26,255),LEFT('Disaggregation Data'!$J$3:$J$154,255),0))=0,"",INDEX('Disaggregation Data'!$K$3:$K$154,MATCH(LEFT(M26,255),LEFT('Disaggregation Data'!$J$3:$J$154,255),0))),"")</f>
        <v/>
      </c>
      <c r="F26" s="409" t="str">
        <f t="array" ref="F26">IFERROR(IF(INDEX('Disaggregation Data'!$L$3:$L$154,MATCH(LEFT(M26,255),LEFT('Disaggregation Data'!$J$3:$J$154,255),0))=0,"",INDEX('Disaggregation Data'!$L$3:$L$154,MATCH(LEFT(M26,255),LEFT('Disaggregation Data'!$J$3:$J$154,255),0))),"")</f>
        <v/>
      </c>
      <c r="G26" s="409" t="str">
        <f t="array" ref="G26">IFERROR(IF(INDEX('Disaggregation Data'!$O$3:$O$154,MATCH(LEFT(M26,255),LEFT('Disaggregation Data'!$J$3:$J$154,255),0))=0,"",INDEX('Disaggregation Data'!$O$3:$O$154,MATCH(LEFT(M26,255),LEFT('Disaggregation Data'!$J$3:$J$154,255),0))),"")</f>
        <v/>
      </c>
      <c r="H26" s="408" t="str">
        <f t="array" ref="H26">IFERROR(IF(INDEX('Disaggregation Data'!$P$3:$P$154,MATCH(LEFT(M26,255),LEFT('Disaggregation Data'!$J$3:$J$154,255),0))=0,"",INDEX('Disaggregation Data'!$P$3:$P$154,MATCH(LEFT(M26,255),LEFT('Disaggregation Data'!$J$3:$J$154,255),0))),"")</f>
        <v/>
      </c>
      <c r="I26" s="409" t="str">
        <f t="array" ref="I26">IFERROR(IF(INDEX('Disaggregation Data'!$M$3:$M$154,MATCH(LEFT(M26,255),LEFT('Disaggregation Data'!$J$3:$J$154,255),0))=0,"",INDEX('Disaggregation Data'!$M$3:$M$154,MATCH(LEFT(M26,255),LEFT('Disaggregation Data'!$J$3:$J$154,255),0))),"")</f>
        <v/>
      </c>
      <c r="J26" s="408" t="str">
        <f t="array" ref="J26">IFERROR(IF(INDEX('Disaggregation Data'!$N$3:$N$154,MATCH(LEFT(M26,255),LEFT('Disaggregation Data'!$J$3:$J$154,255),0))=0,"",INDEX('Disaggregation Data'!$N$3:$N$154,MATCH(LEFT(M26,255),LEFT('Disaggregation Data'!$J$3:$J$154,255),0))),"")</f>
        <v/>
      </c>
      <c r="K26" s="522">
        <f t="shared" si="0"/>
        <v>7</v>
      </c>
      <c r="L26" s="522" t="str">
        <f t="shared" si="1"/>
        <v>HIV I-9b(M): Porcentaje de personas transgénero que viven con el VIH-7</v>
      </c>
      <c r="M26" s="522" t="str">
        <f t="shared" si="2"/>
        <v>HIV I-9b(M): Porcentaje de personas transgénero que viven con el VIH</v>
      </c>
      <c r="N26" s="481" t="b">
        <f t="shared" si="3"/>
        <v>1</v>
      </c>
      <c r="O26" s="486" t="s">
        <v>1399</v>
      </c>
      <c r="P26" s="505" t="str">
        <f t="array" ref="P26">IFERROR(IF(INDEX('Disaggregation Records'!$G$3:$G$56,MATCH(LEFT(L26,255),LEFT('Disaggregation Records'!$D$3:$D$56,255),0))=0,"",INDEX('Disaggregation Records'!$G$3:$G$56,MATCH(LEFT(L26,255),LEFT('Disaggregation Records'!$D$3:$D$56,255),0))),"")</f>
        <v/>
      </c>
      <c r="Q26" s="520" t="s">
        <v>413</v>
      </c>
      <c r="R26" s="47"/>
    </row>
    <row r="27" spans="1:18" ht="47.15" customHeight="1" x14ac:dyDescent="0.45">
      <c r="A27" s="406">
        <v>2</v>
      </c>
      <c r="B27" s="521" t="str">
        <f>IFERROR(VLOOKUP(A27,'Impact Indicators - Section B'!$A$9:$S$27,19,FALSE),"")</f>
        <v>HIV I-9b(M): Porcentaje de personas transgénero que viven con el VIH</v>
      </c>
      <c r="C27" s="426" t="str">
        <f t="array" ref="C27">IFERROR(IF(INDEX('Disaggregation Records'!$E$3:$E$56,MATCH(LEFT(L27,255),LEFT('Disaggregation Records'!$D$3:$D$56,255),0))=0,"",INDEX('Disaggregation Records'!$E$3:$E$56,MATCH(LEFT(L27,255),LEFT('Disaggregation Records'!$D$3:$D$56,255),0))),"")</f>
        <v/>
      </c>
      <c r="D27" s="426" t="str">
        <f t="array" ref="D27">IFERROR(IF(INDEX('Disaggregation Records'!$F$3:$F$56,MATCH(LEFT(L27,255),LEFT('Disaggregation Records'!$D$3:$D$56,255),0))=0,"",INDEX('Disaggregation Records'!$F$3:$F$56,MATCH(LEFT(L27,255),LEFT('Disaggregation Records'!$D$3:$D$56,255),0))),"")</f>
        <v/>
      </c>
      <c r="E27" s="409" t="str">
        <f t="array" ref="E27">IFERROR(IF(INDEX('Disaggregation Data'!$K$3:$K$154,MATCH(LEFT(M27,255),LEFT('Disaggregation Data'!$J$3:$J$154,255),0))=0,"",INDEX('Disaggregation Data'!$K$3:$K$154,MATCH(LEFT(M27,255),LEFT('Disaggregation Data'!$J$3:$J$154,255),0))),"")</f>
        <v/>
      </c>
      <c r="F27" s="409" t="str">
        <f t="array" ref="F27">IFERROR(IF(INDEX('Disaggregation Data'!$L$3:$L$154,MATCH(LEFT(M27,255),LEFT('Disaggregation Data'!$J$3:$J$154,255),0))=0,"",INDEX('Disaggregation Data'!$L$3:$L$154,MATCH(LEFT(M27,255),LEFT('Disaggregation Data'!$J$3:$J$154,255),0))),"")</f>
        <v/>
      </c>
      <c r="G27" s="409" t="str">
        <f t="array" ref="G27">IFERROR(IF(INDEX('Disaggregation Data'!$O$3:$O$154,MATCH(LEFT(M27,255),LEFT('Disaggregation Data'!$J$3:$J$154,255),0))=0,"",INDEX('Disaggregation Data'!$O$3:$O$154,MATCH(LEFT(M27,255),LEFT('Disaggregation Data'!$J$3:$J$154,255),0))),"")</f>
        <v/>
      </c>
      <c r="H27" s="408" t="str">
        <f t="array" ref="H27">IFERROR(IF(INDEX('Disaggregation Data'!$P$3:$P$154,MATCH(LEFT(M27,255),LEFT('Disaggregation Data'!$J$3:$J$154,255),0))=0,"",INDEX('Disaggregation Data'!$P$3:$P$154,MATCH(LEFT(M27,255),LEFT('Disaggregation Data'!$J$3:$J$154,255),0))),"")</f>
        <v/>
      </c>
      <c r="I27" s="409" t="str">
        <f t="array" ref="I27">IFERROR(IF(INDEX('Disaggregation Data'!$M$3:$M$154,MATCH(LEFT(M27,255),LEFT('Disaggregation Data'!$J$3:$J$154,255),0))=0,"",INDEX('Disaggregation Data'!$M$3:$M$154,MATCH(LEFT(M27,255),LEFT('Disaggregation Data'!$J$3:$J$154,255),0))),"")</f>
        <v/>
      </c>
      <c r="J27" s="408" t="str">
        <f t="array" ref="J27">IFERROR(IF(INDEX('Disaggregation Data'!$N$3:$N$154,MATCH(LEFT(M27,255),LEFT('Disaggregation Data'!$J$3:$J$154,255),0))=0,"",INDEX('Disaggregation Data'!$N$3:$N$154,MATCH(LEFT(M27,255),LEFT('Disaggregation Data'!$J$3:$J$154,255),0))),"")</f>
        <v/>
      </c>
      <c r="K27" s="522">
        <f t="shared" si="0"/>
        <v>8</v>
      </c>
      <c r="L27" s="522" t="str">
        <f t="shared" si="1"/>
        <v>HIV I-9b(M): Porcentaje de personas transgénero que viven con el VIH-8</v>
      </c>
      <c r="M27" s="522" t="str">
        <f t="shared" si="2"/>
        <v>HIV I-9b(M): Porcentaje de personas transgénero que viven con el VIH</v>
      </c>
      <c r="N27" s="481" t="b">
        <f t="shared" si="3"/>
        <v>1</v>
      </c>
      <c r="O27" s="486" t="s">
        <v>1400</v>
      </c>
      <c r="P27" s="505" t="str">
        <f t="array" ref="P27">IFERROR(IF(INDEX('Disaggregation Records'!$G$3:$G$56,MATCH(LEFT(L27,255),LEFT('Disaggregation Records'!$D$3:$D$56,255),0))=0,"",INDEX('Disaggregation Records'!$G$3:$G$56,MATCH(LEFT(L27,255),LEFT('Disaggregation Records'!$D$3:$D$56,255),0))),"")</f>
        <v/>
      </c>
      <c r="Q27" s="520" t="s">
        <v>413</v>
      </c>
      <c r="R27" s="47"/>
    </row>
    <row r="28" spans="1:18" ht="47.15" customHeight="1" x14ac:dyDescent="0.45">
      <c r="A28" s="406">
        <v>2</v>
      </c>
      <c r="B28" s="521" t="str">
        <f>IFERROR(VLOOKUP(A28,'Impact Indicators - Section B'!$A$9:$S$27,19,FALSE),"")</f>
        <v>HIV I-9b(M): Porcentaje de personas transgénero que viven con el VIH</v>
      </c>
      <c r="C28" s="426" t="str">
        <f t="array" ref="C28">IFERROR(IF(INDEX('Disaggregation Records'!$E$3:$E$56,MATCH(LEFT(L28,255),LEFT('Disaggregation Records'!$D$3:$D$56,255),0))=0,"",INDEX('Disaggregation Records'!$E$3:$E$56,MATCH(LEFT(L28,255),LEFT('Disaggregation Records'!$D$3:$D$56,255),0))),"")</f>
        <v/>
      </c>
      <c r="D28" s="426" t="str">
        <f t="array" ref="D28">IFERROR(IF(INDEX('Disaggregation Records'!$F$3:$F$56,MATCH(LEFT(L28,255),LEFT('Disaggregation Records'!$D$3:$D$56,255),0))=0,"",INDEX('Disaggregation Records'!$F$3:$F$56,MATCH(LEFT(L28,255),LEFT('Disaggregation Records'!$D$3:$D$56,255),0))),"")</f>
        <v/>
      </c>
      <c r="E28" s="409" t="str">
        <f t="array" ref="E28">IFERROR(IF(INDEX('Disaggregation Data'!$K$3:$K$154,MATCH(LEFT(M28,255),LEFT('Disaggregation Data'!$J$3:$J$154,255),0))=0,"",INDEX('Disaggregation Data'!$K$3:$K$154,MATCH(LEFT(M28,255),LEFT('Disaggregation Data'!$J$3:$J$154,255),0))),"")</f>
        <v/>
      </c>
      <c r="F28" s="409" t="str">
        <f t="array" ref="F28">IFERROR(IF(INDEX('Disaggregation Data'!$L$3:$L$154,MATCH(LEFT(M28,255),LEFT('Disaggregation Data'!$J$3:$J$154,255),0))=0,"",INDEX('Disaggregation Data'!$L$3:$L$154,MATCH(LEFT(M28,255),LEFT('Disaggregation Data'!$J$3:$J$154,255),0))),"")</f>
        <v/>
      </c>
      <c r="G28" s="409" t="str">
        <f t="array" ref="G28">IFERROR(IF(INDEX('Disaggregation Data'!$O$3:$O$154,MATCH(LEFT(M28,255),LEFT('Disaggregation Data'!$J$3:$J$154,255),0))=0,"",INDEX('Disaggregation Data'!$O$3:$O$154,MATCH(LEFT(M28,255),LEFT('Disaggregation Data'!$J$3:$J$154,255),0))),"")</f>
        <v/>
      </c>
      <c r="H28" s="408" t="str">
        <f t="array" ref="H28">IFERROR(IF(INDEX('Disaggregation Data'!$P$3:$P$154,MATCH(LEFT(M28,255),LEFT('Disaggregation Data'!$J$3:$J$154,255),0))=0,"",INDEX('Disaggregation Data'!$P$3:$P$154,MATCH(LEFT(M28,255),LEFT('Disaggregation Data'!$J$3:$J$154,255),0))),"")</f>
        <v/>
      </c>
      <c r="I28" s="409" t="str">
        <f t="array" ref="I28">IFERROR(IF(INDEX('Disaggregation Data'!$M$3:$M$154,MATCH(LEFT(M28,255),LEFT('Disaggregation Data'!$J$3:$J$154,255),0))=0,"",INDEX('Disaggregation Data'!$M$3:$M$154,MATCH(LEFT(M28,255),LEFT('Disaggregation Data'!$J$3:$J$154,255),0))),"")</f>
        <v/>
      </c>
      <c r="J28" s="408" t="str">
        <f t="array" ref="J28">IFERROR(IF(INDEX('Disaggregation Data'!$N$3:$N$154,MATCH(LEFT(M28,255),LEFT('Disaggregation Data'!$J$3:$J$154,255),0))=0,"",INDEX('Disaggregation Data'!$N$3:$N$154,MATCH(LEFT(M28,255),LEFT('Disaggregation Data'!$J$3:$J$154,255),0))),"")</f>
        <v/>
      </c>
      <c r="K28" s="522">
        <f t="shared" si="0"/>
        <v>9</v>
      </c>
      <c r="L28" s="522" t="str">
        <f t="shared" si="1"/>
        <v>HIV I-9b(M): Porcentaje de personas transgénero que viven con el VIH-9</v>
      </c>
      <c r="M28" s="522" t="str">
        <f t="shared" si="2"/>
        <v>HIV I-9b(M): Porcentaje de personas transgénero que viven con el VIH</v>
      </c>
      <c r="N28" s="481" t="b">
        <f t="shared" si="3"/>
        <v>1</v>
      </c>
      <c r="O28" s="486" t="s">
        <v>1401</v>
      </c>
      <c r="P28" s="505" t="str">
        <f t="array" ref="P28">IFERROR(IF(INDEX('Disaggregation Records'!$G$3:$G$56,MATCH(LEFT(L28,255),LEFT('Disaggregation Records'!$D$3:$D$56,255),0))=0,"",INDEX('Disaggregation Records'!$G$3:$G$56,MATCH(LEFT(L28,255),LEFT('Disaggregation Records'!$D$3:$D$56,255),0))),"")</f>
        <v/>
      </c>
      <c r="Q28" s="520" t="s">
        <v>413</v>
      </c>
      <c r="R28" s="47"/>
    </row>
    <row r="29" spans="1:18" ht="47.15" customHeight="1" x14ac:dyDescent="0.45">
      <c r="A29" s="406">
        <v>3</v>
      </c>
      <c r="B29" s="521" t="str">
        <f>IFERROR(VLOOKUP(A29,'Impact Indicators - Section B'!$A$9:$S$27,19,FALSE),"")</f>
        <v>HIV I-10(M): Porcentaje de profesionales del sexo que viven con el VIH</v>
      </c>
      <c r="C29" s="426" t="str">
        <f t="array" ref="C29">IFERROR(IF(INDEX('Disaggregation Records'!$E$3:$E$56,MATCH(LEFT(L29,255),LEFT('Disaggregation Records'!$D$3:$D$56,255),0))=0,"",INDEX('Disaggregation Records'!$E$3:$E$56,MATCH(LEFT(L29,255),LEFT('Disaggregation Records'!$D$3:$D$56,255),0))),"")</f>
        <v>Edad</v>
      </c>
      <c r="D29" s="426" t="str">
        <f t="array" ref="D29">IFERROR(IF(INDEX('Disaggregation Records'!$F$3:$F$56,MATCH(LEFT(L29,255),LEFT('Disaggregation Records'!$D$3:$D$56,255),0))=0,"",INDEX('Disaggregation Records'!$F$3:$F$56,MATCH(LEFT(L29,255),LEFT('Disaggregation Records'!$D$3:$D$56,255),0))),"")</f>
        <v>&lt;25</v>
      </c>
      <c r="E29" s="409" t="s">
        <v>3915</v>
      </c>
      <c r="F29" s="409" t="s">
        <v>378</v>
      </c>
      <c r="G29" s="409" t="str">
        <f t="array" ref="G29">IFERROR(IF(INDEX('Disaggregation Data'!$O$3:$O$154,MATCH(LEFT(M29,255),LEFT('Disaggregation Data'!$J$3:$J$154,255),0))=0,"",INDEX('Disaggregation Data'!$O$3:$O$154,MATCH(LEFT(M29,255),LEFT('Disaggregation Data'!$J$3:$J$154,255),0))),"")</f>
        <v/>
      </c>
      <c r="H29" s="408" t="s">
        <v>3919</v>
      </c>
      <c r="I29" s="409" t="str">
        <f t="array" ref="I29">IFERROR(IF(INDEX('Disaggregation Data'!$M$3:$M$154,MATCH(LEFT(M29,255),LEFT('Disaggregation Data'!$J$3:$J$154,255),0))=0,"",INDEX('Disaggregation Data'!$M$3:$M$154,MATCH(LEFT(M29,255),LEFT('Disaggregation Data'!$J$3:$J$154,255),0))),"")</f>
        <v/>
      </c>
      <c r="J29" s="408" t="str">
        <f t="array" ref="J29">IFERROR(IF(INDEX('Disaggregation Data'!$N$3:$N$154,MATCH(LEFT(M29,255),LEFT('Disaggregation Data'!$J$3:$J$154,255),0))=0,"",INDEX('Disaggregation Data'!$N$3:$N$154,MATCH(LEFT(M29,255),LEFT('Disaggregation Data'!$J$3:$J$154,255),0))),"")</f>
        <v/>
      </c>
      <c r="K29" s="522">
        <f t="shared" si="0"/>
        <v>0</v>
      </c>
      <c r="L29" s="522" t="str">
        <f t="shared" si="1"/>
        <v>HIV I-10(M): Porcentaje de profesionales del sexo que viven con el VIH-0</v>
      </c>
      <c r="M29" s="522" t="str">
        <f t="shared" si="2"/>
        <v>HIV I-10(M): Porcentaje de profesionales del sexo que viven con el VIHEdad&lt;25</v>
      </c>
      <c r="N29" s="481" t="b">
        <f t="shared" si="3"/>
        <v>1</v>
      </c>
      <c r="O29" s="486" t="s">
        <v>1402</v>
      </c>
      <c r="P29" s="505" t="str">
        <f t="array" ref="P29">IFERROR(IF(INDEX('Disaggregation Records'!$G$3:$G$56,MATCH(LEFT(L29,255),LEFT('Disaggregation Records'!$D$3:$D$56,255),0))=0,"",INDEX('Disaggregation Records'!$G$3:$G$56,MATCH(LEFT(L29,255),LEFT('Disaggregation Records'!$D$3:$D$56,255),0))),"")</f>
        <v>a1L36000002Nzj2EAC</v>
      </c>
      <c r="Q29" s="520" t="s">
        <v>414</v>
      </c>
      <c r="R29" s="47"/>
    </row>
    <row r="30" spans="1:18" ht="47.15" customHeight="1" x14ac:dyDescent="0.45">
      <c r="A30" s="406">
        <v>3</v>
      </c>
      <c r="B30" s="521" t="str">
        <f>IFERROR(VLOOKUP(A30,'Impact Indicators - Section B'!$A$9:$S$27,19,FALSE),"")</f>
        <v>HIV I-10(M): Porcentaje de profesionales del sexo que viven con el VIH</v>
      </c>
      <c r="C30" s="426" t="str">
        <f t="array" ref="C30">IFERROR(IF(INDEX('Disaggregation Records'!$E$3:$E$56,MATCH(LEFT(L30,255),LEFT('Disaggregation Records'!$D$3:$D$56,255),0))=0,"",INDEX('Disaggregation Records'!$E$3:$E$56,MATCH(LEFT(L30,255),LEFT('Disaggregation Records'!$D$3:$D$56,255),0))),"")</f>
        <v>Edad</v>
      </c>
      <c r="D30" s="426" t="str">
        <f t="array" ref="D30">IFERROR(IF(INDEX('Disaggregation Records'!$F$3:$F$56,MATCH(LEFT(L30,255),LEFT('Disaggregation Records'!$D$3:$D$56,255),0))=0,"",INDEX('Disaggregation Records'!$F$3:$F$56,MATCH(LEFT(L30,255),LEFT('Disaggregation Records'!$D$3:$D$56,255),0))),"")</f>
        <v>25+</v>
      </c>
      <c r="E30" s="409" t="s">
        <v>3916</v>
      </c>
      <c r="F30" s="409" t="s">
        <v>378</v>
      </c>
      <c r="G30" s="409" t="str">
        <f t="array" ref="G30">IFERROR(IF(INDEX('Disaggregation Data'!$O$3:$O$154,MATCH(LEFT(M30,255),LEFT('Disaggregation Data'!$J$3:$J$154,255),0))=0,"",INDEX('Disaggregation Data'!$O$3:$O$154,MATCH(LEFT(M30,255),LEFT('Disaggregation Data'!$J$3:$J$154,255),0))),"")</f>
        <v/>
      </c>
      <c r="H30" s="408" t="s">
        <v>3920</v>
      </c>
      <c r="I30" s="409" t="str">
        <f t="array" ref="I30">IFERROR(IF(INDEX('Disaggregation Data'!$M$3:$M$154,MATCH(LEFT(M30,255),LEFT('Disaggregation Data'!$J$3:$J$154,255),0))=0,"",INDEX('Disaggregation Data'!$M$3:$M$154,MATCH(LEFT(M30,255),LEFT('Disaggregation Data'!$J$3:$J$154,255),0))),"")</f>
        <v/>
      </c>
      <c r="J30" s="408" t="str">
        <f t="array" ref="J30">IFERROR(IF(INDEX('Disaggregation Data'!$N$3:$N$154,MATCH(LEFT(M30,255),LEFT('Disaggregation Data'!$J$3:$J$154,255),0))=0,"",INDEX('Disaggregation Data'!$N$3:$N$154,MATCH(LEFT(M30,255),LEFT('Disaggregation Data'!$J$3:$J$154,255),0))),"")</f>
        <v/>
      </c>
      <c r="K30" s="522">
        <f t="shared" si="0"/>
        <v>1</v>
      </c>
      <c r="L30" s="522" t="str">
        <f t="shared" si="1"/>
        <v>HIV I-10(M): Porcentaje de profesionales del sexo que viven con el VIH-1</v>
      </c>
      <c r="M30" s="522" t="str">
        <f t="shared" si="2"/>
        <v>HIV I-10(M): Porcentaje de profesionales del sexo que viven con el VIHEdad25+</v>
      </c>
      <c r="N30" s="481" t="b">
        <f t="shared" si="3"/>
        <v>1</v>
      </c>
      <c r="O30" s="486" t="s">
        <v>1403</v>
      </c>
      <c r="P30" s="505" t="str">
        <f t="array" ref="P30">IFERROR(IF(INDEX('Disaggregation Records'!$G$3:$G$56,MATCH(LEFT(L30,255),LEFT('Disaggregation Records'!$D$3:$D$56,255),0))=0,"",INDEX('Disaggregation Records'!$G$3:$G$56,MATCH(LEFT(L30,255),LEFT('Disaggregation Records'!$D$3:$D$56,255),0))),"")</f>
        <v>a1L36000002Nzj3EAC</v>
      </c>
      <c r="Q30" s="520" t="s">
        <v>414</v>
      </c>
      <c r="R30" s="47"/>
    </row>
    <row r="31" spans="1:18" ht="47.15" customHeight="1" x14ac:dyDescent="0.45">
      <c r="A31" s="406">
        <v>3</v>
      </c>
      <c r="B31" s="521" t="str">
        <f>IFERROR(VLOOKUP(A31,'Impact Indicators - Section B'!$A$9:$S$27,19,FALSE),"")</f>
        <v>HIV I-10(M): Porcentaje de profesionales del sexo que viven con el VIH</v>
      </c>
      <c r="C31" s="426" t="str">
        <f t="array" ref="C31">IFERROR(IF(INDEX('Disaggregation Records'!$E$3:$E$56,MATCH(LEFT(L31,255),LEFT('Disaggregation Records'!$D$3:$D$56,255),0))=0,"",INDEX('Disaggregation Records'!$E$3:$E$56,MATCH(LEFT(L31,255),LEFT('Disaggregation Records'!$D$3:$D$56,255),0))),"")</f>
        <v/>
      </c>
      <c r="D31" s="426" t="str">
        <f t="array" ref="D31">IFERROR(IF(INDEX('Disaggregation Records'!$F$3:$F$56,MATCH(LEFT(L31,255),LEFT('Disaggregation Records'!$D$3:$D$56,255),0))=0,"",INDEX('Disaggregation Records'!$F$3:$F$56,MATCH(LEFT(L31,255),LEFT('Disaggregation Records'!$D$3:$D$56,255),0))),"")</f>
        <v/>
      </c>
      <c r="E31" s="409" t="str">
        <f t="array" ref="E31">IFERROR(IF(INDEX('Disaggregation Data'!$K$3:$K$154,MATCH(LEFT(M31,255),LEFT('Disaggregation Data'!$J$3:$J$154,255),0))=0,"",INDEX('Disaggregation Data'!$K$3:$K$154,MATCH(LEFT(M31,255),LEFT('Disaggregation Data'!$J$3:$J$154,255),0))),"")</f>
        <v/>
      </c>
      <c r="F31" s="409" t="str">
        <f t="array" ref="F31">IFERROR(IF(INDEX('Disaggregation Data'!$L$3:$L$154,MATCH(LEFT(M31,255),LEFT('Disaggregation Data'!$J$3:$J$154,255),0))=0,"",INDEX('Disaggregation Data'!$L$3:$L$154,MATCH(LEFT(M31,255),LEFT('Disaggregation Data'!$J$3:$J$154,255),0))),"")</f>
        <v/>
      </c>
      <c r="G31" s="409" t="str">
        <f t="array" ref="G31">IFERROR(IF(INDEX('Disaggregation Data'!$O$3:$O$154,MATCH(LEFT(M31,255),LEFT('Disaggregation Data'!$J$3:$J$154,255),0))=0,"",INDEX('Disaggregation Data'!$O$3:$O$154,MATCH(LEFT(M31,255),LEFT('Disaggregation Data'!$J$3:$J$154,255),0))),"")</f>
        <v/>
      </c>
      <c r="H31" s="408" t="str">
        <f t="array" ref="H31">IFERROR(IF(INDEX('Disaggregation Data'!$P$3:$P$154,MATCH(LEFT(M31,255),LEFT('Disaggregation Data'!$J$3:$J$154,255),0))=0,"",INDEX('Disaggregation Data'!$P$3:$P$154,MATCH(LEFT(M31,255),LEFT('Disaggregation Data'!$J$3:$J$154,255),0))),"")</f>
        <v/>
      </c>
      <c r="I31" s="409" t="str">
        <f t="array" ref="I31">IFERROR(IF(INDEX('Disaggregation Data'!$M$3:$M$154,MATCH(LEFT(M31,255),LEFT('Disaggregation Data'!$J$3:$J$154,255),0))=0,"",INDEX('Disaggregation Data'!$M$3:$M$154,MATCH(LEFT(M31,255),LEFT('Disaggregation Data'!$J$3:$J$154,255),0))),"")</f>
        <v/>
      </c>
      <c r="J31" s="408" t="str">
        <f t="array" ref="J31">IFERROR(IF(INDEX('Disaggregation Data'!$N$3:$N$154,MATCH(LEFT(M31,255),LEFT('Disaggregation Data'!$J$3:$J$154,255),0))=0,"",INDEX('Disaggregation Data'!$N$3:$N$154,MATCH(LEFT(M31,255),LEFT('Disaggregation Data'!$J$3:$J$154,255),0))),"")</f>
        <v/>
      </c>
      <c r="K31" s="522">
        <f t="shared" si="0"/>
        <v>2</v>
      </c>
      <c r="L31" s="522" t="str">
        <f t="shared" si="1"/>
        <v>HIV I-10(M): Porcentaje de profesionales del sexo que viven con el VIH-2</v>
      </c>
      <c r="M31" s="522" t="str">
        <f t="shared" si="2"/>
        <v>HIV I-10(M): Porcentaje de profesionales del sexo que viven con el VIH</v>
      </c>
      <c r="N31" s="481" t="b">
        <f t="shared" si="3"/>
        <v>1</v>
      </c>
      <c r="O31" s="486" t="s">
        <v>1404</v>
      </c>
      <c r="P31" s="505" t="str">
        <f t="array" ref="P31">IFERROR(IF(INDEX('Disaggregation Records'!$G$3:$G$56,MATCH(LEFT(L31,255),LEFT('Disaggregation Records'!$D$3:$D$56,255),0))=0,"",INDEX('Disaggregation Records'!$G$3:$G$56,MATCH(LEFT(L31,255),LEFT('Disaggregation Records'!$D$3:$D$56,255),0))),"")</f>
        <v/>
      </c>
      <c r="Q31" s="520" t="s">
        <v>414</v>
      </c>
      <c r="R31" s="47"/>
    </row>
    <row r="32" spans="1:18" ht="47.15" customHeight="1" x14ac:dyDescent="0.45">
      <c r="A32" s="406">
        <v>3</v>
      </c>
      <c r="B32" s="521" t="str">
        <f>IFERROR(VLOOKUP(A32,'Impact Indicators - Section B'!$A$9:$S$27,19,FALSE),"")</f>
        <v>HIV I-10(M): Porcentaje de profesionales del sexo que viven con el VIH</v>
      </c>
      <c r="C32" s="426" t="str">
        <f t="array" ref="C32">IFERROR(IF(INDEX('Disaggregation Records'!$E$3:$E$56,MATCH(LEFT(L32,255),LEFT('Disaggregation Records'!$D$3:$D$56,255),0))=0,"",INDEX('Disaggregation Records'!$E$3:$E$56,MATCH(LEFT(L32,255),LEFT('Disaggregation Records'!$D$3:$D$56,255),0))),"")</f>
        <v/>
      </c>
      <c r="D32" s="426" t="str">
        <f t="array" ref="D32">IFERROR(IF(INDEX('Disaggregation Records'!$F$3:$F$56,MATCH(LEFT(L32,255),LEFT('Disaggregation Records'!$D$3:$D$56,255),0))=0,"",INDEX('Disaggregation Records'!$F$3:$F$56,MATCH(LEFT(L32,255),LEFT('Disaggregation Records'!$D$3:$D$56,255),0))),"")</f>
        <v/>
      </c>
      <c r="E32" s="409" t="str">
        <f t="array" ref="E32">IFERROR(IF(INDEX('Disaggregation Data'!$K$3:$K$154,MATCH(LEFT(M32,255),LEFT('Disaggregation Data'!$J$3:$J$154,255),0))=0,"",INDEX('Disaggregation Data'!$K$3:$K$154,MATCH(LEFT(M32,255),LEFT('Disaggregation Data'!$J$3:$J$154,255),0))),"")</f>
        <v/>
      </c>
      <c r="F32" s="409" t="str">
        <f t="array" ref="F32">IFERROR(IF(INDEX('Disaggregation Data'!$L$3:$L$154,MATCH(LEFT(M32,255),LEFT('Disaggregation Data'!$J$3:$J$154,255),0))=0,"",INDEX('Disaggregation Data'!$L$3:$L$154,MATCH(LEFT(M32,255),LEFT('Disaggregation Data'!$J$3:$J$154,255),0))),"")</f>
        <v/>
      </c>
      <c r="G32" s="409" t="str">
        <f t="array" ref="G32">IFERROR(IF(INDEX('Disaggregation Data'!$O$3:$O$154,MATCH(LEFT(M32,255),LEFT('Disaggregation Data'!$J$3:$J$154,255),0))=0,"",INDEX('Disaggregation Data'!$O$3:$O$154,MATCH(LEFT(M32,255),LEFT('Disaggregation Data'!$J$3:$J$154,255),0))),"")</f>
        <v/>
      </c>
      <c r="H32" s="408" t="str">
        <f t="array" ref="H32">IFERROR(IF(INDEX('Disaggregation Data'!$P$3:$P$154,MATCH(LEFT(M32,255),LEFT('Disaggregation Data'!$J$3:$J$154,255),0))=0,"",INDEX('Disaggregation Data'!$P$3:$P$154,MATCH(LEFT(M32,255),LEFT('Disaggregation Data'!$J$3:$J$154,255),0))),"")</f>
        <v/>
      </c>
      <c r="I32" s="409" t="str">
        <f t="array" ref="I32">IFERROR(IF(INDEX('Disaggregation Data'!$M$3:$M$154,MATCH(LEFT(M32,255),LEFT('Disaggregation Data'!$J$3:$J$154,255),0))=0,"",INDEX('Disaggregation Data'!$M$3:$M$154,MATCH(LEFT(M32,255),LEFT('Disaggregation Data'!$J$3:$J$154,255),0))),"")</f>
        <v/>
      </c>
      <c r="J32" s="408" t="str">
        <f t="array" ref="J32">IFERROR(IF(INDEX('Disaggregation Data'!$N$3:$N$154,MATCH(LEFT(M32,255),LEFT('Disaggregation Data'!$J$3:$J$154,255),0))=0,"",INDEX('Disaggregation Data'!$N$3:$N$154,MATCH(LEFT(M32,255),LEFT('Disaggregation Data'!$J$3:$J$154,255),0))),"")</f>
        <v/>
      </c>
      <c r="K32" s="522">
        <f t="shared" si="0"/>
        <v>3</v>
      </c>
      <c r="L32" s="522" t="str">
        <f t="shared" si="1"/>
        <v>HIV I-10(M): Porcentaje de profesionales del sexo que viven con el VIH-3</v>
      </c>
      <c r="M32" s="522" t="str">
        <f t="shared" si="2"/>
        <v>HIV I-10(M): Porcentaje de profesionales del sexo que viven con el VIH</v>
      </c>
      <c r="N32" s="481" t="b">
        <f t="shared" si="3"/>
        <v>1</v>
      </c>
      <c r="O32" s="486" t="s">
        <v>1405</v>
      </c>
      <c r="P32" s="505" t="str">
        <f t="array" ref="P32">IFERROR(IF(INDEX('Disaggregation Records'!$G$3:$G$56,MATCH(LEFT(L32,255),LEFT('Disaggregation Records'!$D$3:$D$56,255),0))=0,"",INDEX('Disaggregation Records'!$G$3:$G$56,MATCH(LEFT(L32,255),LEFT('Disaggregation Records'!$D$3:$D$56,255),0))),"")</f>
        <v/>
      </c>
      <c r="Q32" s="520" t="s">
        <v>414</v>
      </c>
      <c r="R32" s="47"/>
    </row>
    <row r="33" spans="1:18" ht="47.15" customHeight="1" x14ac:dyDescent="0.45">
      <c r="A33" s="406">
        <v>3</v>
      </c>
      <c r="B33" s="521" t="str">
        <f>IFERROR(VLOOKUP(A33,'Impact Indicators - Section B'!$A$9:$S$27,19,FALSE),"")</f>
        <v>HIV I-10(M): Porcentaje de profesionales del sexo que viven con el VIH</v>
      </c>
      <c r="C33" s="426" t="str">
        <f t="array" ref="C33">IFERROR(IF(INDEX('Disaggregation Records'!$E$3:$E$56,MATCH(LEFT(L33,255),LEFT('Disaggregation Records'!$D$3:$D$56,255),0))=0,"",INDEX('Disaggregation Records'!$E$3:$E$56,MATCH(LEFT(L33,255),LEFT('Disaggregation Records'!$D$3:$D$56,255),0))),"")</f>
        <v/>
      </c>
      <c r="D33" s="426" t="str">
        <f t="array" ref="D33">IFERROR(IF(INDEX('Disaggregation Records'!$F$3:$F$56,MATCH(LEFT(L33,255),LEFT('Disaggregation Records'!$D$3:$D$56,255),0))=0,"",INDEX('Disaggregation Records'!$F$3:$F$56,MATCH(LEFT(L33,255),LEFT('Disaggregation Records'!$D$3:$D$56,255),0))),"")</f>
        <v/>
      </c>
      <c r="E33" s="409" t="str">
        <f t="array" ref="E33">IFERROR(IF(INDEX('Disaggregation Data'!$K$3:$K$154,MATCH(LEFT(M33,255),LEFT('Disaggregation Data'!$J$3:$J$154,255),0))=0,"",INDEX('Disaggregation Data'!$K$3:$K$154,MATCH(LEFT(M33,255),LEFT('Disaggregation Data'!$J$3:$J$154,255),0))),"")</f>
        <v/>
      </c>
      <c r="F33" s="409" t="str">
        <f t="array" ref="F33">IFERROR(IF(INDEX('Disaggregation Data'!$L$3:$L$154,MATCH(LEFT(M33,255),LEFT('Disaggregation Data'!$J$3:$J$154,255),0))=0,"",INDEX('Disaggregation Data'!$L$3:$L$154,MATCH(LEFT(M33,255),LEFT('Disaggregation Data'!$J$3:$J$154,255),0))),"")</f>
        <v/>
      </c>
      <c r="G33" s="409" t="str">
        <f t="array" ref="G33">IFERROR(IF(INDEX('Disaggregation Data'!$O$3:$O$154,MATCH(LEFT(M33,255),LEFT('Disaggregation Data'!$J$3:$J$154,255),0))=0,"",INDEX('Disaggregation Data'!$O$3:$O$154,MATCH(LEFT(M33,255),LEFT('Disaggregation Data'!$J$3:$J$154,255),0))),"")</f>
        <v/>
      </c>
      <c r="H33" s="408" t="str">
        <f t="array" ref="H33">IFERROR(IF(INDEX('Disaggregation Data'!$P$3:$P$154,MATCH(LEFT(M33,255),LEFT('Disaggregation Data'!$J$3:$J$154,255),0))=0,"",INDEX('Disaggregation Data'!$P$3:$P$154,MATCH(LEFT(M33,255),LEFT('Disaggregation Data'!$J$3:$J$154,255),0))),"")</f>
        <v/>
      </c>
      <c r="I33" s="409" t="str">
        <f t="array" ref="I33">IFERROR(IF(INDEX('Disaggregation Data'!$M$3:$M$154,MATCH(LEFT(M33,255),LEFT('Disaggregation Data'!$J$3:$J$154,255),0))=0,"",INDEX('Disaggregation Data'!$M$3:$M$154,MATCH(LEFT(M33,255),LEFT('Disaggregation Data'!$J$3:$J$154,255),0))),"")</f>
        <v/>
      </c>
      <c r="J33" s="408" t="str">
        <f t="array" ref="J33">IFERROR(IF(INDEX('Disaggregation Data'!$N$3:$N$154,MATCH(LEFT(M33,255),LEFT('Disaggregation Data'!$J$3:$J$154,255),0))=0,"",INDEX('Disaggregation Data'!$N$3:$N$154,MATCH(LEFT(M33,255),LEFT('Disaggregation Data'!$J$3:$J$154,255),0))),"")</f>
        <v/>
      </c>
      <c r="K33" s="522">
        <f t="shared" si="0"/>
        <v>4</v>
      </c>
      <c r="L33" s="522" t="str">
        <f t="shared" si="1"/>
        <v>HIV I-10(M): Porcentaje de profesionales del sexo que viven con el VIH-4</v>
      </c>
      <c r="M33" s="522" t="str">
        <f t="shared" si="2"/>
        <v>HIV I-10(M): Porcentaje de profesionales del sexo que viven con el VIH</v>
      </c>
      <c r="N33" s="481" t="b">
        <f t="shared" si="3"/>
        <v>1</v>
      </c>
      <c r="O33" s="486" t="s">
        <v>1406</v>
      </c>
      <c r="P33" s="505" t="str">
        <f t="array" ref="P33">IFERROR(IF(INDEX('Disaggregation Records'!$G$3:$G$56,MATCH(LEFT(L33,255),LEFT('Disaggregation Records'!$D$3:$D$56,255),0))=0,"",INDEX('Disaggregation Records'!$G$3:$G$56,MATCH(LEFT(L33,255),LEFT('Disaggregation Records'!$D$3:$D$56,255),0))),"")</f>
        <v/>
      </c>
      <c r="Q33" s="520" t="s">
        <v>414</v>
      </c>
      <c r="R33" s="47"/>
    </row>
    <row r="34" spans="1:18" ht="47.15" customHeight="1" x14ac:dyDescent="0.45">
      <c r="A34" s="406">
        <v>3</v>
      </c>
      <c r="B34" s="521" t="str">
        <f>IFERROR(VLOOKUP(A34,'Impact Indicators - Section B'!$A$9:$S$27,19,FALSE),"")</f>
        <v>HIV I-10(M): Porcentaje de profesionales del sexo que viven con el VIH</v>
      </c>
      <c r="C34" s="426" t="str">
        <f t="array" ref="C34">IFERROR(IF(INDEX('Disaggregation Records'!$E$3:$E$56,MATCH(LEFT(L34,255),LEFT('Disaggregation Records'!$D$3:$D$56,255),0))=0,"",INDEX('Disaggregation Records'!$E$3:$E$56,MATCH(LEFT(L34,255),LEFT('Disaggregation Records'!$D$3:$D$56,255),0))),"")</f>
        <v/>
      </c>
      <c r="D34" s="426" t="str">
        <f t="array" ref="D34">IFERROR(IF(INDEX('Disaggregation Records'!$F$3:$F$56,MATCH(LEFT(L34,255),LEFT('Disaggregation Records'!$D$3:$D$56,255),0))=0,"",INDEX('Disaggregation Records'!$F$3:$F$56,MATCH(LEFT(L34,255),LEFT('Disaggregation Records'!$D$3:$D$56,255),0))),"")</f>
        <v/>
      </c>
      <c r="E34" s="409" t="str">
        <f t="array" ref="E34">IFERROR(IF(INDEX('Disaggregation Data'!$K$3:$K$154,MATCH(LEFT(M34,255),LEFT('Disaggregation Data'!$J$3:$J$154,255),0))=0,"",INDEX('Disaggregation Data'!$K$3:$K$154,MATCH(LEFT(M34,255),LEFT('Disaggregation Data'!$J$3:$J$154,255),0))),"")</f>
        <v/>
      </c>
      <c r="F34" s="409" t="str">
        <f t="array" ref="F34">IFERROR(IF(INDEX('Disaggregation Data'!$L$3:$L$154,MATCH(LEFT(M34,255),LEFT('Disaggregation Data'!$J$3:$J$154,255),0))=0,"",INDEX('Disaggregation Data'!$L$3:$L$154,MATCH(LEFT(M34,255),LEFT('Disaggregation Data'!$J$3:$J$154,255),0))),"")</f>
        <v/>
      </c>
      <c r="G34" s="409" t="str">
        <f t="array" ref="G34">IFERROR(IF(INDEX('Disaggregation Data'!$O$3:$O$154,MATCH(LEFT(M34,255),LEFT('Disaggregation Data'!$J$3:$J$154,255),0))=0,"",INDEX('Disaggregation Data'!$O$3:$O$154,MATCH(LEFT(M34,255),LEFT('Disaggregation Data'!$J$3:$J$154,255),0))),"")</f>
        <v/>
      </c>
      <c r="H34" s="408" t="str">
        <f t="array" ref="H34">IFERROR(IF(INDEX('Disaggregation Data'!$P$3:$P$154,MATCH(LEFT(M34,255),LEFT('Disaggregation Data'!$J$3:$J$154,255),0))=0,"",INDEX('Disaggregation Data'!$P$3:$P$154,MATCH(LEFT(M34,255),LEFT('Disaggregation Data'!$J$3:$J$154,255),0))),"")</f>
        <v/>
      </c>
      <c r="I34" s="409" t="str">
        <f t="array" ref="I34">IFERROR(IF(INDEX('Disaggregation Data'!$M$3:$M$154,MATCH(LEFT(M34,255),LEFT('Disaggregation Data'!$J$3:$J$154,255),0))=0,"",INDEX('Disaggregation Data'!$M$3:$M$154,MATCH(LEFT(M34,255),LEFT('Disaggregation Data'!$J$3:$J$154,255),0))),"")</f>
        <v/>
      </c>
      <c r="J34" s="408" t="str">
        <f t="array" ref="J34">IFERROR(IF(INDEX('Disaggregation Data'!$N$3:$N$154,MATCH(LEFT(M34,255),LEFT('Disaggregation Data'!$J$3:$J$154,255),0))=0,"",INDEX('Disaggregation Data'!$N$3:$N$154,MATCH(LEFT(M34,255),LEFT('Disaggregation Data'!$J$3:$J$154,255),0))),"")</f>
        <v/>
      </c>
      <c r="K34" s="522">
        <f t="shared" si="0"/>
        <v>5</v>
      </c>
      <c r="L34" s="522" t="str">
        <f t="shared" si="1"/>
        <v>HIV I-10(M): Porcentaje de profesionales del sexo que viven con el VIH-5</v>
      </c>
      <c r="M34" s="522" t="str">
        <f t="shared" si="2"/>
        <v>HIV I-10(M): Porcentaje de profesionales del sexo que viven con el VIH</v>
      </c>
      <c r="N34" s="481" t="b">
        <f t="shared" si="3"/>
        <v>1</v>
      </c>
      <c r="O34" s="486" t="s">
        <v>1407</v>
      </c>
      <c r="P34" s="505" t="str">
        <f t="array" ref="P34">IFERROR(IF(INDEX('Disaggregation Records'!$G$3:$G$56,MATCH(LEFT(L34,255),LEFT('Disaggregation Records'!$D$3:$D$56,255),0))=0,"",INDEX('Disaggregation Records'!$G$3:$G$56,MATCH(LEFT(L34,255),LEFT('Disaggregation Records'!$D$3:$D$56,255),0))),"")</f>
        <v/>
      </c>
      <c r="Q34" s="520" t="s">
        <v>414</v>
      </c>
      <c r="R34" s="47"/>
    </row>
    <row r="35" spans="1:18" ht="47.15" customHeight="1" x14ac:dyDescent="0.45">
      <c r="A35" s="406">
        <v>3</v>
      </c>
      <c r="B35" s="521" t="str">
        <f>IFERROR(VLOOKUP(A35,'Impact Indicators - Section B'!$A$9:$S$27,19,FALSE),"")</f>
        <v>HIV I-10(M): Porcentaje de profesionales del sexo que viven con el VIH</v>
      </c>
      <c r="C35" s="426" t="str">
        <f t="array" ref="C35">IFERROR(IF(INDEX('Disaggregation Records'!$E$3:$E$56,MATCH(LEFT(L35,255),LEFT('Disaggregation Records'!$D$3:$D$56,255),0))=0,"",INDEX('Disaggregation Records'!$E$3:$E$56,MATCH(LEFT(L35,255),LEFT('Disaggregation Records'!$D$3:$D$56,255),0))),"")</f>
        <v/>
      </c>
      <c r="D35" s="426" t="str">
        <f t="array" ref="D35">IFERROR(IF(INDEX('Disaggregation Records'!$F$3:$F$56,MATCH(LEFT(L35,255),LEFT('Disaggregation Records'!$D$3:$D$56,255),0))=0,"",INDEX('Disaggregation Records'!$F$3:$F$56,MATCH(LEFT(L35,255),LEFT('Disaggregation Records'!$D$3:$D$56,255),0))),"")</f>
        <v/>
      </c>
      <c r="E35" s="409" t="str">
        <f t="array" ref="E35">IFERROR(IF(INDEX('Disaggregation Data'!$K$3:$K$154,MATCH(LEFT(M35,255),LEFT('Disaggregation Data'!$J$3:$J$154,255),0))=0,"",INDEX('Disaggregation Data'!$K$3:$K$154,MATCH(LEFT(M35,255),LEFT('Disaggregation Data'!$J$3:$J$154,255),0))),"")</f>
        <v/>
      </c>
      <c r="F35" s="409" t="str">
        <f t="array" ref="F35">IFERROR(IF(INDEX('Disaggregation Data'!$L$3:$L$154,MATCH(LEFT(M35,255),LEFT('Disaggregation Data'!$J$3:$J$154,255),0))=0,"",INDEX('Disaggregation Data'!$L$3:$L$154,MATCH(LEFT(M35,255),LEFT('Disaggregation Data'!$J$3:$J$154,255),0))),"")</f>
        <v/>
      </c>
      <c r="G35" s="409" t="str">
        <f t="array" ref="G35">IFERROR(IF(INDEX('Disaggregation Data'!$O$3:$O$154,MATCH(LEFT(M35,255),LEFT('Disaggregation Data'!$J$3:$J$154,255),0))=0,"",INDEX('Disaggregation Data'!$O$3:$O$154,MATCH(LEFT(M35,255),LEFT('Disaggregation Data'!$J$3:$J$154,255),0))),"")</f>
        <v/>
      </c>
      <c r="H35" s="408" t="str">
        <f t="array" ref="H35">IFERROR(IF(INDEX('Disaggregation Data'!$P$3:$P$154,MATCH(LEFT(M35,255),LEFT('Disaggregation Data'!$J$3:$J$154,255),0))=0,"",INDEX('Disaggregation Data'!$P$3:$P$154,MATCH(LEFT(M35,255),LEFT('Disaggregation Data'!$J$3:$J$154,255),0))),"")</f>
        <v/>
      </c>
      <c r="I35" s="409" t="str">
        <f t="array" ref="I35">IFERROR(IF(INDEX('Disaggregation Data'!$M$3:$M$154,MATCH(LEFT(M35,255),LEFT('Disaggregation Data'!$J$3:$J$154,255),0))=0,"",INDEX('Disaggregation Data'!$M$3:$M$154,MATCH(LEFT(M35,255),LEFT('Disaggregation Data'!$J$3:$J$154,255),0))),"")</f>
        <v/>
      </c>
      <c r="J35" s="408" t="str">
        <f t="array" ref="J35">IFERROR(IF(INDEX('Disaggregation Data'!$N$3:$N$154,MATCH(LEFT(M35,255),LEFT('Disaggregation Data'!$J$3:$J$154,255),0))=0,"",INDEX('Disaggregation Data'!$N$3:$N$154,MATCH(LEFT(M35,255),LEFT('Disaggregation Data'!$J$3:$J$154,255),0))),"")</f>
        <v/>
      </c>
      <c r="K35" s="522">
        <f t="shared" si="0"/>
        <v>6</v>
      </c>
      <c r="L35" s="522" t="str">
        <f t="shared" si="1"/>
        <v>HIV I-10(M): Porcentaje de profesionales del sexo que viven con el VIH-6</v>
      </c>
      <c r="M35" s="522" t="str">
        <f t="shared" si="2"/>
        <v>HIV I-10(M): Porcentaje de profesionales del sexo que viven con el VIH</v>
      </c>
      <c r="N35" s="481" t="b">
        <f t="shared" si="3"/>
        <v>1</v>
      </c>
      <c r="O35" s="486" t="s">
        <v>1408</v>
      </c>
      <c r="P35" s="505" t="str">
        <f t="array" ref="P35">IFERROR(IF(INDEX('Disaggregation Records'!$G$3:$G$56,MATCH(LEFT(L35,255),LEFT('Disaggregation Records'!$D$3:$D$56,255),0))=0,"",INDEX('Disaggregation Records'!$G$3:$G$56,MATCH(LEFT(L35,255),LEFT('Disaggregation Records'!$D$3:$D$56,255),0))),"")</f>
        <v/>
      </c>
      <c r="Q35" s="520" t="s">
        <v>414</v>
      </c>
      <c r="R35" s="47"/>
    </row>
    <row r="36" spans="1:18" ht="47.15" customHeight="1" x14ac:dyDescent="0.45">
      <c r="A36" s="406">
        <v>3</v>
      </c>
      <c r="B36" s="521" t="str">
        <f>IFERROR(VLOOKUP(A36,'Impact Indicators - Section B'!$A$9:$S$27,19,FALSE),"")</f>
        <v>HIV I-10(M): Porcentaje de profesionales del sexo que viven con el VIH</v>
      </c>
      <c r="C36" s="426" t="str">
        <f t="array" ref="C36">IFERROR(IF(INDEX('Disaggregation Records'!$E$3:$E$56,MATCH(LEFT(L36,255),LEFT('Disaggregation Records'!$D$3:$D$56,255),0))=0,"",INDEX('Disaggregation Records'!$E$3:$E$56,MATCH(LEFT(L36,255),LEFT('Disaggregation Records'!$D$3:$D$56,255),0))),"")</f>
        <v/>
      </c>
      <c r="D36" s="426" t="str">
        <f t="array" ref="D36">IFERROR(IF(INDEX('Disaggregation Records'!$F$3:$F$56,MATCH(LEFT(L36,255),LEFT('Disaggregation Records'!$D$3:$D$56,255),0))=0,"",INDEX('Disaggregation Records'!$F$3:$F$56,MATCH(LEFT(L36,255),LEFT('Disaggregation Records'!$D$3:$D$56,255),0))),"")</f>
        <v/>
      </c>
      <c r="E36" s="409" t="str">
        <f t="array" ref="E36">IFERROR(IF(INDEX('Disaggregation Data'!$K$3:$K$154,MATCH(LEFT(M36,255),LEFT('Disaggregation Data'!$J$3:$J$154,255),0))=0,"",INDEX('Disaggregation Data'!$K$3:$K$154,MATCH(LEFT(M36,255),LEFT('Disaggregation Data'!$J$3:$J$154,255),0))),"")</f>
        <v/>
      </c>
      <c r="F36" s="409" t="str">
        <f t="array" ref="F36">IFERROR(IF(INDEX('Disaggregation Data'!$L$3:$L$154,MATCH(LEFT(M36,255),LEFT('Disaggregation Data'!$J$3:$J$154,255),0))=0,"",INDEX('Disaggregation Data'!$L$3:$L$154,MATCH(LEFT(M36,255),LEFT('Disaggregation Data'!$J$3:$J$154,255),0))),"")</f>
        <v/>
      </c>
      <c r="G36" s="409" t="str">
        <f t="array" ref="G36">IFERROR(IF(INDEX('Disaggregation Data'!$O$3:$O$154,MATCH(LEFT(M36,255),LEFT('Disaggregation Data'!$J$3:$J$154,255),0))=0,"",INDEX('Disaggregation Data'!$O$3:$O$154,MATCH(LEFT(M36,255),LEFT('Disaggregation Data'!$J$3:$J$154,255),0))),"")</f>
        <v/>
      </c>
      <c r="H36" s="408" t="str">
        <f t="array" ref="H36">IFERROR(IF(INDEX('Disaggregation Data'!$P$3:$P$154,MATCH(LEFT(M36,255),LEFT('Disaggregation Data'!$J$3:$J$154,255),0))=0,"",INDEX('Disaggregation Data'!$P$3:$P$154,MATCH(LEFT(M36,255),LEFT('Disaggregation Data'!$J$3:$J$154,255),0))),"")</f>
        <v/>
      </c>
      <c r="I36" s="409" t="str">
        <f t="array" ref="I36">IFERROR(IF(INDEX('Disaggregation Data'!$M$3:$M$154,MATCH(LEFT(M36,255),LEFT('Disaggregation Data'!$J$3:$J$154,255),0))=0,"",INDEX('Disaggregation Data'!$M$3:$M$154,MATCH(LEFT(M36,255),LEFT('Disaggregation Data'!$J$3:$J$154,255),0))),"")</f>
        <v/>
      </c>
      <c r="J36" s="408" t="str">
        <f t="array" ref="J36">IFERROR(IF(INDEX('Disaggregation Data'!$N$3:$N$154,MATCH(LEFT(M36,255),LEFT('Disaggregation Data'!$J$3:$J$154,255),0))=0,"",INDEX('Disaggregation Data'!$N$3:$N$154,MATCH(LEFT(M36,255),LEFT('Disaggregation Data'!$J$3:$J$154,255),0))),"")</f>
        <v/>
      </c>
      <c r="K36" s="522">
        <f t="shared" si="0"/>
        <v>7</v>
      </c>
      <c r="L36" s="522" t="str">
        <f t="shared" si="1"/>
        <v>HIV I-10(M): Porcentaje de profesionales del sexo que viven con el VIH-7</v>
      </c>
      <c r="M36" s="522" t="str">
        <f t="shared" si="2"/>
        <v>HIV I-10(M): Porcentaje de profesionales del sexo que viven con el VIH</v>
      </c>
      <c r="N36" s="481" t="b">
        <f t="shared" si="3"/>
        <v>1</v>
      </c>
      <c r="O36" s="486" t="s">
        <v>1409</v>
      </c>
      <c r="P36" s="505" t="str">
        <f t="array" ref="P36">IFERROR(IF(INDEX('Disaggregation Records'!$G$3:$G$56,MATCH(LEFT(L36,255),LEFT('Disaggregation Records'!$D$3:$D$56,255),0))=0,"",INDEX('Disaggregation Records'!$G$3:$G$56,MATCH(LEFT(L36,255),LEFT('Disaggregation Records'!$D$3:$D$56,255),0))),"")</f>
        <v/>
      </c>
      <c r="Q36" s="520" t="s">
        <v>414</v>
      </c>
      <c r="R36" s="47"/>
    </row>
    <row r="37" spans="1:18" ht="47.15" customHeight="1" x14ac:dyDescent="0.45">
      <c r="A37" s="406">
        <v>3</v>
      </c>
      <c r="B37" s="521" t="str">
        <f>IFERROR(VLOOKUP(A37,'Impact Indicators - Section B'!$A$9:$S$27,19,FALSE),"")</f>
        <v>HIV I-10(M): Porcentaje de profesionales del sexo que viven con el VIH</v>
      </c>
      <c r="C37" s="426" t="str">
        <f t="array" ref="C37">IFERROR(IF(INDEX('Disaggregation Records'!$E$3:$E$56,MATCH(LEFT(L37,255),LEFT('Disaggregation Records'!$D$3:$D$56,255),0))=0,"",INDEX('Disaggregation Records'!$E$3:$E$56,MATCH(LEFT(L37,255),LEFT('Disaggregation Records'!$D$3:$D$56,255),0))),"")</f>
        <v/>
      </c>
      <c r="D37" s="426" t="str">
        <f t="array" ref="D37">IFERROR(IF(INDEX('Disaggregation Records'!$F$3:$F$56,MATCH(LEFT(L37,255),LEFT('Disaggregation Records'!$D$3:$D$56,255),0))=0,"",INDEX('Disaggregation Records'!$F$3:$F$56,MATCH(LEFT(L37,255),LEFT('Disaggregation Records'!$D$3:$D$56,255),0))),"")</f>
        <v/>
      </c>
      <c r="E37" s="409" t="str">
        <f t="array" ref="E37">IFERROR(IF(INDEX('Disaggregation Data'!$K$3:$K$154,MATCH(LEFT(M37,255),LEFT('Disaggregation Data'!$J$3:$J$154,255),0))=0,"",INDEX('Disaggregation Data'!$K$3:$K$154,MATCH(LEFT(M37,255),LEFT('Disaggregation Data'!$J$3:$J$154,255),0))),"")</f>
        <v/>
      </c>
      <c r="F37" s="409" t="str">
        <f t="array" ref="F37">IFERROR(IF(INDEX('Disaggregation Data'!$L$3:$L$154,MATCH(LEFT(M37,255),LEFT('Disaggregation Data'!$J$3:$J$154,255),0))=0,"",INDEX('Disaggregation Data'!$L$3:$L$154,MATCH(LEFT(M37,255),LEFT('Disaggregation Data'!$J$3:$J$154,255),0))),"")</f>
        <v/>
      </c>
      <c r="G37" s="409" t="str">
        <f t="array" ref="G37">IFERROR(IF(INDEX('Disaggregation Data'!$O$3:$O$154,MATCH(LEFT(M37,255),LEFT('Disaggregation Data'!$J$3:$J$154,255),0))=0,"",INDEX('Disaggregation Data'!$O$3:$O$154,MATCH(LEFT(M37,255),LEFT('Disaggregation Data'!$J$3:$J$154,255),0))),"")</f>
        <v/>
      </c>
      <c r="H37" s="408" t="str">
        <f t="array" ref="H37">IFERROR(IF(INDEX('Disaggregation Data'!$P$3:$P$154,MATCH(LEFT(M37,255),LEFT('Disaggregation Data'!$J$3:$J$154,255),0))=0,"",INDEX('Disaggregation Data'!$P$3:$P$154,MATCH(LEFT(M37,255),LEFT('Disaggregation Data'!$J$3:$J$154,255),0))),"")</f>
        <v/>
      </c>
      <c r="I37" s="409" t="str">
        <f t="array" ref="I37">IFERROR(IF(INDEX('Disaggregation Data'!$M$3:$M$154,MATCH(LEFT(M37,255),LEFT('Disaggregation Data'!$J$3:$J$154,255),0))=0,"",INDEX('Disaggregation Data'!$M$3:$M$154,MATCH(LEFT(M37,255),LEFT('Disaggregation Data'!$J$3:$J$154,255),0))),"")</f>
        <v/>
      </c>
      <c r="J37" s="408" t="str">
        <f t="array" ref="J37">IFERROR(IF(INDEX('Disaggregation Data'!$N$3:$N$154,MATCH(LEFT(M37,255),LEFT('Disaggregation Data'!$J$3:$J$154,255),0))=0,"",INDEX('Disaggregation Data'!$N$3:$N$154,MATCH(LEFT(M37,255),LEFT('Disaggregation Data'!$J$3:$J$154,255),0))),"")</f>
        <v/>
      </c>
      <c r="K37" s="522">
        <f t="shared" si="0"/>
        <v>8</v>
      </c>
      <c r="L37" s="522" t="str">
        <f t="shared" si="1"/>
        <v>HIV I-10(M): Porcentaje de profesionales del sexo que viven con el VIH-8</v>
      </c>
      <c r="M37" s="522" t="str">
        <f t="shared" si="2"/>
        <v>HIV I-10(M): Porcentaje de profesionales del sexo que viven con el VIH</v>
      </c>
      <c r="N37" s="481" t="b">
        <f t="shared" si="3"/>
        <v>1</v>
      </c>
      <c r="O37" s="486" t="s">
        <v>1410</v>
      </c>
      <c r="P37" s="505" t="str">
        <f t="array" ref="P37">IFERROR(IF(INDEX('Disaggregation Records'!$G$3:$G$56,MATCH(LEFT(L37,255),LEFT('Disaggregation Records'!$D$3:$D$56,255),0))=0,"",INDEX('Disaggregation Records'!$G$3:$G$56,MATCH(LEFT(L37,255),LEFT('Disaggregation Records'!$D$3:$D$56,255),0))),"")</f>
        <v/>
      </c>
      <c r="Q37" s="520" t="s">
        <v>414</v>
      </c>
      <c r="R37" s="47"/>
    </row>
    <row r="38" spans="1:18" ht="47.15" customHeight="1" x14ac:dyDescent="0.45">
      <c r="A38" s="406">
        <v>3</v>
      </c>
      <c r="B38" s="521" t="str">
        <f>IFERROR(VLOOKUP(A38,'Impact Indicators - Section B'!$A$9:$S$27,19,FALSE),"")</f>
        <v>HIV I-10(M): Porcentaje de profesionales del sexo que viven con el VIH</v>
      </c>
      <c r="C38" s="426" t="str">
        <f t="array" ref="C38">IFERROR(IF(INDEX('Disaggregation Records'!$E$3:$E$56,MATCH(LEFT(L38,255),LEFT('Disaggregation Records'!$D$3:$D$56,255),0))=0,"",INDEX('Disaggregation Records'!$E$3:$E$56,MATCH(LEFT(L38,255),LEFT('Disaggregation Records'!$D$3:$D$56,255),0))),"")</f>
        <v/>
      </c>
      <c r="D38" s="426" t="str">
        <f t="array" ref="D38">IFERROR(IF(INDEX('Disaggregation Records'!$F$3:$F$56,MATCH(LEFT(L38,255),LEFT('Disaggregation Records'!$D$3:$D$56,255),0))=0,"",INDEX('Disaggregation Records'!$F$3:$F$56,MATCH(LEFT(L38,255),LEFT('Disaggregation Records'!$D$3:$D$56,255),0))),"")</f>
        <v/>
      </c>
      <c r="E38" s="409" t="str">
        <f t="array" ref="E38">IFERROR(IF(INDEX('Disaggregation Data'!$K$3:$K$154,MATCH(LEFT(M38,255),LEFT('Disaggregation Data'!$J$3:$J$154,255),0))=0,"",INDEX('Disaggregation Data'!$K$3:$K$154,MATCH(LEFT(M38,255),LEFT('Disaggregation Data'!$J$3:$J$154,255),0))),"")</f>
        <v/>
      </c>
      <c r="F38" s="409" t="str">
        <f t="array" ref="F38">IFERROR(IF(INDEX('Disaggregation Data'!$L$3:$L$154,MATCH(LEFT(M38,255),LEFT('Disaggregation Data'!$J$3:$J$154,255),0))=0,"",INDEX('Disaggregation Data'!$L$3:$L$154,MATCH(LEFT(M38,255),LEFT('Disaggregation Data'!$J$3:$J$154,255),0))),"")</f>
        <v/>
      </c>
      <c r="G38" s="409" t="str">
        <f t="array" ref="G38">IFERROR(IF(INDEX('Disaggregation Data'!$O$3:$O$154,MATCH(LEFT(M38,255),LEFT('Disaggregation Data'!$J$3:$J$154,255),0))=0,"",INDEX('Disaggregation Data'!$O$3:$O$154,MATCH(LEFT(M38,255),LEFT('Disaggregation Data'!$J$3:$J$154,255),0))),"")</f>
        <v/>
      </c>
      <c r="H38" s="408" t="str">
        <f t="array" ref="H38">IFERROR(IF(INDEX('Disaggregation Data'!$P$3:$P$154,MATCH(LEFT(M38,255),LEFT('Disaggregation Data'!$J$3:$J$154,255),0))=0,"",INDEX('Disaggregation Data'!$P$3:$P$154,MATCH(LEFT(M38,255),LEFT('Disaggregation Data'!$J$3:$J$154,255),0))),"")</f>
        <v/>
      </c>
      <c r="I38" s="409" t="str">
        <f t="array" ref="I38">IFERROR(IF(INDEX('Disaggregation Data'!$M$3:$M$154,MATCH(LEFT(M38,255),LEFT('Disaggregation Data'!$J$3:$J$154,255),0))=0,"",INDEX('Disaggregation Data'!$M$3:$M$154,MATCH(LEFT(M38,255),LEFT('Disaggregation Data'!$J$3:$J$154,255),0))),"")</f>
        <v/>
      </c>
      <c r="J38" s="408" t="str">
        <f t="array" ref="J38">IFERROR(IF(INDEX('Disaggregation Data'!$N$3:$N$154,MATCH(LEFT(M38,255),LEFT('Disaggregation Data'!$J$3:$J$154,255),0))=0,"",INDEX('Disaggregation Data'!$N$3:$N$154,MATCH(LEFT(M38,255),LEFT('Disaggregation Data'!$J$3:$J$154,255),0))),"")</f>
        <v/>
      </c>
      <c r="K38" s="522">
        <f t="shared" si="0"/>
        <v>9</v>
      </c>
      <c r="L38" s="522" t="str">
        <f t="shared" si="1"/>
        <v>HIV I-10(M): Porcentaje de profesionales del sexo que viven con el VIH-9</v>
      </c>
      <c r="M38" s="522" t="str">
        <f t="shared" si="2"/>
        <v>HIV I-10(M): Porcentaje de profesionales del sexo que viven con el VIH</v>
      </c>
      <c r="N38" s="481" t="b">
        <f t="shared" si="3"/>
        <v>1</v>
      </c>
      <c r="O38" s="486" t="s">
        <v>1411</v>
      </c>
      <c r="P38" s="505" t="str">
        <f t="array" ref="P38">IFERROR(IF(INDEX('Disaggregation Records'!$G$3:$G$56,MATCH(LEFT(L38,255),LEFT('Disaggregation Records'!$D$3:$D$56,255),0))=0,"",INDEX('Disaggregation Records'!$G$3:$G$56,MATCH(LEFT(L38,255),LEFT('Disaggregation Records'!$D$3:$D$56,255),0))),"")</f>
        <v/>
      </c>
      <c r="Q38" s="520" t="s">
        <v>414</v>
      </c>
      <c r="R38" s="47"/>
    </row>
    <row r="39" spans="1:18" ht="47.15" customHeight="1" x14ac:dyDescent="0.45">
      <c r="A39" s="406">
        <v>4</v>
      </c>
      <c r="B39" s="521" t="str">
        <f>IFERROR(VLOOKUP(A39,'Impact Indicators - Section B'!$A$9:$S$27,19,FALSE),"")</f>
        <v/>
      </c>
      <c r="C39" s="426" t="str">
        <f t="array" ref="C39">IFERROR(IF(INDEX('Disaggregation Records'!$E$3:$E$56,MATCH(LEFT(L39,255),LEFT('Disaggregation Records'!$D$3:$D$56,255),0))=0,"",INDEX('Disaggregation Records'!$E$3:$E$56,MATCH(LEFT(L39,255),LEFT('Disaggregation Records'!$D$3:$D$56,255),0))),"")</f>
        <v/>
      </c>
      <c r="D39" s="426" t="str">
        <f t="array" ref="D39">IFERROR(IF(INDEX('Disaggregation Records'!$F$3:$F$56,MATCH(LEFT(L39,255),LEFT('Disaggregation Records'!$D$3:$D$56,255),0))=0,"",INDEX('Disaggregation Records'!$F$3:$F$56,MATCH(LEFT(L39,255),LEFT('Disaggregation Records'!$D$3:$D$56,255),0))),"")</f>
        <v/>
      </c>
      <c r="E39" s="409" t="str">
        <f t="array" ref="E39">IFERROR(IF(INDEX('Disaggregation Data'!$K$3:$K$154,MATCH(LEFT(M39,255),LEFT('Disaggregation Data'!$J$3:$J$154,255),0))=0,"",INDEX('Disaggregation Data'!$K$3:$K$154,MATCH(LEFT(M39,255),LEFT('Disaggregation Data'!$J$3:$J$154,255),0))),"")</f>
        <v/>
      </c>
      <c r="F39" s="409" t="str">
        <f t="array" ref="F39">IFERROR(IF(INDEX('Disaggregation Data'!$L$3:$L$154,MATCH(LEFT(M39,255),LEFT('Disaggregation Data'!$J$3:$J$154,255),0))=0,"",INDEX('Disaggregation Data'!$L$3:$L$154,MATCH(LEFT(M39,255),LEFT('Disaggregation Data'!$J$3:$J$154,255),0))),"")</f>
        <v/>
      </c>
      <c r="G39" s="409" t="str">
        <f t="array" ref="G39">IFERROR(IF(INDEX('Disaggregation Data'!$O$3:$O$154,MATCH(LEFT(M39,255),LEFT('Disaggregation Data'!$J$3:$J$154,255),0))=0,"",INDEX('Disaggregation Data'!$O$3:$O$154,MATCH(LEFT(M39,255),LEFT('Disaggregation Data'!$J$3:$J$154,255),0))),"")</f>
        <v/>
      </c>
      <c r="H39" s="408" t="str">
        <f t="array" ref="H39">IFERROR(IF(INDEX('Disaggregation Data'!$P$3:$P$154,MATCH(LEFT(M39,255),LEFT('Disaggregation Data'!$J$3:$J$154,255),0))=0,"",INDEX('Disaggregation Data'!$P$3:$P$154,MATCH(LEFT(M39,255),LEFT('Disaggregation Data'!$J$3:$J$154,255),0))),"")</f>
        <v/>
      </c>
      <c r="I39" s="409" t="str">
        <f t="array" ref="I39">IFERROR(IF(INDEX('Disaggregation Data'!$M$3:$M$154,MATCH(LEFT(M39,255),LEFT('Disaggregation Data'!$J$3:$J$154,255),0))=0,"",INDEX('Disaggregation Data'!$M$3:$M$154,MATCH(LEFT(M39,255),LEFT('Disaggregation Data'!$J$3:$J$154,255),0))),"")</f>
        <v/>
      </c>
      <c r="J39" s="408" t="str">
        <f t="array" ref="J39">IFERROR(IF(INDEX('Disaggregation Data'!$N$3:$N$154,MATCH(LEFT(M39,255),LEFT('Disaggregation Data'!$J$3:$J$154,255),0))=0,"",INDEX('Disaggregation Data'!$N$3:$N$154,MATCH(LEFT(M39,255),LEFT('Disaggregation Data'!$J$3:$J$154,255),0))),"")</f>
        <v/>
      </c>
      <c r="K39" s="522">
        <f t="shared" si="0"/>
        <v>0</v>
      </c>
      <c r="L39" s="522" t="str">
        <f t="shared" si="1"/>
        <v/>
      </c>
      <c r="M39" s="522" t="str">
        <f t="shared" si="2"/>
        <v/>
      </c>
      <c r="N39" s="481" t="b">
        <f t="shared" si="3"/>
        <v>0</v>
      </c>
      <c r="O39" s="486" t="s">
        <v>1412</v>
      </c>
      <c r="P39" s="505" t="str">
        <f t="array" ref="P39">IFERROR(IF(INDEX('Disaggregation Records'!$G$3:$G$56,MATCH(LEFT(L39,255),LEFT('Disaggregation Records'!$D$3:$D$56,255),0))=0,"",INDEX('Disaggregation Records'!$G$3:$G$56,MATCH(LEFT(L39,255),LEFT('Disaggregation Records'!$D$3:$D$56,255),0))),"")</f>
        <v/>
      </c>
      <c r="Q39" s="520" t="s">
        <v>415</v>
      </c>
      <c r="R39" s="47"/>
    </row>
    <row r="40" spans="1:18" ht="47.15" customHeight="1" x14ac:dyDescent="0.45">
      <c r="A40" s="406">
        <v>4</v>
      </c>
      <c r="B40" s="521" t="str">
        <f>IFERROR(VLOOKUP(A40,'Impact Indicators - Section B'!$A$9:$S$27,19,FALSE),"")</f>
        <v/>
      </c>
      <c r="C40" s="426" t="str">
        <f t="array" ref="C40">IFERROR(IF(INDEX('Disaggregation Records'!$E$3:$E$56,MATCH(LEFT(L40,255),LEFT('Disaggregation Records'!$D$3:$D$56,255),0))=0,"",INDEX('Disaggregation Records'!$E$3:$E$56,MATCH(LEFT(L40,255),LEFT('Disaggregation Records'!$D$3:$D$56,255),0))),"")</f>
        <v/>
      </c>
      <c r="D40" s="426" t="str">
        <f t="array" ref="D40">IFERROR(IF(INDEX('Disaggregation Records'!$F$3:$F$56,MATCH(LEFT(L40,255),LEFT('Disaggregation Records'!$D$3:$D$56,255),0))=0,"",INDEX('Disaggregation Records'!$F$3:$F$56,MATCH(LEFT(L40,255),LEFT('Disaggregation Records'!$D$3:$D$56,255),0))),"")</f>
        <v/>
      </c>
      <c r="E40" s="409" t="str">
        <f t="array" ref="E40">IFERROR(IF(INDEX('Disaggregation Data'!$K$3:$K$154,MATCH(LEFT(M40,255),LEFT('Disaggregation Data'!$J$3:$J$154,255),0))=0,"",INDEX('Disaggregation Data'!$K$3:$K$154,MATCH(LEFT(M40,255),LEFT('Disaggregation Data'!$J$3:$J$154,255),0))),"")</f>
        <v/>
      </c>
      <c r="F40" s="409" t="str">
        <f t="array" ref="F40">IFERROR(IF(INDEX('Disaggregation Data'!$L$3:$L$154,MATCH(LEFT(M40,255),LEFT('Disaggregation Data'!$J$3:$J$154,255),0))=0,"",INDEX('Disaggregation Data'!$L$3:$L$154,MATCH(LEFT(M40,255),LEFT('Disaggregation Data'!$J$3:$J$154,255),0))),"")</f>
        <v/>
      </c>
      <c r="G40" s="409" t="str">
        <f t="array" ref="G40">IFERROR(IF(INDEX('Disaggregation Data'!$O$3:$O$154,MATCH(LEFT(M40,255),LEFT('Disaggregation Data'!$J$3:$J$154,255),0))=0,"",INDEX('Disaggregation Data'!$O$3:$O$154,MATCH(LEFT(M40,255),LEFT('Disaggregation Data'!$J$3:$J$154,255),0))),"")</f>
        <v/>
      </c>
      <c r="H40" s="408" t="str">
        <f t="array" ref="H40">IFERROR(IF(INDEX('Disaggregation Data'!$P$3:$P$154,MATCH(LEFT(M40,255),LEFT('Disaggregation Data'!$J$3:$J$154,255),0))=0,"",INDEX('Disaggregation Data'!$P$3:$P$154,MATCH(LEFT(M40,255),LEFT('Disaggregation Data'!$J$3:$J$154,255),0))),"")</f>
        <v/>
      </c>
      <c r="I40" s="409" t="str">
        <f t="array" ref="I40">IFERROR(IF(INDEX('Disaggregation Data'!$M$3:$M$154,MATCH(LEFT(M40,255),LEFT('Disaggregation Data'!$J$3:$J$154,255),0))=0,"",INDEX('Disaggregation Data'!$M$3:$M$154,MATCH(LEFT(M40,255),LEFT('Disaggregation Data'!$J$3:$J$154,255),0))),"")</f>
        <v/>
      </c>
      <c r="J40" s="408" t="str">
        <f t="array" ref="J40">IFERROR(IF(INDEX('Disaggregation Data'!$N$3:$N$154,MATCH(LEFT(M40,255),LEFT('Disaggregation Data'!$J$3:$J$154,255),0))=0,"",INDEX('Disaggregation Data'!$N$3:$N$154,MATCH(LEFT(M40,255),LEFT('Disaggregation Data'!$J$3:$J$154,255),0))),"")</f>
        <v/>
      </c>
      <c r="K40" s="522">
        <f t="shared" si="0"/>
        <v>1</v>
      </c>
      <c r="L40" s="522" t="str">
        <f t="shared" si="1"/>
        <v/>
      </c>
      <c r="M40" s="522" t="str">
        <f t="shared" si="2"/>
        <v/>
      </c>
      <c r="N40" s="481" t="b">
        <f t="shared" si="3"/>
        <v>0</v>
      </c>
      <c r="O40" s="486" t="s">
        <v>1413</v>
      </c>
      <c r="P40" s="505" t="str">
        <f t="array" ref="P40">IFERROR(IF(INDEX('Disaggregation Records'!$G$3:$G$56,MATCH(LEFT(L40,255),LEFT('Disaggregation Records'!$D$3:$D$56,255),0))=0,"",INDEX('Disaggregation Records'!$G$3:$G$56,MATCH(LEFT(L40,255),LEFT('Disaggregation Records'!$D$3:$D$56,255),0))),"")</f>
        <v/>
      </c>
      <c r="Q40" s="520" t="s">
        <v>415</v>
      </c>
      <c r="R40" s="47"/>
    </row>
    <row r="41" spans="1:18" ht="47.15" customHeight="1" x14ac:dyDescent="0.45">
      <c r="A41" s="406">
        <v>4</v>
      </c>
      <c r="B41" s="521" t="str">
        <f>IFERROR(VLOOKUP(A41,'Impact Indicators - Section B'!$A$9:$S$27,19,FALSE),"")</f>
        <v/>
      </c>
      <c r="C41" s="426" t="str">
        <f t="array" ref="C41">IFERROR(IF(INDEX('Disaggregation Records'!$E$3:$E$56,MATCH(LEFT(L41,255),LEFT('Disaggregation Records'!$D$3:$D$56,255),0))=0,"",INDEX('Disaggregation Records'!$E$3:$E$56,MATCH(LEFT(L41,255),LEFT('Disaggregation Records'!$D$3:$D$56,255),0))),"")</f>
        <v/>
      </c>
      <c r="D41" s="426" t="str">
        <f t="array" ref="D41">IFERROR(IF(INDEX('Disaggregation Records'!$F$3:$F$56,MATCH(LEFT(L41,255),LEFT('Disaggregation Records'!$D$3:$D$56,255),0))=0,"",INDEX('Disaggregation Records'!$F$3:$F$56,MATCH(LEFT(L41,255),LEFT('Disaggregation Records'!$D$3:$D$56,255),0))),"")</f>
        <v/>
      </c>
      <c r="E41" s="409" t="str">
        <f t="array" ref="E41">IFERROR(IF(INDEX('Disaggregation Data'!$K$3:$K$154,MATCH(LEFT(M41,255),LEFT('Disaggregation Data'!$J$3:$J$154,255),0))=0,"",INDEX('Disaggregation Data'!$K$3:$K$154,MATCH(LEFT(M41,255),LEFT('Disaggregation Data'!$J$3:$J$154,255),0))),"")</f>
        <v/>
      </c>
      <c r="F41" s="409" t="str">
        <f t="array" ref="F41">IFERROR(IF(INDEX('Disaggregation Data'!$L$3:$L$154,MATCH(LEFT(M41,255),LEFT('Disaggregation Data'!$J$3:$J$154,255),0))=0,"",INDEX('Disaggregation Data'!$L$3:$L$154,MATCH(LEFT(M41,255),LEFT('Disaggregation Data'!$J$3:$J$154,255),0))),"")</f>
        <v/>
      </c>
      <c r="G41" s="409" t="str">
        <f t="array" ref="G41">IFERROR(IF(INDEX('Disaggregation Data'!$O$3:$O$154,MATCH(LEFT(M41,255),LEFT('Disaggregation Data'!$J$3:$J$154,255),0))=0,"",INDEX('Disaggregation Data'!$O$3:$O$154,MATCH(LEFT(M41,255),LEFT('Disaggregation Data'!$J$3:$J$154,255),0))),"")</f>
        <v/>
      </c>
      <c r="H41" s="408" t="str">
        <f t="array" ref="H41">IFERROR(IF(INDEX('Disaggregation Data'!$P$3:$P$154,MATCH(LEFT(M41,255),LEFT('Disaggregation Data'!$J$3:$J$154,255),0))=0,"",INDEX('Disaggregation Data'!$P$3:$P$154,MATCH(LEFT(M41,255),LEFT('Disaggregation Data'!$J$3:$J$154,255),0))),"")</f>
        <v/>
      </c>
      <c r="I41" s="409" t="str">
        <f t="array" ref="I41">IFERROR(IF(INDEX('Disaggregation Data'!$M$3:$M$154,MATCH(LEFT(M41,255),LEFT('Disaggregation Data'!$J$3:$J$154,255),0))=0,"",INDEX('Disaggregation Data'!$M$3:$M$154,MATCH(LEFT(M41,255),LEFT('Disaggregation Data'!$J$3:$J$154,255),0))),"")</f>
        <v/>
      </c>
      <c r="J41" s="408" t="str">
        <f t="array" ref="J41">IFERROR(IF(INDEX('Disaggregation Data'!$N$3:$N$154,MATCH(LEFT(M41,255),LEFT('Disaggregation Data'!$J$3:$J$154,255),0))=0,"",INDEX('Disaggregation Data'!$N$3:$N$154,MATCH(LEFT(M41,255),LEFT('Disaggregation Data'!$J$3:$J$154,255),0))),"")</f>
        <v/>
      </c>
      <c r="K41" s="522">
        <f t="shared" si="0"/>
        <v>2</v>
      </c>
      <c r="L41" s="522" t="str">
        <f t="shared" si="1"/>
        <v/>
      </c>
      <c r="M41" s="522" t="str">
        <f t="shared" si="2"/>
        <v/>
      </c>
      <c r="N41" s="481" t="b">
        <f t="shared" si="3"/>
        <v>0</v>
      </c>
      <c r="O41" s="486" t="s">
        <v>1414</v>
      </c>
      <c r="P41" s="505" t="str">
        <f t="array" ref="P41">IFERROR(IF(INDEX('Disaggregation Records'!$G$3:$G$56,MATCH(LEFT(L41,255),LEFT('Disaggregation Records'!$D$3:$D$56,255),0))=0,"",INDEX('Disaggregation Records'!$G$3:$G$56,MATCH(LEFT(L41,255),LEFT('Disaggregation Records'!$D$3:$D$56,255),0))),"")</f>
        <v/>
      </c>
      <c r="Q41" s="520" t="s">
        <v>415</v>
      </c>
      <c r="R41" s="47"/>
    </row>
    <row r="42" spans="1:18" ht="47.15" customHeight="1" x14ac:dyDescent="0.45">
      <c r="A42" s="406">
        <v>4</v>
      </c>
      <c r="B42" s="521" t="str">
        <f>IFERROR(VLOOKUP(A42,'Impact Indicators - Section B'!$A$9:$S$27,19,FALSE),"")</f>
        <v/>
      </c>
      <c r="C42" s="426" t="str">
        <f t="array" ref="C42">IFERROR(IF(INDEX('Disaggregation Records'!$E$3:$E$56,MATCH(LEFT(L42,255),LEFT('Disaggregation Records'!$D$3:$D$56,255),0))=0,"",INDEX('Disaggregation Records'!$E$3:$E$56,MATCH(LEFT(L42,255),LEFT('Disaggregation Records'!$D$3:$D$56,255),0))),"")</f>
        <v/>
      </c>
      <c r="D42" s="426" t="str">
        <f t="array" ref="D42">IFERROR(IF(INDEX('Disaggregation Records'!$F$3:$F$56,MATCH(LEFT(L42,255),LEFT('Disaggregation Records'!$D$3:$D$56,255),0))=0,"",INDEX('Disaggregation Records'!$F$3:$F$56,MATCH(LEFT(L42,255),LEFT('Disaggregation Records'!$D$3:$D$56,255),0))),"")</f>
        <v/>
      </c>
      <c r="E42" s="409" t="str">
        <f t="array" ref="E42">IFERROR(IF(INDEX('Disaggregation Data'!$K$3:$K$154,MATCH(LEFT(M42,255),LEFT('Disaggregation Data'!$J$3:$J$154,255),0))=0,"",INDEX('Disaggregation Data'!$K$3:$K$154,MATCH(LEFT(M42,255),LEFT('Disaggregation Data'!$J$3:$J$154,255),0))),"")</f>
        <v/>
      </c>
      <c r="F42" s="409" t="str">
        <f t="array" ref="F42">IFERROR(IF(INDEX('Disaggregation Data'!$L$3:$L$154,MATCH(LEFT(M42,255),LEFT('Disaggregation Data'!$J$3:$J$154,255),0))=0,"",INDEX('Disaggregation Data'!$L$3:$L$154,MATCH(LEFT(M42,255),LEFT('Disaggregation Data'!$J$3:$J$154,255),0))),"")</f>
        <v/>
      </c>
      <c r="G42" s="409" t="str">
        <f t="array" ref="G42">IFERROR(IF(INDEX('Disaggregation Data'!$O$3:$O$154,MATCH(LEFT(M42,255),LEFT('Disaggregation Data'!$J$3:$J$154,255),0))=0,"",INDEX('Disaggregation Data'!$O$3:$O$154,MATCH(LEFT(M42,255),LEFT('Disaggregation Data'!$J$3:$J$154,255),0))),"")</f>
        <v/>
      </c>
      <c r="H42" s="408" t="str">
        <f t="array" ref="H42">IFERROR(IF(INDEX('Disaggregation Data'!$P$3:$P$154,MATCH(LEFT(M42,255),LEFT('Disaggregation Data'!$J$3:$J$154,255),0))=0,"",INDEX('Disaggregation Data'!$P$3:$P$154,MATCH(LEFT(M42,255),LEFT('Disaggregation Data'!$J$3:$J$154,255),0))),"")</f>
        <v/>
      </c>
      <c r="I42" s="409" t="str">
        <f t="array" ref="I42">IFERROR(IF(INDEX('Disaggregation Data'!$M$3:$M$154,MATCH(LEFT(M42,255),LEFT('Disaggregation Data'!$J$3:$J$154,255),0))=0,"",INDEX('Disaggregation Data'!$M$3:$M$154,MATCH(LEFT(M42,255),LEFT('Disaggregation Data'!$J$3:$J$154,255),0))),"")</f>
        <v/>
      </c>
      <c r="J42" s="408" t="str">
        <f t="array" ref="J42">IFERROR(IF(INDEX('Disaggregation Data'!$N$3:$N$154,MATCH(LEFT(M42,255),LEFT('Disaggregation Data'!$J$3:$J$154,255),0))=0,"",INDEX('Disaggregation Data'!$N$3:$N$154,MATCH(LEFT(M42,255),LEFT('Disaggregation Data'!$J$3:$J$154,255),0))),"")</f>
        <v/>
      </c>
      <c r="K42" s="522">
        <f t="shared" si="0"/>
        <v>3</v>
      </c>
      <c r="L42" s="522" t="str">
        <f t="shared" si="1"/>
        <v/>
      </c>
      <c r="M42" s="522" t="str">
        <f t="shared" si="2"/>
        <v/>
      </c>
      <c r="N42" s="481" t="b">
        <f t="shared" si="3"/>
        <v>0</v>
      </c>
      <c r="O42" s="486" t="s">
        <v>1415</v>
      </c>
      <c r="P42" s="505" t="str">
        <f t="array" ref="P42">IFERROR(IF(INDEX('Disaggregation Records'!$G$3:$G$56,MATCH(LEFT(L42,255),LEFT('Disaggregation Records'!$D$3:$D$56,255),0))=0,"",INDEX('Disaggregation Records'!$G$3:$G$56,MATCH(LEFT(L42,255),LEFT('Disaggregation Records'!$D$3:$D$56,255),0))),"")</f>
        <v/>
      </c>
      <c r="Q42" s="520" t="s">
        <v>415</v>
      </c>
      <c r="R42" s="47"/>
    </row>
    <row r="43" spans="1:18" ht="47.15" customHeight="1" x14ac:dyDescent="0.45">
      <c r="A43" s="406">
        <v>4</v>
      </c>
      <c r="B43" s="521" t="str">
        <f>IFERROR(VLOOKUP(A43,'Impact Indicators - Section B'!$A$9:$S$27,19,FALSE),"")</f>
        <v/>
      </c>
      <c r="C43" s="426" t="str">
        <f t="array" ref="C43">IFERROR(IF(INDEX('Disaggregation Records'!$E$3:$E$56,MATCH(LEFT(L43,255),LEFT('Disaggregation Records'!$D$3:$D$56,255),0))=0,"",INDEX('Disaggregation Records'!$E$3:$E$56,MATCH(LEFT(L43,255),LEFT('Disaggregation Records'!$D$3:$D$56,255),0))),"")</f>
        <v/>
      </c>
      <c r="D43" s="426" t="str">
        <f t="array" ref="D43">IFERROR(IF(INDEX('Disaggregation Records'!$F$3:$F$56,MATCH(LEFT(L43,255),LEFT('Disaggregation Records'!$D$3:$D$56,255),0))=0,"",INDEX('Disaggregation Records'!$F$3:$F$56,MATCH(LEFT(L43,255),LEFT('Disaggregation Records'!$D$3:$D$56,255),0))),"")</f>
        <v/>
      </c>
      <c r="E43" s="409" t="str">
        <f t="array" ref="E43">IFERROR(IF(INDEX('Disaggregation Data'!$K$3:$K$154,MATCH(LEFT(M43,255),LEFT('Disaggregation Data'!$J$3:$J$154,255),0))=0,"",INDEX('Disaggregation Data'!$K$3:$K$154,MATCH(LEFT(M43,255),LEFT('Disaggregation Data'!$J$3:$J$154,255),0))),"")</f>
        <v/>
      </c>
      <c r="F43" s="409" t="str">
        <f t="array" ref="F43">IFERROR(IF(INDEX('Disaggregation Data'!$L$3:$L$154,MATCH(LEFT(M43,255),LEFT('Disaggregation Data'!$J$3:$J$154,255),0))=0,"",INDEX('Disaggregation Data'!$L$3:$L$154,MATCH(LEFT(M43,255),LEFT('Disaggregation Data'!$J$3:$J$154,255),0))),"")</f>
        <v/>
      </c>
      <c r="G43" s="409" t="str">
        <f t="array" ref="G43">IFERROR(IF(INDEX('Disaggregation Data'!$O$3:$O$154,MATCH(LEFT(M43,255),LEFT('Disaggregation Data'!$J$3:$J$154,255),0))=0,"",INDEX('Disaggregation Data'!$O$3:$O$154,MATCH(LEFT(M43,255),LEFT('Disaggregation Data'!$J$3:$J$154,255),0))),"")</f>
        <v/>
      </c>
      <c r="H43" s="408" t="str">
        <f t="array" ref="H43">IFERROR(IF(INDEX('Disaggregation Data'!$P$3:$P$154,MATCH(LEFT(M43,255),LEFT('Disaggregation Data'!$J$3:$J$154,255),0))=0,"",INDEX('Disaggregation Data'!$P$3:$P$154,MATCH(LEFT(M43,255),LEFT('Disaggregation Data'!$J$3:$J$154,255),0))),"")</f>
        <v/>
      </c>
      <c r="I43" s="409" t="str">
        <f t="array" ref="I43">IFERROR(IF(INDEX('Disaggregation Data'!$M$3:$M$154,MATCH(LEFT(M43,255),LEFT('Disaggregation Data'!$J$3:$J$154,255),0))=0,"",INDEX('Disaggregation Data'!$M$3:$M$154,MATCH(LEFT(M43,255),LEFT('Disaggregation Data'!$J$3:$J$154,255),0))),"")</f>
        <v/>
      </c>
      <c r="J43" s="408" t="str">
        <f t="array" ref="J43">IFERROR(IF(INDEX('Disaggregation Data'!$N$3:$N$154,MATCH(LEFT(M43,255),LEFT('Disaggregation Data'!$J$3:$J$154,255),0))=0,"",INDEX('Disaggregation Data'!$N$3:$N$154,MATCH(LEFT(M43,255),LEFT('Disaggregation Data'!$J$3:$J$154,255),0))),"")</f>
        <v/>
      </c>
      <c r="K43" s="522">
        <f t="shared" si="0"/>
        <v>4</v>
      </c>
      <c r="L43" s="522" t="str">
        <f t="shared" si="1"/>
        <v/>
      </c>
      <c r="M43" s="522" t="str">
        <f t="shared" si="2"/>
        <v/>
      </c>
      <c r="N43" s="481" t="b">
        <f t="shared" si="3"/>
        <v>0</v>
      </c>
      <c r="O43" s="486" t="s">
        <v>1416</v>
      </c>
      <c r="P43" s="505" t="str">
        <f t="array" ref="P43">IFERROR(IF(INDEX('Disaggregation Records'!$G$3:$G$56,MATCH(LEFT(L43,255),LEFT('Disaggregation Records'!$D$3:$D$56,255),0))=0,"",INDEX('Disaggregation Records'!$G$3:$G$56,MATCH(LEFT(L43,255),LEFT('Disaggregation Records'!$D$3:$D$56,255),0))),"")</f>
        <v/>
      </c>
      <c r="Q43" s="520" t="s">
        <v>415</v>
      </c>
      <c r="R43" s="47"/>
    </row>
    <row r="44" spans="1:18" ht="47.15" customHeight="1" x14ac:dyDescent="0.45">
      <c r="A44" s="406">
        <v>4</v>
      </c>
      <c r="B44" s="521" t="str">
        <f>IFERROR(VLOOKUP(A44,'Impact Indicators - Section B'!$A$9:$S$27,19,FALSE),"")</f>
        <v/>
      </c>
      <c r="C44" s="426" t="str">
        <f t="array" ref="C44">IFERROR(IF(INDEX('Disaggregation Records'!$E$3:$E$56,MATCH(LEFT(L44,255),LEFT('Disaggregation Records'!$D$3:$D$56,255),0))=0,"",INDEX('Disaggregation Records'!$E$3:$E$56,MATCH(LEFT(L44,255),LEFT('Disaggregation Records'!$D$3:$D$56,255),0))),"")</f>
        <v/>
      </c>
      <c r="D44" s="426" t="str">
        <f t="array" ref="D44">IFERROR(IF(INDEX('Disaggregation Records'!$F$3:$F$56,MATCH(LEFT(L44,255),LEFT('Disaggregation Records'!$D$3:$D$56,255),0))=0,"",INDEX('Disaggregation Records'!$F$3:$F$56,MATCH(LEFT(L44,255),LEFT('Disaggregation Records'!$D$3:$D$56,255),0))),"")</f>
        <v/>
      </c>
      <c r="E44" s="409" t="str">
        <f t="array" ref="E44">IFERROR(IF(INDEX('Disaggregation Data'!$K$3:$K$154,MATCH(LEFT(M44,255),LEFT('Disaggregation Data'!$J$3:$J$154,255),0))=0,"",INDEX('Disaggregation Data'!$K$3:$K$154,MATCH(LEFT(M44,255),LEFT('Disaggregation Data'!$J$3:$J$154,255),0))),"")</f>
        <v/>
      </c>
      <c r="F44" s="409" t="str">
        <f t="array" ref="F44">IFERROR(IF(INDEX('Disaggregation Data'!$L$3:$L$154,MATCH(LEFT(M44,255),LEFT('Disaggregation Data'!$J$3:$J$154,255),0))=0,"",INDEX('Disaggregation Data'!$L$3:$L$154,MATCH(LEFT(M44,255),LEFT('Disaggregation Data'!$J$3:$J$154,255),0))),"")</f>
        <v/>
      </c>
      <c r="G44" s="409" t="str">
        <f t="array" ref="G44">IFERROR(IF(INDEX('Disaggregation Data'!$O$3:$O$154,MATCH(LEFT(M44,255),LEFT('Disaggregation Data'!$J$3:$J$154,255),0))=0,"",INDEX('Disaggregation Data'!$O$3:$O$154,MATCH(LEFT(M44,255),LEFT('Disaggregation Data'!$J$3:$J$154,255),0))),"")</f>
        <v/>
      </c>
      <c r="H44" s="408" t="str">
        <f t="array" ref="H44">IFERROR(IF(INDEX('Disaggregation Data'!$P$3:$P$154,MATCH(LEFT(M44,255),LEFT('Disaggregation Data'!$J$3:$J$154,255),0))=0,"",INDEX('Disaggregation Data'!$P$3:$P$154,MATCH(LEFT(M44,255),LEFT('Disaggregation Data'!$J$3:$J$154,255),0))),"")</f>
        <v/>
      </c>
      <c r="I44" s="409" t="str">
        <f t="array" ref="I44">IFERROR(IF(INDEX('Disaggregation Data'!$M$3:$M$154,MATCH(LEFT(M44,255),LEFT('Disaggregation Data'!$J$3:$J$154,255),0))=0,"",INDEX('Disaggregation Data'!$M$3:$M$154,MATCH(LEFT(M44,255),LEFT('Disaggregation Data'!$J$3:$J$154,255),0))),"")</f>
        <v/>
      </c>
      <c r="J44" s="408" t="str">
        <f t="array" ref="J44">IFERROR(IF(INDEX('Disaggregation Data'!$N$3:$N$154,MATCH(LEFT(M44,255),LEFT('Disaggregation Data'!$J$3:$J$154,255),0))=0,"",INDEX('Disaggregation Data'!$N$3:$N$154,MATCH(LEFT(M44,255),LEFT('Disaggregation Data'!$J$3:$J$154,255),0))),"")</f>
        <v/>
      </c>
      <c r="K44" s="522">
        <f t="shared" si="0"/>
        <v>5</v>
      </c>
      <c r="L44" s="522" t="str">
        <f t="shared" si="1"/>
        <v/>
      </c>
      <c r="M44" s="522" t="str">
        <f t="shared" si="2"/>
        <v/>
      </c>
      <c r="N44" s="481" t="b">
        <f t="shared" si="3"/>
        <v>0</v>
      </c>
      <c r="O44" s="486" t="s">
        <v>1417</v>
      </c>
      <c r="P44" s="505" t="str">
        <f t="array" ref="P44">IFERROR(IF(INDEX('Disaggregation Records'!$G$3:$G$56,MATCH(LEFT(L44,255),LEFT('Disaggregation Records'!$D$3:$D$56,255),0))=0,"",INDEX('Disaggregation Records'!$G$3:$G$56,MATCH(LEFT(L44,255),LEFT('Disaggregation Records'!$D$3:$D$56,255),0))),"")</f>
        <v/>
      </c>
      <c r="Q44" s="520" t="s">
        <v>415</v>
      </c>
      <c r="R44" s="47"/>
    </row>
    <row r="45" spans="1:18" ht="47.15" customHeight="1" x14ac:dyDescent="0.45">
      <c r="A45" s="406">
        <v>4</v>
      </c>
      <c r="B45" s="521" t="str">
        <f>IFERROR(VLOOKUP(A45,'Impact Indicators - Section B'!$A$9:$S$27,19,FALSE),"")</f>
        <v/>
      </c>
      <c r="C45" s="426" t="str">
        <f t="array" ref="C45">IFERROR(IF(INDEX('Disaggregation Records'!$E$3:$E$56,MATCH(LEFT(L45,255),LEFT('Disaggregation Records'!$D$3:$D$56,255),0))=0,"",INDEX('Disaggregation Records'!$E$3:$E$56,MATCH(LEFT(L45,255),LEFT('Disaggregation Records'!$D$3:$D$56,255),0))),"")</f>
        <v/>
      </c>
      <c r="D45" s="426" t="str">
        <f t="array" ref="D45">IFERROR(IF(INDEX('Disaggregation Records'!$F$3:$F$56,MATCH(LEFT(L45,255),LEFT('Disaggregation Records'!$D$3:$D$56,255),0))=0,"",INDEX('Disaggregation Records'!$F$3:$F$56,MATCH(LEFT(L45,255),LEFT('Disaggregation Records'!$D$3:$D$56,255),0))),"")</f>
        <v/>
      </c>
      <c r="E45" s="409" t="str">
        <f t="array" ref="E45">IFERROR(IF(INDEX('Disaggregation Data'!$K$3:$K$154,MATCH(LEFT(M45,255),LEFT('Disaggregation Data'!$J$3:$J$154,255),0))=0,"",INDEX('Disaggregation Data'!$K$3:$K$154,MATCH(LEFT(M45,255),LEFT('Disaggregation Data'!$J$3:$J$154,255),0))),"")</f>
        <v/>
      </c>
      <c r="F45" s="409" t="str">
        <f t="array" ref="F45">IFERROR(IF(INDEX('Disaggregation Data'!$L$3:$L$154,MATCH(LEFT(M45,255),LEFT('Disaggregation Data'!$J$3:$J$154,255),0))=0,"",INDEX('Disaggregation Data'!$L$3:$L$154,MATCH(LEFT(M45,255),LEFT('Disaggregation Data'!$J$3:$J$154,255),0))),"")</f>
        <v/>
      </c>
      <c r="G45" s="409" t="str">
        <f t="array" ref="G45">IFERROR(IF(INDEX('Disaggregation Data'!$O$3:$O$154,MATCH(LEFT(M45,255),LEFT('Disaggregation Data'!$J$3:$J$154,255),0))=0,"",INDEX('Disaggregation Data'!$O$3:$O$154,MATCH(LEFT(M45,255),LEFT('Disaggregation Data'!$J$3:$J$154,255),0))),"")</f>
        <v/>
      </c>
      <c r="H45" s="408" t="str">
        <f t="array" ref="H45">IFERROR(IF(INDEX('Disaggregation Data'!$P$3:$P$154,MATCH(LEFT(M45,255),LEFT('Disaggregation Data'!$J$3:$J$154,255),0))=0,"",INDEX('Disaggregation Data'!$P$3:$P$154,MATCH(LEFT(M45,255),LEFT('Disaggregation Data'!$J$3:$J$154,255),0))),"")</f>
        <v/>
      </c>
      <c r="I45" s="409" t="str">
        <f t="array" ref="I45">IFERROR(IF(INDEX('Disaggregation Data'!$M$3:$M$154,MATCH(LEFT(M45,255),LEFT('Disaggregation Data'!$J$3:$J$154,255),0))=0,"",INDEX('Disaggregation Data'!$M$3:$M$154,MATCH(LEFT(M45,255),LEFT('Disaggregation Data'!$J$3:$J$154,255),0))),"")</f>
        <v/>
      </c>
      <c r="J45" s="408" t="str">
        <f t="array" ref="J45">IFERROR(IF(INDEX('Disaggregation Data'!$N$3:$N$154,MATCH(LEFT(M45,255),LEFT('Disaggregation Data'!$J$3:$J$154,255),0))=0,"",INDEX('Disaggregation Data'!$N$3:$N$154,MATCH(LEFT(M45,255),LEFT('Disaggregation Data'!$J$3:$J$154,255),0))),"")</f>
        <v/>
      </c>
      <c r="K45" s="522">
        <f t="shared" si="0"/>
        <v>6</v>
      </c>
      <c r="L45" s="522" t="str">
        <f t="shared" si="1"/>
        <v/>
      </c>
      <c r="M45" s="522" t="str">
        <f t="shared" si="2"/>
        <v/>
      </c>
      <c r="N45" s="481" t="b">
        <f t="shared" si="3"/>
        <v>0</v>
      </c>
      <c r="O45" s="486" t="s">
        <v>1418</v>
      </c>
      <c r="P45" s="505" t="str">
        <f t="array" ref="P45">IFERROR(IF(INDEX('Disaggregation Records'!$G$3:$G$56,MATCH(LEFT(L45,255),LEFT('Disaggregation Records'!$D$3:$D$56,255),0))=0,"",INDEX('Disaggregation Records'!$G$3:$G$56,MATCH(LEFT(L45,255),LEFT('Disaggregation Records'!$D$3:$D$56,255),0))),"")</f>
        <v/>
      </c>
      <c r="Q45" s="520" t="s">
        <v>415</v>
      </c>
      <c r="R45" s="47"/>
    </row>
    <row r="46" spans="1:18" ht="47.15" customHeight="1" x14ac:dyDescent="0.45">
      <c r="A46" s="406">
        <v>4</v>
      </c>
      <c r="B46" s="521" t="str">
        <f>IFERROR(VLOOKUP(A46,'Impact Indicators - Section B'!$A$9:$S$27,19,FALSE),"")</f>
        <v/>
      </c>
      <c r="C46" s="426" t="str">
        <f t="array" ref="C46">IFERROR(IF(INDEX('Disaggregation Records'!$E$3:$E$56,MATCH(LEFT(L46,255),LEFT('Disaggregation Records'!$D$3:$D$56,255),0))=0,"",INDEX('Disaggregation Records'!$E$3:$E$56,MATCH(LEFT(L46,255),LEFT('Disaggregation Records'!$D$3:$D$56,255),0))),"")</f>
        <v/>
      </c>
      <c r="D46" s="426" t="str">
        <f t="array" ref="D46">IFERROR(IF(INDEX('Disaggregation Records'!$F$3:$F$56,MATCH(LEFT(L46,255),LEFT('Disaggregation Records'!$D$3:$D$56,255),0))=0,"",INDEX('Disaggregation Records'!$F$3:$F$56,MATCH(LEFT(L46,255),LEFT('Disaggregation Records'!$D$3:$D$56,255),0))),"")</f>
        <v/>
      </c>
      <c r="E46" s="409" t="str">
        <f t="array" ref="E46">IFERROR(IF(INDEX('Disaggregation Data'!$K$3:$K$154,MATCH(LEFT(M46,255),LEFT('Disaggregation Data'!$J$3:$J$154,255),0))=0,"",INDEX('Disaggregation Data'!$K$3:$K$154,MATCH(LEFT(M46,255),LEFT('Disaggregation Data'!$J$3:$J$154,255),0))),"")</f>
        <v/>
      </c>
      <c r="F46" s="409" t="str">
        <f t="array" ref="F46">IFERROR(IF(INDEX('Disaggregation Data'!$L$3:$L$154,MATCH(LEFT(M46,255),LEFT('Disaggregation Data'!$J$3:$J$154,255),0))=0,"",INDEX('Disaggregation Data'!$L$3:$L$154,MATCH(LEFT(M46,255),LEFT('Disaggregation Data'!$J$3:$J$154,255),0))),"")</f>
        <v/>
      </c>
      <c r="G46" s="409" t="str">
        <f t="array" ref="G46">IFERROR(IF(INDEX('Disaggregation Data'!$O$3:$O$154,MATCH(LEFT(M46,255),LEFT('Disaggregation Data'!$J$3:$J$154,255),0))=0,"",INDEX('Disaggregation Data'!$O$3:$O$154,MATCH(LEFT(M46,255),LEFT('Disaggregation Data'!$J$3:$J$154,255),0))),"")</f>
        <v/>
      </c>
      <c r="H46" s="408" t="str">
        <f t="array" ref="H46">IFERROR(IF(INDEX('Disaggregation Data'!$P$3:$P$154,MATCH(LEFT(M46,255),LEFT('Disaggregation Data'!$J$3:$J$154,255),0))=0,"",INDEX('Disaggregation Data'!$P$3:$P$154,MATCH(LEFT(M46,255),LEFT('Disaggregation Data'!$J$3:$J$154,255),0))),"")</f>
        <v/>
      </c>
      <c r="I46" s="409" t="str">
        <f t="array" ref="I46">IFERROR(IF(INDEX('Disaggregation Data'!$M$3:$M$154,MATCH(LEFT(M46,255),LEFT('Disaggregation Data'!$J$3:$J$154,255),0))=0,"",INDEX('Disaggregation Data'!$M$3:$M$154,MATCH(LEFT(M46,255),LEFT('Disaggregation Data'!$J$3:$J$154,255),0))),"")</f>
        <v/>
      </c>
      <c r="J46" s="408" t="str">
        <f t="array" ref="J46">IFERROR(IF(INDEX('Disaggregation Data'!$N$3:$N$154,MATCH(LEFT(M46,255),LEFT('Disaggregation Data'!$J$3:$J$154,255),0))=0,"",INDEX('Disaggregation Data'!$N$3:$N$154,MATCH(LEFT(M46,255),LEFT('Disaggregation Data'!$J$3:$J$154,255),0))),"")</f>
        <v/>
      </c>
      <c r="K46" s="522">
        <f t="shared" si="0"/>
        <v>7</v>
      </c>
      <c r="L46" s="522" t="str">
        <f t="shared" si="1"/>
        <v/>
      </c>
      <c r="M46" s="522" t="str">
        <f t="shared" si="2"/>
        <v/>
      </c>
      <c r="N46" s="481" t="b">
        <f t="shared" si="3"/>
        <v>0</v>
      </c>
      <c r="O46" s="486" t="s">
        <v>1419</v>
      </c>
      <c r="P46" s="505" t="str">
        <f t="array" ref="P46">IFERROR(IF(INDEX('Disaggregation Records'!$G$3:$G$56,MATCH(LEFT(L46,255),LEFT('Disaggregation Records'!$D$3:$D$56,255),0))=0,"",INDEX('Disaggregation Records'!$G$3:$G$56,MATCH(LEFT(L46,255),LEFT('Disaggregation Records'!$D$3:$D$56,255),0))),"")</f>
        <v/>
      </c>
      <c r="Q46" s="520" t="s">
        <v>415</v>
      </c>
      <c r="R46" s="47"/>
    </row>
    <row r="47" spans="1:18" ht="47.15" customHeight="1" x14ac:dyDescent="0.45">
      <c r="A47" s="406">
        <v>4</v>
      </c>
      <c r="B47" s="521" t="str">
        <f>IFERROR(VLOOKUP(A47,'Impact Indicators - Section B'!$A$9:$S$27,19,FALSE),"")</f>
        <v/>
      </c>
      <c r="C47" s="426" t="str">
        <f t="array" ref="C47">IFERROR(IF(INDEX('Disaggregation Records'!$E$3:$E$56,MATCH(LEFT(L47,255),LEFT('Disaggregation Records'!$D$3:$D$56,255),0))=0,"",INDEX('Disaggregation Records'!$E$3:$E$56,MATCH(LEFT(L47,255),LEFT('Disaggregation Records'!$D$3:$D$56,255),0))),"")</f>
        <v/>
      </c>
      <c r="D47" s="426" t="str">
        <f t="array" ref="D47">IFERROR(IF(INDEX('Disaggregation Records'!$F$3:$F$56,MATCH(LEFT(L47,255),LEFT('Disaggregation Records'!$D$3:$D$56,255),0))=0,"",INDEX('Disaggregation Records'!$F$3:$F$56,MATCH(LEFT(L47,255),LEFT('Disaggregation Records'!$D$3:$D$56,255),0))),"")</f>
        <v/>
      </c>
      <c r="E47" s="409" t="str">
        <f t="array" ref="E47">IFERROR(IF(INDEX('Disaggregation Data'!$K$3:$K$154,MATCH(LEFT(M47,255),LEFT('Disaggregation Data'!$J$3:$J$154,255),0))=0,"",INDEX('Disaggregation Data'!$K$3:$K$154,MATCH(LEFT(M47,255),LEFT('Disaggregation Data'!$J$3:$J$154,255),0))),"")</f>
        <v/>
      </c>
      <c r="F47" s="409" t="str">
        <f t="array" ref="F47">IFERROR(IF(INDEX('Disaggregation Data'!$L$3:$L$154,MATCH(LEFT(M47,255),LEFT('Disaggregation Data'!$J$3:$J$154,255),0))=0,"",INDEX('Disaggregation Data'!$L$3:$L$154,MATCH(LEFT(M47,255),LEFT('Disaggregation Data'!$J$3:$J$154,255),0))),"")</f>
        <v/>
      </c>
      <c r="G47" s="409" t="str">
        <f t="array" ref="G47">IFERROR(IF(INDEX('Disaggregation Data'!$O$3:$O$154,MATCH(LEFT(M47,255),LEFT('Disaggregation Data'!$J$3:$J$154,255),0))=0,"",INDEX('Disaggregation Data'!$O$3:$O$154,MATCH(LEFT(M47,255),LEFT('Disaggregation Data'!$J$3:$J$154,255),0))),"")</f>
        <v/>
      </c>
      <c r="H47" s="408" t="str">
        <f t="array" ref="H47">IFERROR(IF(INDEX('Disaggregation Data'!$P$3:$P$154,MATCH(LEFT(M47,255),LEFT('Disaggregation Data'!$J$3:$J$154,255),0))=0,"",INDEX('Disaggregation Data'!$P$3:$P$154,MATCH(LEFT(M47,255),LEFT('Disaggregation Data'!$J$3:$J$154,255),0))),"")</f>
        <v/>
      </c>
      <c r="I47" s="409" t="str">
        <f t="array" ref="I47">IFERROR(IF(INDEX('Disaggregation Data'!$M$3:$M$154,MATCH(LEFT(M47,255),LEFT('Disaggregation Data'!$J$3:$J$154,255),0))=0,"",INDEX('Disaggregation Data'!$M$3:$M$154,MATCH(LEFT(M47,255),LEFT('Disaggregation Data'!$J$3:$J$154,255),0))),"")</f>
        <v/>
      </c>
      <c r="J47" s="408" t="str">
        <f t="array" ref="J47">IFERROR(IF(INDEX('Disaggregation Data'!$N$3:$N$154,MATCH(LEFT(M47,255),LEFT('Disaggregation Data'!$J$3:$J$154,255),0))=0,"",INDEX('Disaggregation Data'!$N$3:$N$154,MATCH(LEFT(M47,255),LEFT('Disaggregation Data'!$J$3:$J$154,255),0))),"")</f>
        <v/>
      </c>
      <c r="K47" s="522">
        <f t="shared" si="0"/>
        <v>8</v>
      </c>
      <c r="L47" s="522" t="str">
        <f t="shared" si="1"/>
        <v/>
      </c>
      <c r="M47" s="522" t="str">
        <f t="shared" si="2"/>
        <v/>
      </c>
      <c r="N47" s="481" t="b">
        <f t="shared" si="3"/>
        <v>0</v>
      </c>
      <c r="O47" s="486" t="s">
        <v>1420</v>
      </c>
      <c r="P47" s="505" t="str">
        <f t="array" ref="P47">IFERROR(IF(INDEX('Disaggregation Records'!$G$3:$G$56,MATCH(LEFT(L47,255),LEFT('Disaggregation Records'!$D$3:$D$56,255),0))=0,"",INDEX('Disaggregation Records'!$G$3:$G$56,MATCH(LEFT(L47,255),LEFT('Disaggregation Records'!$D$3:$D$56,255),0))),"")</f>
        <v/>
      </c>
      <c r="Q47" s="520" t="s">
        <v>415</v>
      </c>
      <c r="R47" s="47"/>
    </row>
    <row r="48" spans="1:18" ht="47.15" customHeight="1" x14ac:dyDescent="0.45">
      <c r="A48" s="406">
        <v>4</v>
      </c>
      <c r="B48" s="521" t="str">
        <f>IFERROR(VLOOKUP(A48,'Impact Indicators - Section B'!$A$9:$S$27,19,FALSE),"")</f>
        <v/>
      </c>
      <c r="C48" s="426" t="str">
        <f t="array" ref="C48">IFERROR(IF(INDEX('Disaggregation Records'!$E$3:$E$56,MATCH(LEFT(L48,255),LEFT('Disaggregation Records'!$D$3:$D$56,255),0))=0,"",INDEX('Disaggregation Records'!$E$3:$E$56,MATCH(LEFT(L48,255),LEFT('Disaggregation Records'!$D$3:$D$56,255),0))),"")</f>
        <v/>
      </c>
      <c r="D48" s="426" t="str">
        <f t="array" ref="D48">IFERROR(IF(INDEX('Disaggregation Records'!$F$3:$F$56,MATCH(LEFT(L48,255),LEFT('Disaggregation Records'!$D$3:$D$56,255),0))=0,"",INDEX('Disaggregation Records'!$F$3:$F$56,MATCH(LEFT(L48,255),LEFT('Disaggregation Records'!$D$3:$D$56,255),0))),"")</f>
        <v/>
      </c>
      <c r="E48" s="409" t="str">
        <f t="array" ref="E48">IFERROR(IF(INDEX('Disaggregation Data'!$K$3:$K$154,MATCH(LEFT(M48,255),LEFT('Disaggregation Data'!$J$3:$J$154,255),0))=0,"",INDEX('Disaggregation Data'!$K$3:$K$154,MATCH(LEFT(M48,255),LEFT('Disaggregation Data'!$J$3:$J$154,255),0))),"")</f>
        <v/>
      </c>
      <c r="F48" s="409" t="str">
        <f t="array" ref="F48">IFERROR(IF(INDEX('Disaggregation Data'!$L$3:$L$154,MATCH(LEFT(M48,255),LEFT('Disaggregation Data'!$J$3:$J$154,255),0))=0,"",INDEX('Disaggregation Data'!$L$3:$L$154,MATCH(LEFT(M48,255),LEFT('Disaggregation Data'!$J$3:$J$154,255),0))),"")</f>
        <v/>
      </c>
      <c r="G48" s="409" t="str">
        <f t="array" ref="G48">IFERROR(IF(INDEX('Disaggregation Data'!$O$3:$O$154,MATCH(LEFT(M48,255),LEFT('Disaggregation Data'!$J$3:$J$154,255),0))=0,"",INDEX('Disaggregation Data'!$O$3:$O$154,MATCH(LEFT(M48,255),LEFT('Disaggregation Data'!$J$3:$J$154,255),0))),"")</f>
        <v/>
      </c>
      <c r="H48" s="408" t="str">
        <f t="array" ref="H48">IFERROR(IF(INDEX('Disaggregation Data'!$P$3:$P$154,MATCH(LEFT(M48,255),LEFT('Disaggregation Data'!$J$3:$J$154,255),0))=0,"",INDEX('Disaggregation Data'!$P$3:$P$154,MATCH(LEFT(M48,255),LEFT('Disaggregation Data'!$J$3:$J$154,255),0))),"")</f>
        <v/>
      </c>
      <c r="I48" s="409" t="str">
        <f t="array" ref="I48">IFERROR(IF(INDEX('Disaggregation Data'!$M$3:$M$154,MATCH(LEFT(M48,255),LEFT('Disaggregation Data'!$J$3:$J$154,255),0))=0,"",INDEX('Disaggregation Data'!$M$3:$M$154,MATCH(LEFT(M48,255),LEFT('Disaggregation Data'!$J$3:$J$154,255),0))),"")</f>
        <v/>
      </c>
      <c r="J48" s="408" t="str">
        <f t="array" ref="J48">IFERROR(IF(INDEX('Disaggregation Data'!$N$3:$N$154,MATCH(LEFT(M48,255),LEFT('Disaggregation Data'!$J$3:$J$154,255),0))=0,"",INDEX('Disaggregation Data'!$N$3:$N$154,MATCH(LEFT(M48,255),LEFT('Disaggregation Data'!$J$3:$J$154,255),0))),"")</f>
        <v/>
      </c>
      <c r="K48" s="522">
        <f t="shared" si="0"/>
        <v>9</v>
      </c>
      <c r="L48" s="522" t="str">
        <f t="shared" si="1"/>
        <v/>
      </c>
      <c r="M48" s="522" t="str">
        <f t="shared" si="2"/>
        <v/>
      </c>
      <c r="N48" s="481" t="b">
        <f t="shared" si="3"/>
        <v>0</v>
      </c>
      <c r="O48" s="486" t="s">
        <v>1421</v>
      </c>
      <c r="P48" s="505" t="str">
        <f t="array" ref="P48">IFERROR(IF(INDEX('Disaggregation Records'!$G$3:$G$56,MATCH(LEFT(L48,255),LEFT('Disaggregation Records'!$D$3:$D$56,255),0))=0,"",INDEX('Disaggregation Records'!$G$3:$G$56,MATCH(LEFT(L48,255),LEFT('Disaggregation Records'!$D$3:$D$56,255),0))),"")</f>
        <v/>
      </c>
      <c r="Q48" s="520" t="s">
        <v>415</v>
      </c>
      <c r="R48" s="47"/>
    </row>
    <row r="49" spans="1:18" ht="47.15" customHeight="1" x14ac:dyDescent="0.45">
      <c r="A49" s="406">
        <v>5</v>
      </c>
      <c r="B49" s="521" t="str">
        <f>IFERROR(VLOOKUP(A49,'Impact Indicators - Section B'!$A$9:$S$27,19,FALSE),"")</f>
        <v/>
      </c>
      <c r="C49" s="426" t="str">
        <f t="array" ref="C49">IFERROR(IF(INDEX('Disaggregation Records'!$E$3:$E$56,MATCH(LEFT(L49,255),LEFT('Disaggregation Records'!$D$3:$D$56,255),0))=0,"",INDEX('Disaggregation Records'!$E$3:$E$56,MATCH(LEFT(L49,255),LEFT('Disaggregation Records'!$D$3:$D$56,255),0))),"")</f>
        <v/>
      </c>
      <c r="D49" s="426" t="str">
        <f t="array" ref="D49">IFERROR(IF(INDEX('Disaggregation Records'!$F$3:$F$56,MATCH(LEFT(L49,255),LEFT('Disaggregation Records'!$D$3:$D$56,255),0))=0,"",INDEX('Disaggregation Records'!$F$3:$F$56,MATCH(LEFT(L49,255),LEFT('Disaggregation Records'!$D$3:$D$56,255),0))),"")</f>
        <v/>
      </c>
      <c r="E49" s="409" t="str">
        <f t="array" ref="E49">IFERROR(IF(INDEX('Disaggregation Data'!$K$3:$K$154,MATCH(LEFT(M49,255),LEFT('Disaggregation Data'!$J$3:$J$154,255),0))=0,"",INDEX('Disaggregation Data'!$K$3:$K$154,MATCH(LEFT(M49,255),LEFT('Disaggregation Data'!$J$3:$J$154,255),0))),"")</f>
        <v/>
      </c>
      <c r="F49" s="409" t="str">
        <f t="array" ref="F49">IFERROR(IF(INDEX('Disaggregation Data'!$L$3:$L$154,MATCH(LEFT(M49,255),LEFT('Disaggregation Data'!$J$3:$J$154,255),0))=0,"",INDEX('Disaggregation Data'!$L$3:$L$154,MATCH(LEFT(M49,255),LEFT('Disaggregation Data'!$J$3:$J$154,255),0))),"")</f>
        <v/>
      </c>
      <c r="G49" s="409" t="str">
        <f t="array" ref="G49">IFERROR(IF(INDEX('Disaggregation Data'!$O$3:$O$154,MATCH(LEFT(M49,255),LEFT('Disaggregation Data'!$J$3:$J$154,255),0))=0,"",INDEX('Disaggregation Data'!$O$3:$O$154,MATCH(LEFT(M49,255),LEFT('Disaggregation Data'!$J$3:$J$154,255),0))),"")</f>
        <v/>
      </c>
      <c r="H49" s="408" t="str">
        <f t="array" ref="H49">IFERROR(IF(INDEX('Disaggregation Data'!$P$3:$P$154,MATCH(LEFT(M49,255),LEFT('Disaggregation Data'!$J$3:$J$154,255),0))=0,"",INDEX('Disaggregation Data'!$P$3:$P$154,MATCH(LEFT(M49,255),LEFT('Disaggregation Data'!$J$3:$J$154,255),0))),"")</f>
        <v/>
      </c>
      <c r="I49" s="409" t="str">
        <f t="array" ref="I49">IFERROR(IF(INDEX('Disaggregation Data'!$M$3:$M$154,MATCH(LEFT(M49,255),LEFT('Disaggregation Data'!$J$3:$J$154,255),0))=0,"",INDEX('Disaggregation Data'!$M$3:$M$154,MATCH(LEFT(M49,255),LEFT('Disaggregation Data'!$J$3:$J$154,255),0))),"")</f>
        <v/>
      </c>
      <c r="J49" s="408" t="str">
        <f t="array" ref="J49">IFERROR(IF(INDEX('Disaggregation Data'!$N$3:$N$154,MATCH(LEFT(M49,255),LEFT('Disaggregation Data'!$J$3:$J$154,255),0))=0,"",INDEX('Disaggregation Data'!$N$3:$N$154,MATCH(LEFT(M49,255),LEFT('Disaggregation Data'!$J$3:$J$154,255),0))),"")</f>
        <v/>
      </c>
      <c r="K49" s="522">
        <f t="shared" si="0"/>
        <v>10</v>
      </c>
      <c r="L49" s="522" t="str">
        <f t="shared" si="1"/>
        <v/>
      </c>
      <c r="M49" s="522" t="str">
        <f t="shared" si="2"/>
        <v/>
      </c>
      <c r="N49" s="481" t="b">
        <f t="shared" si="3"/>
        <v>0</v>
      </c>
      <c r="O49" s="486" t="s">
        <v>1422</v>
      </c>
      <c r="P49" s="505" t="str">
        <f t="array" ref="P49">IFERROR(IF(INDEX('Disaggregation Records'!$G$3:$G$56,MATCH(LEFT(L49,255),LEFT('Disaggregation Records'!$D$3:$D$56,255),0))=0,"",INDEX('Disaggregation Records'!$G$3:$G$56,MATCH(LEFT(L49,255),LEFT('Disaggregation Records'!$D$3:$D$56,255),0))),"")</f>
        <v/>
      </c>
      <c r="Q49" s="520" t="s">
        <v>416</v>
      </c>
      <c r="R49" s="47"/>
    </row>
    <row r="50" spans="1:18" ht="47.15" customHeight="1" x14ac:dyDescent="0.45">
      <c r="A50" s="406">
        <v>5</v>
      </c>
      <c r="B50" s="521" t="str">
        <f>IFERROR(VLOOKUP(A50,'Impact Indicators - Section B'!$A$9:$S$27,19,FALSE),"")</f>
        <v/>
      </c>
      <c r="C50" s="426" t="str">
        <f t="array" ref="C50">IFERROR(IF(INDEX('Disaggregation Records'!$E$3:$E$56,MATCH(LEFT(L50,255),LEFT('Disaggregation Records'!$D$3:$D$56,255),0))=0,"",INDEX('Disaggregation Records'!$E$3:$E$56,MATCH(LEFT(L50,255),LEFT('Disaggregation Records'!$D$3:$D$56,255),0))),"")</f>
        <v/>
      </c>
      <c r="D50" s="426" t="str">
        <f t="array" ref="D50">IFERROR(IF(INDEX('Disaggregation Records'!$F$3:$F$56,MATCH(LEFT(L50,255),LEFT('Disaggregation Records'!$D$3:$D$56,255),0))=0,"",INDEX('Disaggregation Records'!$F$3:$F$56,MATCH(LEFT(L50,255),LEFT('Disaggregation Records'!$D$3:$D$56,255),0))),"")</f>
        <v/>
      </c>
      <c r="E50" s="409" t="str">
        <f t="array" ref="E50">IFERROR(IF(INDEX('Disaggregation Data'!$K$3:$K$154,MATCH(LEFT(M50,255),LEFT('Disaggregation Data'!$J$3:$J$154,255),0))=0,"",INDEX('Disaggregation Data'!$K$3:$K$154,MATCH(LEFT(M50,255),LEFT('Disaggregation Data'!$J$3:$J$154,255),0))),"")</f>
        <v/>
      </c>
      <c r="F50" s="409" t="str">
        <f t="array" ref="F50">IFERROR(IF(INDEX('Disaggregation Data'!$L$3:$L$154,MATCH(LEFT(M50,255),LEFT('Disaggregation Data'!$J$3:$J$154,255),0))=0,"",INDEX('Disaggregation Data'!$L$3:$L$154,MATCH(LEFT(M50,255),LEFT('Disaggregation Data'!$J$3:$J$154,255),0))),"")</f>
        <v/>
      </c>
      <c r="G50" s="409" t="str">
        <f t="array" ref="G50">IFERROR(IF(INDEX('Disaggregation Data'!$O$3:$O$154,MATCH(LEFT(M50,255),LEFT('Disaggregation Data'!$J$3:$J$154,255),0))=0,"",INDEX('Disaggregation Data'!$O$3:$O$154,MATCH(LEFT(M50,255),LEFT('Disaggregation Data'!$J$3:$J$154,255),0))),"")</f>
        <v/>
      </c>
      <c r="H50" s="408" t="str">
        <f t="array" ref="H50">IFERROR(IF(INDEX('Disaggregation Data'!$P$3:$P$154,MATCH(LEFT(M50,255),LEFT('Disaggregation Data'!$J$3:$J$154,255),0))=0,"",INDEX('Disaggregation Data'!$P$3:$P$154,MATCH(LEFT(M50,255),LEFT('Disaggregation Data'!$J$3:$J$154,255),0))),"")</f>
        <v/>
      </c>
      <c r="I50" s="409" t="str">
        <f t="array" ref="I50">IFERROR(IF(INDEX('Disaggregation Data'!$M$3:$M$154,MATCH(LEFT(M50,255),LEFT('Disaggregation Data'!$J$3:$J$154,255),0))=0,"",INDEX('Disaggregation Data'!$M$3:$M$154,MATCH(LEFT(M50,255),LEFT('Disaggregation Data'!$J$3:$J$154,255),0))),"")</f>
        <v/>
      </c>
      <c r="J50" s="408" t="str">
        <f t="array" ref="J50">IFERROR(IF(INDEX('Disaggregation Data'!$N$3:$N$154,MATCH(LEFT(M50,255),LEFT('Disaggregation Data'!$J$3:$J$154,255),0))=0,"",INDEX('Disaggregation Data'!$N$3:$N$154,MATCH(LEFT(M50,255),LEFT('Disaggregation Data'!$J$3:$J$154,255),0))),"")</f>
        <v/>
      </c>
      <c r="K50" s="522">
        <f t="shared" si="0"/>
        <v>11</v>
      </c>
      <c r="L50" s="522" t="str">
        <f t="shared" si="1"/>
        <v/>
      </c>
      <c r="M50" s="522" t="str">
        <f t="shared" si="2"/>
        <v/>
      </c>
      <c r="N50" s="481" t="b">
        <f t="shared" si="3"/>
        <v>0</v>
      </c>
      <c r="O50" s="486" t="s">
        <v>1423</v>
      </c>
      <c r="P50" s="505" t="str">
        <f t="array" ref="P50">IFERROR(IF(INDEX('Disaggregation Records'!$G$3:$G$56,MATCH(LEFT(L50,255),LEFT('Disaggregation Records'!$D$3:$D$56,255),0))=0,"",INDEX('Disaggregation Records'!$G$3:$G$56,MATCH(LEFT(L50,255),LEFT('Disaggregation Records'!$D$3:$D$56,255),0))),"")</f>
        <v/>
      </c>
      <c r="Q50" s="520" t="s">
        <v>416</v>
      </c>
      <c r="R50" s="47"/>
    </row>
    <row r="51" spans="1:18" ht="47.15" customHeight="1" x14ac:dyDescent="0.45">
      <c r="A51" s="406">
        <v>5</v>
      </c>
      <c r="B51" s="521" t="str">
        <f>IFERROR(VLOOKUP(A51,'Impact Indicators - Section B'!$A$9:$S$27,19,FALSE),"")</f>
        <v/>
      </c>
      <c r="C51" s="426" t="str">
        <f t="array" ref="C51">IFERROR(IF(INDEX('Disaggregation Records'!$E$3:$E$56,MATCH(LEFT(L51,255),LEFT('Disaggregation Records'!$D$3:$D$56,255),0))=0,"",INDEX('Disaggregation Records'!$E$3:$E$56,MATCH(LEFT(L51,255),LEFT('Disaggregation Records'!$D$3:$D$56,255),0))),"")</f>
        <v/>
      </c>
      <c r="D51" s="426" t="str">
        <f t="array" ref="D51">IFERROR(IF(INDEX('Disaggregation Records'!$F$3:$F$56,MATCH(LEFT(L51,255),LEFT('Disaggregation Records'!$D$3:$D$56,255),0))=0,"",INDEX('Disaggregation Records'!$F$3:$F$56,MATCH(LEFT(L51,255),LEFT('Disaggregation Records'!$D$3:$D$56,255),0))),"")</f>
        <v/>
      </c>
      <c r="E51" s="409" t="str">
        <f t="array" ref="E51">IFERROR(IF(INDEX('Disaggregation Data'!$K$3:$K$154,MATCH(LEFT(M51,255),LEFT('Disaggregation Data'!$J$3:$J$154,255),0))=0,"",INDEX('Disaggregation Data'!$K$3:$K$154,MATCH(LEFT(M51,255),LEFT('Disaggregation Data'!$J$3:$J$154,255),0))),"")</f>
        <v/>
      </c>
      <c r="F51" s="409" t="str">
        <f t="array" ref="F51">IFERROR(IF(INDEX('Disaggregation Data'!$L$3:$L$154,MATCH(LEFT(M51,255),LEFT('Disaggregation Data'!$J$3:$J$154,255),0))=0,"",INDEX('Disaggregation Data'!$L$3:$L$154,MATCH(LEFT(M51,255),LEFT('Disaggregation Data'!$J$3:$J$154,255),0))),"")</f>
        <v/>
      </c>
      <c r="G51" s="409" t="str">
        <f t="array" ref="G51">IFERROR(IF(INDEX('Disaggregation Data'!$O$3:$O$154,MATCH(LEFT(M51,255),LEFT('Disaggregation Data'!$J$3:$J$154,255),0))=0,"",INDEX('Disaggregation Data'!$O$3:$O$154,MATCH(LEFT(M51,255),LEFT('Disaggregation Data'!$J$3:$J$154,255),0))),"")</f>
        <v/>
      </c>
      <c r="H51" s="408" t="str">
        <f t="array" ref="H51">IFERROR(IF(INDEX('Disaggregation Data'!$P$3:$P$154,MATCH(LEFT(M51,255),LEFT('Disaggregation Data'!$J$3:$J$154,255),0))=0,"",INDEX('Disaggregation Data'!$P$3:$P$154,MATCH(LEFT(M51,255),LEFT('Disaggregation Data'!$J$3:$J$154,255),0))),"")</f>
        <v/>
      </c>
      <c r="I51" s="409" t="str">
        <f t="array" ref="I51">IFERROR(IF(INDEX('Disaggregation Data'!$M$3:$M$154,MATCH(LEFT(M51,255),LEFT('Disaggregation Data'!$J$3:$J$154,255),0))=0,"",INDEX('Disaggregation Data'!$M$3:$M$154,MATCH(LEFT(M51,255),LEFT('Disaggregation Data'!$J$3:$J$154,255),0))),"")</f>
        <v/>
      </c>
      <c r="J51" s="408" t="str">
        <f t="array" ref="J51">IFERROR(IF(INDEX('Disaggregation Data'!$N$3:$N$154,MATCH(LEFT(M51,255),LEFT('Disaggregation Data'!$J$3:$J$154,255),0))=0,"",INDEX('Disaggregation Data'!$N$3:$N$154,MATCH(LEFT(M51,255),LEFT('Disaggregation Data'!$J$3:$J$154,255),0))),"")</f>
        <v/>
      </c>
      <c r="K51" s="522">
        <f t="shared" si="0"/>
        <v>12</v>
      </c>
      <c r="L51" s="522" t="str">
        <f t="shared" si="1"/>
        <v/>
      </c>
      <c r="M51" s="522" t="str">
        <f t="shared" si="2"/>
        <v/>
      </c>
      <c r="N51" s="481" t="b">
        <f t="shared" si="3"/>
        <v>0</v>
      </c>
      <c r="O51" s="486" t="s">
        <v>1424</v>
      </c>
      <c r="P51" s="505" t="str">
        <f t="array" ref="P51">IFERROR(IF(INDEX('Disaggregation Records'!$G$3:$G$56,MATCH(LEFT(L51,255),LEFT('Disaggregation Records'!$D$3:$D$56,255),0))=0,"",INDEX('Disaggregation Records'!$G$3:$G$56,MATCH(LEFT(L51,255),LEFT('Disaggregation Records'!$D$3:$D$56,255),0))),"")</f>
        <v/>
      </c>
      <c r="Q51" s="520" t="s">
        <v>416</v>
      </c>
      <c r="R51" s="47"/>
    </row>
    <row r="52" spans="1:18" ht="47.15" customHeight="1" x14ac:dyDescent="0.45">
      <c r="A52" s="406">
        <v>5</v>
      </c>
      <c r="B52" s="521" t="str">
        <f>IFERROR(VLOOKUP(A52,'Impact Indicators - Section B'!$A$9:$S$27,19,FALSE),"")</f>
        <v/>
      </c>
      <c r="C52" s="426" t="str">
        <f t="array" ref="C52">IFERROR(IF(INDEX('Disaggregation Records'!$E$3:$E$56,MATCH(LEFT(L52,255),LEFT('Disaggregation Records'!$D$3:$D$56,255),0))=0,"",INDEX('Disaggregation Records'!$E$3:$E$56,MATCH(LEFT(L52,255),LEFT('Disaggregation Records'!$D$3:$D$56,255),0))),"")</f>
        <v/>
      </c>
      <c r="D52" s="426" t="str">
        <f t="array" ref="D52">IFERROR(IF(INDEX('Disaggregation Records'!$F$3:$F$56,MATCH(LEFT(L52,255),LEFT('Disaggregation Records'!$D$3:$D$56,255),0))=0,"",INDEX('Disaggregation Records'!$F$3:$F$56,MATCH(LEFT(L52,255),LEFT('Disaggregation Records'!$D$3:$D$56,255),0))),"")</f>
        <v/>
      </c>
      <c r="E52" s="409" t="str">
        <f t="array" ref="E52">IFERROR(IF(INDEX('Disaggregation Data'!$K$3:$K$154,MATCH(LEFT(M52,255),LEFT('Disaggregation Data'!$J$3:$J$154,255),0))=0,"",INDEX('Disaggregation Data'!$K$3:$K$154,MATCH(LEFT(M52,255),LEFT('Disaggregation Data'!$J$3:$J$154,255),0))),"")</f>
        <v/>
      </c>
      <c r="F52" s="409" t="str">
        <f t="array" ref="F52">IFERROR(IF(INDEX('Disaggregation Data'!$L$3:$L$154,MATCH(LEFT(M52,255),LEFT('Disaggregation Data'!$J$3:$J$154,255),0))=0,"",INDEX('Disaggregation Data'!$L$3:$L$154,MATCH(LEFT(M52,255),LEFT('Disaggregation Data'!$J$3:$J$154,255),0))),"")</f>
        <v/>
      </c>
      <c r="G52" s="409" t="str">
        <f t="array" ref="G52">IFERROR(IF(INDEX('Disaggregation Data'!$O$3:$O$154,MATCH(LEFT(M52,255),LEFT('Disaggregation Data'!$J$3:$J$154,255),0))=0,"",INDEX('Disaggregation Data'!$O$3:$O$154,MATCH(LEFT(M52,255),LEFT('Disaggregation Data'!$J$3:$J$154,255),0))),"")</f>
        <v/>
      </c>
      <c r="H52" s="408" t="str">
        <f t="array" ref="H52">IFERROR(IF(INDEX('Disaggregation Data'!$P$3:$P$154,MATCH(LEFT(M52,255),LEFT('Disaggregation Data'!$J$3:$J$154,255),0))=0,"",INDEX('Disaggregation Data'!$P$3:$P$154,MATCH(LEFT(M52,255),LEFT('Disaggregation Data'!$J$3:$J$154,255),0))),"")</f>
        <v/>
      </c>
      <c r="I52" s="409" t="str">
        <f t="array" ref="I52">IFERROR(IF(INDEX('Disaggregation Data'!$M$3:$M$154,MATCH(LEFT(M52,255),LEFT('Disaggregation Data'!$J$3:$J$154,255),0))=0,"",INDEX('Disaggregation Data'!$M$3:$M$154,MATCH(LEFT(M52,255),LEFT('Disaggregation Data'!$J$3:$J$154,255),0))),"")</f>
        <v/>
      </c>
      <c r="J52" s="408" t="str">
        <f t="array" ref="J52">IFERROR(IF(INDEX('Disaggregation Data'!$N$3:$N$154,MATCH(LEFT(M52,255),LEFT('Disaggregation Data'!$J$3:$J$154,255),0))=0,"",INDEX('Disaggregation Data'!$N$3:$N$154,MATCH(LEFT(M52,255),LEFT('Disaggregation Data'!$J$3:$J$154,255),0))),"")</f>
        <v/>
      </c>
      <c r="K52" s="522">
        <f t="shared" si="0"/>
        <v>13</v>
      </c>
      <c r="L52" s="522" t="str">
        <f t="shared" si="1"/>
        <v/>
      </c>
      <c r="M52" s="522" t="str">
        <f t="shared" si="2"/>
        <v/>
      </c>
      <c r="N52" s="481" t="b">
        <f t="shared" si="3"/>
        <v>0</v>
      </c>
      <c r="O52" s="486" t="s">
        <v>1425</v>
      </c>
      <c r="P52" s="505" t="str">
        <f t="array" ref="P52">IFERROR(IF(INDEX('Disaggregation Records'!$G$3:$G$56,MATCH(LEFT(L52,255),LEFT('Disaggregation Records'!$D$3:$D$56,255),0))=0,"",INDEX('Disaggregation Records'!$G$3:$G$56,MATCH(LEFT(L52,255),LEFT('Disaggregation Records'!$D$3:$D$56,255),0))),"")</f>
        <v/>
      </c>
      <c r="Q52" s="520" t="s">
        <v>416</v>
      </c>
      <c r="R52" s="47"/>
    </row>
    <row r="53" spans="1:18" ht="47.15" customHeight="1" x14ac:dyDescent="0.45">
      <c r="A53" s="406">
        <v>5</v>
      </c>
      <c r="B53" s="521" t="str">
        <f>IFERROR(VLOOKUP(A53,'Impact Indicators - Section B'!$A$9:$S$27,19,FALSE),"")</f>
        <v/>
      </c>
      <c r="C53" s="426" t="str">
        <f t="array" ref="C53">IFERROR(IF(INDEX('Disaggregation Records'!$E$3:$E$56,MATCH(LEFT(L53,255),LEFT('Disaggregation Records'!$D$3:$D$56,255),0))=0,"",INDEX('Disaggregation Records'!$E$3:$E$56,MATCH(LEFT(L53,255),LEFT('Disaggregation Records'!$D$3:$D$56,255),0))),"")</f>
        <v/>
      </c>
      <c r="D53" s="426" t="str">
        <f t="array" ref="D53">IFERROR(IF(INDEX('Disaggregation Records'!$F$3:$F$56,MATCH(LEFT(L53,255),LEFT('Disaggregation Records'!$D$3:$D$56,255),0))=0,"",INDEX('Disaggregation Records'!$F$3:$F$56,MATCH(LEFT(L53,255),LEFT('Disaggregation Records'!$D$3:$D$56,255),0))),"")</f>
        <v/>
      </c>
      <c r="E53" s="409" t="str">
        <f t="array" ref="E53">IFERROR(IF(INDEX('Disaggregation Data'!$K$3:$K$154,MATCH(LEFT(M53,255),LEFT('Disaggregation Data'!$J$3:$J$154,255),0))=0,"",INDEX('Disaggregation Data'!$K$3:$K$154,MATCH(LEFT(M53,255),LEFT('Disaggregation Data'!$J$3:$J$154,255),0))),"")</f>
        <v/>
      </c>
      <c r="F53" s="409" t="str">
        <f t="array" ref="F53">IFERROR(IF(INDEX('Disaggregation Data'!$L$3:$L$154,MATCH(LEFT(M53,255),LEFT('Disaggregation Data'!$J$3:$J$154,255),0))=0,"",INDEX('Disaggregation Data'!$L$3:$L$154,MATCH(LEFT(M53,255),LEFT('Disaggregation Data'!$J$3:$J$154,255),0))),"")</f>
        <v/>
      </c>
      <c r="G53" s="409" t="str">
        <f t="array" ref="G53">IFERROR(IF(INDEX('Disaggregation Data'!$O$3:$O$154,MATCH(LEFT(M53,255),LEFT('Disaggregation Data'!$J$3:$J$154,255),0))=0,"",INDEX('Disaggregation Data'!$O$3:$O$154,MATCH(LEFT(M53,255),LEFT('Disaggregation Data'!$J$3:$J$154,255),0))),"")</f>
        <v/>
      </c>
      <c r="H53" s="408" t="str">
        <f t="array" ref="H53">IFERROR(IF(INDEX('Disaggregation Data'!$P$3:$P$154,MATCH(LEFT(M53,255),LEFT('Disaggregation Data'!$J$3:$J$154,255),0))=0,"",INDEX('Disaggregation Data'!$P$3:$P$154,MATCH(LEFT(M53,255),LEFT('Disaggregation Data'!$J$3:$J$154,255),0))),"")</f>
        <v/>
      </c>
      <c r="I53" s="409" t="str">
        <f t="array" ref="I53">IFERROR(IF(INDEX('Disaggregation Data'!$M$3:$M$154,MATCH(LEFT(M53,255),LEFT('Disaggregation Data'!$J$3:$J$154,255),0))=0,"",INDEX('Disaggregation Data'!$M$3:$M$154,MATCH(LEFT(M53,255),LEFT('Disaggregation Data'!$J$3:$J$154,255),0))),"")</f>
        <v/>
      </c>
      <c r="J53" s="408" t="str">
        <f t="array" ref="J53">IFERROR(IF(INDEX('Disaggregation Data'!$N$3:$N$154,MATCH(LEFT(M53,255),LEFT('Disaggregation Data'!$J$3:$J$154,255),0))=0,"",INDEX('Disaggregation Data'!$N$3:$N$154,MATCH(LEFT(M53,255),LEFT('Disaggregation Data'!$J$3:$J$154,255),0))),"")</f>
        <v/>
      </c>
      <c r="K53" s="522">
        <f t="shared" si="0"/>
        <v>14</v>
      </c>
      <c r="L53" s="522" t="str">
        <f t="shared" si="1"/>
        <v/>
      </c>
      <c r="M53" s="522" t="str">
        <f t="shared" si="2"/>
        <v/>
      </c>
      <c r="N53" s="481" t="b">
        <f t="shared" si="3"/>
        <v>0</v>
      </c>
      <c r="O53" s="486" t="s">
        <v>1426</v>
      </c>
      <c r="P53" s="505" t="str">
        <f t="array" ref="P53">IFERROR(IF(INDEX('Disaggregation Records'!$G$3:$G$56,MATCH(LEFT(L53,255),LEFT('Disaggregation Records'!$D$3:$D$56,255),0))=0,"",INDEX('Disaggregation Records'!$G$3:$G$56,MATCH(LEFT(L53,255),LEFT('Disaggregation Records'!$D$3:$D$56,255),0))),"")</f>
        <v/>
      </c>
      <c r="Q53" s="520" t="s">
        <v>416</v>
      </c>
      <c r="R53" s="47"/>
    </row>
    <row r="54" spans="1:18" ht="47.15" customHeight="1" x14ac:dyDescent="0.45">
      <c r="A54" s="406">
        <v>5</v>
      </c>
      <c r="B54" s="521" t="str">
        <f>IFERROR(VLOOKUP(A54,'Impact Indicators - Section B'!$A$9:$S$27,19,FALSE),"")</f>
        <v/>
      </c>
      <c r="C54" s="426" t="str">
        <f t="array" ref="C54">IFERROR(IF(INDEX('Disaggregation Records'!$E$3:$E$56,MATCH(LEFT(L54,255),LEFT('Disaggregation Records'!$D$3:$D$56,255),0))=0,"",INDEX('Disaggregation Records'!$E$3:$E$56,MATCH(LEFT(L54,255),LEFT('Disaggregation Records'!$D$3:$D$56,255),0))),"")</f>
        <v/>
      </c>
      <c r="D54" s="426" t="str">
        <f t="array" ref="D54">IFERROR(IF(INDEX('Disaggregation Records'!$F$3:$F$56,MATCH(LEFT(L54,255),LEFT('Disaggregation Records'!$D$3:$D$56,255),0))=0,"",INDEX('Disaggregation Records'!$F$3:$F$56,MATCH(LEFT(L54,255),LEFT('Disaggregation Records'!$D$3:$D$56,255),0))),"")</f>
        <v/>
      </c>
      <c r="E54" s="409" t="str">
        <f t="array" ref="E54">IFERROR(IF(INDEX('Disaggregation Data'!$K$3:$K$154,MATCH(LEFT(M54,255),LEFT('Disaggregation Data'!$J$3:$J$154,255),0))=0,"",INDEX('Disaggregation Data'!$K$3:$K$154,MATCH(LEFT(M54,255),LEFT('Disaggregation Data'!$J$3:$J$154,255),0))),"")</f>
        <v/>
      </c>
      <c r="F54" s="409" t="str">
        <f t="array" ref="F54">IFERROR(IF(INDEX('Disaggregation Data'!$L$3:$L$154,MATCH(LEFT(M54,255),LEFT('Disaggregation Data'!$J$3:$J$154,255),0))=0,"",INDEX('Disaggregation Data'!$L$3:$L$154,MATCH(LEFT(M54,255),LEFT('Disaggregation Data'!$J$3:$J$154,255),0))),"")</f>
        <v/>
      </c>
      <c r="G54" s="409" t="str">
        <f t="array" ref="G54">IFERROR(IF(INDEX('Disaggregation Data'!$O$3:$O$154,MATCH(LEFT(M54,255),LEFT('Disaggregation Data'!$J$3:$J$154,255),0))=0,"",INDEX('Disaggregation Data'!$O$3:$O$154,MATCH(LEFT(M54,255),LEFT('Disaggregation Data'!$J$3:$J$154,255),0))),"")</f>
        <v/>
      </c>
      <c r="H54" s="408" t="str">
        <f t="array" ref="H54">IFERROR(IF(INDEX('Disaggregation Data'!$P$3:$P$154,MATCH(LEFT(M54,255),LEFT('Disaggregation Data'!$J$3:$J$154,255),0))=0,"",INDEX('Disaggregation Data'!$P$3:$P$154,MATCH(LEFT(M54,255),LEFT('Disaggregation Data'!$J$3:$J$154,255),0))),"")</f>
        <v/>
      </c>
      <c r="I54" s="409" t="str">
        <f t="array" ref="I54">IFERROR(IF(INDEX('Disaggregation Data'!$M$3:$M$154,MATCH(LEFT(M54,255),LEFT('Disaggregation Data'!$J$3:$J$154,255),0))=0,"",INDEX('Disaggregation Data'!$M$3:$M$154,MATCH(LEFT(M54,255),LEFT('Disaggregation Data'!$J$3:$J$154,255),0))),"")</f>
        <v/>
      </c>
      <c r="J54" s="408" t="str">
        <f t="array" ref="J54">IFERROR(IF(INDEX('Disaggregation Data'!$N$3:$N$154,MATCH(LEFT(M54,255),LEFT('Disaggregation Data'!$J$3:$J$154,255),0))=0,"",INDEX('Disaggregation Data'!$N$3:$N$154,MATCH(LEFT(M54,255),LEFT('Disaggregation Data'!$J$3:$J$154,255),0))),"")</f>
        <v/>
      </c>
      <c r="K54" s="522">
        <f t="shared" si="0"/>
        <v>15</v>
      </c>
      <c r="L54" s="522" t="str">
        <f t="shared" si="1"/>
        <v/>
      </c>
      <c r="M54" s="522" t="str">
        <f t="shared" si="2"/>
        <v/>
      </c>
      <c r="N54" s="481" t="b">
        <f t="shared" si="3"/>
        <v>0</v>
      </c>
      <c r="O54" s="486" t="s">
        <v>1427</v>
      </c>
      <c r="P54" s="505" t="str">
        <f t="array" ref="P54">IFERROR(IF(INDEX('Disaggregation Records'!$G$3:$G$56,MATCH(LEFT(L54,255),LEFT('Disaggregation Records'!$D$3:$D$56,255),0))=0,"",INDEX('Disaggregation Records'!$G$3:$G$56,MATCH(LEFT(L54,255),LEFT('Disaggregation Records'!$D$3:$D$56,255),0))),"")</f>
        <v/>
      </c>
      <c r="Q54" s="520" t="s">
        <v>416</v>
      </c>
      <c r="R54" s="47"/>
    </row>
    <row r="55" spans="1:18" ht="47.15" customHeight="1" x14ac:dyDescent="0.45">
      <c r="A55" s="406">
        <v>5</v>
      </c>
      <c r="B55" s="521" t="str">
        <f>IFERROR(VLOOKUP(A55,'Impact Indicators - Section B'!$A$9:$S$27,19,FALSE),"")</f>
        <v/>
      </c>
      <c r="C55" s="426" t="str">
        <f t="array" ref="C55">IFERROR(IF(INDEX('Disaggregation Records'!$E$3:$E$56,MATCH(LEFT(L55,255),LEFT('Disaggregation Records'!$D$3:$D$56,255),0))=0,"",INDEX('Disaggregation Records'!$E$3:$E$56,MATCH(LEFT(L55,255),LEFT('Disaggregation Records'!$D$3:$D$56,255),0))),"")</f>
        <v/>
      </c>
      <c r="D55" s="426" t="str">
        <f t="array" ref="D55">IFERROR(IF(INDEX('Disaggregation Records'!$F$3:$F$56,MATCH(LEFT(L55,255),LEFT('Disaggregation Records'!$D$3:$D$56,255),0))=0,"",INDEX('Disaggregation Records'!$F$3:$F$56,MATCH(LEFT(L55,255),LEFT('Disaggregation Records'!$D$3:$D$56,255),0))),"")</f>
        <v/>
      </c>
      <c r="E55" s="409" t="str">
        <f t="array" ref="E55">IFERROR(IF(INDEX('Disaggregation Data'!$K$3:$K$154,MATCH(LEFT(M55,255),LEFT('Disaggregation Data'!$J$3:$J$154,255),0))=0,"",INDEX('Disaggregation Data'!$K$3:$K$154,MATCH(LEFT(M55,255),LEFT('Disaggregation Data'!$J$3:$J$154,255),0))),"")</f>
        <v/>
      </c>
      <c r="F55" s="409" t="str">
        <f t="array" ref="F55">IFERROR(IF(INDEX('Disaggregation Data'!$L$3:$L$154,MATCH(LEFT(M55,255),LEFT('Disaggregation Data'!$J$3:$J$154,255),0))=0,"",INDEX('Disaggregation Data'!$L$3:$L$154,MATCH(LEFT(M55,255),LEFT('Disaggregation Data'!$J$3:$J$154,255),0))),"")</f>
        <v/>
      </c>
      <c r="G55" s="409" t="str">
        <f t="array" ref="G55">IFERROR(IF(INDEX('Disaggregation Data'!$O$3:$O$154,MATCH(LEFT(M55,255),LEFT('Disaggregation Data'!$J$3:$J$154,255),0))=0,"",INDEX('Disaggregation Data'!$O$3:$O$154,MATCH(LEFT(M55,255),LEFT('Disaggregation Data'!$J$3:$J$154,255),0))),"")</f>
        <v/>
      </c>
      <c r="H55" s="408" t="str">
        <f t="array" ref="H55">IFERROR(IF(INDEX('Disaggregation Data'!$P$3:$P$154,MATCH(LEFT(M55,255),LEFT('Disaggregation Data'!$J$3:$J$154,255),0))=0,"",INDEX('Disaggregation Data'!$P$3:$P$154,MATCH(LEFT(M55,255),LEFT('Disaggregation Data'!$J$3:$J$154,255),0))),"")</f>
        <v/>
      </c>
      <c r="I55" s="409" t="str">
        <f t="array" ref="I55">IFERROR(IF(INDEX('Disaggregation Data'!$M$3:$M$154,MATCH(LEFT(M55,255),LEFT('Disaggregation Data'!$J$3:$J$154,255),0))=0,"",INDEX('Disaggregation Data'!$M$3:$M$154,MATCH(LEFT(M55,255),LEFT('Disaggregation Data'!$J$3:$J$154,255),0))),"")</f>
        <v/>
      </c>
      <c r="J55" s="408" t="str">
        <f t="array" ref="J55">IFERROR(IF(INDEX('Disaggregation Data'!$N$3:$N$154,MATCH(LEFT(M55,255),LEFT('Disaggregation Data'!$J$3:$J$154,255),0))=0,"",INDEX('Disaggregation Data'!$N$3:$N$154,MATCH(LEFT(M55,255),LEFT('Disaggregation Data'!$J$3:$J$154,255),0))),"")</f>
        <v/>
      </c>
      <c r="K55" s="522">
        <f t="shared" si="0"/>
        <v>16</v>
      </c>
      <c r="L55" s="522" t="str">
        <f t="shared" si="1"/>
        <v/>
      </c>
      <c r="M55" s="522" t="str">
        <f t="shared" si="2"/>
        <v/>
      </c>
      <c r="N55" s="481" t="b">
        <f t="shared" si="3"/>
        <v>0</v>
      </c>
      <c r="O55" s="486" t="s">
        <v>1428</v>
      </c>
      <c r="P55" s="505" t="str">
        <f t="array" ref="P55">IFERROR(IF(INDEX('Disaggregation Records'!$G$3:$G$56,MATCH(LEFT(L55,255),LEFT('Disaggregation Records'!$D$3:$D$56,255),0))=0,"",INDEX('Disaggregation Records'!$G$3:$G$56,MATCH(LEFT(L55,255),LEFT('Disaggregation Records'!$D$3:$D$56,255),0))),"")</f>
        <v/>
      </c>
      <c r="Q55" s="520" t="s">
        <v>416</v>
      </c>
      <c r="R55" s="47"/>
    </row>
    <row r="56" spans="1:18" ht="47.15" customHeight="1" x14ac:dyDescent="0.45">
      <c r="A56" s="406">
        <v>5</v>
      </c>
      <c r="B56" s="521" t="str">
        <f>IFERROR(VLOOKUP(A56,'Impact Indicators - Section B'!$A$9:$S$27,19,FALSE),"")</f>
        <v/>
      </c>
      <c r="C56" s="426" t="str">
        <f t="array" ref="C56">IFERROR(IF(INDEX('Disaggregation Records'!$E$3:$E$56,MATCH(LEFT(L56,255),LEFT('Disaggregation Records'!$D$3:$D$56,255),0))=0,"",INDEX('Disaggregation Records'!$E$3:$E$56,MATCH(LEFT(L56,255),LEFT('Disaggregation Records'!$D$3:$D$56,255),0))),"")</f>
        <v/>
      </c>
      <c r="D56" s="426" t="str">
        <f t="array" ref="D56">IFERROR(IF(INDEX('Disaggregation Records'!$F$3:$F$56,MATCH(LEFT(L56,255),LEFT('Disaggregation Records'!$D$3:$D$56,255),0))=0,"",INDEX('Disaggregation Records'!$F$3:$F$56,MATCH(LEFT(L56,255),LEFT('Disaggregation Records'!$D$3:$D$56,255),0))),"")</f>
        <v/>
      </c>
      <c r="E56" s="409" t="str">
        <f t="array" ref="E56">IFERROR(IF(INDEX('Disaggregation Data'!$K$3:$K$154,MATCH(LEFT(M56,255),LEFT('Disaggregation Data'!$J$3:$J$154,255),0))=0,"",INDEX('Disaggregation Data'!$K$3:$K$154,MATCH(LEFT(M56,255),LEFT('Disaggregation Data'!$J$3:$J$154,255),0))),"")</f>
        <v/>
      </c>
      <c r="F56" s="409" t="str">
        <f t="array" ref="F56">IFERROR(IF(INDEX('Disaggregation Data'!$L$3:$L$154,MATCH(LEFT(M56,255),LEFT('Disaggregation Data'!$J$3:$J$154,255),0))=0,"",INDEX('Disaggregation Data'!$L$3:$L$154,MATCH(LEFT(M56,255),LEFT('Disaggregation Data'!$J$3:$J$154,255),0))),"")</f>
        <v/>
      </c>
      <c r="G56" s="409" t="str">
        <f t="array" ref="G56">IFERROR(IF(INDEX('Disaggregation Data'!$O$3:$O$154,MATCH(LEFT(M56,255),LEFT('Disaggregation Data'!$J$3:$J$154,255),0))=0,"",INDEX('Disaggregation Data'!$O$3:$O$154,MATCH(LEFT(M56,255),LEFT('Disaggregation Data'!$J$3:$J$154,255),0))),"")</f>
        <v/>
      </c>
      <c r="H56" s="408" t="str">
        <f t="array" ref="H56">IFERROR(IF(INDEX('Disaggregation Data'!$P$3:$P$154,MATCH(LEFT(M56,255),LEFT('Disaggregation Data'!$J$3:$J$154,255),0))=0,"",INDEX('Disaggregation Data'!$P$3:$P$154,MATCH(LEFT(M56,255),LEFT('Disaggregation Data'!$J$3:$J$154,255),0))),"")</f>
        <v/>
      </c>
      <c r="I56" s="409" t="str">
        <f t="array" ref="I56">IFERROR(IF(INDEX('Disaggregation Data'!$M$3:$M$154,MATCH(LEFT(M56,255),LEFT('Disaggregation Data'!$J$3:$J$154,255),0))=0,"",INDEX('Disaggregation Data'!$M$3:$M$154,MATCH(LEFT(M56,255),LEFT('Disaggregation Data'!$J$3:$J$154,255),0))),"")</f>
        <v/>
      </c>
      <c r="J56" s="408" t="str">
        <f t="array" ref="J56">IFERROR(IF(INDEX('Disaggregation Data'!$N$3:$N$154,MATCH(LEFT(M56,255),LEFT('Disaggregation Data'!$J$3:$J$154,255),0))=0,"",INDEX('Disaggregation Data'!$N$3:$N$154,MATCH(LEFT(M56,255),LEFT('Disaggregation Data'!$J$3:$J$154,255),0))),"")</f>
        <v/>
      </c>
      <c r="K56" s="522">
        <f t="shared" si="0"/>
        <v>17</v>
      </c>
      <c r="L56" s="522" t="str">
        <f t="shared" si="1"/>
        <v/>
      </c>
      <c r="M56" s="522" t="str">
        <f t="shared" si="2"/>
        <v/>
      </c>
      <c r="N56" s="481" t="b">
        <f t="shared" si="3"/>
        <v>0</v>
      </c>
      <c r="O56" s="486" t="s">
        <v>1429</v>
      </c>
      <c r="P56" s="505" t="str">
        <f t="array" ref="P56">IFERROR(IF(INDEX('Disaggregation Records'!$G$3:$G$56,MATCH(LEFT(L56,255),LEFT('Disaggregation Records'!$D$3:$D$56,255),0))=0,"",INDEX('Disaggregation Records'!$G$3:$G$56,MATCH(LEFT(L56,255),LEFT('Disaggregation Records'!$D$3:$D$56,255),0))),"")</f>
        <v/>
      </c>
      <c r="Q56" s="520" t="s">
        <v>416</v>
      </c>
      <c r="R56" s="47"/>
    </row>
    <row r="57" spans="1:18" ht="47.15" customHeight="1" x14ac:dyDescent="0.45">
      <c r="A57" s="406">
        <v>5</v>
      </c>
      <c r="B57" s="521" t="str">
        <f>IFERROR(VLOOKUP(A57,'Impact Indicators - Section B'!$A$9:$S$27,19,FALSE),"")</f>
        <v/>
      </c>
      <c r="C57" s="426" t="str">
        <f t="array" ref="C57">IFERROR(IF(INDEX('Disaggregation Records'!$E$3:$E$56,MATCH(LEFT(L57,255),LEFT('Disaggregation Records'!$D$3:$D$56,255),0))=0,"",INDEX('Disaggregation Records'!$E$3:$E$56,MATCH(LEFT(L57,255),LEFT('Disaggregation Records'!$D$3:$D$56,255),0))),"")</f>
        <v/>
      </c>
      <c r="D57" s="426" t="str">
        <f t="array" ref="D57">IFERROR(IF(INDEX('Disaggregation Records'!$F$3:$F$56,MATCH(LEFT(L57,255),LEFT('Disaggregation Records'!$D$3:$D$56,255),0))=0,"",INDEX('Disaggregation Records'!$F$3:$F$56,MATCH(LEFT(L57,255),LEFT('Disaggregation Records'!$D$3:$D$56,255),0))),"")</f>
        <v/>
      </c>
      <c r="E57" s="409" t="str">
        <f t="array" ref="E57">IFERROR(IF(INDEX('Disaggregation Data'!$K$3:$K$154,MATCH(LEFT(M57,255),LEFT('Disaggregation Data'!$J$3:$J$154,255),0))=0,"",INDEX('Disaggregation Data'!$K$3:$K$154,MATCH(LEFT(M57,255),LEFT('Disaggregation Data'!$J$3:$J$154,255),0))),"")</f>
        <v/>
      </c>
      <c r="F57" s="409" t="str">
        <f t="array" ref="F57">IFERROR(IF(INDEX('Disaggregation Data'!$L$3:$L$154,MATCH(LEFT(M57,255),LEFT('Disaggregation Data'!$J$3:$J$154,255),0))=0,"",INDEX('Disaggregation Data'!$L$3:$L$154,MATCH(LEFT(M57,255),LEFT('Disaggregation Data'!$J$3:$J$154,255),0))),"")</f>
        <v/>
      </c>
      <c r="G57" s="409" t="str">
        <f t="array" ref="G57">IFERROR(IF(INDEX('Disaggregation Data'!$O$3:$O$154,MATCH(LEFT(M57,255),LEFT('Disaggregation Data'!$J$3:$J$154,255),0))=0,"",INDEX('Disaggregation Data'!$O$3:$O$154,MATCH(LEFT(M57,255),LEFT('Disaggregation Data'!$J$3:$J$154,255),0))),"")</f>
        <v/>
      </c>
      <c r="H57" s="408" t="str">
        <f t="array" ref="H57">IFERROR(IF(INDEX('Disaggregation Data'!$P$3:$P$154,MATCH(LEFT(M57,255),LEFT('Disaggregation Data'!$J$3:$J$154,255),0))=0,"",INDEX('Disaggregation Data'!$P$3:$P$154,MATCH(LEFT(M57,255),LEFT('Disaggregation Data'!$J$3:$J$154,255),0))),"")</f>
        <v/>
      </c>
      <c r="I57" s="409" t="str">
        <f t="array" ref="I57">IFERROR(IF(INDEX('Disaggregation Data'!$M$3:$M$154,MATCH(LEFT(M57,255),LEFT('Disaggregation Data'!$J$3:$J$154,255),0))=0,"",INDEX('Disaggregation Data'!$M$3:$M$154,MATCH(LEFT(M57,255),LEFT('Disaggregation Data'!$J$3:$J$154,255),0))),"")</f>
        <v/>
      </c>
      <c r="J57" s="408" t="str">
        <f t="array" ref="J57">IFERROR(IF(INDEX('Disaggregation Data'!$N$3:$N$154,MATCH(LEFT(M57,255),LEFT('Disaggregation Data'!$J$3:$J$154,255),0))=0,"",INDEX('Disaggregation Data'!$N$3:$N$154,MATCH(LEFT(M57,255),LEFT('Disaggregation Data'!$J$3:$J$154,255),0))),"")</f>
        <v/>
      </c>
      <c r="K57" s="522">
        <f t="shared" si="0"/>
        <v>18</v>
      </c>
      <c r="L57" s="522" t="str">
        <f t="shared" si="1"/>
        <v/>
      </c>
      <c r="M57" s="522" t="str">
        <f t="shared" si="2"/>
        <v/>
      </c>
      <c r="N57" s="481" t="b">
        <f t="shared" si="3"/>
        <v>0</v>
      </c>
      <c r="O57" s="486" t="s">
        <v>1430</v>
      </c>
      <c r="P57" s="505" t="str">
        <f t="array" ref="P57">IFERROR(IF(INDEX('Disaggregation Records'!$G$3:$G$56,MATCH(LEFT(L57,255),LEFT('Disaggregation Records'!$D$3:$D$56,255),0))=0,"",INDEX('Disaggregation Records'!$G$3:$G$56,MATCH(LEFT(L57,255),LEFT('Disaggregation Records'!$D$3:$D$56,255),0))),"")</f>
        <v/>
      </c>
      <c r="Q57" s="520" t="s">
        <v>416</v>
      </c>
      <c r="R57" s="47"/>
    </row>
    <row r="58" spans="1:18" ht="47.15" customHeight="1" x14ac:dyDescent="0.45">
      <c r="A58" s="406">
        <v>5</v>
      </c>
      <c r="B58" s="521" t="str">
        <f>IFERROR(VLOOKUP(A58,'Impact Indicators - Section B'!$A$9:$S$27,19,FALSE),"")</f>
        <v/>
      </c>
      <c r="C58" s="426" t="str">
        <f t="array" ref="C58">IFERROR(IF(INDEX('Disaggregation Records'!$E$3:$E$56,MATCH(LEFT(L58,255),LEFT('Disaggregation Records'!$D$3:$D$56,255),0))=0,"",INDEX('Disaggregation Records'!$E$3:$E$56,MATCH(LEFT(L58,255),LEFT('Disaggregation Records'!$D$3:$D$56,255),0))),"")</f>
        <v/>
      </c>
      <c r="D58" s="426" t="str">
        <f t="array" ref="D58">IFERROR(IF(INDEX('Disaggregation Records'!$F$3:$F$56,MATCH(LEFT(L58,255),LEFT('Disaggregation Records'!$D$3:$D$56,255),0))=0,"",INDEX('Disaggregation Records'!$F$3:$F$56,MATCH(LEFT(L58,255),LEFT('Disaggregation Records'!$D$3:$D$56,255),0))),"")</f>
        <v/>
      </c>
      <c r="E58" s="409" t="str">
        <f t="array" ref="E58">IFERROR(IF(INDEX('Disaggregation Data'!$K$3:$K$154,MATCH(LEFT(M58,255),LEFT('Disaggregation Data'!$J$3:$J$154,255),0))=0,"",INDEX('Disaggregation Data'!$K$3:$K$154,MATCH(LEFT(M58,255),LEFT('Disaggregation Data'!$J$3:$J$154,255),0))),"")</f>
        <v/>
      </c>
      <c r="F58" s="409" t="str">
        <f t="array" ref="F58">IFERROR(IF(INDEX('Disaggregation Data'!$L$3:$L$154,MATCH(LEFT(M58,255),LEFT('Disaggregation Data'!$J$3:$J$154,255),0))=0,"",INDEX('Disaggregation Data'!$L$3:$L$154,MATCH(LEFT(M58,255),LEFT('Disaggregation Data'!$J$3:$J$154,255),0))),"")</f>
        <v/>
      </c>
      <c r="G58" s="409" t="str">
        <f t="array" ref="G58">IFERROR(IF(INDEX('Disaggregation Data'!$O$3:$O$154,MATCH(LEFT(M58,255),LEFT('Disaggregation Data'!$J$3:$J$154,255),0))=0,"",INDEX('Disaggregation Data'!$O$3:$O$154,MATCH(LEFT(M58,255),LEFT('Disaggregation Data'!$J$3:$J$154,255),0))),"")</f>
        <v/>
      </c>
      <c r="H58" s="408" t="str">
        <f t="array" ref="H58">IFERROR(IF(INDEX('Disaggregation Data'!$P$3:$P$154,MATCH(LEFT(M58,255),LEFT('Disaggregation Data'!$J$3:$J$154,255),0))=0,"",INDEX('Disaggregation Data'!$P$3:$P$154,MATCH(LEFT(M58,255),LEFT('Disaggregation Data'!$J$3:$J$154,255),0))),"")</f>
        <v/>
      </c>
      <c r="I58" s="409" t="str">
        <f t="array" ref="I58">IFERROR(IF(INDEX('Disaggregation Data'!$M$3:$M$154,MATCH(LEFT(M58,255),LEFT('Disaggregation Data'!$J$3:$J$154,255),0))=0,"",INDEX('Disaggregation Data'!$M$3:$M$154,MATCH(LEFT(M58,255),LEFT('Disaggregation Data'!$J$3:$J$154,255),0))),"")</f>
        <v/>
      </c>
      <c r="J58" s="408" t="str">
        <f t="array" ref="J58">IFERROR(IF(INDEX('Disaggregation Data'!$N$3:$N$154,MATCH(LEFT(M58,255),LEFT('Disaggregation Data'!$J$3:$J$154,255),0))=0,"",INDEX('Disaggregation Data'!$N$3:$N$154,MATCH(LEFT(M58,255),LEFT('Disaggregation Data'!$J$3:$J$154,255),0))),"")</f>
        <v/>
      </c>
      <c r="K58" s="522">
        <f t="shared" si="0"/>
        <v>19</v>
      </c>
      <c r="L58" s="522" t="str">
        <f t="shared" si="1"/>
        <v/>
      </c>
      <c r="M58" s="522" t="str">
        <f t="shared" si="2"/>
        <v/>
      </c>
      <c r="N58" s="481" t="b">
        <f t="shared" si="3"/>
        <v>0</v>
      </c>
      <c r="O58" s="486" t="s">
        <v>1431</v>
      </c>
      <c r="P58" s="505" t="str">
        <f t="array" ref="P58">IFERROR(IF(INDEX('Disaggregation Records'!$G$3:$G$56,MATCH(LEFT(L58,255),LEFT('Disaggregation Records'!$D$3:$D$56,255),0))=0,"",INDEX('Disaggregation Records'!$G$3:$G$56,MATCH(LEFT(L58,255),LEFT('Disaggregation Records'!$D$3:$D$56,255),0))),"")</f>
        <v/>
      </c>
      <c r="Q58" s="520" t="s">
        <v>416</v>
      </c>
      <c r="R58" s="47"/>
    </row>
    <row r="59" spans="1:18" ht="47.15" customHeight="1" x14ac:dyDescent="0.45">
      <c r="A59" s="406">
        <v>6</v>
      </c>
      <c r="B59" s="521" t="str">
        <f>IFERROR(VLOOKUP(A59,'Impact Indicators - Section B'!$A$9:$S$27,19,FALSE),"")</f>
        <v/>
      </c>
      <c r="C59" s="426" t="str">
        <f t="array" ref="C59">IFERROR(IF(INDEX('Disaggregation Records'!$E$3:$E$56,MATCH(LEFT(L59,255),LEFT('Disaggregation Records'!$D$3:$D$56,255),0))=0,"",INDEX('Disaggregation Records'!$E$3:$E$56,MATCH(LEFT(L59,255),LEFT('Disaggregation Records'!$D$3:$D$56,255),0))),"")</f>
        <v/>
      </c>
      <c r="D59" s="426" t="str">
        <f t="array" ref="D59">IFERROR(IF(INDEX('Disaggregation Records'!$F$3:$F$56,MATCH(LEFT(L59,255),LEFT('Disaggregation Records'!$D$3:$D$56,255),0))=0,"",INDEX('Disaggregation Records'!$F$3:$F$56,MATCH(LEFT(L59,255),LEFT('Disaggregation Records'!$D$3:$D$56,255),0))),"")</f>
        <v/>
      </c>
      <c r="E59" s="409" t="str">
        <f t="array" ref="E59">IFERROR(IF(INDEX('Disaggregation Data'!$K$3:$K$154,MATCH(LEFT(M59,255),LEFT('Disaggregation Data'!$J$3:$J$154,255),0))=0,"",INDEX('Disaggregation Data'!$K$3:$K$154,MATCH(LEFT(M59,255),LEFT('Disaggregation Data'!$J$3:$J$154,255),0))),"")</f>
        <v/>
      </c>
      <c r="F59" s="409" t="str">
        <f t="array" ref="F59">IFERROR(IF(INDEX('Disaggregation Data'!$L$3:$L$154,MATCH(LEFT(M59,255),LEFT('Disaggregation Data'!$J$3:$J$154,255),0))=0,"",INDEX('Disaggregation Data'!$L$3:$L$154,MATCH(LEFT(M59,255),LEFT('Disaggregation Data'!$J$3:$J$154,255),0))),"")</f>
        <v/>
      </c>
      <c r="G59" s="409" t="str">
        <f t="array" ref="G59">IFERROR(IF(INDEX('Disaggregation Data'!$O$3:$O$154,MATCH(LEFT(M59,255),LEFT('Disaggregation Data'!$J$3:$J$154,255),0))=0,"",INDEX('Disaggregation Data'!$O$3:$O$154,MATCH(LEFT(M59,255),LEFT('Disaggregation Data'!$J$3:$J$154,255),0))),"")</f>
        <v/>
      </c>
      <c r="H59" s="408" t="str">
        <f t="array" ref="H59">IFERROR(IF(INDEX('Disaggregation Data'!$P$3:$P$154,MATCH(LEFT(M59,255),LEFT('Disaggregation Data'!$J$3:$J$154,255),0))=0,"",INDEX('Disaggregation Data'!$P$3:$P$154,MATCH(LEFT(M59,255),LEFT('Disaggregation Data'!$J$3:$J$154,255),0))),"")</f>
        <v/>
      </c>
      <c r="I59" s="409" t="str">
        <f t="array" ref="I59">IFERROR(IF(INDEX('Disaggregation Data'!$M$3:$M$154,MATCH(LEFT(M59,255),LEFT('Disaggregation Data'!$J$3:$J$154,255),0))=0,"",INDEX('Disaggregation Data'!$M$3:$M$154,MATCH(LEFT(M59,255),LEFT('Disaggregation Data'!$J$3:$J$154,255),0))),"")</f>
        <v/>
      </c>
      <c r="J59" s="408" t="str">
        <f t="array" ref="J59">IFERROR(IF(INDEX('Disaggregation Data'!$N$3:$N$154,MATCH(LEFT(M59,255),LEFT('Disaggregation Data'!$J$3:$J$154,255),0))=0,"",INDEX('Disaggregation Data'!$N$3:$N$154,MATCH(LEFT(M59,255),LEFT('Disaggregation Data'!$J$3:$J$154,255),0))),"")</f>
        <v/>
      </c>
      <c r="K59" s="522">
        <f t="shared" si="0"/>
        <v>20</v>
      </c>
      <c r="L59" s="522" t="str">
        <f t="shared" si="1"/>
        <v/>
      </c>
      <c r="M59" s="522" t="str">
        <f t="shared" si="2"/>
        <v/>
      </c>
      <c r="N59" s="481" t="b">
        <f t="shared" si="3"/>
        <v>0</v>
      </c>
      <c r="O59" s="486" t="s">
        <v>1432</v>
      </c>
      <c r="P59" s="505" t="str">
        <f t="array" ref="P59">IFERROR(IF(INDEX('Disaggregation Records'!$G$3:$G$56,MATCH(LEFT(L59,255),LEFT('Disaggregation Records'!$D$3:$D$56,255),0))=0,"",INDEX('Disaggregation Records'!$G$3:$G$56,MATCH(LEFT(L59,255),LEFT('Disaggregation Records'!$D$3:$D$56,255),0))),"")</f>
        <v/>
      </c>
      <c r="Q59" s="520" t="s">
        <v>417</v>
      </c>
      <c r="R59" s="47"/>
    </row>
    <row r="60" spans="1:18" ht="47.15" customHeight="1" x14ac:dyDescent="0.45">
      <c r="A60" s="406">
        <v>6</v>
      </c>
      <c r="B60" s="521" t="str">
        <f>IFERROR(VLOOKUP(A60,'Impact Indicators - Section B'!$A$9:$S$27,19,FALSE),"")</f>
        <v/>
      </c>
      <c r="C60" s="426" t="str">
        <f t="array" ref="C60">IFERROR(IF(INDEX('Disaggregation Records'!$E$3:$E$56,MATCH(LEFT(L60,255),LEFT('Disaggregation Records'!$D$3:$D$56,255),0))=0,"",INDEX('Disaggregation Records'!$E$3:$E$56,MATCH(LEFT(L60,255),LEFT('Disaggregation Records'!$D$3:$D$56,255),0))),"")</f>
        <v/>
      </c>
      <c r="D60" s="426" t="str">
        <f t="array" ref="D60">IFERROR(IF(INDEX('Disaggregation Records'!$F$3:$F$56,MATCH(LEFT(L60,255),LEFT('Disaggregation Records'!$D$3:$D$56,255),0))=0,"",INDEX('Disaggregation Records'!$F$3:$F$56,MATCH(LEFT(L60,255),LEFT('Disaggregation Records'!$D$3:$D$56,255),0))),"")</f>
        <v/>
      </c>
      <c r="E60" s="409" t="str">
        <f t="array" ref="E60">IFERROR(IF(INDEX('Disaggregation Data'!$K$3:$K$154,MATCH(LEFT(M60,255),LEFT('Disaggregation Data'!$J$3:$J$154,255),0))=0,"",INDEX('Disaggregation Data'!$K$3:$K$154,MATCH(LEFT(M60,255),LEFT('Disaggregation Data'!$J$3:$J$154,255),0))),"")</f>
        <v/>
      </c>
      <c r="F60" s="409" t="str">
        <f t="array" ref="F60">IFERROR(IF(INDEX('Disaggregation Data'!$L$3:$L$154,MATCH(LEFT(M60,255),LEFT('Disaggregation Data'!$J$3:$J$154,255),0))=0,"",INDEX('Disaggregation Data'!$L$3:$L$154,MATCH(LEFT(M60,255),LEFT('Disaggregation Data'!$J$3:$J$154,255),0))),"")</f>
        <v/>
      </c>
      <c r="G60" s="409" t="str">
        <f t="array" ref="G60">IFERROR(IF(INDEX('Disaggregation Data'!$O$3:$O$154,MATCH(LEFT(M60,255),LEFT('Disaggregation Data'!$J$3:$J$154,255),0))=0,"",INDEX('Disaggregation Data'!$O$3:$O$154,MATCH(LEFT(M60,255),LEFT('Disaggregation Data'!$J$3:$J$154,255),0))),"")</f>
        <v/>
      </c>
      <c r="H60" s="408" t="str">
        <f t="array" ref="H60">IFERROR(IF(INDEX('Disaggregation Data'!$P$3:$P$154,MATCH(LEFT(M60,255),LEFT('Disaggregation Data'!$J$3:$J$154,255),0))=0,"",INDEX('Disaggregation Data'!$P$3:$P$154,MATCH(LEFT(M60,255),LEFT('Disaggregation Data'!$J$3:$J$154,255),0))),"")</f>
        <v/>
      </c>
      <c r="I60" s="409" t="str">
        <f t="array" ref="I60">IFERROR(IF(INDEX('Disaggregation Data'!$M$3:$M$154,MATCH(LEFT(M60,255),LEFT('Disaggregation Data'!$J$3:$J$154,255),0))=0,"",INDEX('Disaggregation Data'!$M$3:$M$154,MATCH(LEFT(M60,255),LEFT('Disaggregation Data'!$J$3:$J$154,255),0))),"")</f>
        <v/>
      </c>
      <c r="J60" s="408" t="str">
        <f t="array" ref="J60">IFERROR(IF(INDEX('Disaggregation Data'!$N$3:$N$154,MATCH(LEFT(M60,255),LEFT('Disaggregation Data'!$J$3:$J$154,255),0))=0,"",INDEX('Disaggregation Data'!$N$3:$N$154,MATCH(LEFT(M60,255),LEFT('Disaggregation Data'!$J$3:$J$154,255),0))),"")</f>
        <v/>
      </c>
      <c r="K60" s="522">
        <f t="shared" si="0"/>
        <v>21</v>
      </c>
      <c r="L60" s="522" t="str">
        <f t="shared" si="1"/>
        <v/>
      </c>
      <c r="M60" s="522" t="str">
        <f t="shared" si="2"/>
        <v/>
      </c>
      <c r="N60" s="481" t="b">
        <f t="shared" si="3"/>
        <v>0</v>
      </c>
      <c r="O60" s="486" t="s">
        <v>1433</v>
      </c>
      <c r="P60" s="505" t="str">
        <f t="array" ref="P60">IFERROR(IF(INDEX('Disaggregation Records'!$G$3:$G$56,MATCH(LEFT(L60,255),LEFT('Disaggregation Records'!$D$3:$D$56,255),0))=0,"",INDEX('Disaggregation Records'!$G$3:$G$56,MATCH(LEFT(L60,255),LEFT('Disaggregation Records'!$D$3:$D$56,255),0))),"")</f>
        <v/>
      </c>
      <c r="Q60" s="520" t="s">
        <v>417</v>
      </c>
      <c r="R60" s="47"/>
    </row>
    <row r="61" spans="1:18" ht="47.15" customHeight="1" x14ac:dyDescent="0.45">
      <c r="A61" s="406">
        <v>6</v>
      </c>
      <c r="B61" s="521" t="str">
        <f>IFERROR(VLOOKUP(A61,'Impact Indicators - Section B'!$A$9:$S$27,19,FALSE),"")</f>
        <v/>
      </c>
      <c r="C61" s="426" t="str">
        <f t="array" ref="C61">IFERROR(IF(INDEX('Disaggregation Records'!$E$3:$E$56,MATCH(LEFT(L61,255),LEFT('Disaggregation Records'!$D$3:$D$56,255),0))=0,"",INDEX('Disaggregation Records'!$E$3:$E$56,MATCH(LEFT(L61,255),LEFT('Disaggregation Records'!$D$3:$D$56,255),0))),"")</f>
        <v/>
      </c>
      <c r="D61" s="426" t="str">
        <f t="array" ref="D61">IFERROR(IF(INDEX('Disaggregation Records'!$F$3:$F$56,MATCH(LEFT(L61,255),LEFT('Disaggregation Records'!$D$3:$D$56,255),0))=0,"",INDEX('Disaggregation Records'!$F$3:$F$56,MATCH(LEFT(L61,255),LEFT('Disaggregation Records'!$D$3:$D$56,255),0))),"")</f>
        <v/>
      </c>
      <c r="E61" s="409" t="str">
        <f t="array" ref="E61">IFERROR(IF(INDEX('Disaggregation Data'!$K$3:$K$154,MATCH(LEFT(M61,255),LEFT('Disaggregation Data'!$J$3:$J$154,255),0))=0,"",INDEX('Disaggregation Data'!$K$3:$K$154,MATCH(LEFT(M61,255),LEFT('Disaggregation Data'!$J$3:$J$154,255),0))),"")</f>
        <v/>
      </c>
      <c r="F61" s="409" t="str">
        <f t="array" ref="F61">IFERROR(IF(INDEX('Disaggregation Data'!$L$3:$L$154,MATCH(LEFT(M61,255),LEFT('Disaggregation Data'!$J$3:$J$154,255),0))=0,"",INDEX('Disaggregation Data'!$L$3:$L$154,MATCH(LEFT(M61,255),LEFT('Disaggregation Data'!$J$3:$J$154,255),0))),"")</f>
        <v/>
      </c>
      <c r="G61" s="409" t="str">
        <f t="array" ref="G61">IFERROR(IF(INDEX('Disaggregation Data'!$O$3:$O$154,MATCH(LEFT(M61,255),LEFT('Disaggregation Data'!$J$3:$J$154,255),0))=0,"",INDEX('Disaggregation Data'!$O$3:$O$154,MATCH(LEFT(M61,255),LEFT('Disaggregation Data'!$J$3:$J$154,255),0))),"")</f>
        <v/>
      </c>
      <c r="H61" s="408" t="str">
        <f t="array" ref="H61">IFERROR(IF(INDEX('Disaggregation Data'!$P$3:$P$154,MATCH(LEFT(M61,255),LEFT('Disaggregation Data'!$J$3:$J$154,255),0))=0,"",INDEX('Disaggregation Data'!$P$3:$P$154,MATCH(LEFT(M61,255),LEFT('Disaggregation Data'!$J$3:$J$154,255),0))),"")</f>
        <v/>
      </c>
      <c r="I61" s="409" t="str">
        <f t="array" ref="I61">IFERROR(IF(INDEX('Disaggregation Data'!$M$3:$M$154,MATCH(LEFT(M61,255),LEFT('Disaggregation Data'!$J$3:$J$154,255),0))=0,"",INDEX('Disaggregation Data'!$M$3:$M$154,MATCH(LEFT(M61,255),LEFT('Disaggregation Data'!$J$3:$J$154,255),0))),"")</f>
        <v/>
      </c>
      <c r="J61" s="408" t="str">
        <f t="array" ref="J61">IFERROR(IF(INDEX('Disaggregation Data'!$N$3:$N$154,MATCH(LEFT(M61,255),LEFT('Disaggregation Data'!$J$3:$J$154,255),0))=0,"",INDEX('Disaggregation Data'!$N$3:$N$154,MATCH(LEFT(M61,255),LEFT('Disaggregation Data'!$J$3:$J$154,255),0))),"")</f>
        <v/>
      </c>
      <c r="K61" s="522">
        <f t="shared" si="0"/>
        <v>22</v>
      </c>
      <c r="L61" s="522" t="str">
        <f t="shared" si="1"/>
        <v/>
      </c>
      <c r="M61" s="522" t="str">
        <f t="shared" si="2"/>
        <v/>
      </c>
      <c r="N61" s="481" t="b">
        <f t="shared" si="3"/>
        <v>0</v>
      </c>
      <c r="O61" s="486" t="s">
        <v>1434</v>
      </c>
      <c r="P61" s="505" t="str">
        <f t="array" ref="P61">IFERROR(IF(INDEX('Disaggregation Records'!$G$3:$G$56,MATCH(LEFT(L61,255),LEFT('Disaggregation Records'!$D$3:$D$56,255),0))=0,"",INDEX('Disaggregation Records'!$G$3:$G$56,MATCH(LEFT(L61,255),LEFT('Disaggregation Records'!$D$3:$D$56,255),0))),"")</f>
        <v/>
      </c>
      <c r="Q61" s="520" t="s">
        <v>417</v>
      </c>
      <c r="R61" s="47"/>
    </row>
    <row r="62" spans="1:18" ht="47.15" customHeight="1" x14ac:dyDescent="0.45">
      <c r="A62" s="406">
        <v>6</v>
      </c>
      <c r="B62" s="521" t="str">
        <f>IFERROR(VLOOKUP(A62,'Impact Indicators - Section B'!$A$9:$S$27,19,FALSE),"")</f>
        <v/>
      </c>
      <c r="C62" s="426" t="str">
        <f t="array" ref="C62">IFERROR(IF(INDEX('Disaggregation Records'!$E$3:$E$56,MATCH(LEFT(L62,255),LEFT('Disaggregation Records'!$D$3:$D$56,255),0))=0,"",INDEX('Disaggregation Records'!$E$3:$E$56,MATCH(LEFT(L62,255),LEFT('Disaggregation Records'!$D$3:$D$56,255),0))),"")</f>
        <v/>
      </c>
      <c r="D62" s="426" t="str">
        <f t="array" ref="D62">IFERROR(IF(INDEX('Disaggregation Records'!$F$3:$F$56,MATCH(LEFT(L62,255),LEFT('Disaggregation Records'!$D$3:$D$56,255),0))=0,"",INDEX('Disaggregation Records'!$F$3:$F$56,MATCH(LEFT(L62,255),LEFT('Disaggregation Records'!$D$3:$D$56,255),0))),"")</f>
        <v/>
      </c>
      <c r="E62" s="409" t="str">
        <f t="array" ref="E62">IFERROR(IF(INDEX('Disaggregation Data'!$K$3:$K$154,MATCH(LEFT(M62,255),LEFT('Disaggregation Data'!$J$3:$J$154,255),0))=0,"",INDEX('Disaggregation Data'!$K$3:$K$154,MATCH(LEFT(M62,255),LEFT('Disaggregation Data'!$J$3:$J$154,255),0))),"")</f>
        <v/>
      </c>
      <c r="F62" s="409" t="str">
        <f t="array" ref="F62">IFERROR(IF(INDEX('Disaggregation Data'!$L$3:$L$154,MATCH(LEFT(M62,255),LEFT('Disaggregation Data'!$J$3:$J$154,255),0))=0,"",INDEX('Disaggregation Data'!$L$3:$L$154,MATCH(LEFT(M62,255),LEFT('Disaggregation Data'!$J$3:$J$154,255),0))),"")</f>
        <v/>
      </c>
      <c r="G62" s="409" t="str">
        <f t="array" ref="G62">IFERROR(IF(INDEX('Disaggregation Data'!$O$3:$O$154,MATCH(LEFT(M62,255),LEFT('Disaggregation Data'!$J$3:$J$154,255),0))=0,"",INDEX('Disaggregation Data'!$O$3:$O$154,MATCH(LEFT(M62,255),LEFT('Disaggregation Data'!$J$3:$J$154,255),0))),"")</f>
        <v/>
      </c>
      <c r="H62" s="408" t="str">
        <f t="array" ref="H62">IFERROR(IF(INDEX('Disaggregation Data'!$P$3:$P$154,MATCH(LEFT(M62,255),LEFT('Disaggregation Data'!$J$3:$J$154,255),0))=0,"",INDEX('Disaggregation Data'!$P$3:$P$154,MATCH(LEFT(M62,255),LEFT('Disaggregation Data'!$J$3:$J$154,255),0))),"")</f>
        <v/>
      </c>
      <c r="I62" s="409" t="str">
        <f t="array" ref="I62">IFERROR(IF(INDEX('Disaggregation Data'!$M$3:$M$154,MATCH(LEFT(M62,255),LEFT('Disaggregation Data'!$J$3:$J$154,255),0))=0,"",INDEX('Disaggregation Data'!$M$3:$M$154,MATCH(LEFT(M62,255),LEFT('Disaggregation Data'!$J$3:$J$154,255),0))),"")</f>
        <v/>
      </c>
      <c r="J62" s="408" t="str">
        <f t="array" ref="J62">IFERROR(IF(INDEX('Disaggregation Data'!$N$3:$N$154,MATCH(LEFT(M62,255),LEFT('Disaggregation Data'!$J$3:$J$154,255),0))=0,"",INDEX('Disaggregation Data'!$N$3:$N$154,MATCH(LEFT(M62,255),LEFT('Disaggregation Data'!$J$3:$J$154,255),0))),"")</f>
        <v/>
      </c>
      <c r="K62" s="522">
        <f t="shared" si="0"/>
        <v>23</v>
      </c>
      <c r="L62" s="522" t="str">
        <f t="shared" si="1"/>
        <v/>
      </c>
      <c r="M62" s="522" t="str">
        <f t="shared" si="2"/>
        <v/>
      </c>
      <c r="N62" s="481" t="b">
        <f t="shared" si="3"/>
        <v>0</v>
      </c>
      <c r="O62" s="486" t="s">
        <v>1435</v>
      </c>
      <c r="P62" s="505" t="str">
        <f t="array" ref="P62">IFERROR(IF(INDEX('Disaggregation Records'!$G$3:$G$56,MATCH(LEFT(L62,255),LEFT('Disaggregation Records'!$D$3:$D$56,255),0))=0,"",INDEX('Disaggregation Records'!$G$3:$G$56,MATCH(LEFT(L62,255),LEFT('Disaggregation Records'!$D$3:$D$56,255),0))),"")</f>
        <v/>
      </c>
      <c r="Q62" s="520" t="s">
        <v>417</v>
      </c>
      <c r="R62" s="47"/>
    </row>
    <row r="63" spans="1:18" ht="47.15" customHeight="1" x14ac:dyDescent="0.45">
      <c r="A63" s="406">
        <v>6</v>
      </c>
      <c r="B63" s="521" t="str">
        <f>IFERROR(VLOOKUP(A63,'Impact Indicators - Section B'!$A$9:$S$27,19,FALSE),"")</f>
        <v/>
      </c>
      <c r="C63" s="426" t="str">
        <f t="array" ref="C63">IFERROR(IF(INDEX('Disaggregation Records'!$E$3:$E$56,MATCH(LEFT(L63,255),LEFT('Disaggregation Records'!$D$3:$D$56,255),0))=0,"",INDEX('Disaggregation Records'!$E$3:$E$56,MATCH(LEFT(L63,255),LEFT('Disaggregation Records'!$D$3:$D$56,255),0))),"")</f>
        <v/>
      </c>
      <c r="D63" s="426" t="str">
        <f t="array" ref="D63">IFERROR(IF(INDEX('Disaggregation Records'!$F$3:$F$56,MATCH(LEFT(L63,255),LEFT('Disaggregation Records'!$D$3:$D$56,255),0))=0,"",INDEX('Disaggregation Records'!$F$3:$F$56,MATCH(LEFT(L63,255),LEFT('Disaggregation Records'!$D$3:$D$56,255),0))),"")</f>
        <v/>
      </c>
      <c r="E63" s="409" t="str">
        <f t="array" ref="E63">IFERROR(IF(INDEX('Disaggregation Data'!$K$3:$K$154,MATCH(LEFT(M63,255),LEFT('Disaggregation Data'!$J$3:$J$154,255),0))=0,"",INDEX('Disaggregation Data'!$K$3:$K$154,MATCH(LEFT(M63,255),LEFT('Disaggregation Data'!$J$3:$J$154,255),0))),"")</f>
        <v/>
      </c>
      <c r="F63" s="409" t="str">
        <f t="array" ref="F63">IFERROR(IF(INDEX('Disaggregation Data'!$L$3:$L$154,MATCH(LEFT(M63,255),LEFT('Disaggregation Data'!$J$3:$J$154,255),0))=0,"",INDEX('Disaggregation Data'!$L$3:$L$154,MATCH(LEFT(M63,255),LEFT('Disaggregation Data'!$J$3:$J$154,255),0))),"")</f>
        <v/>
      </c>
      <c r="G63" s="409" t="str">
        <f t="array" ref="G63">IFERROR(IF(INDEX('Disaggregation Data'!$O$3:$O$154,MATCH(LEFT(M63,255),LEFT('Disaggregation Data'!$J$3:$J$154,255),0))=0,"",INDEX('Disaggregation Data'!$O$3:$O$154,MATCH(LEFT(M63,255),LEFT('Disaggregation Data'!$J$3:$J$154,255),0))),"")</f>
        <v/>
      </c>
      <c r="H63" s="408" t="str">
        <f t="array" ref="H63">IFERROR(IF(INDEX('Disaggregation Data'!$P$3:$P$154,MATCH(LEFT(M63,255),LEFT('Disaggregation Data'!$J$3:$J$154,255),0))=0,"",INDEX('Disaggregation Data'!$P$3:$P$154,MATCH(LEFT(M63,255),LEFT('Disaggregation Data'!$J$3:$J$154,255),0))),"")</f>
        <v/>
      </c>
      <c r="I63" s="409" t="str">
        <f t="array" ref="I63">IFERROR(IF(INDEX('Disaggregation Data'!$M$3:$M$154,MATCH(LEFT(M63,255),LEFT('Disaggregation Data'!$J$3:$J$154,255),0))=0,"",INDEX('Disaggregation Data'!$M$3:$M$154,MATCH(LEFT(M63,255),LEFT('Disaggregation Data'!$J$3:$J$154,255),0))),"")</f>
        <v/>
      </c>
      <c r="J63" s="408" t="str">
        <f t="array" ref="J63">IFERROR(IF(INDEX('Disaggregation Data'!$N$3:$N$154,MATCH(LEFT(M63,255),LEFT('Disaggregation Data'!$J$3:$J$154,255),0))=0,"",INDEX('Disaggregation Data'!$N$3:$N$154,MATCH(LEFT(M63,255),LEFT('Disaggregation Data'!$J$3:$J$154,255),0))),"")</f>
        <v/>
      </c>
      <c r="K63" s="522">
        <f t="shared" si="0"/>
        <v>24</v>
      </c>
      <c r="L63" s="522" t="str">
        <f t="shared" si="1"/>
        <v/>
      </c>
      <c r="M63" s="522" t="str">
        <f t="shared" si="2"/>
        <v/>
      </c>
      <c r="N63" s="481" t="b">
        <f t="shared" si="3"/>
        <v>0</v>
      </c>
      <c r="O63" s="486" t="s">
        <v>1436</v>
      </c>
      <c r="P63" s="505" t="str">
        <f t="array" ref="P63">IFERROR(IF(INDEX('Disaggregation Records'!$G$3:$G$56,MATCH(LEFT(L63,255),LEFT('Disaggregation Records'!$D$3:$D$56,255),0))=0,"",INDEX('Disaggregation Records'!$G$3:$G$56,MATCH(LEFT(L63,255),LEFT('Disaggregation Records'!$D$3:$D$56,255),0))),"")</f>
        <v/>
      </c>
      <c r="Q63" s="520" t="s">
        <v>417</v>
      </c>
      <c r="R63" s="47"/>
    </row>
    <row r="64" spans="1:18" ht="47.15" customHeight="1" x14ac:dyDescent="0.45">
      <c r="A64" s="406">
        <v>6</v>
      </c>
      <c r="B64" s="521" t="str">
        <f>IFERROR(VLOOKUP(A64,'Impact Indicators - Section B'!$A$9:$S$27,19,FALSE),"")</f>
        <v/>
      </c>
      <c r="C64" s="426" t="str">
        <f t="array" ref="C64">IFERROR(IF(INDEX('Disaggregation Records'!$E$3:$E$56,MATCH(LEFT(L64,255),LEFT('Disaggregation Records'!$D$3:$D$56,255),0))=0,"",INDEX('Disaggregation Records'!$E$3:$E$56,MATCH(LEFT(L64,255),LEFT('Disaggregation Records'!$D$3:$D$56,255),0))),"")</f>
        <v/>
      </c>
      <c r="D64" s="426" t="str">
        <f t="array" ref="D64">IFERROR(IF(INDEX('Disaggregation Records'!$F$3:$F$56,MATCH(LEFT(L64,255),LEFT('Disaggregation Records'!$D$3:$D$56,255),0))=0,"",INDEX('Disaggregation Records'!$F$3:$F$56,MATCH(LEFT(L64,255),LEFT('Disaggregation Records'!$D$3:$D$56,255),0))),"")</f>
        <v/>
      </c>
      <c r="E64" s="409" t="str">
        <f t="array" ref="E64">IFERROR(IF(INDEX('Disaggregation Data'!$K$3:$K$154,MATCH(LEFT(M64,255),LEFT('Disaggregation Data'!$J$3:$J$154,255),0))=0,"",INDEX('Disaggregation Data'!$K$3:$K$154,MATCH(LEFT(M64,255),LEFT('Disaggregation Data'!$J$3:$J$154,255),0))),"")</f>
        <v/>
      </c>
      <c r="F64" s="409" t="str">
        <f t="array" ref="F64">IFERROR(IF(INDEX('Disaggregation Data'!$L$3:$L$154,MATCH(LEFT(M64,255),LEFT('Disaggregation Data'!$J$3:$J$154,255),0))=0,"",INDEX('Disaggregation Data'!$L$3:$L$154,MATCH(LEFT(M64,255),LEFT('Disaggregation Data'!$J$3:$J$154,255),0))),"")</f>
        <v/>
      </c>
      <c r="G64" s="409" t="str">
        <f t="array" ref="G64">IFERROR(IF(INDEX('Disaggregation Data'!$O$3:$O$154,MATCH(LEFT(M64,255),LEFT('Disaggregation Data'!$J$3:$J$154,255),0))=0,"",INDEX('Disaggregation Data'!$O$3:$O$154,MATCH(LEFT(M64,255),LEFT('Disaggregation Data'!$J$3:$J$154,255),0))),"")</f>
        <v/>
      </c>
      <c r="H64" s="408" t="str">
        <f t="array" ref="H64">IFERROR(IF(INDEX('Disaggregation Data'!$P$3:$P$154,MATCH(LEFT(M64,255),LEFT('Disaggregation Data'!$J$3:$J$154,255),0))=0,"",INDEX('Disaggregation Data'!$P$3:$P$154,MATCH(LEFT(M64,255),LEFT('Disaggregation Data'!$J$3:$J$154,255),0))),"")</f>
        <v/>
      </c>
      <c r="I64" s="409" t="str">
        <f t="array" ref="I64">IFERROR(IF(INDEX('Disaggregation Data'!$M$3:$M$154,MATCH(LEFT(M64,255),LEFT('Disaggregation Data'!$J$3:$J$154,255),0))=0,"",INDEX('Disaggregation Data'!$M$3:$M$154,MATCH(LEFT(M64,255),LEFT('Disaggregation Data'!$J$3:$J$154,255),0))),"")</f>
        <v/>
      </c>
      <c r="J64" s="408" t="str">
        <f t="array" ref="J64">IFERROR(IF(INDEX('Disaggregation Data'!$N$3:$N$154,MATCH(LEFT(M64,255),LEFT('Disaggregation Data'!$J$3:$J$154,255),0))=0,"",INDEX('Disaggregation Data'!$N$3:$N$154,MATCH(LEFT(M64,255),LEFT('Disaggregation Data'!$J$3:$J$154,255),0))),"")</f>
        <v/>
      </c>
      <c r="K64" s="522">
        <f t="shared" si="0"/>
        <v>25</v>
      </c>
      <c r="L64" s="522" t="str">
        <f t="shared" si="1"/>
        <v/>
      </c>
      <c r="M64" s="522" t="str">
        <f t="shared" si="2"/>
        <v/>
      </c>
      <c r="N64" s="481" t="b">
        <f t="shared" si="3"/>
        <v>0</v>
      </c>
      <c r="O64" s="486" t="s">
        <v>1437</v>
      </c>
      <c r="P64" s="505" t="str">
        <f t="array" ref="P64">IFERROR(IF(INDEX('Disaggregation Records'!$G$3:$G$56,MATCH(LEFT(L64,255),LEFT('Disaggregation Records'!$D$3:$D$56,255),0))=0,"",INDEX('Disaggregation Records'!$G$3:$G$56,MATCH(LEFT(L64,255),LEFT('Disaggregation Records'!$D$3:$D$56,255),0))),"")</f>
        <v/>
      </c>
      <c r="Q64" s="520" t="s">
        <v>417</v>
      </c>
      <c r="R64" s="47"/>
    </row>
    <row r="65" spans="1:18" ht="47.15" customHeight="1" x14ac:dyDescent="0.45">
      <c r="A65" s="406">
        <v>6</v>
      </c>
      <c r="B65" s="521" t="str">
        <f>IFERROR(VLOOKUP(A65,'Impact Indicators - Section B'!$A$9:$S$27,19,FALSE),"")</f>
        <v/>
      </c>
      <c r="C65" s="426" t="str">
        <f t="array" ref="C65">IFERROR(IF(INDEX('Disaggregation Records'!$E$3:$E$56,MATCH(LEFT(L65,255),LEFT('Disaggregation Records'!$D$3:$D$56,255),0))=0,"",INDEX('Disaggregation Records'!$E$3:$E$56,MATCH(LEFT(L65,255),LEFT('Disaggregation Records'!$D$3:$D$56,255),0))),"")</f>
        <v/>
      </c>
      <c r="D65" s="426" t="str">
        <f t="array" ref="D65">IFERROR(IF(INDEX('Disaggregation Records'!$F$3:$F$56,MATCH(LEFT(L65,255),LEFT('Disaggregation Records'!$D$3:$D$56,255),0))=0,"",INDEX('Disaggregation Records'!$F$3:$F$56,MATCH(LEFT(L65,255),LEFT('Disaggregation Records'!$D$3:$D$56,255),0))),"")</f>
        <v/>
      </c>
      <c r="E65" s="409" t="str">
        <f t="array" ref="E65">IFERROR(IF(INDEX('Disaggregation Data'!$K$3:$K$154,MATCH(LEFT(M65,255),LEFT('Disaggregation Data'!$J$3:$J$154,255),0))=0,"",INDEX('Disaggregation Data'!$K$3:$K$154,MATCH(LEFT(M65,255),LEFT('Disaggregation Data'!$J$3:$J$154,255),0))),"")</f>
        <v/>
      </c>
      <c r="F65" s="409" t="str">
        <f t="array" ref="F65">IFERROR(IF(INDEX('Disaggregation Data'!$L$3:$L$154,MATCH(LEFT(M65,255),LEFT('Disaggregation Data'!$J$3:$J$154,255),0))=0,"",INDEX('Disaggregation Data'!$L$3:$L$154,MATCH(LEFT(M65,255),LEFT('Disaggregation Data'!$J$3:$J$154,255),0))),"")</f>
        <v/>
      </c>
      <c r="G65" s="409" t="str">
        <f t="array" ref="G65">IFERROR(IF(INDEX('Disaggregation Data'!$O$3:$O$154,MATCH(LEFT(M65,255),LEFT('Disaggregation Data'!$J$3:$J$154,255),0))=0,"",INDEX('Disaggregation Data'!$O$3:$O$154,MATCH(LEFT(M65,255),LEFT('Disaggregation Data'!$J$3:$J$154,255),0))),"")</f>
        <v/>
      </c>
      <c r="H65" s="408" t="str">
        <f t="array" ref="H65">IFERROR(IF(INDEX('Disaggregation Data'!$P$3:$P$154,MATCH(LEFT(M65,255),LEFT('Disaggregation Data'!$J$3:$J$154,255),0))=0,"",INDEX('Disaggregation Data'!$P$3:$P$154,MATCH(LEFT(M65,255),LEFT('Disaggregation Data'!$J$3:$J$154,255),0))),"")</f>
        <v/>
      </c>
      <c r="I65" s="409" t="str">
        <f t="array" ref="I65">IFERROR(IF(INDEX('Disaggregation Data'!$M$3:$M$154,MATCH(LEFT(M65,255),LEFT('Disaggregation Data'!$J$3:$J$154,255),0))=0,"",INDEX('Disaggregation Data'!$M$3:$M$154,MATCH(LEFT(M65,255),LEFT('Disaggregation Data'!$J$3:$J$154,255),0))),"")</f>
        <v/>
      </c>
      <c r="J65" s="408" t="str">
        <f t="array" ref="J65">IFERROR(IF(INDEX('Disaggregation Data'!$N$3:$N$154,MATCH(LEFT(M65,255),LEFT('Disaggregation Data'!$J$3:$J$154,255),0))=0,"",INDEX('Disaggregation Data'!$N$3:$N$154,MATCH(LEFT(M65,255),LEFT('Disaggregation Data'!$J$3:$J$154,255),0))),"")</f>
        <v/>
      </c>
      <c r="K65" s="522">
        <f t="shared" si="0"/>
        <v>26</v>
      </c>
      <c r="L65" s="522" t="str">
        <f t="shared" si="1"/>
        <v/>
      </c>
      <c r="M65" s="522" t="str">
        <f t="shared" si="2"/>
        <v/>
      </c>
      <c r="N65" s="481" t="b">
        <f t="shared" si="3"/>
        <v>0</v>
      </c>
      <c r="O65" s="486" t="s">
        <v>1438</v>
      </c>
      <c r="P65" s="505" t="str">
        <f t="array" ref="P65">IFERROR(IF(INDEX('Disaggregation Records'!$G$3:$G$56,MATCH(LEFT(L65,255),LEFT('Disaggregation Records'!$D$3:$D$56,255),0))=0,"",INDEX('Disaggregation Records'!$G$3:$G$56,MATCH(LEFT(L65,255),LEFT('Disaggregation Records'!$D$3:$D$56,255),0))),"")</f>
        <v/>
      </c>
      <c r="Q65" s="520" t="s">
        <v>417</v>
      </c>
      <c r="R65" s="47"/>
    </row>
    <row r="66" spans="1:18" ht="47.15" customHeight="1" x14ac:dyDescent="0.45">
      <c r="A66" s="406">
        <v>6</v>
      </c>
      <c r="B66" s="521" t="str">
        <f>IFERROR(VLOOKUP(A66,'Impact Indicators - Section B'!$A$9:$S$27,19,FALSE),"")</f>
        <v/>
      </c>
      <c r="C66" s="426" t="str">
        <f t="array" ref="C66">IFERROR(IF(INDEX('Disaggregation Records'!$E$3:$E$56,MATCH(LEFT(L66,255),LEFT('Disaggregation Records'!$D$3:$D$56,255),0))=0,"",INDEX('Disaggregation Records'!$E$3:$E$56,MATCH(LEFT(L66,255),LEFT('Disaggregation Records'!$D$3:$D$56,255),0))),"")</f>
        <v/>
      </c>
      <c r="D66" s="426" t="str">
        <f t="array" ref="D66">IFERROR(IF(INDEX('Disaggregation Records'!$F$3:$F$56,MATCH(LEFT(L66,255),LEFT('Disaggregation Records'!$D$3:$D$56,255),0))=0,"",INDEX('Disaggregation Records'!$F$3:$F$56,MATCH(LEFT(L66,255),LEFT('Disaggregation Records'!$D$3:$D$56,255),0))),"")</f>
        <v/>
      </c>
      <c r="E66" s="409" t="str">
        <f t="array" ref="E66">IFERROR(IF(INDEX('Disaggregation Data'!$K$3:$K$154,MATCH(LEFT(M66,255),LEFT('Disaggregation Data'!$J$3:$J$154,255),0))=0,"",INDEX('Disaggregation Data'!$K$3:$K$154,MATCH(LEFT(M66,255),LEFT('Disaggregation Data'!$J$3:$J$154,255),0))),"")</f>
        <v/>
      </c>
      <c r="F66" s="409" t="str">
        <f t="array" ref="F66">IFERROR(IF(INDEX('Disaggregation Data'!$L$3:$L$154,MATCH(LEFT(M66,255),LEFT('Disaggregation Data'!$J$3:$J$154,255),0))=0,"",INDEX('Disaggregation Data'!$L$3:$L$154,MATCH(LEFT(M66,255),LEFT('Disaggregation Data'!$J$3:$J$154,255),0))),"")</f>
        <v/>
      </c>
      <c r="G66" s="409" t="str">
        <f t="array" ref="G66">IFERROR(IF(INDEX('Disaggregation Data'!$O$3:$O$154,MATCH(LEFT(M66,255),LEFT('Disaggregation Data'!$J$3:$J$154,255),0))=0,"",INDEX('Disaggregation Data'!$O$3:$O$154,MATCH(LEFT(M66,255),LEFT('Disaggregation Data'!$J$3:$J$154,255),0))),"")</f>
        <v/>
      </c>
      <c r="H66" s="408" t="str">
        <f t="array" ref="H66">IFERROR(IF(INDEX('Disaggregation Data'!$P$3:$P$154,MATCH(LEFT(M66,255),LEFT('Disaggregation Data'!$J$3:$J$154,255),0))=0,"",INDEX('Disaggregation Data'!$P$3:$P$154,MATCH(LEFT(M66,255),LEFT('Disaggregation Data'!$J$3:$J$154,255),0))),"")</f>
        <v/>
      </c>
      <c r="I66" s="409" t="str">
        <f t="array" ref="I66">IFERROR(IF(INDEX('Disaggregation Data'!$M$3:$M$154,MATCH(LEFT(M66,255),LEFT('Disaggregation Data'!$J$3:$J$154,255),0))=0,"",INDEX('Disaggregation Data'!$M$3:$M$154,MATCH(LEFT(M66,255),LEFT('Disaggregation Data'!$J$3:$J$154,255),0))),"")</f>
        <v/>
      </c>
      <c r="J66" s="408" t="str">
        <f t="array" ref="J66">IFERROR(IF(INDEX('Disaggregation Data'!$N$3:$N$154,MATCH(LEFT(M66,255),LEFT('Disaggregation Data'!$J$3:$J$154,255),0))=0,"",INDEX('Disaggregation Data'!$N$3:$N$154,MATCH(LEFT(M66,255),LEFT('Disaggregation Data'!$J$3:$J$154,255),0))),"")</f>
        <v/>
      </c>
      <c r="K66" s="522">
        <f t="shared" si="0"/>
        <v>27</v>
      </c>
      <c r="L66" s="522" t="str">
        <f t="shared" si="1"/>
        <v/>
      </c>
      <c r="M66" s="522" t="str">
        <f t="shared" si="2"/>
        <v/>
      </c>
      <c r="N66" s="481" t="b">
        <f t="shared" si="3"/>
        <v>0</v>
      </c>
      <c r="O66" s="486" t="s">
        <v>1439</v>
      </c>
      <c r="P66" s="505" t="str">
        <f t="array" ref="P66">IFERROR(IF(INDEX('Disaggregation Records'!$G$3:$G$56,MATCH(LEFT(L66,255),LEFT('Disaggregation Records'!$D$3:$D$56,255),0))=0,"",INDEX('Disaggregation Records'!$G$3:$G$56,MATCH(LEFT(L66,255),LEFT('Disaggregation Records'!$D$3:$D$56,255),0))),"")</f>
        <v/>
      </c>
      <c r="Q66" s="520" t="s">
        <v>417</v>
      </c>
      <c r="R66" s="47"/>
    </row>
    <row r="67" spans="1:18" ht="47.15" customHeight="1" x14ac:dyDescent="0.45">
      <c r="A67" s="406">
        <v>6</v>
      </c>
      <c r="B67" s="521" t="str">
        <f>IFERROR(VLOOKUP(A67,'Impact Indicators - Section B'!$A$9:$S$27,19,FALSE),"")</f>
        <v/>
      </c>
      <c r="C67" s="426" t="str">
        <f t="array" ref="C67">IFERROR(IF(INDEX('Disaggregation Records'!$E$3:$E$56,MATCH(LEFT(L67,255),LEFT('Disaggregation Records'!$D$3:$D$56,255),0))=0,"",INDEX('Disaggregation Records'!$E$3:$E$56,MATCH(LEFT(L67,255),LEFT('Disaggregation Records'!$D$3:$D$56,255),0))),"")</f>
        <v/>
      </c>
      <c r="D67" s="426" t="str">
        <f t="array" ref="D67">IFERROR(IF(INDEX('Disaggregation Records'!$F$3:$F$56,MATCH(LEFT(L67,255),LEFT('Disaggregation Records'!$D$3:$D$56,255),0))=0,"",INDEX('Disaggregation Records'!$F$3:$F$56,MATCH(LEFT(L67,255),LEFT('Disaggregation Records'!$D$3:$D$56,255),0))),"")</f>
        <v/>
      </c>
      <c r="E67" s="409" t="str">
        <f t="array" ref="E67">IFERROR(IF(INDEX('Disaggregation Data'!$K$3:$K$154,MATCH(LEFT(M67,255),LEFT('Disaggregation Data'!$J$3:$J$154,255),0))=0,"",INDEX('Disaggregation Data'!$K$3:$K$154,MATCH(LEFT(M67,255),LEFT('Disaggregation Data'!$J$3:$J$154,255),0))),"")</f>
        <v/>
      </c>
      <c r="F67" s="409" t="str">
        <f t="array" ref="F67">IFERROR(IF(INDEX('Disaggregation Data'!$L$3:$L$154,MATCH(LEFT(M67,255),LEFT('Disaggregation Data'!$J$3:$J$154,255),0))=0,"",INDEX('Disaggregation Data'!$L$3:$L$154,MATCH(LEFT(M67,255),LEFT('Disaggregation Data'!$J$3:$J$154,255),0))),"")</f>
        <v/>
      </c>
      <c r="G67" s="409" t="str">
        <f t="array" ref="G67">IFERROR(IF(INDEX('Disaggregation Data'!$O$3:$O$154,MATCH(LEFT(M67,255),LEFT('Disaggregation Data'!$J$3:$J$154,255),0))=0,"",INDEX('Disaggregation Data'!$O$3:$O$154,MATCH(LEFT(M67,255),LEFT('Disaggregation Data'!$J$3:$J$154,255),0))),"")</f>
        <v/>
      </c>
      <c r="H67" s="408" t="str">
        <f t="array" ref="H67">IFERROR(IF(INDEX('Disaggregation Data'!$P$3:$P$154,MATCH(LEFT(M67,255),LEFT('Disaggregation Data'!$J$3:$J$154,255),0))=0,"",INDEX('Disaggregation Data'!$P$3:$P$154,MATCH(LEFT(M67,255),LEFT('Disaggregation Data'!$J$3:$J$154,255),0))),"")</f>
        <v/>
      </c>
      <c r="I67" s="409" t="str">
        <f t="array" ref="I67">IFERROR(IF(INDEX('Disaggregation Data'!$M$3:$M$154,MATCH(LEFT(M67,255),LEFT('Disaggregation Data'!$J$3:$J$154,255),0))=0,"",INDEX('Disaggregation Data'!$M$3:$M$154,MATCH(LEFT(M67,255),LEFT('Disaggregation Data'!$J$3:$J$154,255),0))),"")</f>
        <v/>
      </c>
      <c r="J67" s="408" t="str">
        <f t="array" ref="J67">IFERROR(IF(INDEX('Disaggregation Data'!$N$3:$N$154,MATCH(LEFT(M67,255),LEFT('Disaggregation Data'!$J$3:$J$154,255),0))=0,"",INDEX('Disaggregation Data'!$N$3:$N$154,MATCH(LEFT(M67,255),LEFT('Disaggregation Data'!$J$3:$J$154,255),0))),"")</f>
        <v/>
      </c>
      <c r="K67" s="522">
        <f t="shared" si="0"/>
        <v>28</v>
      </c>
      <c r="L67" s="522" t="str">
        <f t="shared" si="1"/>
        <v/>
      </c>
      <c r="M67" s="522" t="str">
        <f t="shared" si="2"/>
        <v/>
      </c>
      <c r="N67" s="481" t="b">
        <f t="shared" si="3"/>
        <v>0</v>
      </c>
      <c r="O67" s="486" t="s">
        <v>1440</v>
      </c>
      <c r="P67" s="505" t="str">
        <f t="array" ref="P67">IFERROR(IF(INDEX('Disaggregation Records'!$G$3:$G$56,MATCH(LEFT(L67,255),LEFT('Disaggregation Records'!$D$3:$D$56,255),0))=0,"",INDEX('Disaggregation Records'!$G$3:$G$56,MATCH(LEFT(L67,255),LEFT('Disaggregation Records'!$D$3:$D$56,255),0))),"")</f>
        <v/>
      </c>
      <c r="Q67" s="520" t="s">
        <v>417</v>
      </c>
      <c r="R67" s="47"/>
    </row>
    <row r="68" spans="1:18" ht="47.15" customHeight="1" x14ac:dyDescent="0.45">
      <c r="A68" s="406">
        <v>6</v>
      </c>
      <c r="B68" s="521" t="str">
        <f>IFERROR(VLOOKUP(A68,'Impact Indicators - Section B'!$A$9:$S$27,19,FALSE),"")</f>
        <v/>
      </c>
      <c r="C68" s="426" t="str">
        <f t="array" ref="C68">IFERROR(IF(INDEX('Disaggregation Records'!$E$3:$E$56,MATCH(LEFT(L68,255),LEFT('Disaggregation Records'!$D$3:$D$56,255),0))=0,"",INDEX('Disaggregation Records'!$E$3:$E$56,MATCH(LEFT(L68,255),LEFT('Disaggregation Records'!$D$3:$D$56,255),0))),"")</f>
        <v/>
      </c>
      <c r="D68" s="426" t="str">
        <f t="array" ref="D68">IFERROR(IF(INDEX('Disaggregation Records'!$F$3:$F$56,MATCH(LEFT(L68,255),LEFT('Disaggregation Records'!$D$3:$D$56,255),0))=0,"",INDEX('Disaggregation Records'!$F$3:$F$56,MATCH(LEFT(L68,255),LEFT('Disaggregation Records'!$D$3:$D$56,255),0))),"")</f>
        <v/>
      </c>
      <c r="E68" s="409" t="str">
        <f t="array" ref="E68">IFERROR(IF(INDEX('Disaggregation Data'!$K$3:$K$154,MATCH(LEFT(M68,255),LEFT('Disaggregation Data'!$J$3:$J$154,255),0))=0,"",INDEX('Disaggregation Data'!$K$3:$K$154,MATCH(LEFT(M68,255),LEFT('Disaggregation Data'!$J$3:$J$154,255),0))),"")</f>
        <v/>
      </c>
      <c r="F68" s="409" t="str">
        <f t="array" ref="F68">IFERROR(IF(INDEX('Disaggregation Data'!$L$3:$L$154,MATCH(LEFT(M68,255),LEFT('Disaggregation Data'!$J$3:$J$154,255),0))=0,"",INDEX('Disaggregation Data'!$L$3:$L$154,MATCH(LEFT(M68,255),LEFT('Disaggregation Data'!$J$3:$J$154,255),0))),"")</f>
        <v/>
      </c>
      <c r="G68" s="409" t="str">
        <f t="array" ref="G68">IFERROR(IF(INDEX('Disaggregation Data'!$O$3:$O$154,MATCH(LEFT(M68,255),LEFT('Disaggregation Data'!$J$3:$J$154,255),0))=0,"",INDEX('Disaggregation Data'!$O$3:$O$154,MATCH(LEFT(M68,255),LEFT('Disaggregation Data'!$J$3:$J$154,255),0))),"")</f>
        <v/>
      </c>
      <c r="H68" s="408" t="str">
        <f t="array" ref="H68">IFERROR(IF(INDEX('Disaggregation Data'!$P$3:$P$154,MATCH(LEFT(M68,255),LEFT('Disaggregation Data'!$J$3:$J$154,255),0))=0,"",INDEX('Disaggregation Data'!$P$3:$P$154,MATCH(LEFT(M68,255),LEFT('Disaggregation Data'!$J$3:$J$154,255),0))),"")</f>
        <v/>
      </c>
      <c r="I68" s="409" t="str">
        <f t="array" ref="I68">IFERROR(IF(INDEX('Disaggregation Data'!$M$3:$M$154,MATCH(LEFT(M68,255),LEFT('Disaggregation Data'!$J$3:$J$154,255),0))=0,"",INDEX('Disaggregation Data'!$M$3:$M$154,MATCH(LEFT(M68,255),LEFT('Disaggregation Data'!$J$3:$J$154,255),0))),"")</f>
        <v/>
      </c>
      <c r="J68" s="408" t="str">
        <f t="array" ref="J68">IFERROR(IF(INDEX('Disaggregation Data'!$N$3:$N$154,MATCH(LEFT(M68,255),LEFT('Disaggregation Data'!$J$3:$J$154,255),0))=0,"",INDEX('Disaggregation Data'!$N$3:$N$154,MATCH(LEFT(M68,255),LEFT('Disaggregation Data'!$J$3:$J$154,255),0))),"")</f>
        <v/>
      </c>
      <c r="K68" s="522">
        <f t="shared" si="0"/>
        <v>29</v>
      </c>
      <c r="L68" s="522" t="str">
        <f t="shared" si="1"/>
        <v/>
      </c>
      <c r="M68" s="522" t="str">
        <f t="shared" si="2"/>
        <v/>
      </c>
      <c r="N68" s="481" t="b">
        <f t="shared" si="3"/>
        <v>0</v>
      </c>
      <c r="O68" s="486" t="s">
        <v>1441</v>
      </c>
      <c r="P68" s="505" t="str">
        <f t="array" ref="P68">IFERROR(IF(INDEX('Disaggregation Records'!$G$3:$G$56,MATCH(LEFT(L68,255),LEFT('Disaggregation Records'!$D$3:$D$56,255),0))=0,"",INDEX('Disaggregation Records'!$G$3:$G$56,MATCH(LEFT(L68,255),LEFT('Disaggregation Records'!$D$3:$D$56,255),0))),"")</f>
        <v/>
      </c>
      <c r="Q68" s="520" t="s">
        <v>417</v>
      </c>
      <c r="R68" s="47"/>
    </row>
    <row r="69" spans="1:18" ht="47.15" customHeight="1" x14ac:dyDescent="0.45">
      <c r="A69" s="406">
        <v>7</v>
      </c>
      <c r="B69" s="521" t="str">
        <f>IFERROR(VLOOKUP(A69,'Impact Indicators - Section B'!$A$9:$S$27,19,FALSE),"")</f>
        <v/>
      </c>
      <c r="C69" s="426" t="str">
        <f t="array" ref="C69">IFERROR(IF(INDEX('Disaggregation Records'!$E$3:$E$56,MATCH(LEFT(L69,255),LEFT('Disaggregation Records'!$D$3:$D$56,255),0))=0,"",INDEX('Disaggregation Records'!$E$3:$E$56,MATCH(LEFT(L69,255),LEFT('Disaggregation Records'!$D$3:$D$56,255),0))),"")</f>
        <v/>
      </c>
      <c r="D69" s="426" t="str">
        <f t="array" ref="D69">IFERROR(IF(INDEX('Disaggregation Records'!$F$3:$F$56,MATCH(LEFT(L69,255),LEFT('Disaggregation Records'!$D$3:$D$56,255),0))=0,"",INDEX('Disaggregation Records'!$F$3:$F$56,MATCH(LEFT(L69,255),LEFT('Disaggregation Records'!$D$3:$D$56,255),0))),"")</f>
        <v/>
      </c>
      <c r="E69" s="409" t="str">
        <f t="array" ref="E69">IFERROR(IF(INDEX('Disaggregation Data'!$K$3:$K$154,MATCH(LEFT(M69,255),LEFT('Disaggregation Data'!$J$3:$J$154,255),0))=0,"",INDEX('Disaggregation Data'!$K$3:$K$154,MATCH(LEFT(M69,255),LEFT('Disaggregation Data'!$J$3:$J$154,255),0))),"")</f>
        <v/>
      </c>
      <c r="F69" s="409" t="str">
        <f t="array" ref="F69">IFERROR(IF(INDEX('Disaggregation Data'!$L$3:$L$154,MATCH(LEFT(M69,255),LEFT('Disaggregation Data'!$J$3:$J$154,255),0))=0,"",INDEX('Disaggregation Data'!$L$3:$L$154,MATCH(LEFT(M69,255),LEFT('Disaggregation Data'!$J$3:$J$154,255),0))),"")</f>
        <v/>
      </c>
      <c r="G69" s="409" t="str">
        <f t="array" ref="G69">IFERROR(IF(INDEX('Disaggregation Data'!$O$3:$O$154,MATCH(LEFT(M69,255),LEFT('Disaggregation Data'!$J$3:$J$154,255),0))=0,"",INDEX('Disaggregation Data'!$O$3:$O$154,MATCH(LEFT(M69,255),LEFT('Disaggregation Data'!$J$3:$J$154,255),0))),"")</f>
        <v/>
      </c>
      <c r="H69" s="408" t="str">
        <f t="array" ref="H69">IFERROR(IF(INDEX('Disaggregation Data'!$P$3:$P$154,MATCH(LEFT(M69,255),LEFT('Disaggregation Data'!$J$3:$J$154,255),0))=0,"",INDEX('Disaggregation Data'!$P$3:$P$154,MATCH(LEFT(M69,255),LEFT('Disaggregation Data'!$J$3:$J$154,255),0))),"")</f>
        <v/>
      </c>
      <c r="I69" s="409" t="str">
        <f t="array" ref="I69">IFERROR(IF(INDEX('Disaggregation Data'!$M$3:$M$154,MATCH(LEFT(M69,255),LEFT('Disaggregation Data'!$J$3:$J$154,255),0))=0,"",INDEX('Disaggregation Data'!$M$3:$M$154,MATCH(LEFT(M69,255),LEFT('Disaggregation Data'!$J$3:$J$154,255),0))),"")</f>
        <v/>
      </c>
      <c r="J69" s="408" t="str">
        <f t="array" ref="J69">IFERROR(IF(INDEX('Disaggregation Data'!$N$3:$N$154,MATCH(LEFT(M69,255),LEFT('Disaggregation Data'!$J$3:$J$154,255),0))=0,"",INDEX('Disaggregation Data'!$N$3:$N$154,MATCH(LEFT(M69,255),LEFT('Disaggregation Data'!$J$3:$J$154,255),0))),"")</f>
        <v/>
      </c>
      <c r="K69" s="522">
        <f t="shared" si="0"/>
        <v>30</v>
      </c>
      <c r="L69" s="522" t="str">
        <f t="shared" si="1"/>
        <v/>
      </c>
      <c r="M69" s="522" t="str">
        <f t="shared" si="2"/>
        <v/>
      </c>
      <c r="N69" s="481" t="b">
        <f t="shared" si="3"/>
        <v>0</v>
      </c>
      <c r="O69" s="486" t="s">
        <v>1442</v>
      </c>
      <c r="P69" s="505" t="str">
        <f t="array" ref="P69">IFERROR(IF(INDEX('Disaggregation Records'!$G$3:$G$56,MATCH(LEFT(L69,255),LEFT('Disaggregation Records'!$D$3:$D$56,255),0))=0,"",INDEX('Disaggregation Records'!$G$3:$G$56,MATCH(LEFT(L69,255),LEFT('Disaggregation Records'!$D$3:$D$56,255),0))),"")</f>
        <v/>
      </c>
      <c r="Q69" s="520" t="s">
        <v>418</v>
      </c>
      <c r="R69" s="47"/>
    </row>
    <row r="70" spans="1:18" ht="47.15" customHeight="1" x14ac:dyDescent="0.45">
      <c r="A70" s="406">
        <v>7</v>
      </c>
      <c r="B70" s="521" t="str">
        <f>IFERROR(VLOOKUP(A70,'Impact Indicators - Section B'!$A$9:$S$27,19,FALSE),"")</f>
        <v/>
      </c>
      <c r="C70" s="426" t="str">
        <f t="array" ref="C70">IFERROR(IF(INDEX('Disaggregation Records'!$E$3:$E$56,MATCH(LEFT(L70,255),LEFT('Disaggregation Records'!$D$3:$D$56,255),0))=0,"",INDEX('Disaggregation Records'!$E$3:$E$56,MATCH(LEFT(L70,255),LEFT('Disaggregation Records'!$D$3:$D$56,255),0))),"")</f>
        <v/>
      </c>
      <c r="D70" s="426" t="str">
        <f t="array" ref="D70">IFERROR(IF(INDEX('Disaggregation Records'!$F$3:$F$56,MATCH(LEFT(L70,255),LEFT('Disaggregation Records'!$D$3:$D$56,255),0))=0,"",INDEX('Disaggregation Records'!$F$3:$F$56,MATCH(LEFT(L70,255),LEFT('Disaggregation Records'!$D$3:$D$56,255),0))),"")</f>
        <v/>
      </c>
      <c r="E70" s="409" t="str">
        <f t="array" ref="E70">IFERROR(IF(INDEX('Disaggregation Data'!$K$3:$K$154,MATCH(LEFT(M70,255),LEFT('Disaggregation Data'!$J$3:$J$154,255),0))=0,"",INDEX('Disaggregation Data'!$K$3:$K$154,MATCH(LEFT(M70,255),LEFT('Disaggregation Data'!$J$3:$J$154,255),0))),"")</f>
        <v/>
      </c>
      <c r="F70" s="409" t="str">
        <f t="array" ref="F70">IFERROR(IF(INDEX('Disaggregation Data'!$L$3:$L$154,MATCH(LEFT(M70,255),LEFT('Disaggregation Data'!$J$3:$J$154,255),0))=0,"",INDEX('Disaggregation Data'!$L$3:$L$154,MATCH(LEFT(M70,255),LEFT('Disaggregation Data'!$J$3:$J$154,255),0))),"")</f>
        <v/>
      </c>
      <c r="G70" s="409" t="str">
        <f t="array" ref="G70">IFERROR(IF(INDEX('Disaggregation Data'!$O$3:$O$154,MATCH(LEFT(M70,255),LEFT('Disaggregation Data'!$J$3:$J$154,255),0))=0,"",INDEX('Disaggregation Data'!$O$3:$O$154,MATCH(LEFT(M70,255),LEFT('Disaggregation Data'!$J$3:$J$154,255),0))),"")</f>
        <v/>
      </c>
      <c r="H70" s="408" t="str">
        <f t="array" ref="H70">IFERROR(IF(INDEX('Disaggregation Data'!$P$3:$P$154,MATCH(LEFT(M70,255),LEFT('Disaggregation Data'!$J$3:$J$154,255),0))=0,"",INDEX('Disaggregation Data'!$P$3:$P$154,MATCH(LEFT(M70,255),LEFT('Disaggregation Data'!$J$3:$J$154,255),0))),"")</f>
        <v/>
      </c>
      <c r="I70" s="409" t="str">
        <f t="array" ref="I70">IFERROR(IF(INDEX('Disaggregation Data'!$M$3:$M$154,MATCH(LEFT(M70,255),LEFT('Disaggregation Data'!$J$3:$J$154,255),0))=0,"",INDEX('Disaggregation Data'!$M$3:$M$154,MATCH(LEFT(M70,255),LEFT('Disaggregation Data'!$J$3:$J$154,255),0))),"")</f>
        <v/>
      </c>
      <c r="J70" s="408" t="str">
        <f t="array" ref="J70">IFERROR(IF(INDEX('Disaggregation Data'!$N$3:$N$154,MATCH(LEFT(M70,255),LEFT('Disaggregation Data'!$J$3:$J$154,255),0))=0,"",INDEX('Disaggregation Data'!$N$3:$N$154,MATCH(LEFT(M70,255),LEFT('Disaggregation Data'!$J$3:$J$154,255),0))),"")</f>
        <v/>
      </c>
      <c r="K70" s="522">
        <f t="shared" si="0"/>
        <v>31</v>
      </c>
      <c r="L70" s="522" t="str">
        <f t="shared" si="1"/>
        <v/>
      </c>
      <c r="M70" s="522" t="str">
        <f t="shared" si="2"/>
        <v/>
      </c>
      <c r="N70" s="481" t="b">
        <f t="shared" si="3"/>
        <v>0</v>
      </c>
      <c r="O70" s="486" t="s">
        <v>1443</v>
      </c>
      <c r="P70" s="505" t="str">
        <f t="array" ref="P70">IFERROR(IF(INDEX('Disaggregation Records'!$G$3:$G$56,MATCH(LEFT(L70,255),LEFT('Disaggregation Records'!$D$3:$D$56,255),0))=0,"",INDEX('Disaggregation Records'!$G$3:$G$56,MATCH(LEFT(L70,255),LEFT('Disaggregation Records'!$D$3:$D$56,255),0))),"")</f>
        <v/>
      </c>
      <c r="Q70" s="520" t="s">
        <v>418</v>
      </c>
      <c r="R70" s="47"/>
    </row>
    <row r="71" spans="1:18" ht="47.15" customHeight="1" x14ac:dyDescent="0.45">
      <c r="A71" s="406">
        <v>7</v>
      </c>
      <c r="B71" s="521" t="str">
        <f>IFERROR(VLOOKUP(A71,'Impact Indicators - Section B'!$A$9:$S$27,19,FALSE),"")</f>
        <v/>
      </c>
      <c r="C71" s="426" t="str">
        <f t="array" ref="C71">IFERROR(IF(INDEX('Disaggregation Records'!$E$3:$E$56,MATCH(LEFT(L71,255),LEFT('Disaggregation Records'!$D$3:$D$56,255),0))=0,"",INDEX('Disaggregation Records'!$E$3:$E$56,MATCH(LEFT(L71,255),LEFT('Disaggregation Records'!$D$3:$D$56,255),0))),"")</f>
        <v/>
      </c>
      <c r="D71" s="426" t="str">
        <f t="array" ref="D71">IFERROR(IF(INDEX('Disaggregation Records'!$F$3:$F$56,MATCH(LEFT(L71,255),LEFT('Disaggregation Records'!$D$3:$D$56,255),0))=0,"",INDEX('Disaggregation Records'!$F$3:$F$56,MATCH(LEFT(L71,255),LEFT('Disaggregation Records'!$D$3:$D$56,255),0))),"")</f>
        <v/>
      </c>
      <c r="E71" s="409" t="str">
        <f t="array" ref="E71">IFERROR(IF(INDEX('Disaggregation Data'!$K$3:$K$154,MATCH(LEFT(M71,255),LEFT('Disaggregation Data'!$J$3:$J$154,255),0))=0,"",INDEX('Disaggregation Data'!$K$3:$K$154,MATCH(LEFT(M71,255),LEFT('Disaggregation Data'!$J$3:$J$154,255),0))),"")</f>
        <v/>
      </c>
      <c r="F71" s="409" t="str">
        <f t="array" ref="F71">IFERROR(IF(INDEX('Disaggregation Data'!$L$3:$L$154,MATCH(LEFT(M71,255),LEFT('Disaggregation Data'!$J$3:$J$154,255),0))=0,"",INDEX('Disaggregation Data'!$L$3:$L$154,MATCH(LEFT(M71,255),LEFT('Disaggregation Data'!$J$3:$J$154,255),0))),"")</f>
        <v/>
      </c>
      <c r="G71" s="409" t="str">
        <f t="array" ref="G71">IFERROR(IF(INDEX('Disaggregation Data'!$O$3:$O$154,MATCH(LEFT(M71,255),LEFT('Disaggregation Data'!$J$3:$J$154,255),0))=0,"",INDEX('Disaggregation Data'!$O$3:$O$154,MATCH(LEFT(M71,255),LEFT('Disaggregation Data'!$J$3:$J$154,255),0))),"")</f>
        <v/>
      </c>
      <c r="H71" s="408" t="str">
        <f t="array" ref="H71">IFERROR(IF(INDEX('Disaggregation Data'!$P$3:$P$154,MATCH(LEFT(M71,255),LEFT('Disaggregation Data'!$J$3:$J$154,255),0))=0,"",INDEX('Disaggregation Data'!$P$3:$P$154,MATCH(LEFT(M71,255),LEFT('Disaggregation Data'!$J$3:$J$154,255),0))),"")</f>
        <v/>
      </c>
      <c r="I71" s="409" t="str">
        <f t="array" ref="I71">IFERROR(IF(INDEX('Disaggregation Data'!$M$3:$M$154,MATCH(LEFT(M71,255),LEFT('Disaggregation Data'!$J$3:$J$154,255),0))=0,"",INDEX('Disaggregation Data'!$M$3:$M$154,MATCH(LEFT(M71,255),LEFT('Disaggregation Data'!$J$3:$J$154,255),0))),"")</f>
        <v/>
      </c>
      <c r="J71" s="408" t="str">
        <f t="array" ref="J71">IFERROR(IF(INDEX('Disaggregation Data'!$N$3:$N$154,MATCH(LEFT(M71,255),LEFT('Disaggregation Data'!$J$3:$J$154,255),0))=0,"",INDEX('Disaggregation Data'!$N$3:$N$154,MATCH(LEFT(M71,255),LEFT('Disaggregation Data'!$J$3:$J$154,255),0))),"")</f>
        <v/>
      </c>
      <c r="K71" s="522">
        <f t="shared" si="0"/>
        <v>32</v>
      </c>
      <c r="L71" s="522" t="str">
        <f t="shared" si="1"/>
        <v/>
      </c>
      <c r="M71" s="522" t="str">
        <f t="shared" si="2"/>
        <v/>
      </c>
      <c r="N71" s="481" t="b">
        <f t="shared" si="3"/>
        <v>0</v>
      </c>
      <c r="O71" s="486" t="s">
        <v>1444</v>
      </c>
      <c r="P71" s="505" t="str">
        <f t="array" ref="P71">IFERROR(IF(INDEX('Disaggregation Records'!$G$3:$G$56,MATCH(LEFT(L71,255),LEFT('Disaggregation Records'!$D$3:$D$56,255),0))=0,"",INDEX('Disaggregation Records'!$G$3:$G$56,MATCH(LEFT(L71,255),LEFT('Disaggregation Records'!$D$3:$D$56,255),0))),"")</f>
        <v/>
      </c>
      <c r="Q71" s="520" t="s">
        <v>418</v>
      </c>
      <c r="R71" s="47"/>
    </row>
    <row r="72" spans="1:18" ht="47.15" customHeight="1" x14ac:dyDescent="0.45">
      <c r="A72" s="406">
        <v>7</v>
      </c>
      <c r="B72" s="521" t="str">
        <f>IFERROR(VLOOKUP(A72,'Impact Indicators - Section B'!$A$9:$S$27,19,FALSE),"")</f>
        <v/>
      </c>
      <c r="C72" s="426" t="str">
        <f t="array" ref="C72">IFERROR(IF(INDEX('Disaggregation Records'!$E$3:$E$56,MATCH(LEFT(L72,255),LEFT('Disaggregation Records'!$D$3:$D$56,255),0))=0,"",INDEX('Disaggregation Records'!$E$3:$E$56,MATCH(LEFT(L72,255),LEFT('Disaggregation Records'!$D$3:$D$56,255),0))),"")</f>
        <v/>
      </c>
      <c r="D72" s="426" t="str">
        <f t="array" ref="D72">IFERROR(IF(INDEX('Disaggregation Records'!$F$3:$F$56,MATCH(LEFT(L72,255),LEFT('Disaggregation Records'!$D$3:$D$56,255),0))=0,"",INDEX('Disaggregation Records'!$F$3:$F$56,MATCH(LEFT(L72,255),LEFT('Disaggregation Records'!$D$3:$D$56,255),0))),"")</f>
        <v/>
      </c>
      <c r="E72" s="409" t="str">
        <f t="array" ref="E72">IFERROR(IF(INDEX('Disaggregation Data'!$K$3:$K$154,MATCH(LEFT(M72,255),LEFT('Disaggregation Data'!$J$3:$J$154,255),0))=0,"",INDEX('Disaggregation Data'!$K$3:$K$154,MATCH(LEFT(M72,255),LEFT('Disaggregation Data'!$J$3:$J$154,255),0))),"")</f>
        <v/>
      </c>
      <c r="F72" s="409" t="str">
        <f t="array" ref="F72">IFERROR(IF(INDEX('Disaggregation Data'!$L$3:$L$154,MATCH(LEFT(M72,255),LEFT('Disaggregation Data'!$J$3:$J$154,255),0))=0,"",INDEX('Disaggregation Data'!$L$3:$L$154,MATCH(LEFT(M72,255),LEFT('Disaggregation Data'!$J$3:$J$154,255),0))),"")</f>
        <v/>
      </c>
      <c r="G72" s="409" t="str">
        <f t="array" ref="G72">IFERROR(IF(INDEX('Disaggregation Data'!$O$3:$O$154,MATCH(LEFT(M72,255),LEFT('Disaggregation Data'!$J$3:$J$154,255),0))=0,"",INDEX('Disaggregation Data'!$O$3:$O$154,MATCH(LEFT(M72,255),LEFT('Disaggregation Data'!$J$3:$J$154,255),0))),"")</f>
        <v/>
      </c>
      <c r="H72" s="408" t="str">
        <f t="array" ref="H72">IFERROR(IF(INDEX('Disaggregation Data'!$P$3:$P$154,MATCH(LEFT(M72,255),LEFT('Disaggregation Data'!$J$3:$J$154,255),0))=0,"",INDEX('Disaggregation Data'!$P$3:$P$154,MATCH(LEFT(M72,255),LEFT('Disaggregation Data'!$J$3:$J$154,255),0))),"")</f>
        <v/>
      </c>
      <c r="I72" s="409" t="str">
        <f t="array" ref="I72">IFERROR(IF(INDEX('Disaggregation Data'!$M$3:$M$154,MATCH(LEFT(M72,255),LEFT('Disaggregation Data'!$J$3:$J$154,255),0))=0,"",INDEX('Disaggregation Data'!$M$3:$M$154,MATCH(LEFT(M72,255),LEFT('Disaggregation Data'!$J$3:$J$154,255),0))),"")</f>
        <v/>
      </c>
      <c r="J72" s="408" t="str">
        <f t="array" ref="J72">IFERROR(IF(INDEX('Disaggregation Data'!$N$3:$N$154,MATCH(LEFT(M72,255),LEFT('Disaggregation Data'!$J$3:$J$154,255),0))=0,"",INDEX('Disaggregation Data'!$N$3:$N$154,MATCH(LEFT(M72,255),LEFT('Disaggregation Data'!$J$3:$J$154,255),0))),"")</f>
        <v/>
      </c>
      <c r="K72" s="522">
        <f t="shared" si="0"/>
        <v>33</v>
      </c>
      <c r="L72" s="522" t="str">
        <f t="shared" si="1"/>
        <v/>
      </c>
      <c r="M72" s="522" t="str">
        <f t="shared" si="2"/>
        <v/>
      </c>
      <c r="N72" s="481" t="b">
        <f t="shared" si="3"/>
        <v>0</v>
      </c>
      <c r="O72" s="486" t="s">
        <v>1445</v>
      </c>
      <c r="P72" s="505" t="str">
        <f t="array" ref="P72">IFERROR(IF(INDEX('Disaggregation Records'!$G$3:$G$56,MATCH(LEFT(L72,255),LEFT('Disaggregation Records'!$D$3:$D$56,255),0))=0,"",INDEX('Disaggregation Records'!$G$3:$G$56,MATCH(LEFT(L72,255),LEFT('Disaggregation Records'!$D$3:$D$56,255),0))),"")</f>
        <v/>
      </c>
      <c r="Q72" s="520" t="s">
        <v>418</v>
      </c>
      <c r="R72" s="47"/>
    </row>
    <row r="73" spans="1:18" ht="47.15" customHeight="1" x14ac:dyDescent="0.45">
      <c r="A73" s="406">
        <v>7</v>
      </c>
      <c r="B73" s="521" t="str">
        <f>IFERROR(VLOOKUP(A73,'Impact Indicators - Section B'!$A$9:$S$27,19,FALSE),"")</f>
        <v/>
      </c>
      <c r="C73" s="426" t="str">
        <f t="array" ref="C73">IFERROR(IF(INDEX('Disaggregation Records'!$E$3:$E$56,MATCH(LEFT(L73,255),LEFT('Disaggregation Records'!$D$3:$D$56,255),0))=0,"",INDEX('Disaggregation Records'!$E$3:$E$56,MATCH(LEFT(L73,255),LEFT('Disaggregation Records'!$D$3:$D$56,255),0))),"")</f>
        <v/>
      </c>
      <c r="D73" s="426" t="str">
        <f t="array" ref="D73">IFERROR(IF(INDEX('Disaggregation Records'!$F$3:$F$56,MATCH(LEFT(L73,255),LEFT('Disaggregation Records'!$D$3:$D$56,255),0))=0,"",INDEX('Disaggregation Records'!$F$3:$F$56,MATCH(LEFT(L73,255),LEFT('Disaggregation Records'!$D$3:$D$56,255),0))),"")</f>
        <v/>
      </c>
      <c r="E73" s="409" t="str">
        <f t="array" ref="E73">IFERROR(IF(INDEX('Disaggregation Data'!$K$3:$K$154,MATCH(LEFT(M73,255),LEFT('Disaggregation Data'!$J$3:$J$154,255),0))=0,"",INDEX('Disaggregation Data'!$K$3:$K$154,MATCH(LEFT(M73,255),LEFT('Disaggregation Data'!$J$3:$J$154,255),0))),"")</f>
        <v/>
      </c>
      <c r="F73" s="409" t="str">
        <f t="array" ref="F73">IFERROR(IF(INDEX('Disaggregation Data'!$L$3:$L$154,MATCH(LEFT(M73,255),LEFT('Disaggregation Data'!$J$3:$J$154,255),0))=0,"",INDEX('Disaggregation Data'!$L$3:$L$154,MATCH(LEFT(M73,255),LEFT('Disaggregation Data'!$J$3:$J$154,255),0))),"")</f>
        <v/>
      </c>
      <c r="G73" s="409" t="str">
        <f t="array" ref="G73">IFERROR(IF(INDEX('Disaggregation Data'!$O$3:$O$154,MATCH(LEFT(M73,255),LEFT('Disaggregation Data'!$J$3:$J$154,255),0))=0,"",INDEX('Disaggregation Data'!$O$3:$O$154,MATCH(LEFT(M73,255),LEFT('Disaggregation Data'!$J$3:$J$154,255),0))),"")</f>
        <v/>
      </c>
      <c r="H73" s="408" t="str">
        <f t="array" ref="H73">IFERROR(IF(INDEX('Disaggregation Data'!$P$3:$P$154,MATCH(LEFT(M73,255),LEFT('Disaggregation Data'!$J$3:$J$154,255),0))=0,"",INDEX('Disaggregation Data'!$P$3:$P$154,MATCH(LEFT(M73,255),LEFT('Disaggregation Data'!$J$3:$J$154,255),0))),"")</f>
        <v/>
      </c>
      <c r="I73" s="409" t="str">
        <f t="array" ref="I73">IFERROR(IF(INDEX('Disaggregation Data'!$M$3:$M$154,MATCH(LEFT(M73,255),LEFT('Disaggregation Data'!$J$3:$J$154,255),0))=0,"",INDEX('Disaggregation Data'!$M$3:$M$154,MATCH(LEFT(M73,255),LEFT('Disaggregation Data'!$J$3:$J$154,255),0))),"")</f>
        <v/>
      </c>
      <c r="J73" s="408" t="str">
        <f t="array" ref="J73">IFERROR(IF(INDEX('Disaggregation Data'!$N$3:$N$154,MATCH(LEFT(M73,255),LEFT('Disaggregation Data'!$J$3:$J$154,255),0))=0,"",INDEX('Disaggregation Data'!$N$3:$N$154,MATCH(LEFT(M73,255),LEFT('Disaggregation Data'!$J$3:$J$154,255),0))),"")</f>
        <v/>
      </c>
      <c r="K73" s="522">
        <f t="shared" ref="K73:K136" si="4">IF(B73=B72,K72+1,0)</f>
        <v>34</v>
      </c>
      <c r="L73" s="522" t="str">
        <f t="shared" ref="L73:L136" si="5">IF(B73&lt;&gt;"",B73&amp;"-"&amp;K73,"")</f>
        <v/>
      </c>
      <c r="M73" s="522" t="str">
        <f t="shared" ref="M73:M136" si="6">IF(B73&lt;&gt;"",B73&amp;C73&amp;D73,"")</f>
        <v/>
      </c>
      <c r="N73" s="481" t="b">
        <f t="shared" ref="N73:N136" si="7">IFERROR(IF(B73&lt;&gt;"",TRUE,FALSE),"")</f>
        <v>0</v>
      </c>
      <c r="O73" s="486" t="s">
        <v>1446</v>
      </c>
      <c r="P73" s="505" t="str">
        <f t="array" ref="P73">IFERROR(IF(INDEX('Disaggregation Records'!$G$3:$G$56,MATCH(LEFT(L73,255),LEFT('Disaggregation Records'!$D$3:$D$56,255),0))=0,"",INDEX('Disaggregation Records'!$G$3:$G$56,MATCH(LEFT(L73,255),LEFT('Disaggregation Records'!$D$3:$D$56,255),0))),"")</f>
        <v/>
      </c>
      <c r="Q73" s="520" t="s">
        <v>418</v>
      </c>
      <c r="R73" s="47"/>
    </row>
    <row r="74" spans="1:18" ht="47.15" customHeight="1" x14ac:dyDescent="0.45">
      <c r="A74" s="406">
        <v>7</v>
      </c>
      <c r="B74" s="521" t="str">
        <f>IFERROR(VLOOKUP(A74,'Impact Indicators - Section B'!$A$9:$S$27,19,FALSE),"")</f>
        <v/>
      </c>
      <c r="C74" s="426" t="str">
        <f t="array" ref="C74">IFERROR(IF(INDEX('Disaggregation Records'!$E$3:$E$56,MATCH(LEFT(L74,255),LEFT('Disaggregation Records'!$D$3:$D$56,255),0))=0,"",INDEX('Disaggregation Records'!$E$3:$E$56,MATCH(LEFT(L74,255),LEFT('Disaggregation Records'!$D$3:$D$56,255),0))),"")</f>
        <v/>
      </c>
      <c r="D74" s="426" t="str">
        <f t="array" ref="D74">IFERROR(IF(INDEX('Disaggregation Records'!$F$3:$F$56,MATCH(LEFT(L74,255),LEFT('Disaggregation Records'!$D$3:$D$56,255),0))=0,"",INDEX('Disaggregation Records'!$F$3:$F$56,MATCH(LEFT(L74,255),LEFT('Disaggregation Records'!$D$3:$D$56,255),0))),"")</f>
        <v/>
      </c>
      <c r="E74" s="409" t="str">
        <f t="array" ref="E74">IFERROR(IF(INDEX('Disaggregation Data'!$K$3:$K$154,MATCH(LEFT(M74,255),LEFT('Disaggregation Data'!$J$3:$J$154,255),0))=0,"",INDEX('Disaggregation Data'!$K$3:$K$154,MATCH(LEFT(M74,255),LEFT('Disaggregation Data'!$J$3:$J$154,255),0))),"")</f>
        <v/>
      </c>
      <c r="F74" s="409" t="str">
        <f t="array" ref="F74">IFERROR(IF(INDEX('Disaggregation Data'!$L$3:$L$154,MATCH(LEFT(M74,255),LEFT('Disaggregation Data'!$J$3:$J$154,255),0))=0,"",INDEX('Disaggregation Data'!$L$3:$L$154,MATCH(LEFT(M74,255),LEFT('Disaggregation Data'!$J$3:$J$154,255),0))),"")</f>
        <v/>
      </c>
      <c r="G74" s="409" t="str">
        <f t="array" ref="G74">IFERROR(IF(INDEX('Disaggregation Data'!$O$3:$O$154,MATCH(LEFT(M74,255),LEFT('Disaggregation Data'!$J$3:$J$154,255),0))=0,"",INDEX('Disaggregation Data'!$O$3:$O$154,MATCH(LEFT(M74,255),LEFT('Disaggregation Data'!$J$3:$J$154,255),0))),"")</f>
        <v/>
      </c>
      <c r="H74" s="408" t="str">
        <f t="array" ref="H74">IFERROR(IF(INDEX('Disaggregation Data'!$P$3:$P$154,MATCH(LEFT(M74,255),LEFT('Disaggregation Data'!$J$3:$J$154,255),0))=0,"",INDEX('Disaggregation Data'!$P$3:$P$154,MATCH(LEFT(M74,255),LEFT('Disaggregation Data'!$J$3:$J$154,255),0))),"")</f>
        <v/>
      </c>
      <c r="I74" s="409" t="str">
        <f t="array" ref="I74">IFERROR(IF(INDEX('Disaggregation Data'!$M$3:$M$154,MATCH(LEFT(M74,255),LEFT('Disaggregation Data'!$J$3:$J$154,255),0))=0,"",INDEX('Disaggregation Data'!$M$3:$M$154,MATCH(LEFT(M74,255),LEFT('Disaggregation Data'!$J$3:$J$154,255),0))),"")</f>
        <v/>
      </c>
      <c r="J74" s="408" t="str">
        <f t="array" ref="J74">IFERROR(IF(INDEX('Disaggregation Data'!$N$3:$N$154,MATCH(LEFT(M74,255),LEFT('Disaggregation Data'!$J$3:$J$154,255),0))=0,"",INDEX('Disaggregation Data'!$N$3:$N$154,MATCH(LEFT(M74,255),LEFT('Disaggregation Data'!$J$3:$J$154,255),0))),"")</f>
        <v/>
      </c>
      <c r="K74" s="522">
        <f t="shared" si="4"/>
        <v>35</v>
      </c>
      <c r="L74" s="522" t="str">
        <f t="shared" si="5"/>
        <v/>
      </c>
      <c r="M74" s="522" t="str">
        <f t="shared" si="6"/>
        <v/>
      </c>
      <c r="N74" s="481" t="b">
        <f t="shared" si="7"/>
        <v>0</v>
      </c>
      <c r="O74" s="486" t="s">
        <v>1447</v>
      </c>
      <c r="P74" s="505" t="str">
        <f t="array" ref="P74">IFERROR(IF(INDEX('Disaggregation Records'!$G$3:$G$56,MATCH(LEFT(L74,255),LEFT('Disaggregation Records'!$D$3:$D$56,255),0))=0,"",INDEX('Disaggregation Records'!$G$3:$G$56,MATCH(LEFT(L74,255),LEFT('Disaggregation Records'!$D$3:$D$56,255),0))),"")</f>
        <v/>
      </c>
      <c r="Q74" s="520" t="s">
        <v>418</v>
      </c>
      <c r="R74" s="47"/>
    </row>
    <row r="75" spans="1:18" ht="47.15" customHeight="1" x14ac:dyDescent="0.45">
      <c r="A75" s="406">
        <v>7</v>
      </c>
      <c r="B75" s="521" t="str">
        <f>IFERROR(VLOOKUP(A75,'Impact Indicators - Section B'!$A$9:$S$27,19,FALSE),"")</f>
        <v/>
      </c>
      <c r="C75" s="426" t="str">
        <f t="array" ref="C75">IFERROR(IF(INDEX('Disaggregation Records'!$E$3:$E$56,MATCH(LEFT(L75,255),LEFT('Disaggregation Records'!$D$3:$D$56,255),0))=0,"",INDEX('Disaggregation Records'!$E$3:$E$56,MATCH(LEFT(L75,255),LEFT('Disaggregation Records'!$D$3:$D$56,255),0))),"")</f>
        <v/>
      </c>
      <c r="D75" s="426" t="str">
        <f t="array" ref="D75">IFERROR(IF(INDEX('Disaggregation Records'!$F$3:$F$56,MATCH(LEFT(L75,255),LEFT('Disaggregation Records'!$D$3:$D$56,255),0))=0,"",INDEX('Disaggregation Records'!$F$3:$F$56,MATCH(LEFT(L75,255),LEFT('Disaggregation Records'!$D$3:$D$56,255),0))),"")</f>
        <v/>
      </c>
      <c r="E75" s="409" t="str">
        <f t="array" ref="E75">IFERROR(IF(INDEX('Disaggregation Data'!$K$3:$K$154,MATCH(LEFT(M75,255),LEFT('Disaggregation Data'!$J$3:$J$154,255),0))=0,"",INDEX('Disaggregation Data'!$K$3:$K$154,MATCH(LEFT(M75,255),LEFT('Disaggregation Data'!$J$3:$J$154,255),0))),"")</f>
        <v/>
      </c>
      <c r="F75" s="409" t="str">
        <f t="array" ref="F75">IFERROR(IF(INDEX('Disaggregation Data'!$L$3:$L$154,MATCH(LEFT(M75,255),LEFT('Disaggregation Data'!$J$3:$J$154,255),0))=0,"",INDEX('Disaggregation Data'!$L$3:$L$154,MATCH(LEFT(M75,255),LEFT('Disaggregation Data'!$J$3:$J$154,255),0))),"")</f>
        <v/>
      </c>
      <c r="G75" s="409" t="str">
        <f t="array" ref="G75">IFERROR(IF(INDEX('Disaggregation Data'!$O$3:$O$154,MATCH(LEFT(M75,255),LEFT('Disaggregation Data'!$J$3:$J$154,255),0))=0,"",INDEX('Disaggregation Data'!$O$3:$O$154,MATCH(LEFT(M75,255),LEFT('Disaggregation Data'!$J$3:$J$154,255),0))),"")</f>
        <v/>
      </c>
      <c r="H75" s="408" t="str">
        <f t="array" ref="H75">IFERROR(IF(INDEX('Disaggregation Data'!$P$3:$P$154,MATCH(LEFT(M75,255),LEFT('Disaggregation Data'!$J$3:$J$154,255),0))=0,"",INDEX('Disaggregation Data'!$P$3:$P$154,MATCH(LEFT(M75,255),LEFT('Disaggregation Data'!$J$3:$J$154,255),0))),"")</f>
        <v/>
      </c>
      <c r="I75" s="409" t="str">
        <f t="array" ref="I75">IFERROR(IF(INDEX('Disaggregation Data'!$M$3:$M$154,MATCH(LEFT(M75,255),LEFT('Disaggregation Data'!$J$3:$J$154,255),0))=0,"",INDEX('Disaggregation Data'!$M$3:$M$154,MATCH(LEFT(M75,255),LEFT('Disaggregation Data'!$J$3:$J$154,255),0))),"")</f>
        <v/>
      </c>
      <c r="J75" s="408" t="str">
        <f t="array" ref="J75">IFERROR(IF(INDEX('Disaggregation Data'!$N$3:$N$154,MATCH(LEFT(M75,255),LEFT('Disaggregation Data'!$J$3:$J$154,255),0))=0,"",INDEX('Disaggregation Data'!$N$3:$N$154,MATCH(LEFT(M75,255),LEFT('Disaggregation Data'!$J$3:$J$154,255),0))),"")</f>
        <v/>
      </c>
      <c r="K75" s="522">
        <f t="shared" si="4"/>
        <v>36</v>
      </c>
      <c r="L75" s="522" t="str">
        <f t="shared" si="5"/>
        <v/>
      </c>
      <c r="M75" s="522" t="str">
        <f t="shared" si="6"/>
        <v/>
      </c>
      <c r="N75" s="481" t="b">
        <f t="shared" si="7"/>
        <v>0</v>
      </c>
      <c r="O75" s="486" t="s">
        <v>1448</v>
      </c>
      <c r="P75" s="505" t="str">
        <f t="array" ref="P75">IFERROR(IF(INDEX('Disaggregation Records'!$G$3:$G$56,MATCH(LEFT(L75,255),LEFT('Disaggregation Records'!$D$3:$D$56,255),0))=0,"",INDEX('Disaggregation Records'!$G$3:$G$56,MATCH(LEFT(L75,255),LEFT('Disaggregation Records'!$D$3:$D$56,255),0))),"")</f>
        <v/>
      </c>
      <c r="Q75" s="520" t="s">
        <v>418</v>
      </c>
      <c r="R75" s="47"/>
    </row>
    <row r="76" spans="1:18" ht="47.15" customHeight="1" x14ac:dyDescent="0.45">
      <c r="A76" s="406">
        <v>7</v>
      </c>
      <c r="B76" s="521" t="str">
        <f>IFERROR(VLOOKUP(A76,'Impact Indicators - Section B'!$A$9:$S$27,19,FALSE),"")</f>
        <v/>
      </c>
      <c r="C76" s="426" t="str">
        <f t="array" ref="C76">IFERROR(IF(INDEX('Disaggregation Records'!$E$3:$E$56,MATCH(LEFT(L76,255),LEFT('Disaggregation Records'!$D$3:$D$56,255),0))=0,"",INDEX('Disaggregation Records'!$E$3:$E$56,MATCH(LEFT(L76,255),LEFT('Disaggregation Records'!$D$3:$D$56,255),0))),"")</f>
        <v/>
      </c>
      <c r="D76" s="426" t="str">
        <f t="array" ref="D76">IFERROR(IF(INDEX('Disaggregation Records'!$F$3:$F$56,MATCH(LEFT(L76,255),LEFT('Disaggregation Records'!$D$3:$D$56,255),0))=0,"",INDEX('Disaggregation Records'!$F$3:$F$56,MATCH(LEFT(L76,255),LEFT('Disaggregation Records'!$D$3:$D$56,255),0))),"")</f>
        <v/>
      </c>
      <c r="E76" s="409" t="str">
        <f t="array" ref="E76">IFERROR(IF(INDEX('Disaggregation Data'!$K$3:$K$154,MATCH(LEFT(M76,255),LEFT('Disaggregation Data'!$J$3:$J$154,255),0))=0,"",INDEX('Disaggregation Data'!$K$3:$K$154,MATCH(LEFT(M76,255),LEFT('Disaggregation Data'!$J$3:$J$154,255),0))),"")</f>
        <v/>
      </c>
      <c r="F76" s="409" t="str">
        <f t="array" ref="F76">IFERROR(IF(INDEX('Disaggregation Data'!$L$3:$L$154,MATCH(LEFT(M76,255),LEFT('Disaggregation Data'!$J$3:$J$154,255),0))=0,"",INDEX('Disaggregation Data'!$L$3:$L$154,MATCH(LEFT(M76,255),LEFT('Disaggregation Data'!$J$3:$J$154,255),0))),"")</f>
        <v/>
      </c>
      <c r="G76" s="409" t="str">
        <f t="array" ref="G76">IFERROR(IF(INDEX('Disaggregation Data'!$O$3:$O$154,MATCH(LEFT(M76,255),LEFT('Disaggregation Data'!$J$3:$J$154,255),0))=0,"",INDEX('Disaggregation Data'!$O$3:$O$154,MATCH(LEFT(M76,255),LEFT('Disaggregation Data'!$J$3:$J$154,255),0))),"")</f>
        <v/>
      </c>
      <c r="H76" s="408" t="str">
        <f t="array" ref="H76">IFERROR(IF(INDEX('Disaggregation Data'!$P$3:$P$154,MATCH(LEFT(M76,255),LEFT('Disaggregation Data'!$J$3:$J$154,255),0))=0,"",INDEX('Disaggregation Data'!$P$3:$P$154,MATCH(LEFT(M76,255),LEFT('Disaggregation Data'!$J$3:$J$154,255),0))),"")</f>
        <v/>
      </c>
      <c r="I76" s="409" t="str">
        <f t="array" ref="I76">IFERROR(IF(INDEX('Disaggregation Data'!$M$3:$M$154,MATCH(LEFT(M76,255),LEFT('Disaggregation Data'!$J$3:$J$154,255),0))=0,"",INDEX('Disaggregation Data'!$M$3:$M$154,MATCH(LEFT(M76,255),LEFT('Disaggregation Data'!$J$3:$J$154,255),0))),"")</f>
        <v/>
      </c>
      <c r="J76" s="408" t="str">
        <f t="array" ref="J76">IFERROR(IF(INDEX('Disaggregation Data'!$N$3:$N$154,MATCH(LEFT(M76,255),LEFT('Disaggregation Data'!$J$3:$J$154,255),0))=0,"",INDEX('Disaggregation Data'!$N$3:$N$154,MATCH(LEFT(M76,255),LEFT('Disaggregation Data'!$J$3:$J$154,255),0))),"")</f>
        <v/>
      </c>
      <c r="K76" s="522">
        <f t="shared" si="4"/>
        <v>37</v>
      </c>
      <c r="L76" s="522" t="str">
        <f t="shared" si="5"/>
        <v/>
      </c>
      <c r="M76" s="522" t="str">
        <f t="shared" si="6"/>
        <v/>
      </c>
      <c r="N76" s="481" t="b">
        <f t="shared" si="7"/>
        <v>0</v>
      </c>
      <c r="O76" s="486" t="s">
        <v>1449</v>
      </c>
      <c r="P76" s="505" t="str">
        <f t="array" ref="P76">IFERROR(IF(INDEX('Disaggregation Records'!$G$3:$G$56,MATCH(LEFT(L76,255),LEFT('Disaggregation Records'!$D$3:$D$56,255),0))=0,"",INDEX('Disaggregation Records'!$G$3:$G$56,MATCH(LEFT(L76,255),LEFT('Disaggregation Records'!$D$3:$D$56,255),0))),"")</f>
        <v/>
      </c>
      <c r="Q76" s="520" t="s">
        <v>418</v>
      </c>
      <c r="R76" s="47"/>
    </row>
    <row r="77" spans="1:18" ht="47.15" customHeight="1" x14ac:dyDescent="0.45">
      <c r="A77" s="406">
        <v>7</v>
      </c>
      <c r="B77" s="521" t="str">
        <f>IFERROR(VLOOKUP(A77,'Impact Indicators - Section B'!$A$9:$S$27,19,FALSE),"")</f>
        <v/>
      </c>
      <c r="C77" s="426" t="str">
        <f t="array" ref="C77">IFERROR(IF(INDEX('Disaggregation Records'!$E$3:$E$56,MATCH(LEFT(L77,255),LEFT('Disaggregation Records'!$D$3:$D$56,255),0))=0,"",INDEX('Disaggregation Records'!$E$3:$E$56,MATCH(LEFT(L77,255),LEFT('Disaggregation Records'!$D$3:$D$56,255),0))),"")</f>
        <v/>
      </c>
      <c r="D77" s="426" t="str">
        <f t="array" ref="D77">IFERROR(IF(INDEX('Disaggregation Records'!$F$3:$F$56,MATCH(LEFT(L77,255),LEFT('Disaggregation Records'!$D$3:$D$56,255),0))=0,"",INDEX('Disaggregation Records'!$F$3:$F$56,MATCH(LEFT(L77,255),LEFT('Disaggregation Records'!$D$3:$D$56,255),0))),"")</f>
        <v/>
      </c>
      <c r="E77" s="409" t="str">
        <f t="array" ref="E77">IFERROR(IF(INDEX('Disaggregation Data'!$K$3:$K$154,MATCH(LEFT(M77,255),LEFT('Disaggregation Data'!$J$3:$J$154,255),0))=0,"",INDEX('Disaggregation Data'!$K$3:$K$154,MATCH(LEFT(M77,255),LEFT('Disaggregation Data'!$J$3:$J$154,255),0))),"")</f>
        <v/>
      </c>
      <c r="F77" s="409" t="str">
        <f t="array" ref="F77">IFERROR(IF(INDEX('Disaggregation Data'!$L$3:$L$154,MATCH(LEFT(M77,255),LEFT('Disaggregation Data'!$J$3:$J$154,255),0))=0,"",INDEX('Disaggregation Data'!$L$3:$L$154,MATCH(LEFT(M77,255),LEFT('Disaggregation Data'!$J$3:$J$154,255),0))),"")</f>
        <v/>
      </c>
      <c r="G77" s="409" t="str">
        <f t="array" ref="G77">IFERROR(IF(INDEX('Disaggregation Data'!$O$3:$O$154,MATCH(LEFT(M77,255),LEFT('Disaggregation Data'!$J$3:$J$154,255),0))=0,"",INDEX('Disaggregation Data'!$O$3:$O$154,MATCH(LEFT(M77,255),LEFT('Disaggregation Data'!$J$3:$J$154,255),0))),"")</f>
        <v/>
      </c>
      <c r="H77" s="408" t="str">
        <f t="array" ref="H77">IFERROR(IF(INDEX('Disaggregation Data'!$P$3:$P$154,MATCH(LEFT(M77,255),LEFT('Disaggregation Data'!$J$3:$J$154,255),0))=0,"",INDEX('Disaggregation Data'!$P$3:$P$154,MATCH(LEFT(M77,255),LEFT('Disaggregation Data'!$J$3:$J$154,255),0))),"")</f>
        <v/>
      </c>
      <c r="I77" s="409" t="str">
        <f t="array" ref="I77">IFERROR(IF(INDEX('Disaggregation Data'!$M$3:$M$154,MATCH(LEFT(M77,255),LEFT('Disaggregation Data'!$J$3:$J$154,255),0))=0,"",INDEX('Disaggregation Data'!$M$3:$M$154,MATCH(LEFT(M77,255),LEFT('Disaggregation Data'!$J$3:$J$154,255),0))),"")</f>
        <v/>
      </c>
      <c r="J77" s="408" t="str">
        <f t="array" ref="J77">IFERROR(IF(INDEX('Disaggregation Data'!$N$3:$N$154,MATCH(LEFT(M77,255),LEFT('Disaggregation Data'!$J$3:$J$154,255),0))=0,"",INDEX('Disaggregation Data'!$N$3:$N$154,MATCH(LEFT(M77,255),LEFT('Disaggregation Data'!$J$3:$J$154,255),0))),"")</f>
        <v/>
      </c>
      <c r="K77" s="522">
        <f t="shared" si="4"/>
        <v>38</v>
      </c>
      <c r="L77" s="522" t="str">
        <f t="shared" si="5"/>
        <v/>
      </c>
      <c r="M77" s="522" t="str">
        <f t="shared" si="6"/>
        <v/>
      </c>
      <c r="N77" s="481" t="b">
        <f t="shared" si="7"/>
        <v>0</v>
      </c>
      <c r="O77" s="486" t="s">
        <v>1450</v>
      </c>
      <c r="P77" s="505" t="str">
        <f t="array" ref="P77">IFERROR(IF(INDEX('Disaggregation Records'!$G$3:$G$56,MATCH(LEFT(L77,255),LEFT('Disaggregation Records'!$D$3:$D$56,255),0))=0,"",INDEX('Disaggregation Records'!$G$3:$G$56,MATCH(LEFT(L77,255),LEFT('Disaggregation Records'!$D$3:$D$56,255),0))),"")</f>
        <v/>
      </c>
      <c r="Q77" s="520" t="s">
        <v>418</v>
      </c>
      <c r="R77" s="47"/>
    </row>
    <row r="78" spans="1:18" ht="47.15" customHeight="1" x14ac:dyDescent="0.45">
      <c r="A78" s="406">
        <v>7</v>
      </c>
      <c r="B78" s="521" t="str">
        <f>IFERROR(VLOOKUP(A78,'Impact Indicators - Section B'!$A$9:$S$27,19,FALSE),"")</f>
        <v/>
      </c>
      <c r="C78" s="426" t="str">
        <f t="array" ref="C78">IFERROR(IF(INDEX('Disaggregation Records'!$E$3:$E$56,MATCH(LEFT(L78,255),LEFT('Disaggregation Records'!$D$3:$D$56,255),0))=0,"",INDEX('Disaggregation Records'!$E$3:$E$56,MATCH(LEFT(L78,255),LEFT('Disaggregation Records'!$D$3:$D$56,255),0))),"")</f>
        <v/>
      </c>
      <c r="D78" s="426" t="str">
        <f t="array" ref="D78">IFERROR(IF(INDEX('Disaggregation Records'!$F$3:$F$56,MATCH(LEFT(L78,255),LEFT('Disaggregation Records'!$D$3:$D$56,255),0))=0,"",INDEX('Disaggregation Records'!$F$3:$F$56,MATCH(LEFT(L78,255),LEFT('Disaggregation Records'!$D$3:$D$56,255),0))),"")</f>
        <v/>
      </c>
      <c r="E78" s="409" t="str">
        <f t="array" ref="E78">IFERROR(IF(INDEX('Disaggregation Data'!$K$3:$K$154,MATCH(LEFT(M78,255),LEFT('Disaggregation Data'!$J$3:$J$154,255),0))=0,"",INDEX('Disaggregation Data'!$K$3:$K$154,MATCH(LEFT(M78,255),LEFT('Disaggregation Data'!$J$3:$J$154,255),0))),"")</f>
        <v/>
      </c>
      <c r="F78" s="409" t="str">
        <f t="array" ref="F78">IFERROR(IF(INDEX('Disaggregation Data'!$L$3:$L$154,MATCH(LEFT(M78,255),LEFT('Disaggregation Data'!$J$3:$J$154,255),0))=0,"",INDEX('Disaggregation Data'!$L$3:$L$154,MATCH(LEFT(M78,255),LEFT('Disaggregation Data'!$J$3:$J$154,255),0))),"")</f>
        <v/>
      </c>
      <c r="G78" s="409" t="str">
        <f t="array" ref="G78">IFERROR(IF(INDEX('Disaggregation Data'!$O$3:$O$154,MATCH(LEFT(M78,255),LEFT('Disaggregation Data'!$J$3:$J$154,255),0))=0,"",INDEX('Disaggregation Data'!$O$3:$O$154,MATCH(LEFT(M78,255),LEFT('Disaggregation Data'!$J$3:$J$154,255),0))),"")</f>
        <v/>
      </c>
      <c r="H78" s="408" t="str">
        <f t="array" ref="H78">IFERROR(IF(INDEX('Disaggregation Data'!$P$3:$P$154,MATCH(LEFT(M78,255),LEFT('Disaggregation Data'!$J$3:$J$154,255),0))=0,"",INDEX('Disaggregation Data'!$P$3:$P$154,MATCH(LEFT(M78,255),LEFT('Disaggregation Data'!$J$3:$J$154,255),0))),"")</f>
        <v/>
      </c>
      <c r="I78" s="409" t="str">
        <f t="array" ref="I78">IFERROR(IF(INDEX('Disaggregation Data'!$M$3:$M$154,MATCH(LEFT(M78,255),LEFT('Disaggregation Data'!$J$3:$J$154,255),0))=0,"",INDEX('Disaggregation Data'!$M$3:$M$154,MATCH(LEFT(M78,255),LEFT('Disaggregation Data'!$J$3:$J$154,255),0))),"")</f>
        <v/>
      </c>
      <c r="J78" s="408" t="str">
        <f t="array" ref="J78">IFERROR(IF(INDEX('Disaggregation Data'!$N$3:$N$154,MATCH(LEFT(M78,255),LEFT('Disaggregation Data'!$J$3:$J$154,255),0))=0,"",INDEX('Disaggregation Data'!$N$3:$N$154,MATCH(LEFT(M78,255),LEFT('Disaggregation Data'!$J$3:$J$154,255),0))),"")</f>
        <v/>
      </c>
      <c r="K78" s="522">
        <f t="shared" si="4"/>
        <v>39</v>
      </c>
      <c r="L78" s="522" t="str">
        <f t="shared" si="5"/>
        <v/>
      </c>
      <c r="M78" s="522" t="str">
        <f t="shared" si="6"/>
        <v/>
      </c>
      <c r="N78" s="481" t="b">
        <f t="shared" si="7"/>
        <v>0</v>
      </c>
      <c r="O78" s="486" t="s">
        <v>1451</v>
      </c>
      <c r="P78" s="505" t="str">
        <f t="array" ref="P78">IFERROR(IF(INDEX('Disaggregation Records'!$G$3:$G$56,MATCH(LEFT(L78,255),LEFT('Disaggregation Records'!$D$3:$D$56,255),0))=0,"",INDEX('Disaggregation Records'!$G$3:$G$56,MATCH(LEFT(L78,255),LEFT('Disaggregation Records'!$D$3:$D$56,255),0))),"")</f>
        <v/>
      </c>
      <c r="Q78" s="520" t="s">
        <v>418</v>
      </c>
      <c r="R78" s="47"/>
    </row>
    <row r="79" spans="1:18" ht="47.15" customHeight="1" x14ac:dyDescent="0.45">
      <c r="A79" s="406">
        <v>8</v>
      </c>
      <c r="B79" s="521" t="str">
        <f>IFERROR(VLOOKUP(A79,'Impact Indicators - Section B'!$A$9:$S$27,19,FALSE),"")</f>
        <v/>
      </c>
      <c r="C79" s="426" t="str">
        <f t="array" ref="C79">IFERROR(IF(INDEX('Disaggregation Records'!$E$3:$E$56,MATCH(LEFT(L79,255),LEFT('Disaggregation Records'!$D$3:$D$56,255),0))=0,"",INDEX('Disaggregation Records'!$E$3:$E$56,MATCH(LEFT(L79,255),LEFT('Disaggregation Records'!$D$3:$D$56,255),0))),"")</f>
        <v/>
      </c>
      <c r="D79" s="426" t="str">
        <f t="array" ref="D79">IFERROR(IF(INDEX('Disaggregation Records'!$F$3:$F$56,MATCH(LEFT(L79,255),LEFT('Disaggregation Records'!$D$3:$D$56,255),0))=0,"",INDEX('Disaggregation Records'!$F$3:$F$56,MATCH(LEFT(L79,255),LEFT('Disaggregation Records'!$D$3:$D$56,255),0))),"")</f>
        <v/>
      </c>
      <c r="E79" s="409" t="str">
        <f t="array" ref="E79">IFERROR(IF(INDEX('Disaggregation Data'!$K$3:$K$154,MATCH(LEFT(M79,255),LEFT('Disaggregation Data'!$J$3:$J$154,255),0))=0,"",INDEX('Disaggregation Data'!$K$3:$K$154,MATCH(LEFT(M79,255),LEFT('Disaggregation Data'!$J$3:$J$154,255),0))),"")</f>
        <v/>
      </c>
      <c r="F79" s="409" t="str">
        <f t="array" ref="F79">IFERROR(IF(INDEX('Disaggregation Data'!$L$3:$L$154,MATCH(LEFT(M79,255),LEFT('Disaggregation Data'!$J$3:$J$154,255),0))=0,"",INDEX('Disaggregation Data'!$L$3:$L$154,MATCH(LEFT(M79,255),LEFT('Disaggregation Data'!$J$3:$J$154,255),0))),"")</f>
        <v/>
      </c>
      <c r="G79" s="409" t="str">
        <f t="array" ref="G79">IFERROR(IF(INDEX('Disaggregation Data'!$O$3:$O$154,MATCH(LEFT(M79,255),LEFT('Disaggregation Data'!$J$3:$J$154,255),0))=0,"",INDEX('Disaggregation Data'!$O$3:$O$154,MATCH(LEFT(M79,255),LEFT('Disaggregation Data'!$J$3:$J$154,255),0))),"")</f>
        <v/>
      </c>
      <c r="H79" s="408" t="str">
        <f t="array" ref="H79">IFERROR(IF(INDEX('Disaggregation Data'!$P$3:$P$154,MATCH(LEFT(M79,255),LEFT('Disaggregation Data'!$J$3:$J$154,255),0))=0,"",INDEX('Disaggregation Data'!$P$3:$P$154,MATCH(LEFT(M79,255),LEFT('Disaggregation Data'!$J$3:$J$154,255),0))),"")</f>
        <v/>
      </c>
      <c r="I79" s="409" t="str">
        <f t="array" ref="I79">IFERROR(IF(INDEX('Disaggregation Data'!$M$3:$M$154,MATCH(LEFT(M79,255),LEFT('Disaggregation Data'!$J$3:$J$154,255),0))=0,"",INDEX('Disaggregation Data'!$M$3:$M$154,MATCH(LEFT(M79,255),LEFT('Disaggregation Data'!$J$3:$J$154,255),0))),"")</f>
        <v/>
      </c>
      <c r="J79" s="408" t="str">
        <f t="array" ref="J79">IFERROR(IF(INDEX('Disaggregation Data'!$N$3:$N$154,MATCH(LEFT(M79,255),LEFT('Disaggregation Data'!$J$3:$J$154,255),0))=0,"",INDEX('Disaggregation Data'!$N$3:$N$154,MATCH(LEFT(M79,255),LEFT('Disaggregation Data'!$J$3:$J$154,255),0))),"")</f>
        <v/>
      </c>
      <c r="K79" s="522">
        <f t="shared" si="4"/>
        <v>40</v>
      </c>
      <c r="L79" s="522" t="str">
        <f t="shared" si="5"/>
        <v/>
      </c>
      <c r="M79" s="522" t="str">
        <f t="shared" si="6"/>
        <v/>
      </c>
      <c r="N79" s="481" t="b">
        <f t="shared" si="7"/>
        <v>0</v>
      </c>
      <c r="O79" s="486" t="s">
        <v>1452</v>
      </c>
      <c r="P79" s="505" t="str">
        <f t="array" ref="P79">IFERROR(IF(INDEX('Disaggregation Records'!$G$3:$G$56,MATCH(LEFT(L79,255),LEFT('Disaggregation Records'!$D$3:$D$56,255),0))=0,"",INDEX('Disaggregation Records'!$G$3:$G$56,MATCH(LEFT(L79,255),LEFT('Disaggregation Records'!$D$3:$D$56,255),0))),"")</f>
        <v/>
      </c>
      <c r="Q79" s="520" t="s">
        <v>419</v>
      </c>
      <c r="R79" s="47"/>
    </row>
    <row r="80" spans="1:18" ht="47.15" customHeight="1" x14ac:dyDescent="0.45">
      <c r="A80" s="406">
        <v>8</v>
      </c>
      <c r="B80" s="521" t="str">
        <f>IFERROR(VLOOKUP(A80,'Impact Indicators - Section B'!$A$9:$S$27,19,FALSE),"")</f>
        <v/>
      </c>
      <c r="C80" s="426" t="str">
        <f t="array" ref="C80">IFERROR(IF(INDEX('Disaggregation Records'!$E$3:$E$56,MATCH(LEFT(L80,255),LEFT('Disaggregation Records'!$D$3:$D$56,255),0))=0,"",INDEX('Disaggregation Records'!$E$3:$E$56,MATCH(LEFT(L80,255),LEFT('Disaggregation Records'!$D$3:$D$56,255),0))),"")</f>
        <v/>
      </c>
      <c r="D80" s="426" t="str">
        <f t="array" ref="D80">IFERROR(IF(INDEX('Disaggregation Records'!$F$3:$F$56,MATCH(LEFT(L80,255),LEFT('Disaggregation Records'!$D$3:$D$56,255),0))=0,"",INDEX('Disaggregation Records'!$F$3:$F$56,MATCH(LEFT(L80,255),LEFT('Disaggregation Records'!$D$3:$D$56,255),0))),"")</f>
        <v/>
      </c>
      <c r="E80" s="409" t="str">
        <f t="array" ref="E80">IFERROR(IF(INDEX('Disaggregation Data'!$K$3:$K$154,MATCH(LEFT(M80,255),LEFT('Disaggregation Data'!$J$3:$J$154,255),0))=0,"",INDEX('Disaggregation Data'!$K$3:$K$154,MATCH(LEFT(M80,255),LEFT('Disaggregation Data'!$J$3:$J$154,255),0))),"")</f>
        <v/>
      </c>
      <c r="F80" s="409" t="str">
        <f t="array" ref="F80">IFERROR(IF(INDEX('Disaggregation Data'!$L$3:$L$154,MATCH(LEFT(M80,255),LEFT('Disaggregation Data'!$J$3:$J$154,255),0))=0,"",INDEX('Disaggregation Data'!$L$3:$L$154,MATCH(LEFT(M80,255),LEFT('Disaggregation Data'!$J$3:$J$154,255),0))),"")</f>
        <v/>
      </c>
      <c r="G80" s="409" t="str">
        <f t="array" ref="G80">IFERROR(IF(INDEX('Disaggregation Data'!$O$3:$O$154,MATCH(LEFT(M80,255),LEFT('Disaggregation Data'!$J$3:$J$154,255),0))=0,"",INDEX('Disaggregation Data'!$O$3:$O$154,MATCH(LEFT(M80,255),LEFT('Disaggregation Data'!$J$3:$J$154,255),0))),"")</f>
        <v/>
      </c>
      <c r="H80" s="408" t="str">
        <f t="array" ref="H80">IFERROR(IF(INDEX('Disaggregation Data'!$P$3:$P$154,MATCH(LEFT(M80,255),LEFT('Disaggregation Data'!$J$3:$J$154,255),0))=0,"",INDEX('Disaggregation Data'!$P$3:$P$154,MATCH(LEFT(M80,255),LEFT('Disaggregation Data'!$J$3:$J$154,255),0))),"")</f>
        <v/>
      </c>
      <c r="I80" s="409" t="str">
        <f t="array" ref="I80">IFERROR(IF(INDEX('Disaggregation Data'!$M$3:$M$154,MATCH(LEFT(M80,255),LEFT('Disaggregation Data'!$J$3:$J$154,255),0))=0,"",INDEX('Disaggregation Data'!$M$3:$M$154,MATCH(LEFT(M80,255),LEFT('Disaggregation Data'!$J$3:$J$154,255),0))),"")</f>
        <v/>
      </c>
      <c r="J80" s="408" t="str">
        <f t="array" ref="J80">IFERROR(IF(INDEX('Disaggregation Data'!$N$3:$N$154,MATCH(LEFT(M80,255),LEFT('Disaggregation Data'!$J$3:$J$154,255),0))=0,"",INDEX('Disaggregation Data'!$N$3:$N$154,MATCH(LEFT(M80,255),LEFT('Disaggregation Data'!$J$3:$J$154,255),0))),"")</f>
        <v/>
      </c>
      <c r="K80" s="522">
        <f t="shared" si="4"/>
        <v>41</v>
      </c>
      <c r="L80" s="522" t="str">
        <f t="shared" si="5"/>
        <v/>
      </c>
      <c r="M80" s="522" t="str">
        <f t="shared" si="6"/>
        <v/>
      </c>
      <c r="N80" s="481" t="b">
        <f t="shared" si="7"/>
        <v>0</v>
      </c>
      <c r="O80" s="486" t="s">
        <v>1453</v>
      </c>
      <c r="P80" s="505" t="str">
        <f t="array" ref="P80">IFERROR(IF(INDEX('Disaggregation Records'!$G$3:$G$56,MATCH(LEFT(L80,255),LEFT('Disaggregation Records'!$D$3:$D$56,255),0))=0,"",INDEX('Disaggregation Records'!$G$3:$G$56,MATCH(LEFT(L80,255),LEFT('Disaggregation Records'!$D$3:$D$56,255),0))),"")</f>
        <v/>
      </c>
      <c r="Q80" s="520" t="s">
        <v>419</v>
      </c>
      <c r="R80" s="47"/>
    </row>
    <row r="81" spans="1:18" ht="47.15" customHeight="1" x14ac:dyDescent="0.45">
      <c r="A81" s="406">
        <v>8</v>
      </c>
      <c r="B81" s="521" t="str">
        <f>IFERROR(VLOOKUP(A81,'Impact Indicators - Section B'!$A$9:$S$27,19,FALSE),"")</f>
        <v/>
      </c>
      <c r="C81" s="426" t="str">
        <f t="array" ref="C81">IFERROR(IF(INDEX('Disaggregation Records'!$E$3:$E$56,MATCH(LEFT(L81,255),LEFT('Disaggregation Records'!$D$3:$D$56,255),0))=0,"",INDEX('Disaggregation Records'!$E$3:$E$56,MATCH(LEFT(L81,255),LEFT('Disaggregation Records'!$D$3:$D$56,255),0))),"")</f>
        <v/>
      </c>
      <c r="D81" s="426" t="str">
        <f t="array" ref="D81">IFERROR(IF(INDEX('Disaggregation Records'!$F$3:$F$56,MATCH(LEFT(L81,255),LEFT('Disaggregation Records'!$D$3:$D$56,255),0))=0,"",INDEX('Disaggregation Records'!$F$3:$F$56,MATCH(LEFT(L81,255),LEFT('Disaggregation Records'!$D$3:$D$56,255),0))),"")</f>
        <v/>
      </c>
      <c r="E81" s="409" t="str">
        <f t="array" ref="E81">IFERROR(IF(INDEX('Disaggregation Data'!$K$3:$K$154,MATCH(LEFT(M81,255),LEFT('Disaggregation Data'!$J$3:$J$154,255),0))=0,"",INDEX('Disaggregation Data'!$K$3:$K$154,MATCH(LEFT(M81,255),LEFT('Disaggregation Data'!$J$3:$J$154,255),0))),"")</f>
        <v/>
      </c>
      <c r="F81" s="409" t="str">
        <f t="array" ref="F81">IFERROR(IF(INDEX('Disaggregation Data'!$L$3:$L$154,MATCH(LEFT(M81,255),LEFT('Disaggregation Data'!$J$3:$J$154,255),0))=0,"",INDEX('Disaggregation Data'!$L$3:$L$154,MATCH(LEFT(M81,255),LEFT('Disaggregation Data'!$J$3:$J$154,255),0))),"")</f>
        <v/>
      </c>
      <c r="G81" s="409" t="str">
        <f t="array" ref="G81">IFERROR(IF(INDEX('Disaggregation Data'!$O$3:$O$154,MATCH(LEFT(M81,255),LEFT('Disaggregation Data'!$J$3:$J$154,255),0))=0,"",INDEX('Disaggregation Data'!$O$3:$O$154,MATCH(LEFT(M81,255),LEFT('Disaggregation Data'!$J$3:$J$154,255),0))),"")</f>
        <v/>
      </c>
      <c r="H81" s="408" t="str">
        <f t="array" ref="H81">IFERROR(IF(INDEX('Disaggregation Data'!$P$3:$P$154,MATCH(LEFT(M81,255),LEFT('Disaggregation Data'!$J$3:$J$154,255),0))=0,"",INDEX('Disaggregation Data'!$P$3:$P$154,MATCH(LEFT(M81,255),LEFT('Disaggregation Data'!$J$3:$J$154,255),0))),"")</f>
        <v/>
      </c>
      <c r="I81" s="409" t="str">
        <f t="array" ref="I81">IFERROR(IF(INDEX('Disaggregation Data'!$M$3:$M$154,MATCH(LEFT(M81,255),LEFT('Disaggregation Data'!$J$3:$J$154,255),0))=0,"",INDEX('Disaggregation Data'!$M$3:$M$154,MATCH(LEFT(M81,255),LEFT('Disaggregation Data'!$J$3:$J$154,255),0))),"")</f>
        <v/>
      </c>
      <c r="J81" s="408" t="str">
        <f t="array" ref="J81">IFERROR(IF(INDEX('Disaggregation Data'!$N$3:$N$154,MATCH(LEFT(M81,255),LEFT('Disaggregation Data'!$J$3:$J$154,255),0))=0,"",INDEX('Disaggregation Data'!$N$3:$N$154,MATCH(LEFT(M81,255),LEFT('Disaggregation Data'!$J$3:$J$154,255),0))),"")</f>
        <v/>
      </c>
      <c r="K81" s="522">
        <f t="shared" si="4"/>
        <v>42</v>
      </c>
      <c r="L81" s="522" t="str">
        <f t="shared" si="5"/>
        <v/>
      </c>
      <c r="M81" s="522" t="str">
        <f t="shared" si="6"/>
        <v/>
      </c>
      <c r="N81" s="481" t="b">
        <f t="shared" si="7"/>
        <v>0</v>
      </c>
      <c r="O81" s="486" t="s">
        <v>1454</v>
      </c>
      <c r="P81" s="505" t="str">
        <f t="array" ref="P81">IFERROR(IF(INDEX('Disaggregation Records'!$G$3:$G$56,MATCH(LEFT(L81,255),LEFT('Disaggregation Records'!$D$3:$D$56,255),0))=0,"",INDEX('Disaggregation Records'!$G$3:$G$56,MATCH(LEFT(L81,255),LEFT('Disaggregation Records'!$D$3:$D$56,255),0))),"")</f>
        <v/>
      </c>
      <c r="Q81" s="520" t="s">
        <v>419</v>
      </c>
      <c r="R81" s="47"/>
    </row>
    <row r="82" spans="1:18" ht="47.15" customHeight="1" x14ac:dyDescent="0.45">
      <c r="A82" s="406">
        <v>8</v>
      </c>
      <c r="B82" s="521" t="str">
        <f>IFERROR(VLOOKUP(A82,'Impact Indicators - Section B'!$A$9:$S$27,19,FALSE),"")</f>
        <v/>
      </c>
      <c r="C82" s="426" t="str">
        <f t="array" ref="C82">IFERROR(IF(INDEX('Disaggregation Records'!$E$3:$E$56,MATCH(LEFT(L82,255),LEFT('Disaggregation Records'!$D$3:$D$56,255),0))=0,"",INDEX('Disaggregation Records'!$E$3:$E$56,MATCH(LEFT(L82,255),LEFT('Disaggregation Records'!$D$3:$D$56,255),0))),"")</f>
        <v/>
      </c>
      <c r="D82" s="426" t="str">
        <f t="array" ref="D82">IFERROR(IF(INDEX('Disaggregation Records'!$F$3:$F$56,MATCH(LEFT(L82,255),LEFT('Disaggregation Records'!$D$3:$D$56,255),0))=0,"",INDEX('Disaggregation Records'!$F$3:$F$56,MATCH(LEFT(L82,255),LEFT('Disaggregation Records'!$D$3:$D$56,255),0))),"")</f>
        <v/>
      </c>
      <c r="E82" s="409" t="str">
        <f t="array" ref="E82">IFERROR(IF(INDEX('Disaggregation Data'!$K$3:$K$154,MATCH(LEFT(M82,255),LEFT('Disaggregation Data'!$J$3:$J$154,255),0))=0,"",INDEX('Disaggregation Data'!$K$3:$K$154,MATCH(LEFT(M82,255),LEFT('Disaggregation Data'!$J$3:$J$154,255),0))),"")</f>
        <v/>
      </c>
      <c r="F82" s="409" t="str">
        <f t="array" ref="F82">IFERROR(IF(INDEX('Disaggregation Data'!$L$3:$L$154,MATCH(LEFT(M82,255),LEFT('Disaggregation Data'!$J$3:$J$154,255),0))=0,"",INDEX('Disaggregation Data'!$L$3:$L$154,MATCH(LEFT(M82,255),LEFT('Disaggregation Data'!$J$3:$J$154,255),0))),"")</f>
        <v/>
      </c>
      <c r="G82" s="409" t="str">
        <f t="array" ref="G82">IFERROR(IF(INDEX('Disaggregation Data'!$O$3:$O$154,MATCH(LEFT(M82,255),LEFT('Disaggregation Data'!$J$3:$J$154,255),0))=0,"",INDEX('Disaggregation Data'!$O$3:$O$154,MATCH(LEFT(M82,255),LEFT('Disaggregation Data'!$J$3:$J$154,255),0))),"")</f>
        <v/>
      </c>
      <c r="H82" s="408" t="str">
        <f t="array" ref="H82">IFERROR(IF(INDEX('Disaggregation Data'!$P$3:$P$154,MATCH(LEFT(M82,255),LEFT('Disaggregation Data'!$J$3:$J$154,255),0))=0,"",INDEX('Disaggregation Data'!$P$3:$P$154,MATCH(LEFT(M82,255),LEFT('Disaggregation Data'!$J$3:$J$154,255),0))),"")</f>
        <v/>
      </c>
      <c r="I82" s="409" t="str">
        <f t="array" ref="I82">IFERROR(IF(INDEX('Disaggregation Data'!$M$3:$M$154,MATCH(LEFT(M82,255),LEFT('Disaggregation Data'!$J$3:$J$154,255),0))=0,"",INDEX('Disaggregation Data'!$M$3:$M$154,MATCH(LEFT(M82,255),LEFT('Disaggregation Data'!$J$3:$J$154,255),0))),"")</f>
        <v/>
      </c>
      <c r="J82" s="408" t="str">
        <f t="array" ref="J82">IFERROR(IF(INDEX('Disaggregation Data'!$N$3:$N$154,MATCH(LEFT(M82,255),LEFT('Disaggregation Data'!$J$3:$J$154,255),0))=0,"",INDEX('Disaggregation Data'!$N$3:$N$154,MATCH(LEFT(M82,255),LEFT('Disaggregation Data'!$J$3:$J$154,255),0))),"")</f>
        <v/>
      </c>
      <c r="K82" s="522">
        <f t="shared" si="4"/>
        <v>43</v>
      </c>
      <c r="L82" s="522" t="str">
        <f t="shared" si="5"/>
        <v/>
      </c>
      <c r="M82" s="522" t="str">
        <f t="shared" si="6"/>
        <v/>
      </c>
      <c r="N82" s="481" t="b">
        <f t="shared" si="7"/>
        <v>0</v>
      </c>
      <c r="O82" s="486" t="s">
        <v>1455</v>
      </c>
      <c r="P82" s="505" t="str">
        <f t="array" ref="P82">IFERROR(IF(INDEX('Disaggregation Records'!$G$3:$G$56,MATCH(LEFT(L82,255),LEFT('Disaggregation Records'!$D$3:$D$56,255),0))=0,"",INDEX('Disaggregation Records'!$G$3:$G$56,MATCH(LEFT(L82,255),LEFT('Disaggregation Records'!$D$3:$D$56,255),0))),"")</f>
        <v/>
      </c>
      <c r="Q82" s="520" t="s">
        <v>419</v>
      </c>
      <c r="R82" s="47"/>
    </row>
    <row r="83" spans="1:18" ht="47.15" customHeight="1" x14ac:dyDescent="0.45">
      <c r="A83" s="406">
        <v>8</v>
      </c>
      <c r="B83" s="521" t="str">
        <f>IFERROR(VLOOKUP(A83,'Impact Indicators - Section B'!$A$9:$S$27,19,FALSE),"")</f>
        <v/>
      </c>
      <c r="C83" s="426" t="str">
        <f t="array" ref="C83">IFERROR(IF(INDEX('Disaggregation Records'!$E$3:$E$56,MATCH(LEFT(L83,255),LEFT('Disaggregation Records'!$D$3:$D$56,255),0))=0,"",INDEX('Disaggregation Records'!$E$3:$E$56,MATCH(LEFT(L83,255),LEFT('Disaggregation Records'!$D$3:$D$56,255),0))),"")</f>
        <v/>
      </c>
      <c r="D83" s="426" t="str">
        <f t="array" ref="D83">IFERROR(IF(INDEX('Disaggregation Records'!$F$3:$F$56,MATCH(LEFT(L83,255),LEFT('Disaggregation Records'!$D$3:$D$56,255),0))=0,"",INDEX('Disaggregation Records'!$F$3:$F$56,MATCH(LEFT(L83,255),LEFT('Disaggregation Records'!$D$3:$D$56,255),0))),"")</f>
        <v/>
      </c>
      <c r="E83" s="409" t="str">
        <f t="array" ref="E83">IFERROR(IF(INDEX('Disaggregation Data'!$K$3:$K$154,MATCH(LEFT(M83,255),LEFT('Disaggregation Data'!$J$3:$J$154,255),0))=0,"",INDEX('Disaggregation Data'!$K$3:$K$154,MATCH(LEFT(M83,255),LEFT('Disaggregation Data'!$J$3:$J$154,255),0))),"")</f>
        <v/>
      </c>
      <c r="F83" s="409" t="str">
        <f t="array" ref="F83">IFERROR(IF(INDEX('Disaggregation Data'!$L$3:$L$154,MATCH(LEFT(M83,255),LEFT('Disaggregation Data'!$J$3:$J$154,255),0))=0,"",INDEX('Disaggregation Data'!$L$3:$L$154,MATCH(LEFT(M83,255),LEFT('Disaggregation Data'!$J$3:$J$154,255),0))),"")</f>
        <v/>
      </c>
      <c r="G83" s="409" t="str">
        <f t="array" ref="G83">IFERROR(IF(INDEX('Disaggregation Data'!$O$3:$O$154,MATCH(LEFT(M83,255),LEFT('Disaggregation Data'!$J$3:$J$154,255),0))=0,"",INDEX('Disaggregation Data'!$O$3:$O$154,MATCH(LEFT(M83,255),LEFT('Disaggregation Data'!$J$3:$J$154,255),0))),"")</f>
        <v/>
      </c>
      <c r="H83" s="408" t="str">
        <f t="array" ref="H83">IFERROR(IF(INDEX('Disaggregation Data'!$P$3:$P$154,MATCH(LEFT(M83,255),LEFT('Disaggregation Data'!$J$3:$J$154,255),0))=0,"",INDEX('Disaggregation Data'!$P$3:$P$154,MATCH(LEFT(M83,255),LEFT('Disaggregation Data'!$J$3:$J$154,255),0))),"")</f>
        <v/>
      </c>
      <c r="I83" s="409" t="str">
        <f t="array" ref="I83">IFERROR(IF(INDEX('Disaggregation Data'!$M$3:$M$154,MATCH(LEFT(M83,255),LEFT('Disaggregation Data'!$J$3:$J$154,255),0))=0,"",INDEX('Disaggregation Data'!$M$3:$M$154,MATCH(LEFT(M83,255),LEFT('Disaggregation Data'!$J$3:$J$154,255),0))),"")</f>
        <v/>
      </c>
      <c r="J83" s="408" t="str">
        <f t="array" ref="J83">IFERROR(IF(INDEX('Disaggregation Data'!$N$3:$N$154,MATCH(LEFT(M83,255),LEFT('Disaggregation Data'!$J$3:$J$154,255),0))=0,"",INDEX('Disaggregation Data'!$N$3:$N$154,MATCH(LEFT(M83,255),LEFT('Disaggregation Data'!$J$3:$J$154,255),0))),"")</f>
        <v/>
      </c>
      <c r="K83" s="522">
        <f t="shared" si="4"/>
        <v>44</v>
      </c>
      <c r="L83" s="522" t="str">
        <f t="shared" si="5"/>
        <v/>
      </c>
      <c r="M83" s="522" t="str">
        <f t="shared" si="6"/>
        <v/>
      </c>
      <c r="N83" s="481" t="b">
        <f t="shared" si="7"/>
        <v>0</v>
      </c>
      <c r="O83" s="486" t="s">
        <v>1456</v>
      </c>
      <c r="P83" s="505" t="str">
        <f t="array" ref="P83">IFERROR(IF(INDEX('Disaggregation Records'!$G$3:$G$56,MATCH(LEFT(L83,255),LEFT('Disaggregation Records'!$D$3:$D$56,255),0))=0,"",INDEX('Disaggregation Records'!$G$3:$G$56,MATCH(LEFT(L83,255),LEFT('Disaggregation Records'!$D$3:$D$56,255),0))),"")</f>
        <v/>
      </c>
      <c r="Q83" s="520" t="s">
        <v>419</v>
      </c>
      <c r="R83" s="47"/>
    </row>
    <row r="84" spans="1:18" ht="47.15" customHeight="1" x14ac:dyDescent="0.45">
      <c r="A84" s="406">
        <v>8</v>
      </c>
      <c r="B84" s="521" t="str">
        <f>IFERROR(VLOOKUP(A84,'Impact Indicators - Section B'!$A$9:$S$27,19,FALSE),"")</f>
        <v/>
      </c>
      <c r="C84" s="426" t="str">
        <f t="array" ref="C84">IFERROR(IF(INDEX('Disaggregation Records'!$E$3:$E$56,MATCH(LEFT(L84,255),LEFT('Disaggregation Records'!$D$3:$D$56,255),0))=0,"",INDEX('Disaggregation Records'!$E$3:$E$56,MATCH(LEFT(L84,255),LEFT('Disaggregation Records'!$D$3:$D$56,255),0))),"")</f>
        <v/>
      </c>
      <c r="D84" s="426" t="str">
        <f t="array" ref="D84">IFERROR(IF(INDEX('Disaggregation Records'!$F$3:$F$56,MATCH(LEFT(L84,255),LEFT('Disaggregation Records'!$D$3:$D$56,255),0))=0,"",INDEX('Disaggregation Records'!$F$3:$F$56,MATCH(LEFT(L84,255),LEFT('Disaggregation Records'!$D$3:$D$56,255),0))),"")</f>
        <v/>
      </c>
      <c r="E84" s="409" t="str">
        <f t="array" ref="E84">IFERROR(IF(INDEX('Disaggregation Data'!$K$3:$K$154,MATCH(LEFT(M84,255),LEFT('Disaggregation Data'!$J$3:$J$154,255),0))=0,"",INDEX('Disaggregation Data'!$K$3:$K$154,MATCH(LEFT(M84,255),LEFT('Disaggregation Data'!$J$3:$J$154,255),0))),"")</f>
        <v/>
      </c>
      <c r="F84" s="409" t="str">
        <f t="array" ref="F84">IFERROR(IF(INDEX('Disaggregation Data'!$L$3:$L$154,MATCH(LEFT(M84,255),LEFT('Disaggregation Data'!$J$3:$J$154,255),0))=0,"",INDEX('Disaggregation Data'!$L$3:$L$154,MATCH(LEFT(M84,255),LEFT('Disaggregation Data'!$J$3:$J$154,255),0))),"")</f>
        <v/>
      </c>
      <c r="G84" s="409" t="str">
        <f t="array" ref="G84">IFERROR(IF(INDEX('Disaggregation Data'!$O$3:$O$154,MATCH(LEFT(M84,255),LEFT('Disaggregation Data'!$J$3:$J$154,255),0))=0,"",INDEX('Disaggregation Data'!$O$3:$O$154,MATCH(LEFT(M84,255),LEFT('Disaggregation Data'!$J$3:$J$154,255),0))),"")</f>
        <v/>
      </c>
      <c r="H84" s="408" t="str">
        <f t="array" ref="H84">IFERROR(IF(INDEX('Disaggregation Data'!$P$3:$P$154,MATCH(LEFT(M84,255),LEFT('Disaggregation Data'!$J$3:$J$154,255),0))=0,"",INDEX('Disaggregation Data'!$P$3:$P$154,MATCH(LEFT(M84,255),LEFT('Disaggregation Data'!$J$3:$J$154,255),0))),"")</f>
        <v/>
      </c>
      <c r="I84" s="409" t="str">
        <f t="array" ref="I84">IFERROR(IF(INDEX('Disaggregation Data'!$M$3:$M$154,MATCH(LEFT(M84,255),LEFT('Disaggregation Data'!$J$3:$J$154,255),0))=0,"",INDEX('Disaggregation Data'!$M$3:$M$154,MATCH(LEFT(M84,255),LEFT('Disaggregation Data'!$J$3:$J$154,255),0))),"")</f>
        <v/>
      </c>
      <c r="J84" s="408" t="str">
        <f t="array" ref="J84">IFERROR(IF(INDEX('Disaggregation Data'!$N$3:$N$154,MATCH(LEFT(M84,255),LEFT('Disaggregation Data'!$J$3:$J$154,255),0))=0,"",INDEX('Disaggregation Data'!$N$3:$N$154,MATCH(LEFT(M84,255),LEFT('Disaggregation Data'!$J$3:$J$154,255),0))),"")</f>
        <v/>
      </c>
      <c r="K84" s="522">
        <f t="shared" si="4"/>
        <v>45</v>
      </c>
      <c r="L84" s="522" t="str">
        <f t="shared" si="5"/>
        <v/>
      </c>
      <c r="M84" s="522" t="str">
        <f t="shared" si="6"/>
        <v/>
      </c>
      <c r="N84" s="481" t="b">
        <f t="shared" si="7"/>
        <v>0</v>
      </c>
      <c r="O84" s="486" t="s">
        <v>1457</v>
      </c>
      <c r="P84" s="505" t="str">
        <f t="array" ref="P84">IFERROR(IF(INDEX('Disaggregation Records'!$G$3:$G$56,MATCH(LEFT(L84,255),LEFT('Disaggregation Records'!$D$3:$D$56,255),0))=0,"",INDEX('Disaggregation Records'!$G$3:$G$56,MATCH(LEFT(L84,255),LEFT('Disaggregation Records'!$D$3:$D$56,255),0))),"")</f>
        <v/>
      </c>
      <c r="Q84" s="520" t="s">
        <v>419</v>
      </c>
      <c r="R84" s="47"/>
    </row>
    <row r="85" spans="1:18" ht="47.15" customHeight="1" x14ac:dyDescent="0.45">
      <c r="A85" s="406">
        <v>8</v>
      </c>
      <c r="B85" s="521" t="str">
        <f>IFERROR(VLOOKUP(A85,'Impact Indicators - Section B'!$A$9:$S$27,19,FALSE),"")</f>
        <v/>
      </c>
      <c r="C85" s="426" t="str">
        <f t="array" ref="C85">IFERROR(IF(INDEX('Disaggregation Records'!$E$3:$E$56,MATCH(LEFT(L85,255),LEFT('Disaggregation Records'!$D$3:$D$56,255),0))=0,"",INDEX('Disaggregation Records'!$E$3:$E$56,MATCH(LEFT(L85,255),LEFT('Disaggregation Records'!$D$3:$D$56,255),0))),"")</f>
        <v/>
      </c>
      <c r="D85" s="426" t="str">
        <f t="array" ref="D85">IFERROR(IF(INDEX('Disaggregation Records'!$F$3:$F$56,MATCH(LEFT(L85,255),LEFT('Disaggregation Records'!$D$3:$D$56,255),0))=0,"",INDEX('Disaggregation Records'!$F$3:$F$56,MATCH(LEFT(L85,255),LEFT('Disaggregation Records'!$D$3:$D$56,255),0))),"")</f>
        <v/>
      </c>
      <c r="E85" s="409" t="str">
        <f t="array" ref="E85">IFERROR(IF(INDEX('Disaggregation Data'!$K$3:$K$154,MATCH(LEFT(M85,255),LEFT('Disaggregation Data'!$J$3:$J$154,255),0))=0,"",INDEX('Disaggregation Data'!$K$3:$K$154,MATCH(LEFT(M85,255),LEFT('Disaggregation Data'!$J$3:$J$154,255),0))),"")</f>
        <v/>
      </c>
      <c r="F85" s="409" t="str">
        <f t="array" ref="F85">IFERROR(IF(INDEX('Disaggregation Data'!$L$3:$L$154,MATCH(LEFT(M85,255),LEFT('Disaggregation Data'!$J$3:$J$154,255),0))=0,"",INDEX('Disaggregation Data'!$L$3:$L$154,MATCH(LEFT(M85,255),LEFT('Disaggregation Data'!$J$3:$J$154,255),0))),"")</f>
        <v/>
      </c>
      <c r="G85" s="409" t="str">
        <f t="array" ref="G85">IFERROR(IF(INDEX('Disaggregation Data'!$O$3:$O$154,MATCH(LEFT(M85,255),LEFT('Disaggregation Data'!$J$3:$J$154,255),0))=0,"",INDEX('Disaggregation Data'!$O$3:$O$154,MATCH(LEFT(M85,255),LEFT('Disaggregation Data'!$J$3:$J$154,255),0))),"")</f>
        <v/>
      </c>
      <c r="H85" s="408" t="str">
        <f t="array" ref="H85">IFERROR(IF(INDEX('Disaggregation Data'!$P$3:$P$154,MATCH(LEFT(M85,255),LEFT('Disaggregation Data'!$J$3:$J$154,255),0))=0,"",INDEX('Disaggregation Data'!$P$3:$P$154,MATCH(LEFT(M85,255),LEFT('Disaggregation Data'!$J$3:$J$154,255),0))),"")</f>
        <v/>
      </c>
      <c r="I85" s="409" t="str">
        <f t="array" ref="I85">IFERROR(IF(INDEX('Disaggregation Data'!$M$3:$M$154,MATCH(LEFT(M85,255),LEFT('Disaggregation Data'!$J$3:$J$154,255),0))=0,"",INDEX('Disaggregation Data'!$M$3:$M$154,MATCH(LEFT(M85,255),LEFT('Disaggregation Data'!$J$3:$J$154,255),0))),"")</f>
        <v/>
      </c>
      <c r="J85" s="408" t="str">
        <f t="array" ref="J85">IFERROR(IF(INDEX('Disaggregation Data'!$N$3:$N$154,MATCH(LEFT(M85,255),LEFT('Disaggregation Data'!$J$3:$J$154,255),0))=0,"",INDEX('Disaggregation Data'!$N$3:$N$154,MATCH(LEFT(M85,255),LEFT('Disaggregation Data'!$J$3:$J$154,255),0))),"")</f>
        <v/>
      </c>
      <c r="K85" s="522">
        <f t="shared" si="4"/>
        <v>46</v>
      </c>
      <c r="L85" s="522" t="str">
        <f t="shared" si="5"/>
        <v/>
      </c>
      <c r="M85" s="522" t="str">
        <f t="shared" si="6"/>
        <v/>
      </c>
      <c r="N85" s="481" t="b">
        <f t="shared" si="7"/>
        <v>0</v>
      </c>
      <c r="O85" s="486" t="s">
        <v>1458</v>
      </c>
      <c r="P85" s="505" t="str">
        <f t="array" ref="P85">IFERROR(IF(INDEX('Disaggregation Records'!$G$3:$G$56,MATCH(LEFT(L85,255),LEFT('Disaggregation Records'!$D$3:$D$56,255),0))=0,"",INDEX('Disaggregation Records'!$G$3:$G$56,MATCH(LEFT(L85,255),LEFT('Disaggregation Records'!$D$3:$D$56,255),0))),"")</f>
        <v/>
      </c>
      <c r="Q85" s="520" t="s">
        <v>419</v>
      </c>
      <c r="R85" s="47"/>
    </row>
    <row r="86" spans="1:18" ht="47.15" customHeight="1" x14ac:dyDescent="0.45">
      <c r="A86" s="406">
        <v>8</v>
      </c>
      <c r="B86" s="521" t="str">
        <f>IFERROR(VLOOKUP(A86,'Impact Indicators - Section B'!$A$9:$S$27,19,FALSE),"")</f>
        <v/>
      </c>
      <c r="C86" s="426" t="str">
        <f t="array" ref="C86">IFERROR(IF(INDEX('Disaggregation Records'!$E$3:$E$56,MATCH(LEFT(L86,255),LEFT('Disaggregation Records'!$D$3:$D$56,255),0))=0,"",INDEX('Disaggregation Records'!$E$3:$E$56,MATCH(LEFT(L86,255),LEFT('Disaggregation Records'!$D$3:$D$56,255),0))),"")</f>
        <v/>
      </c>
      <c r="D86" s="426" t="str">
        <f t="array" ref="D86">IFERROR(IF(INDEX('Disaggregation Records'!$F$3:$F$56,MATCH(LEFT(L86,255),LEFT('Disaggregation Records'!$D$3:$D$56,255),0))=0,"",INDEX('Disaggregation Records'!$F$3:$F$56,MATCH(LEFT(L86,255),LEFT('Disaggregation Records'!$D$3:$D$56,255),0))),"")</f>
        <v/>
      </c>
      <c r="E86" s="409" t="str">
        <f t="array" ref="E86">IFERROR(IF(INDEX('Disaggregation Data'!$K$3:$K$154,MATCH(LEFT(M86,255),LEFT('Disaggregation Data'!$J$3:$J$154,255),0))=0,"",INDEX('Disaggregation Data'!$K$3:$K$154,MATCH(LEFT(M86,255),LEFT('Disaggregation Data'!$J$3:$J$154,255),0))),"")</f>
        <v/>
      </c>
      <c r="F86" s="409" t="str">
        <f t="array" ref="F86">IFERROR(IF(INDEX('Disaggregation Data'!$L$3:$L$154,MATCH(LEFT(M86,255),LEFT('Disaggregation Data'!$J$3:$J$154,255),0))=0,"",INDEX('Disaggregation Data'!$L$3:$L$154,MATCH(LEFT(M86,255),LEFT('Disaggregation Data'!$J$3:$J$154,255),0))),"")</f>
        <v/>
      </c>
      <c r="G86" s="409" t="str">
        <f t="array" ref="G86">IFERROR(IF(INDEX('Disaggregation Data'!$O$3:$O$154,MATCH(LEFT(M86,255),LEFT('Disaggregation Data'!$J$3:$J$154,255),0))=0,"",INDEX('Disaggregation Data'!$O$3:$O$154,MATCH(LEFT(M86,255),LEFT('Disaggregation Data'!$J$3:$J$154,255),0))),"")</f>
        <v/>
      </c>
      <c r="H86" s="408" t="str">
        <f t="array" ref="H86">IFERROR(IF(INDEX('Disaggregation Data'!$P$3:$P$154,MATCH(LEFT(M86,255),LEFT('Disaggregation Data'!$J$3:$J$154,255),0))=0,"",INDEX('Disaggregation Data'!$P$3:$P$154,MATCH(LEFT(M86,255),LEFT('Disaggregation Data'!$J$3:$J$154,255),0))),"")</f>
        <v/>
      </c>
      <c r="I86" s="409" t="str">
        <f t="array" ref="I86">IFERROR(IF(INDEX('Disaggregation Data'!$M$3:$M$154,MATCH(LEFT(M86,255),LEFT('Disaggregation Data'!$J$3:$J$154,255),0))=0,"",INDEX('Disaggregation Data'!$M$3:$M$154,MATCH(LEFT(M86,255),LEFT('Disaggregation Data'!$J$3:$J$154,255),0))),"")</f>
        <v/>
      </c>
      <c r="J86" s="408" t="str">
        <f t="array" ref="J86">IFERROR(IF(INDEX('Disaggregation Data'!$N$3:$N$154,MATCH(LEFT(M86,255),LEFT('Disaggregation Data'!$J$3:$J$154,255),0))=0,"",INDEX('Disaggregation Data'!$N$3:$N$154,MATCH(LEFT(M86,255),LEFT('Disaggregation Data'!$J$3:$J$154,255),0))),"")</f>
        <v/>
      </c>
      <c r="K86" s="522">
        <f t="shared" si="4"/>
        <v>47</v>
      </c>
      <c r="L86" s="522" t="str">
        <f t="shared" si="5"/>
        <v/>
      </c>
      <c r="M86" s="522" t="str">
        <f t="shared" si="6"/>
        <v/>
      </c>
      <c r="N86" s="481" t="b">
        <f t="shared" si="7"/>
        <v>0</v>
      </c>
      <c r="O86" s="486" t="s">
        <v>1459</v>
      </c>
      <c r="P86" s="505" t="str">
        <f t="array" ref="P86">IFERROR(IF(INDEX('Disaggregation Records'!$G$3:$G$56,MATCH(LEFT(L86,255),LEFT('Disaggregation Records'!$D$3:$D$56,255),0))=0,"",INDEX('Disaggregation Records'!$G$3:$G$56,MATCH(LEFT(L86,255),LEFT('Disaggregation Records'!$D$3:$D$56,255),0))),"")</f>
        <v/>
      </c>
      <c r="Q86" s="520" t="s">
        <v>419</v>
      </c>
      <c r="R86" s="47"/>
    </row>
    <row r="87" spans="1:18" ht="47.15" customHeight="1" x14ac:dyDescent="0.45">
      <c r="A87" s="406">
        <v>8</v>
      </c>
      <c r="B87" s="521" t="str">
        <f>IFERROR(VLOOKUP(A87,'Impact Indicators - Section B'!$A$9:$S$27,19,FALSE),"")</f>
        <v/>
      </c>
      <c r="C87" s="426" t="str">
        <f t="array" ref="C87">IFERROR(IF(INDEX('Disaggregation Records'!$E$3:$E$56,MATCH(LEFT(L87,255),LEFT('Disaggregation Records'!$D$3:$D$56,255),0))=0,"",INDEX('Disaggregation Records'!$E$3:$E$56,MATCH(LEFT(L87,255),LEFT('Disaggregation Records'!$D$3:$D$56,255),0))),"")</f>
        <v/>
      </c>
      <c r="D87" s="426" t="str">
        <f t="array" ref="D87">IFERROR(IF(INDEX('Disaggregation Records'!$F$3:$F$56,MATCH(LEFT(L87,255),LEFT('Disaggregation Records'!$D$3:$D$56,255),0))=0,"",INDEX('Disaggregation Records'!$F$3:$F$56,MATCH(LEFT(L87,255),LEFT('Disaggregation Records'!$D$3:$D$56,255),0))),"")</f>
        <v/>
      </c>
      <c r="E87" s="409" t="str">
        <f t="array" ref="E87">IFERROR(IF(INDEX('Disaggregation Data'!$K$3:$K$154,MATCH(LEFT(M87,255),LEFT('Disaggregation Data'!$J$3:$J$154,255),0))=0,"",INDEX('Disaggregation Data'!$K$3:$K$154,MATCH(LEFT(M87,255),LEFT('Disaggregation Data'!$J$3:$J$154,255),0))),"")</f>
        <v/>
      </c>
      <c r="F87" s="409" t="str">
        <f t="array" ref="F87">IFERROR(IF(INDEX('Disaggregation Data'!$L$3:$L$154,MATCH(LEFT(M87,255),LEFT('Disaggregation Data'!$J$3:$J$154,255),0))=0,"",INDEX('Disaggregation Data'!$L$3:$L$154,MATCH(LEFT(M87,255),LEFT('Disaggregation Data'!$J$3:$J$154,255),0))),"")</f>
        <v/>
      </c>
      <c r="G87" s="409" t="str">
        <f t="array" ref="G87">IFERROR(IF(INDEX('Disaggregation Data'!$O$3:$O$154,MATCH(LEFT(M87,255),LEFT('Disaggregation Data'!$J$3:$J$154,255),0))=0,"",INDEX('Disaggregation Data'!$O$3:$O$154,MATCH(LEFT(M87,255),LEFT('Disaggregation Data'!$J$3:$J$154,255),0))),"")</f>
        <v/>
      </c>
      <c r="H87" s="408" t="str">
        <f t="array" ref="H87">IFERROR(IF(INDEX('Disaggregation Data'!$P$3:$P$154,MATCH(LEFT(M87,255),LEFT('Disaggregation Data'!$J$3:$J$154,255),0))=0,"",INDEX('Disaggregation Data'!$P$3:$P$154,MATCH(LEFT(M87,255),LEFT('Disaggregation Data'!$J$3:$J$154,255),0))),"")</f>
        <v/>
      </c>
      <c r="I87" s="409" t="str">
        <f t="array" ref="I87">IFERROR(IF(INDEX('Disaggregation Data'!$M$3:$M$154,MATCH(LEFT(M87,255),LEFT('Disaggregation Data'!$J$3:$J$154,255),0))=0,"",INDEX('Disaggregation Data'!$M$3:$M$154,MATCH(LEFT(M87,255),LEFT('Disaggregation Data'!$J$3:$J$154,255),0))),"")</f>
        <v/>
      </c>
      <c r="J87" s="408" t="str">
        <f t="array" ref="J87">IFERROR(IF(INDEX('Disaggregation Data'!$N$3:$N$154,MATCH(LEFT(M87,255),LEFT('Disaggregation Data'!$J$3:$J$154,255),0))=0,"",INDEX('Disaggregation Data'!$N$3:$N$154,MATCH(LEFT(M87,255),LEFT('Disaggregation Data'!$J$3:$J$154,255),0))),"")</f>
        <v/>
      </c>
      <c r="K87" s="522">
        <f t="shared" si="4"/>
        <v>48</v>
      </c>
      <c r="L87" s="522" t="str">
        <f t="shared" si="5"/>
        <v/>
      </c>
      <c r="M87" s="522" t="str">
        <f t="shared" si="6"/>
        <v/>
      </c>
      <c r="N87" s="481" t="b">
        <f t="shared" si="7"/>
        <v>0</v>
      </c>
      <c r="O87" s="486" t="s">
        <v>1460</v>
      </c>
      <c r="P87" s="505" t="str">
        <f t="array" ref="P87">IFERROR(IF(INDEX('Disaggregation Records'!$G$3:$G$56,MATCH(LEFT(L87,255),LEFT('Disaggregation Records'!$D$3:$D$56,255),0))=0,"",INDEX('Disaggregation Records'!$G$3:$G$56,MATCH(LEFT(L87,255),LEFT('Disaggregation Records'!$D$3:$D$56,255),0))),"")</f>
        <v/>
      </c>
      <c r="Q87" s="520" t="s">
        <v>419</v>
      </c>
      <c r="R87" s="47"/>
    </row>
    <row r="88" spans="1:18" ht="47.15" customHeight="1" x14ac:dyDescent="0.45">
      <c r="A88" s="406">
        <v>8</v>
      </c>
      <c r="B88" s="521" t="str">
        <f>IFERROR(VLOOKUP(A88,'Impact Indicators - Section B'!$A$9:$S$27,19,FALSE),"")</f>
        <v/>
      </c>
      <c r="C88" s="426" t="str">
        <f t="array" ref="C88">IFERROR(IF(INDEX('Disaggregation Records'!$E$3:$E$56,MATCH(LEFT(L88,255),LEFT('Disaggregation Records'!$D$3:$D$56,255),0))=0,"",INDEX('Disaggregation Records'!$E$3:$E$56,MATCH(LEFT(L88,255),LEFT('Disaggregation Records'!$D$3:$D$56,255),0))),"")</f>
        <v/>
      </c>
      <c r="D88" s="426" t="str">
        <f t="array" ref="D88">IFERROR(IF(INDEX('Disaggregation Records'!$F$3:$F$56,MATCH(LEFT(L88,255),LEFT('Disaggregation Records'!$D$3:$D$56,255),0))=0,"",INDEX('Disaggregation Records'!$F$3:$F$56,MATCH(LEFT(L88,255),LEFT('Disaggregation Records'!$D$3:$D$56,255),0))),"")</f>
        <v/>
      </c>
      <c r="E88" s="409" t="str">
        <f t="array" ref="E88">IFERROR(IF(INDEX('Disaggregation Data'!$K$3:$K$154,MATCH(LEFT(M88,255),LEFT('Disaggregation Data'!$J$3:$J$154,255),0))=0,"",INDEX('Disaggregation Data'!$K$3:$K$154,MATCH(LEFT(M88,255),LEFT('Disaggregation Data'!$J$3:$J$154,255),0))),"")</f>
        <v/>
      </c>
      <c r="F88" s="409" t="str">
        <f t="array" ref="F88">IFERROR(IF(INDEX('Disaggregation Data'!$L$3:$L$154,MATCH(LEFT(M88,255),LEFT('Disaggregation Data'!$J$3:$J$154,255),0))=0,"",INDEX('Disaggregation Data'!$L$3:$L$154,MATCH(LEFT(M88,255),LEFT('Disaggregation Data'!$J$3:$J$154,255),0))),"")</f>
        <v/>
      </c>
      <c r="G88" s="409" t="str">
        <f t="array" ref="G88">IFERROR(IF(INDEX('Disaggregation Data'!$O$3:$O$154,MATCH(LEFT(M88,255),LEFT('Disaggregation Data'!$J$3:$J$154,255),0))=0,"",INDEX('Disaggregation Data'!$O$3:$O$154,MATCH(LEFT(M88,255),LEFT('Disaggregation Data'!$J$3:$J$154,255),0))),"")</f>
        <v/>
      </c>
      <c r="H88" s="408" t="str">
        <f t="array" ref="H88">IFERROR(IF(INDEX('Disaggregation Data'!$P$3:$P$154,MATCH(LEFT(M88,255),LEFT('Disaggregation Data'!$J$3:$J$154,255),0))=0,"",INDEX('Disaggregation Data'!$P$3:$P$154,MATCH(LEFT(M88,255),LEFT('Disaggregation Data'!$J$3:$J$154,255),0))),"")</f>
        <v/>
      </c>
      <c r="I88" s="409" t="str">
        <f t="array" ref="I88">IFERROR(IF(INDEX('Disaggregation Data'!$M$3:$M$154,MATCH(LEFT(M88,255),LEFT('Disaggregation Data'!$J$3:$J$154,255),0))=0,"",INDEX('Disaggregation Data'!$M$3:$M$154,MATCH(LEFT(M88,255),LEFT('Disaggregation Data'!$J$3:$J$154,255),0))),"")</f>
        <v/>
      </c>
      <c r="J88" s="408" t="str">
        <f t="array" ref="J88">IFERROR(IF(INDEX('Disaggregation Data'!$N$3:$N$154,MATCH(LEFT(M88,255),LEFT('Disaggregation Data'!$J$3:$J$154,255),0))=0,"",INDEX('Disaggregation Data'!$N$3:$N$154,MATCH(LEFT(M88,255),LEFT('Disaggregation Data'!$J$3:$J$154,255),0))),"")</f>
        <v/>
      </c>
      <c r="K88" s="522">
        <f t="shared" si="4"/>
        <v>49</v>
      </c>
      <c r="L88" s="522" t="str">
        <f t="shared" si="5"/>
        <v/>
      </c>
      <c r="M88" s="522" t="str">
        <f t="shared" si="6"/>
        <v/>
      </c>
      <c r="N88" s="481" t="b">
        <f t="shared" si="7"/>
        <v>0</v>
      </c>
      <c r="O88" s="486" t="s">
        <v>1461</v>
      </c>
      <c r="P88" s="505" t="str">
        <f t="array" ref="P88">IFERROR(IF(INDEX('Disaggregation Records'!$G$3:$G$56,MATCH(LEFT(L88,255),LEFT('Disaggregation Records'!$D$3:$D$56,255),0))=0,"",INDEX('Disaggregation Records'!$G$3:$G$56,MATCH(LEFT(L88,255),LEFT('Disaggregation Records'!$D$3:$D$56,255),0))),"")</f>
        <v/>
      </c>
      <c r="Q88" s="520" t="s">
        <v>419</v>
      </c>
      <c r="R88" s="47"/>
    </row>
    <row r="89" spans="1:18" ht="47.15" customHeight="1" x14ac:dyDescent="0.45">
      <c r="A89" s="406">
        <v>9</v>
      </c>
      <c r="B89" s="521" t="str">
        <f>IFERROR(VLOOKUP(A89,'Impact Indicators - Section B'!$A$9:$S$27,19,FALSE),"")</f>
        <v/>
      </c>
      <c r="C89" s="426" t="str">
        <f t="array" ref="C89">IFERROR(IF(INDEX('Disaggregation Records'!$E$3:$E$56,MATCH(LEFT(L89,255),LEFT('Disaggregation Records'!$D$3:$D$56,255),0))=0,"",INDEX('Disaggregation Records'!$E$3:$E$56,MATCH(LEFT(L89,255),LEFT('Disaggregation Records'!$D$3:$D$56,255),0))),"")</f>
        <v/>
      </c>
      <c r="D89" s="426" t="str">
        <f t="array" ref="D89">IFERROR(IF(INDEX('Disaggregation Records'!$F$3:$F$56,MATCH(LEFT(L89,255),LEFT('Disaggregation Records'!$D$3:$D$56,255),0))=0,"",INDEX('Disaggregation Records'!$F$3:$F$56,MATCH(LEFT(L89,255),LEFT('Disaggregation Records'!$D$3:$D$56,255),0))),"")</f>
        <v/>
      </c>
      <c r="E89" s="409" t="str">
        <f t="array" ref="E89">IFERROR(IF(INDEX('Disaggregation Data'!$K$3:$K$154,MATCH(LEFT(M89,255),LEFT('Disaggregation Data'!$J$3:$J$154,255),0))=0,"",INDEX('Disaggregation Data'!$K$3:$K$154,MATCH(LEFT(M89,255),LEFT('Disaggregation Data'!$J$3:$J$154,255),0))),"")</f>
        <v/>
      </c>
      <c r="F89" s="409" t="str">
        <f t="array" ref="F89">IFERROR(IF(INDEX('Disaggregation Data'!$L$3:$L$154,MATCH(LEFT(M89,255),LEFT('Disaggregation Data'!$J$3:$J$154,255),0))=0,"",INDEX('Disaggregation Data'!$L$3:$L$154,MATCH(LEFT(M89,255),LEFT('Disaggregation Data'!$J$3:$J$154,255),0))),"")</f>
        <v/>
      </c>
      <c r="G89" s="409" t="str">
        <f t="array" ref="G89">IFERROR(IF(INDEX('Disaggregation Data'!$O$3:$O$154,MATCH(LEFT(M89,255),LEFT('Disaggregation Data'!$J$3:$J$154,255),0))=0,"",INDEX('Disaggregation Data'!$O$3:$O$154,MATCH(LEFT(M89,255),LEFT('Disaggregation Data'!$J$3:$J$154,255),0))),"")</f>
        <v/>
      </c>
      <c r="H89" s="408" t="str">
        <f t="array" ref="H89">IFERROR(IF(INDEX('Disaggregation Data'!$P$3:$P$154,MATCH(LEFT(M89,255),LEFT('Disaggregation Data'!$J$3:$J$154,255),0))=0,"",INDEX('Disaggregation Data'!$P$3:$P$154,MATCH(LEFT(M89,255),LEFT('Disaggregation Data'!$J$3:$J$154,255),0))),"")</f>
        <v/>
      </c>
      <c r="I89" s="409" t="str">
        <f t="array" ref="I89">IFERROR(IF(INDEX('Disaggregation Data'!$M$3:$M$154,MATCH(LEFT(M89,255),LEFT('Disaggregation Data'!$J$3:$J$154,255),0))=0,"",INDEX('Disaggregation Data'!$M$3:$M$154,MATCH(LEFT(M89,255),LEFT('Disaggregation Data'!$J$3:$J$154,255),0))),"")</f>
        <v/>
      </c>
      <c r="J89" s="408" t="str">
        <f t="array" ref="J89">IFERROR(IF(INDEX('Disaggregation Data'!$N$3:$N$154,MATCH(LEFT(M89,255),LEFT('Disaggregation Data'!$J$3:$J$154,255),0))=0,"",INDEX('Disaggregation Data'!$N$3:$N$154,MATCH(LEFT(M89,255),LEFT('Disaggregation Data'!$J$3:$J$154,255),0))),"")</f>
        <v/>
      </c>
      <c r="K89" s="522">
        <f t="shared" si="4"/>
        <v>50</v>
      </c>
      <c r="L89" s="522" t="str">
        <f t="shared" si="5"/>
        <v/>
      </c>
      <c r="M89" s="522" t="str">
        <f t="shared" si="6"/>
        <v/>
      </c>
      <c r="N89" s="481" t="b">
        <f t="shared" si="7"/>
        <v>0</v>
      </c>
      <c r="O89" s="486" t="s">
        <v>1462</v>
      </c>
      <c r="P89" s="505" t="str">
        <f t="array" ref="P89">IFERROR(IF(INDEX('Disaggregation Records'!$G$3:$G$56,MATCH(LEFT(L89,255),LEFT('Disaggregation Records'!$D$3:$D$56,255),0))=0,"",INDEX('Disaggregation Records'!$G$3:$G$56,MATCH(LEFT(L89,255),LEFT('Disaggregation Records'!$D$3:$D$56,255),0))),"")</f>
        <v/>
      </c>
      <c r="Q89" s="520" t="s">
        <v>420</v>
      </c>
      <c r="R89" s="47"/>
    </row>
    <row r="90" spans="1:18" ht="47.15" customHeight="1" x14ac:dyDescent="0.45">
      <c r="A90" s="406">
        <v>9</v>
      </c>
      <c r="B90" s="521" t="str">
        <f>IFERROR(VLOOKUP(A90,'Impact Indicators - Section B'!$A$9:$S$27,19,FALSE),"")</f>
        <v/>
      </c>
      <c r="C90" s="426" t="str">
        <f t="array" ref="C90">IFERROR(IF(INDEX('Disaggregation Records'!$E$3:$E$56,MATCH(LEFT(L90,255),LEFT('Disaggregation Records'!$D$3:$D$56,255),0))=0,"",INDEX('Disaggregation Records'!$E$3:$E$56,MATCH(LEFT(L90,255),LEFT('Disaggregation Records'!$D$3:$D$56,255),0))),"")</f>
        <v/>
      </c>
      <c r="D90" s="426" t="str">
        <f t="array" ref="D90">IFERROR(IF(INDEX('Disaggregation Records'!$F$3:$F$56,MATCH(LEFT(L90,255),LEFT('Disaggregation Records'!$D$3:$D$56,255),0))=0,"",INDEX('Disaggregation Records'!$F$3:$F$56,MATCH(LEFT(L90,255),LEFT('Disaggregation Records'!$D$3:$D$56,255),0))),"")</f>
        <v/>
      </c>
      <c r="E90" s="409" t="str">
        <f t="array" ref="E90">IFERROR(IF(INDEX('Disaggregation Data'!$K$3:$K$154,MATCH(LEFT(M90,255),LEFT('Disaggregation Data'!$J$3:$J$154,255),0))=0,"",INDEX('Disaggregation Data'!$K$3:$K$154,MATCH(LEFT(M90,255),LEFT('Disaggregation Data'!$J$3:$J$154,255),0))),"")</f>
        <v/>
      </c>
      <c r="F90" s="409" t="str">
        <f t="array" ref="F90">IFERROR(IF(INDEX('Disaggregation Data'!$L$3:$L$154,MATCH(LEFT(M90,255),LEFT('Disaggregation Data'!$J$3:$J$154,255),0))=0,"",INDEX('Disaggregation Data'!$L$3:$L$154,MATCH(LEFT(M90,255),LEFT('Disaggregation Data'!$J$3:$J$154,255),0))),"")</f>
        <v/>
      </c>
      <c r="G90" s="409" t="str">
        <f t="array" ref="G90">IFERROR(IF(INDEX('Disaggregation Data'!$O$3:$O$154,MATCH(LEFT(M90,255),LEFT('Disaggregation Data'!$J$3:$J$154,255),0))=0,"",INDEX('Disaggregation Data'!$O$3:$O$154,MATCH(LEFT(M90,255),LEFT('Disaggregation Data'!$J$3:$J$154,255),0))),"")</f>
        <v/>
      </c>
      <c r="H90" s="408" t="str">
        <f t="array" ref="H90">IFERROR(IF(INDEX('Disaggregation Data'!$P$3:$P$154,MATCH(LEFT(M90,255),LEFT('Disaggregation Data'!$J$3:$J$154,255),0))=0,"",INDEX('Disaggregation Data'!$P$3:$P$154,MATCH(LEFT(M90,255),LEFT('Disaggregation Data'!$J$3:$J$154,255),0))),"")</f>
        <v/>
      </c>
      <c r="I90" s="409" t="str">
        <f t="array" ref="I90">IFERROR(IF(INDEX('Disaggregation Data'!$M$3:$M$154,MATCH(LEFT(M90,255),LEFT('Disaggregation Data'!$J$3:$J$154,255),0))=0,"",INDEX('Disaggregation Data'!$M$3:$M$154,MATCH(LEFT(M90,255),LEFT('Disaggregation Data'!$J$3:$J$154,255),0))),"")</f>
        <v/>
      </c>
      <c r="J90" s="408" t="str">
        <f t="array" ref="J90">IFERROR(IF(INDEX('Disaggregation Data'!$N$3:$N$154,MATCH(LEFT(M90,255),LEFT('Disaggregation Data'!$J$3:$J$154,255),0))=0,"",INDEX('Disaggregation Data'!$N$3:$N$154,MATCH(LEFT(M90,255),LEFT('Disaggregation Data'!$J$3:$J$154,255),0))),"")</f>
        <v/>
      </c>
      <c r="K90" s="522">
        <f t="shared" si="4"/>
        <v>51</v>
      </c>
      <c r="L90" s="522" t="str">
        <f t="shared" si="5"/>
        <v/>
      </c>
      <c r="M90" s="522" t="str">
        <f t="shared" si="6"/>
        <v/>
      </c>
      <c r="N90" s="481" t="b">
        <f t="shared" si="7"/>
        <v>0</v>
      </c>
      <c r="O90" s="486" t="s">
        <v>1463</v>
      </c>
      <c r="P90" s="505" t="str">
        <f t="array" ref="P90">IFERROR(IF(INDEX('Disaggregation Records'!$G$3:$G$56,MATCH(LEFT(L90,255),LEFT('Disaggregation Records'!$D$3:$D$56,255),0))=0,"",INDEX('Disaggregation Records'!$G$3:$G$56,MATCH(LEFT(L90,255),LEFT('Disaggregation Records'!$D$3:$D$56,255),0))),"")</f>
        <v/>
      </c>
      <c r="Q90" s="520" t="s">
        <v>420</v>
      </c>
      <c r="R90" s="47"/>
    </row>
    <row r="91" spans="1:18" ht="47.15" customHeight="1" x14ac:dyDescent="0.45">
      <c r="A91" s="406">
        <v>9</v>
      </c>
      <c r="B91" s="521" t="str">
        <f>IFERROR(VLOOKUP(A91,'Impact Indicators - Section B'!$A$9:$S$27,19,FALSE),"")</f>
        <v/>
      </c>
      <c r="C91" s="426" t="str">
        <f t="array" ref="C91">IFERROR(IF(INDEX('Disaggregation Records'!$E$3:$E$56,MATCH(LEFT(L91,255),LEFT('Disaggregation Records'!$D$3:$D$56,255),0))=0,"",INDEX('Disaggregation Records'!$E$3:$E$56,MATCH(LEFT(L91,255),LEFT('Disaggregation Records'!$D$3:$D$56,255),0))),"")</f>
        <v/>
      </c>
      <c r="D91" s="426" t="str">
        <f t="array" ref="D91">IFERROR(IF(INDEX('Disaggregation Records'!$F$3:$F$56,MATCH(LEFT(L91,255),LEFT('Disaggregation Records'!$D$3:$D$56,255),0))=0,"",INDEX('Disaggregation Records'!$F$3:$F$56,MATCH(LEFT(L91,255),LEFT('Disaggregation Records'!$D$3:$D$56,255),0))),"")</f>
        <v/>
      </c>
      <c r="E91" s="409" t="str">
        <f t="array" ref="E91">IFERROR(IF(INDEX('Disaggregation Data'!$K$3:$K$154,MATCH(LEFT(M91,255),LEFT('Disaggregation Data'!$J$3:$J$154,255),0))=0,"",INDEX('Disaggregation Data'!$K$3:$K$154,MATCH(LEFT(M91,255),LEFT('Disaggregation Data'!$J$3:$J$154,255),0))),"")</f>
        <v/>
      </c>
      <c r="F91" s="409" t="str">
        <f t="array" ref="F91">IFERROR(IF(INDEX('Disaggregation Data'!$L$3:$L$154,MATCH(LEFT(M91,255),LEFT('Disaggregation Data'!$J$3:$J$154,255),0))=0,"",INDEX('Disaggregation Data'!$L$3:$L$154,MATCH(LEFT(M91,255),LEFT('Disaggregation Data'!$J$3:$J$154,255),0))),"")</f>
        <v/>
      </c>
      <c r="G91" s="409" t="str">
        <f t="array" ref="G91">IFERROR(IF(INDEX('Disaggregation Data'!$O$3:$O$154,MATCH(LEFT(M91,255),LEFT('Disaggregation Data'!$J$3:$J$154,255),0))=0,"",INDEX('Disaggregation Data'!$O$3:$O$154,MATCH(LEFT(M91,255),LEFT('Disaggregation Data'!$J$3:$J$154,255),0))),"")</f>
        <v/>
      </c>
      <c r="H91" s="408" t="str">
        <f t="array" ref="H91">IFERROR(IF(INDEX('Disaggregation Data'!$P$3:$P$154,MATCH(LEFT(M91,255),LEFT('Disaggregation Data'!$J$3:$J$154,255),0))=0,"",INDEX('Disaggregation Data'!$P$3:$P$154,MATCH(LEFT(M91,255),LEFT('Disaggregation Data'!$J$3:$J$154,255),0))),"")</f>
        <v/>
      </c>
      <c r="I91" s="409" t="str">
        <f t="array" ref="I91">IFERROR(IF(INDEX('Disaggregation Data'!$M$3:$M$154,MATCH(LEFT(M91,255),LEFT('Disaggregation Data'!$J$3:$J$154,255),0))=0,"",INDEX('Disaggregation Data'!$M$3:$M$154,MATCH(LEFT(M91,255),LEFT('Disaggregation Data'!$J$3:$J$154,255),0))),"")</f>
        <v/>
      </c>
      <c r="J91" s="408" t="str">
        <f t="array" ref="J91">IFERROR(IF(INDEX('Disaggregation Data'!$N$3:$N$154,MATCH(LEFT(M91,255),LEFT('Disaggregation Data'!$J$3:$J$154,255),0))=0,"",INDEX('Disaggregation Data'!$N$3:$N$154,MATCH(LEFT(M91,255),LEFT('Disaggregation Data'!$J$3:$J$154,255),0))),"")</f>
        <v/>
      </c>
      <c r="K91" s="522">
        <f t="shared" si="4"/>
        <v>52</v>
      </c>
      <c r="L91" s="522" t="str">
        <f t="shared" si="5"/>
        <v/>
      </c>
      <c r="M91" s="522" t="str">
        <f t="shared" si="6"/>
        <v/>
      </c>
      <c r="N91" s="481" t="b">
        <f t="shared" si="7"/>
        <v>0</v>
      </c>
      <c r="O91" s="486" t="s">
        <v>1464</v>
      </c>
      <c r="P91" s="505" t="str">
        <f t="array" ref="P91">IFERROR(IF(INDEX('Disaggregation Records'!$G$3:$G$56,MATCH(LEFT(L91,255),LEFT('Disaggregation Records'!$D$3:$D$56,255),0))=0,"",INDEX('Disaggregation Records'!$G$3:$G$56,MATCH(LEFT(L91,255),LEFT('Disaggregation Records'!$D$3:$D$56,255),0))),"")</f>
        <v/>
      </c>
      <c r="Q91" s="520" t="s">
        <v>420</v>
      </c>
      <c r="R91" s="47"/>
    </row>
    <row r="92" spans="1:18" ht="47.15" customHeight="1" x14ac:dyDescent="0.45">
      <c r="A92" s="406">
        <v>9</v>
      </c>
      <c r="B92" s="521" t="str">
        <f>IFERROR(VLOOKUP(A92,'Impact Indicators - Section B'!$A$9:$S$27,19,FALSE),"")</f>
        <v/>
      </c>
      <c r="C92" s="426" t="str">
        <f t="array" ref="C92">IFERROR(IF(INDEX('Disaggregation Records'!$E$3:$E$56,MATCH(LEFT(L92,255),LEFT('Disaggregation Records'!$D$3:$D$56,255),0))=0,"",INDEX('Disaggregation Records'!$E$3:$E$56,MATCH(LEFT(L92,255),LEFT('Disaggregation Records'!$D$3:$D$56,255),0))),"")</f>
        <v/>
      </c>
      <c r="D92" s="426" t="str">
        <f t="array" ref="D92">IFERROR(IF(INDEX('Disaggregation Records'!$F$3:$F$56,MATCH(LEFT(L92,255),LEFT('Disaggregation Records'!$D$3:$D$56,255),0))=0,"",INDEX('Disaggregation Records'!$F$3:$F$56,MATCH(LEFT(L92,255),LEFT('Disaggregation Records'!$D$3:$D$56,255),0))),"")</f>
        <v/>
      </c>
      <c r="E92" s="409" t="str">
        <f t="array" ref="E92">IFERROR(IF(INDEX('Disaggregation Data'!$K$3:$K$154,MATCH(LEFT(M92,255),LEFT('Disaggregation Data'!$J$3:$J$154,255),0))=0,"",INDEX('Disaggregation Data'!$K$3:$K$154,MATCH(LEFT(M92,255),LEFT('Disaggregation Data'!$J$3:$J$154,255),0))),"")</f>
        <v/>
      </c>
      <c r="F92" s="409" t="str">
        <f t="array" ref="F92">IFERROR(IF(INDEX('Disaggregation Data'!$L$3:$L$154,MATCH(LEFT(M92,255),LEFT('Disaggregation Data'!$J$3:$J$154,255),0))=0,"",INDEX('Disaggregation Data'!$L$3:$L$154,MATCH(LEFT(M92,255),LEFT('Disaggregation Data'!$J$3:$J$154,255),0))),"")</f>
        <v/>
      </c>
      <c r="G92" s="409" t="str">
        <f t="array" ref="G92">IFERROR(IF(INDEX('Disaggregation Data'!$O$3:$O$154,MATCH(LEFT(M92,255),LEFT('Disaggregation Data'!$J$3:$J$154,255),0))=0,"",INDEX('Disaggregation Data'!$O$3:$O$154,MATCH(LEFT(M92,255),LEFT('Disaggregation Data'!$J$3:$J$154,255),0))),"")</f>
        <v/>
      </c>
      <c r="H92" s="408" t="str">
        <f t="array" ref="H92">IFERROR(IF(INDEX('Disaggregation Data'!$P$3:$P$154,MATCH(LEFT(M92,255),LEFT('Disaggregation Data'!$J$3:$J$154,255),0))=0,"",INDEX('Disaggregation Data'!$P$3:$P$154,MATCH(LEFT(M92,255),LEFT('Disaggregation Data'!$J$3:$J$154,255),0))),"")</f>
        <v/>
      </c>
      <c r="I92" s="409" t="str">
        <f t="array" ref="I92">IFERROR(IF(INDEX('Disaggregation Data'!$M$3:$M$154,MATCH(LEFT(M92,255),LEFT('Disaggregation Data'!$J$3:$J$154,255),0))=0,"",INDEX('Disaggregation Data'!$M$3:$M$154,MATCH(LEFT(M92,255),LEFT('Disaggregation Data'!$J$3:$J$154,255),0))),"")</f>
        <v/>
      </c>
      <c r="J92" s="408" t="str">
        <f t="array" ref="J92">IFERROR(IF(INDEX('Disaggregation Data'!$N$3:$N$154,MATCH(LEFT(M92,255),LEFT('Disaggregation Data'!$J$3:$J$154,255),0))=0,"",INDEX('Disaggregation Data'!$N$3:$N$154,MATCH(LEFT(M92,255),LEFT('Disaggregation Data'!$J$3:$J$154,255),0))),"")</f>
        <v/>
      </c>
      <c r="K92" s="522">
        <f t="shared" si="4"/>
        <v>53</v>
      </c>
      <c r="L92" s="522" t="str">
        <f t="shared" si="5"/>
        <v/>
      </c>
      <c r="M92" s="522" t="str">
        <f t="shared" si="6"/>
        <v/>
      </c>
      <c r="N92" s="481" t="b">
        <f t="shared" si="7"/>
        <v>0</v>
      </c>
      <c r="O92" s="486" t="s">
        <v>1465</v>
      </c>
      <c r="P92" s="505" t="str">
        <f t="array" ref="P92">IFERROR(IF(INDEX('Disaggregation Records'!$G$3:$G$56,MATCH(LEFT(L92,255),LEFT('Disaggregation Records'!$D$3:$D$56,255),0))=0,"",INDEX('Disaggregation Records'!$G$3:$G$56,MATCH(LEFT(L92,255),LEFT('Disaggregation Records'!$D$3:$D$56,255),0))),"")</f>
        <v/>
      </c>
      <c r="Q92" s="520" t="s">
        <v>420</v>
      </c>
      <c r="R92" s="47"/>
    </row>
    <row r="93" spans="1:18" ht="47.15" customHeight="1" x14ac:dyDescent="0.45">
      <c r="A93" s="406">
        <v>9</v>
      </c>
      <c r="B93" s="521" t="str">
        <f>IFERROR(VLOOKUP(A93,'Impact Indicators - Section B'!$A$9:$S$27,19,FALSE),"")</f>
        <v/>
      </c>
      <c r="C93" s="426" t="str">
        <f t="array" ref="C93">IFERROR(IF(INDEX('Disaggregation Records'!$E$3:$E$56,MATCH(LEFT(L93,255),LEFT('Disaggregation Records'!$D$3:$D$56,255),0))=0,"",INDEX('Disaggregation Records'!$E$3:$E$56,MATCH(LEFT(L93,255),LEFT('Disaggregation Records'!$D$3:$D$56,255),0))),"")</f>
        <v/>
      </c>
      <c r="D93" s="426" t="str">
        <f t="array" ref="D93">IFERROR(IF(INDEX('Disaggregation Records'!$F$3:$F$56,MATCH(LEFT(L93,255),LEFT('Disaggregation Records'!$D$3:$D$56,255),0))=0,"",INDEX('Disaggregation Records'!$F$3:$F$56,MATCH(LEFT(L93,255),LEFT('Disaggregation Records'!$D$3:$D$56,255),0))),"")</f>
        <v/>
      </c>
      <c r="E93" s="409" t="str">
        <f t="array" ref="E93">IFERROR(IF(INDEX('Disaggregation Data'!$K$3:$K$154,MATCH(LEFT(M93,255),LEFT('Disaggregation Data'!$J$3:$J$154,255),0))=0,"",INDEX('Disaggregation Data'!$K$3:$K$154,MATCH(LEFT(M93,255),LEFT('Disaggregation Data'!$J$3:$J$154,255),0))),"")</f>
        <v/>
      </c>
      <c r="F93" s="409" t="str">
        <f t="array" ref="F93">IFERROR(IF(INDEX('Disaggregation Data'!$L$3:$L$154,MATCH(LEFT(M93,255),LEFT('Disaggregation Data'!$J$3:$J$154,255),0))=0,"",INDEX('Disaggregation Data'!$L$3:$L$154,MATCH(LEFT(M93,255),LEFT('Disaggregation Data'!$J$3:$J$154,255),0))),"")</f>
        <v/>
      </c>
      <c r="G93" s="409" t="str">
        <f t="array" ref="G93">IFERROR(IF(INDEX('Disaggregation Data'!$O$3:$O$154,MATCH(LEFT(M93,255),LEFT('Disaggregation Data'!$J$3:$J$154,255),0))=0,"",INDEX('Disaggregation Data'!$O$3:$O$154,MATCH(LEFT(M93,255),LEFT('Disaggregation Data'!$J$3:$J$154,255),0))),"")</f>
        <v/>
      </c>
      <c r="H93" s="408" t="str">
        <f t="array" ref="H93">IFERROR(IF(INDEX('Disaggregation Data'!$P$3:$P$154,MATCH(LEFT(M93,255),LEFT('Disaggregation Data'!$J$3:$J$154,255),0))=0,"",INDEX('Disaggregation Data'!$P$3:$P$154,MATCH(LEFT(M93,255),LEFT('Disaggregation Data'!$J$3:$J$154,255),0))),"")</f>
        <v/>
      </c>
      <c r="I93" s="409" t="str">
        <f t="array" ref="I93">IFERROR(IF(INDEX('Disaggregation Data'!$M$3:$M$154,MATCH(LEFT(M93,255),LEFT('Disaggregation Data'!$J$3:$J$154,255),0))=0,"",INDEX('Disaggregation Data'!$M$3:$M$154,MATCH(LEFT(M93,255),LEFT('Disaggregation Data'!$J$3:$J$154,255),0))),"")</f>
        <v/>
      </c>
      <c r="J93" s="408" t="str">
        <f t="array" ref="J93">IFERROR(IF(INDEX('Disaggregation Data'!$N$3:$N$154,MATCH(LEFT(M93,255),LEFT('Disaggregation Data'!$J$3:$J$154,255),0))=0,"",INDEX('Disaggregation Data'!$N$3:$N$154,MATCH(LEFT(M93,255),LEFT('Disaggregation Data'!$J$3:$J$154,255),0))),"")</f>
        <v/>
      </c>
      <c r="K93" s="522">
        <f t="shared" si="4"/>
        <v>54</v>
      </c>
      <c r="L93" s="522" t="str">
        <f t="shared" si="5"/>
        <v/>
      </c>
      <c r="M93" s="522" t="str">
        <f t="shared" si="6"/>
        <v/>
      </c>
      <c r="N93" s="481" t="b">
        <f t="shared" si="7"/>
        <v>0</v>
      </c>
      <c r="O93" s="486" t="s">
        <v>1466</v>
      </c>
      <c r="P93" s="505" t="str">
        <f t="array" ref="P93">IFERROR(IF(INDEX('Disaggregation Records'!$G$3:$G$56,MATCH(LEFT(L93,255),LEFT('Disaggregation Records'!$D$3:$D$56,255),0))=0,"",INDEX('Disaggregation Records'!$G$3:$G$56,MATCH(LEFT(L93,255),LEFT('Disaggregation Records'!$D$3:$D$56,255),0))),"")</f>
        <v/>
      </c>
      <c r="Q93" s="520" t="s">
        <v>420</v>
      </c>
      <c r="R93" s="47"/>
    </row>
    <row r="94" spans="1:18" ht="47.15" customHeight="1" x14ac:dyDescent="0.45">
      <c r="A94" s="406">
        <v>9</v>
      </c>
      <c r="B94" s="521" t="str">
        <f>IFERROR(VLOOKUP(A94,'Impact Indicators - Section B'!$A$9:$S$27,19,FALSE),"")</f>
        <v/>
      </c>
      <c r="C94" s="426" t="str">
        <f t="array" ref="C94">IFERROR(IF(INDEX('Disaggregation Records'!$E$3:$E$56,MATCH(LEFT(L94,255),LEFT('Disaggregation Records'!$D$3:$D$56,255),0))=0,"",INDEX('Disaggregation Records'!$E$3:$E$56,MATCH(LEFT(L94,255),LEFT('Disaggregation Records'!$D$3:$D$56,255),0))),"")</f>
        <v/>
      </c>
      <c r="D94" s="426" t="str">
        <f t="array" ref="D94">IFERROR(IF(INDEX('Disaggregation Records'!$F$3:$F$56,MATCH(LEFT(L94,255),LEFT('Disaggregation Records'!$D$3:$D$56,255),0))=0,"",INDEX('Disaggregation Records'!$F$3:$F$56,MATCH(LEFT(L94,255),LEFT('Disaggregation Records'!$D$3:$D$56,255),0))),"")</f>
        <v/>
      </c>
      <c r="E94" s="409" t="str">
        <f t="array" ref="E94">IFERROR(IF(INDEX('Disaggregation Data'!$K$3:$K$154,MATCH(LEFT(M94,255),LEFT('Disaggregation Data'!$J$3:$J$154,255),0))=0,"",INDEX('Disaggregation Data'!$K$3:$K$154,MATCH(LEFT(M94,255),LEFT('Disaggregation Data'!$J$3:$J$154,255),0))),"")</f>
        <v/>
      </c>
      <c r="F94" s="409" t="str">
        <f t="array" ref="F94">IFERROR(IF(INDEX('Disaggregation Data'!$L$3:$L$154,MATCH(LEFT(M94,255),LEFT('Disaggregation Data'!$J$3:$J$154,255),0))=0,"",INDEX('Disaggregation Data'!$L$3:$L$154,MATCH(LEFT(M94,255),LEFT('Disaggregation Data'!$J$3:$J$154,255),0))),"")</f>
        <v/>
      </c>
      <c r="G94" s="409" t="str">
        <f t="array" ref="G94">IFERROR(IF(INDEX('Disaggregation Data'!$O$3:$O$154,MATCH(LEFT(M94,255),LEFT('Disaggregation Data'!$J$3:$J$154,255),0))=0,"",INDEX('Disaggregation Data'!$O$3:$O$154,MATCH(LEFT(M94,255),LEFT('Disaggregation Data'!$J$3:$J$154,255),0))),"")</f>
        <v/>
      </c>
      <c r="H94" s="408" t="str">
        <f t="array" ref="H94">IFERROR(IF(INDEX('Disaggregation Data'!$P$3:$P$154,MATCH(LEFT(M94,255),LEFT('Disaggregation Data'!$J$3:$J$154,255),0))=0,"",INDEX('Disaggregation Data'!$P$3:$P$154,MATCH(LEFT(M94,255),LEFT('Disaggregation Data'!$J$3:$J$154,255),0))),"")</f>
        <v/>
      </c>
      <c r="I94" s="409" t="str">
        <f t="array" ref="I94">IFERROR(IF(INDEX('Disaggregation Data'!$M$3:$M$154,MATCH(LEFT(M94,255),LEFT('Disaggregation Data'!$J$3:$J$154,255),0))=0,"",INDEX('Disaggregation Data'!$M$3:$M$154,MATCH(LEFT(M94,255),LEFT('Disaggregation Data'!$J$3:$J$154,255),0))),"")</f>
        <v/>
      </c>
      <c r="J94" s="408" t="str">
        <f t="array" ref="J94">IFERROR(IF(INDEX('Disaggregation Data'!$N$3:$N$154,MATCH(LEFT(M94,255),LEFT('Disaggregation Data'!$J$3:$J$154,255),0))=0,"",INDEX('Disaggregation Data'!$N$3:$N$154,MATCH(LEFT(M94,255),LEFT('Disaggregation Data'!$J$3:$J$154,255),0))),"")</f>
        <v/>
      </c>
      <c r="K94" s="522">
        <f t="shared" si="4"/>
        <v>55</v>
      </c>
      <c r="L94" s="522" t="str">
        <f t="shared" si="5"/>
        <v/>
      </c>
      <c r="M94" s="522" t="str">
        <f t="shared" si="6"/>
        <v/>
      </c>
      <c r="N94" s="481" t="b">
        <f t="shared" si="7"/>
        <v>0</v>
      </c>
      <c r="O94" s="486" t="s">
        <v>1467</v>
      </c>
      <c r="P94" s="505" t="str">
        <f t="array" ref="P94">IFERROR(IF(INDEX('Disaggregation Records'!$G$3:$G$56,MATCH(LEFT(L94,255),LEFT('Disaggregation Records'!$D$3:$D$56,255),0))=0,"",INDEX('Disaggregation Records'!$G$3:$G$56,MATCH(LEFT(L94,255),LEFT('Disaggregation Records'!$D$3:$D$56,255),0))),"")</f>
        <v/>
      </c>
      <c r="Q94" s="520" t="s">
        <v>420</v>
      </c>
      <c r="R94" s="47"/>
    </row>
    <row r="95" spans="1:18" ht="47.15" customHeight="1" x14ac:dyDescent="0.45">
      <c r="A95" s="406">
        <v>9</v>
      </c>
      <c r="B95" s="521" t="str">
        <f>IFERROR(VLOOKUP(A95,'Impact Indicators - Section B'!$A$9:$S$27,19,FALSE),"")</f>
        <v/>
      </c>
      <c r="C95" s="426" t="str">
        <f t="array" ref="C95">IFERROR(IF(INDEX('Disaggregation Records'!$E$3:$E$56,MATCH(LEFT(L95,255),LEFT('Disaggregation Records'!$D$3:$D$56,255),0))=0,"",INDEX('Disaggregation Records'!$E$3:$E$56,MATCH(LEFT(L95,255),LEFT('Disaggregation Records'!$D$3:$D$56,255),0))),"")</f>
        <v/>
      </c>
      <c r="D95" s="426" t="str">
        <f t="array" ref="D95">IFERROR(IF(INDEX('Disaggregation Records'!$F$3:$F$56,MATCH(LEFT(L95,255),LEFT('Disaggregation Records'!$D$3:$D$56,255),0))=0,"",INDEX('Disaggregation Records'!$F$3:$F$56,MATCH(LEFT(L95,255),LEFT('Disaggregation Records'!$D$3:$D$56,255),0))),"")</f>
        <v/>
      </c>
      <c r="E95" s="409" t="str">
        <f t="array" ref="E95">IFERROR(IF(INDEX('Disaggregation Data'!$K$3:$K$154,MATCH(LEFT(M95,255),LEFT('Disaggregation Data'!$J$3:$J$154,255),0))=0,"",INDEX('Disaggregation Data'!$K$3:$K$154,MATCH(LEFT(M95,255),LEFT('Disaggregation Data'!$J$3:$J$154,255),0))),"")</f>
        <v/>
      </c>
      <c r="F95" s="409" t="str">
        <f t="array" ref="F95">IFERROR(IF(INDEX('Disaggregation Data'!$L$3:$L$154,MATCH(LEFT(M95,255),LEFT('Disaggregation Data'!$J$3:$J$154,255),0))=0,"",INDEX('Disaggregation Data'!$L$3:$L$154,MATCH(LEFT(M95,255),LEFT('Disaggregation Data'!$J$3:$J$154,255),0))),"")</f>
        <v/>
      </c>
      <c r="G95" s="409" t="str">
        <f t="array" ref="G95">IFERROR(IF(INDEX('Disaggregation Data'!$O$3:$O$154,MATCH(LEFT(M95,255),LEFT('Disaggregation Data'!$J$3:$J$154,255),0))=0,"",INDEX('Disaggregation Data'!$O$3:$O$154,MATCH(LEFT(M95,255),LEFT('Disaggregation Data'!$J$3:$J$154,255),0))),"")</f>
        <v/>
      </c>
      <c r="H95" s="408" t="str">
        <f t="array" ref="H95">IFERROR(IF(INDEX('Disaggregation Data'!$P$3:$P$154,MATCH(LEFT(M95,255),LEFT('Disaggregation Data'!$J$3:$J$154,255),0))=0,"",INDEX('Disaggregation Data'!$P$3:$P$154,MATCH(LEFT(M95,255),LEFT('Disaggregation Data'!$J$3:$J$154,255),0))),"")</f>
        <v/>
      </c>
      <c r="I95" s="409" t="str">
        <f t="array" ref="I95">IFERROR(IF(INDEX('Disaggregation Data'!$M$3:$M$154,MATCH(LEFT(M95,255),LEFT('Disaggregation Data'!$J$3:$J$154,255),0))=0,"",INDEX('Disaggregation Data'!$M$3:$M$154,MATCH(LEFT(M95,255),LEFT('Disaggregation Data'!$J$3:$J$154,255),0))),"")</f>
        <v/>
      </c>
      <c r="J95" s="408" t="str">
        <f t="array" ref="J95">IFERROR(IF(INDEX('Disaggregation Data'!$N$3:$N$154,MATCH(LEFT(M95,255),LEFT('Disaggregation Data'!$J$3:$J$154,255),0))=0,"",INDEX('Disaggregation Data'!$N$3:$N$154,MATCH(LEFT(M95,255),LEFT('Disaggregation Data'!$J$3:$J$154,255),0))),"")</f>
        <v/>
      </c>
      <c r="K95" s="522">
        <f t="shared" si="4"/>
        <v>56</v>
      </c>
      <c r="L95" s="522" t="str">
        <f t="shared" si="5"/>
        <v/>
      </c>
      <c r="M95" s="522" t="str">
        <f t="shared" si="6"/>
        <v/>
      </c>
      <c r="N95" s="481" t="b">
        <f t="shared" si="7"/>
        <v>0</v>
      </c>
      <c r="O95" s="486" t="s">
        <v>1468</v>
      </c>
      <c r="P95" s="505" t="str">
        <f t="array" ref="P95">IFERROR(IF(INDEX('Disaggregation Records'!$G$3:$G$56,MATCH(LEFT(L95,255),LEFT('Disaggregation Records'!$D$3:$D$56,255),0))=0,"",INDEX('Disaggregation Records'!$G$3:$G$56,MATCH(LEFT(L95,255),LEFT('Disaggregation Records'!$D$3:$D$56,255),0))),"")</f>
        <v/>
      </c>
      <c r="Q95" s="520" t="s">
        <v>420</v>
      </c>
      <c r="R95" s="47"/>
    </row>
    <row r="96" spans="1:18" ht="47.15" customHeight="1" x14ac:dyDescent="0.45">
      <c r="A96" s="406">
        <v>9</v>
      </c>
      <c r="B96" s="521" t="str">
        <f>IFERROR(VLOOKUP(A96,'Impact Indicators - Section B'!$A$9:$S$27,19,FALSE),"")</f>
        <v/>
      </c>
      <c r="C96" s="426" t="str">
        <f t="array" ref="C96">IFERROR(IF(INDEX('Disaggregation Records'!$E$3:$E$56,MATCH(LEFT(L96,255),LEFT('Disaggregation Records'!$D$3:$D$56,255),0))=0,"",INDEX('Disaggregation Records'!$E$3:$E$56,MATCH(LEFT(L96,255),LEFT('Disaggregation Records'!$D$3:$D$56,255),0))),"")</f>
        <v/>
      </c>
      <c r="D96" s="426" t="str">
        <f t="array" ref="D96">IFERROR(IF(INDEX('Disaggregation Records'!$F$3:$F$56,MATCH(LEFT(L96,255),LEFT('Disaggregation Records'!$D$3:$D$56,255),0))=0,"",INDEX('Disaggregation Records'!$F$3:$F$56,MATCH(LEFT(L96,255),LEFT('Disaggregation Records'!$D$3:$D$56,255),0))),"")</f>
        <v/>
      </c>
      <c r="E96" s="409" t="str">
        <f t="array" ref="E96">IFERROR(IF(INDEX('Disaggregation Data'!$K$3:$K$154,MATCH(LEFT(M96,255),LEFT('Disaggregation Data'!$J$3:$J$154,255),0))=0,"",INDEX('Disaggregation Data'!$K$3:$K$154,MATCH(LEFT(M96,255),LEFT('Disaggregation Data'!$J$3:$J$154,255),0))),"")</f>
        <v/>
      </c>
      <c r="F96" s="409" t="str">
        <f t="array" ref="F96">IFERROR(IF(INDEX('Disaggregation Data'!$L$3:$L$154,MATCH(LEFT(M96,255),LEFT('Disaggregation Data'!$J$3:$J$154,255),0))=0,"",INDEX('Disaggregation Data'!$L$3:$L$154,MATCH(LEFT(M96,255),LEFT('Disaggregation Data'!$J$3:$J$154,255),0))),"")</f>
        <v/>
      </c>
      <c r="G96" s="409" t="str">
        <f t="array" ref="G96">IFERROR(IF(INDEX('Disaggregation Data'!$O$3:$O$154,MATCH(LEFT(M96,255),LEFT('Disaggregation Data'!$J$3:$J$154,255),0))=0,"",INDEX('Disaggregation Data'!$O$3:$O$154,MATCH(LEFT(M96,255),LEFT('Disaggregation Data'!$J$3:$J$154,255),0))),"")</f>
        <v/>
      </c>
      <c r="H96" s="408" t="str">
        <f t="array" ref="H96">IFERROR(IF(INDEX('Disaggregation Data'!$P$3:$P$154,MATCH(LEFT(M96,255),LEFT('Disaggregation Data'!$J$3:$J$154,255),0))=0,"",INDEX('Disaggregation Data'!$P$3:$P$154,MATCH(LEFT(M96,255),LEFT('Disaggregation Data'!$J$3:$J$154,255),0))),"")</f>
        <v/>
      </c>
      <c r="I96" s="409" t="str">
        <f t="array" ref="I96">IFERROR(IF(INDEX('Disaggregation Data'!$M$3:$M$154,MATCH(LEFT(M96,255),LEFT('Disaggregation Data'!$J$3:$J$154,255),0))=0,"",INDEX('Disaggregation Data'!$M$3:$M$154,MATCH(LEFT(M96,255),LEFT('Disaggregation Data'!$J$3:$J$154,255),0))),"")</f>
        <v/>
      </c>
      <c r="J96" s="408" t="str">
        <f t="array" ref="J96">IFERROR(IF(INDEX('Disaggregation Data'!$N$3:$N$154,MATCH(LEFT(M96,255),LEFT('Disaggregation Data'!$J$3:$J$154,255),0))=0,"",INDEX('Disaggregation Data'!$N$3:$N$154,MATCH(LEFT(M96,255),LEFT('Disaggregation Data'!$J$3:$J$154,255),0))),"")</f>
        <v/>
      </c>
      <c r="K96" s="522">
        <f t="shared" si="4"/>
        <v>57</v>
      </c>
      <c r="L96" s="522" t="str">
        <f t="shared" si="5"/>
        <v/>
      </c>
      <c r="M96" s="522" t="str">
        <f t="shared" si="6"/>
        <v/>
      </c>
      <c r="N96" s="481" t="b">
        <f t="shared" si="7"/>
        <v>0</v>
      </c>
      <c r="O96" s="486" t="s">
        <v>1469</v>
      </c>
      <c r="P96" s="505" t="str">
        <f t="array" ref="P96">IFERROR(IF(INDEX('Disaggregation Records'!$G$3:$G$56,MATCH(LEFT(L96,255),LEFT('Disaggregation Records'!$D$3:$D$56,255),0))=0,"",INDEX('Disaggregation Records'!$G$3:$G$56,MATCH(LEFT(L96,255),LEFT('Disaggregation Records'!$D$3:$D$56,255),0))),"")</f>
        <v/>
      </c>
      <c r="Q96" s="520" t="s">
        <v>420</v>
      </c>
      <c r="R96" s="47"/>
    </row>
    <row r="97" spans="1:18" ht="47.15" customHeight="1" x14ac:dyDescent="0.45">
      <c r="A97" s="406">
        <v>9</v>
      </c>
      <c r="B97" s="521" t="str">
        <f>IFERROR(VLOOKUP(A97,'Impact Indicators - Section B'!$A$9:$S$27,19,FALSE),"")</f>
        <v/>
      </c>
      <c r="C97" s="426" t="str">
        <f t="array" ref="C97">IFERROR(IF(INDEX('Disaggregation Records'!$E$3:$E$56,MATCH(LEFT(L97,255),LEFT('Disaggregation Records'!$D$3:$D$56,255),0))=0,"",INDEX('Disaggregation Records'!$E$3:$E$56,MATCH(LEFT(L97,255),LEFT('Disaggregation Records'!$D$3:$D$56,255),0))),"")</f>
        <v/>
      </c>
      <c r="D97" s="426" t="str">
        <f t="array" ref="D97">IFERROR(IF(INDEX('Disaggregation Records'!$F$3:$F$56,MATCH(LEFT(L97,255),LEFT('Disaggregation Records'!$D$3:$D$56,255),0))=0,"",INDEX('Disaggregation Records'!$F$3:$F$56,MATCH(LEFT(L97,255),LEFT('Disaggregation Records'!$D$3:$D$56,255),0))),"")</f>
        <v/>
      </c>
      <c r="E97" s="409" t="str">
        <f t="array" ref="E97">IFERROR(IF(INDEX('Disaggregation Data'!$K$3:$K$154,MATCH(LEFT(M97,255),LEFT('Disaggregation Data'!$J$3:$J$154,255),0))=0,"",INDEX('Disaggregation Data'!$K$3:$K$154,MATCH(LEFT(M97,255),LEFT('Disaggregation Data'!$J$3:$J$154,255),0))),"")</f>
        <v/>
      </c>
      <c r="F97" s="409" t="str">
        <f t="array" ref="F97">IFERROR(IF(INDEX('Disaggregation Data'!$L$3:$L$154,MATCH(LEFT(M97,255),LEFT('Disaggregation Data'!$J$3:$J$154,255),0))=0,"",INDEX('Disaggregation Data'!$L$3:$L$154,MATCH(LEFT(M97,255),LEFT('Disaggregation Data'!$J$3:$J$154,255),0))),"")</f>
        <v/>
      </c>
      <c r="G97" s="409" t="str">
        <f t="array" ref="G97">IFERROR(IF(INDEX('Disaggregation Data'!$O$3:$O$154,MATCH(LEFT(M97,255),LEFT('Disaggregation Data'!$J$3:$J$154,255),0))=0,"",INDEX('Disaggregation Data'!$O$3:$O$154,MATCH(LEFT(M97,255),LEFT('Disaggregation Data'!$J$3:$J$154,255),0))),"")</f>
        <v/>
      </c>
      <c r="H97" s="408" t="str">
        <f t="array" ref="H97">IFERROR(IF(INDEX('Disaggregation Data'!$P$3:$P$154,MATCH(LEFT(M97,255),LEFT('Disaggregation Data'!$J$3:$J$154,255),0))=0,"",INDEX('Disaggregation Data'!$P$3:$P$154,MATCH(LEFT(M97,255),LEFT('Disaggregation Data'!$J$3:$J$154,255),0))),"")</f>
        <v/>
      </c>
      <c r="I97" s="409" t="str">
        <f t="array" ref="I97">IFERROR(IF(INDEX('Disaggregation Data'!$M$3:$M$154,MATCH(LEFT(M97,255),LEFT('Disaggregation Data'!$J$3:$J$154,255),0))=0,"",INDEX('Disaggregation Data'!$M$3:$M$154,MATCH(LEFT(M97,255),LEFT('Disaggregation Data'!$J$3:$J$154,255),0))),"")</f>
        <v/>
      </c>
      <c r="J97" s="408" t="str">
        <f t="array" ref="J97">IFERROR(IF(INDEX('Disaggregation Data'!$N$3:$N$154,MATCH(LEFT(M97,255),LEFT('Disaggregation Data'!$J$3:$J$154,255),0))=0,"",INDEX('Disaggregation Data'!$N$3:$N$154,MATCH(LEFT(M97,255),LEFT('Disaggregation Data'!$J$3:$J$154,255),0))),"")</f>
        <v/>
      </c>
      <c r="K97" s="522">
        <f t="shared" si="4"/>
        <v>58</v>
      </c>
      <c r="L97" s="522" t="str">
        <f t="shared" si="5"/>
        <v/>
      </c>
      <c r="M97" s="522" t="str">
        <f t="shared" si="6"/>
        <v/>
      </c>
      <c r="N97" s="481" t="b">
        <f t="shared" si="7"/>
        <v>0</v>
      </c>
      <c r="O97" s="486" t="s">
        <v>1470</v>
      </c>
      <c r="P97" s="505" t="str">
        <f t="array" ref="P97">IFERROR(IF(INDEX('Disaggregation Records'!$G$3:$G$56,MATCH(LEFT(L97,255),LEFT('Disaggregation Records'!$D$3:$D$56,255),0))=0,"",INDEX('Disaggregation Records'!$G$3:$G$56,MATCH(LEFT(L97,255),LEFT('Disaggregation Records'!$D$3:$D$56,255),0))),"")</f>
        <v/>
      </c>
      <c r="Q97" s="520" t="s">
        <v>420</v>
      </c>
      <c r="R97" s="47"/>
    </row>
    <row r="98" spans="1:18" ht="47.15" customHeight="1" x14ac:dyDescent="0.45">
      <c r="A98" s="406">
        <v>9</v>
      </c>
      <c r="B98" s="521" t="str">
        <f>IFERROR(VLOOKUP(A98,'Impact Indicators - Section B'!$A$9:$S$27,19,FALSE),"")</f>
        <v/>
      </c>
      <c r="C98" s="426" t="str">
        <f t="array" ref="C98">IFERROR(IF(INDEX('Disaggregation Records'!$E$3:$E$56,MATCH(LEFT(L98,255),LEFT('Disaggregation Records'!$D$3:$D$56,255),0))=0,"",INDEX('Disaggregation Records'!$E$3:$E$56,MATCH(LEFT(L98,255),LEFT('Disaggregation Records'!$D$3:$D$56,255),0))),"")</f>
        <v/>
      </c>
      <c r="D98" s="426" t="str">
        <f t="array" ref="D98">IFERROR(IF(INDEX('Disaggregation Records'!$F$3:$F$56,MATCH(LEFT(L98,255),LEFT('Disaggregation Records'!$D$3:$D$56,255),0))=0,"",INDEX('Disaggregation Records'!$F$3:$F$56,MATCH(LEFT(L98,255),LEFT('Disaggregation Records'!$D$3:$D$56,255),0))),"")</f>
        <v/>
      </c>
      <c r="E98" s="409" t="str">
        <f t="array" ref="E98">IFERROR(IF(INDEX('Disaggregation Data'!$K$3:$K$154,MATCH(LEFT(M98,255),LEFT('Disaggregation Data'!$J$3:$J$154,255),0))=0,"",INDEX('Disaggregation Data'!$K$3:$K$154,MATCH(LEFT(M98,255),LEFT('Disaggregation Data'!$J$3:$J$154,255),0))),"")</f>
        <v/>
      </c>
      <c r="F98" s="409" t="str">
        <f t="array" ref="F98">IFERROR(IF(INDEX('Disaggregation Data'!$L$3:$L$154,MATCH(LEFT(M98,255),LEFT('Disaggregation Data'!$J$3:$J$154,255),0))=0,"",INDEX('Disaggregation Data'!$L$3:$L$154,MATCH(LEFT(M98,255),LEFT('Disaggregation Data'!$J$3:$J$154,255),0))),"")</f>
        <v/>
      </c>
      <c r="G98" s="409" t="str">
        <f t="array" ref="G98">IFERROR(IF(INDEX('Disaggregation Data'!$O$3:$O$154,MATCH(LEFT(M98,255),LEFT('Disaggregation Data'!$J$3:$J$154,255),0))=0,"",INDEX('Disaggregation Data'!$O$3:$O$154,MATCH(LEFT(M98,255),LEFT('Disaggregation Data'!$J$3:$J$154,255),0))),"")</f>
        <v/>
      </c>
      <c r="H98" s="408" t="str">
        <f t="array" ref="H98">IFERROR(IF(INDEX('Disaggregation Data'!$P$3:$P$154,MATCH(LEFT(M98,255),LEFT('Disaggregation Data'!$J$3:$J$154,255),0))=0,"",INDEX('Disaggregation Data'!$P$3:$P$154,MATCH(LEFT(M98,255),LEFT('Disaggregation Data'!$J$3:$J$154,255),0))),"")</f>
        <v/>
      </c>
      <c r="I98" s="409" t="str">
        <f t="array" ref="I98">IFERROR(IF(INDEX('Disaggregation Data'!$M$3:$M$154,MATCH(LEFT(M98,255),LEFT('Disaggregation Data'!$J$3:$J$154,255),0))=0,"",INDEX('Disaggregation Data'!$M$3:$M$154,MATCH(LEFT(M98,255),LEFT('Disaggregation Data'!$J$3:$J$154,255),0))),"")</f>
        <v/>
      </c>
      <c r="J98" s="408" t="str">
        <f t="array" ref="J98">IFERROR(IF(INDEX('Disaggregation Data'!$N$3:$N$154,MATCH(LEFT(M98,255),LEFT('Disaggregation Data'!$J$3:$J$154,255),0))=0,"",INDEX('Disaggregation Data'!$N$3:$N$154,MATCH(LEFT(M98,255),LEFT('Disaggregation Data'!$J$3:$J$154,255),0))),"")</f>
        <v/>
      </c>
      <c r="K98" s="522">
        <f t="shared" si="4"/>
        <v>59</v>
      </c>
      <c r="L98" s="522" t="str">
        <f t="shared" si="5"/>
        <v/>
      </c>
      <c r="M98" s="522" t="str">
        <f t="shared" si="6"/>
        <v/>
      </c>
      <c r="N98" s="481" t="b">
        <f t="shared" si="7"/>
        <v>0</v>
      </c>
      <c r="O98" s="486" t="s">
        <v>1471</v>
      </c>
      <c r="P98" s="505" t="str">
        <f t="array" ref="P98">IFERROR(IF(INDEX('Disaggregation Records'!$G$3:$G$56,MATCH(LEFT(L98,255),LEFT('Disaggregation Records'!$D$3:$D$56,255),0))=0,"",INDEX('Disaggregation Records'!$G$3:$G$56,MATCH(LEFT(L98,255),LEFT('Disaggregation Records'!$D$3:$D$56,255),0))),"")</f>
        <v/>
      </c>
      <c r="Q98" s="520" t="s">
        <v>420</v>
      </c>
      <c r="R98" s="47"/>
    </row>
    <row r="99" spans="1:18" ht="47.15" customHeight="1" x14ac:dyDescent="0.45">
      <c r="A99" s="406">
        <v>10</v>
      </c>
      <c r="B99" s="521" t="str">
        <f>IFERROR(VLOOKUP(A99,'Impact Indicators - Section B'!$A$9:$S$27,19,FALSE),"")</f>
        <v/>
      </c>
      <c r="C99" s="426" t="str">
        <f t="array" ref="C99">IFERROR(IF(INDEX('Disaggregation Records'!$E$3:$E$56,MATCH(LEFT(L99,255),LEFT('Disaggregation Records'!$D$3:$D$56,255),0))=0,"",INDEX('Disaggregation Records'!$E$3:$E$56,MATCH(LEFT(L99,255),LEFT('Disaggregation Records'!$D$3:$D$56,255),0))),"")</f>
        <v/>
      </c>
      <c r="D99" s="426" t="str">
        <f t="array" ref="D99">IFERROR(IF(INDEX('Disaggregation Records'!$F$3:$F$56,MATCH(LEFT(L99,255),LEFT('Disaggregation Records'!$D$3:$D$56,255),0))=0,"",INDEX('Disaggregation Records'!$F$3:$F$56,MATCH(LEFT(L99,255),LEFT('Disaggregation Records'!$D$3:$D$56,255),0))),"")</f>
        <v/>
      </c>
      <c r="E99" s="409" t="str">
        <f t="array" ref="E99">IFERROR(IF(INDEX('Disaggregation Data'!$K$3:$K$154,MATCH(LEFT(M99,255),LEFT('Disaggregation Data'!$J$3:$J$154,255),0))=0,"",INDEX('Disaggregation Data'!$K$3:$K$154,MATCH(LEFT(M99,255),LEFT('Disaggregation Data'!$J$3:$J$154,255),0))),"")</f>
        <v/>
      </c>
      <c r="F99" s="409" t="str">
        <f t="array" ref="F99">IFERROR(IF(INDEX('Disaggregation Data'!$L$3:$L$154,MATCH(LEFT(M99,255),LEFT('Disaggregation Data'!$J$3:$J$154,255),0))=0,"",INDEX('Disaggregation Data'!$L$3:$L$154,MATCH(LEFT(M99,255),LEFT('Disaggregation Data'!$J$3:$J$154,255),0))),"")</f>
        <v/>
      </c>
      <c r="G99" s="409" t="str">
        <f t="array" ref="G99">IFERROR(IF(INDEX('Disaggregation Data'!$O$3:$O$154,MATCH(LEFT(M99,255),LEFT('Disaggregation Data'!$J$3:$J$154,255),0))=0,"",INDEX('Disaggregation Data'!$O$3:$O$154,MATCH(LEFT(M99,255),LEFT('Disaggregation Data'!$J$3:$J$154,255),0))),"")</f>
        <v/>
      </c>
      <c r="H99" s="408" t="str">
        <f t="array" ref="H99">IFERROR(IF(INDEX('Disaggregation Data'!$P$3:$P$154,MATCH(LEFT(M99,255),LEFT('Disaggregation Data'!$J$3:$J$154,255),0))=0,"",INDEX('Disaggregation Data'!$P$3:$P$154,MATCH(LEFT(M99,255),LEFT('Disaggregation Data'!$J$3:$J$154,255),0))),"")</f>
        <v/>
      </c>
      <c r="I99" s="409" t="str">
        <f t="array" ref="I99">IFERROR(IF(INDEX('Disaggregation Data'!$M$3:$M$154,MATCH(LEFT(M99,255),LEFT('Disaggregation Data'!$J$3:$J$154,255),0))=0,"",INDEX('Disaggregation Data'!$M$3:$M$154,MATCH(LEFT(M99,255),LEFT('Disaggregation Data'!$J$3:$J$154,255),0))),"")</f>
        <v/>
      </c>
      <c r="J99" s="408" t="str">
        <f t="array" ref="J99">IFERROR(IF(INDEX('Disaggregation Data'!$N$3:$N$154,MATCH(LEFT(M99,255),LEFT('Disaggregation Data'!$J$3:$J$154,255),0))=0,"",INDEX('Disaggregation Data'!$N$3:$N$154,MATCH(LEFT(M99,255),LEFT('Disaggregation Data'!$J$3:$J$154,255),0))),"")</f>
        <v/>
      </c>
      <c r="K99" s="522">
        <f t="shared" si="4"/>
        <v>60</v>
      </c>
      <c r="L99" s="522" t="str">
        <f t="shared" si="5"/>
        <v/>
      </c>
      <c r="M99" s="522" t="str">
        <f t="shared" si="6"/>
        <v/>
      </c>
      <c r="N99" s="481" t="b">
        <f t="shared" si="7"/>
        <v>0</v>
      </c>
      <c r="O99" s="486" t="s">
        <v>1472</v>
      </c>
      <c r="P99" s="505" t="str">
        <f t="array" ref="P99">IFERROR(IF(INDEX('Disaggregation Records'!$G$3:$G$56,MATCH(LEFT(L99,255),LEFT('Disaggregation Records'!$D$3:$D$56,255),0))=0,"",INDEX('Disaggregation Records'!$G$3:$G$56,MATCH(LEFT(L99,255),LEFT('Disaggregation Records'!$D$3:$D$56,255),0))),"")</f>
        <v/>
      </c>
      <c r="Q99" s="520" t="s">
        <v>421</v>
      </c>
      <c r="R99" s="47"/>
    </row>
    <row r="100" spans="1:18" ht="47.15" customHeight="1" x14ac:dyDescent="0.45">
      <c r="A100" s="406">
        <v>10</v>
      </c>
      <c r="B100" s="521" t="str">
        <f>IFERROR(VLOOKUP(A100,'Impact Indicators - Section B'!$A$9:$S$27,19,FALSE),"")</f>
        <v/>
      </c>
      <c r="C100" s="426" t="str">
        <f t="array" ref="C100">IFERROR(IF(INDEX('Disaggregation Records'!$E$3:$E$56,MATCH(LEFT(L100,255),LEFT('Disaggregation Records'!$D$3:$D$56,255),0))=0,"",INDEX('Disaggregation Records'!$E$3:$E$56,MATCH(LEFT(L100,255),LEFT('Disaggregation Records'!$D$3:$D$56,255),0))),"")</f>
        <v/>
      </c>
      <c r="D100" s="426" t="str">
        <f t="array" ref="D100">IFERROR(IF(INDEX('Disaggregation Records'!$F$3:$F$56,MATCH(LEFT(L100,255),LEFT('Disaggregation Records'!$D$3:$D$56,255),0))=0,"",INDEX('Disaggregation Records'!$F$3:$F$56,MATCH(LEFT(L100,255),LEFT('Disaggregation Records'!$D$3:$D$56,255),0))),"")</f>
        <v/>
      </c>
      <c r="E100" s="409" t="str">
        <f t="array" ref="E100">IFERROR(IF(INDEX('Disaggregation Data'!$K$3:$K$154,MATCH(LEFT(M100,255),LEFT('Disaggregation Data'!$J$3:$J$154,255),0))=0,"",INDEX('Disaggregation Data'!$K$3:$K$154,MATCH(LEFT(M100,255),LEFT('Disaggregation Data'!$J$3:$J$154,255),0))),"")</f>
        <v/>
      </c>
      <c r="F100" s="409" t="str">
        <f t="array" ref="F100">IFERROR(IF(INDEX('Disaggregation Data'!$L$3:$L$154,MATCH(LEFT(M100,255),LEFT('Disaggregation Data'!$J$3:$J$154,255),0))=0,"",INDEX('Disaggregation Data'!$L$3:$L$154,MATCH(LEFT(M100,255),LEFT('Disaggregation Data'!$J$3:$J$154,255),0))),"")</f>
        <v/>
      </c>
      <c r="G100" s="409" t="str">
        <f t="array" ref="G100">IFERROR(IF(INDEX('Disaggregation Data'!$O$3:$O$154,MATCH(LEFT(M100,255),LEFT('Disaggregation Data'!$J$3:$J$154,255),0))=0,"",INDEX('Disaggregation Data'!$O$3:$O$154,MATCH(LEFT(M100,255),LEFT('Disaggregation Data'!$J$3:$J$154,255),0))),"")</f>
        <v/>
      </c>
      <c r="H100" s="408" t="str">
        <f t="array" ref="H100">IFERROR(IF(INDEX('Disaggregation Data'!$P$3:$P$154,MATCH(LEFT(M100,255),LEFT('Disaggregation Data'!$J$3:$J$154,255),0))=0,"",INDEX('Disaggregation Data'!$P$3:$P$154,MATCH(LEFT(M100,255),LEFT('Disaggregation Data'!$J$3:$J$154,255),0))),"")</f>
        <v/>
      </c>
      <c r="I100" s="409" t="str">
        <f t="array" ref="I100">IFERROR(IF(INDEX('Disaggregation Data'!$M$3:$M$154,MATCH(LEFT(M100,255),LEFT('Disaggregation Data'!$J$3:$J$154,255),0))=0,"",INDEX('Disaggregation Data'!$M$3:$M$154,MATCH(LEFT(M100,255),LEFT('Disaggregation Data'!$J$3:$J$154,255),0))),"")</f>
        <v/>
      </c>
      <c r="J100" s="408" t="str">
        <f t="array" ref="J100">IFERROR(IF(INDEX('Disaggregation Data'!$N$3:$N$154,MATCH(LEFT(M100,255),LEFT('Disaggregation Data'!$J$3:$J$154,255),0))=0,"",INDEX('Disaggregation Data'!$N$3:$N$154,MATCH(LEFT(M100,255),LEFT('Disaggregation Data'!$J$3:$J$154,255),0))),"")</f>
        <v/>
      </c>
      <c r="K100" s="522">
        <f t="shared" si="4"/>
        <v>61</v>
      </c>
      <c r="L100" s="522" t="str">
        <f t="shared" si="5"/>
        <v/>
      </c>
      <c r="M100" s="522" t="str">
        <f t="shared" si="6"/>
        <v/>
      </c>
      <c r="N100" s="481" t="b">
        <f t="shared" si="7"/>
        <v>0</v>
      </c>
      <c r="O100" s="486" t="s">
        <v>1473</v>
      </c>
      <c r="P100" s="505" t="str">
        <f t="array" ref="P100">IFERROR(IF(INDEX('Disaggregation Records'!$G$3:$G$56,MATCH(LEFT(L100,255),LEFT('Disaggregation Records'!$D$3:$D$56,255),0))=0,"",INDEX('Disaggregation Records'!$G$3:$G$56,MATCH(LEFT(L100,255),LEFT('Disaggregation Records'!$D$3:$D$56,255),0))),"")</f>
        <v/>
      </c>
      <c r="Q100" s="520" t="s">
        <v>421</v>
      </c>
      <c r="R100" s="47"/>
    </row>
    <row r="101" spans="1:18" ht="47.15" customHeight="1" x14ac:dyDescent="0.45">
      <c r="A101" s="406">
        <v>10</v>
      </c>
      <c r="B101" s="521" t="str">
        <f>IFERROR(VLOOKUP(A101,'Impact Indicators - Section B'!$A$9:$S$27,19,FALSE),"")</f>
        <v/>
      </c>
      <c r="C101" s="426" t="str">
        <f t="array" ref="C101">IFERROR(IF(INDEX('Disaggregation Records'!$E$3:$E$56,MATCH(LEFT(L101,255),LEFT('Disaggregation Records'!$D$3:$D$56,255),0))=0,"",INDEX('Disaggregation Records'!$E$3:$E$56,MATCH(LEFT(L101,255),LEFT('Disaggregation Records'!$D$3:$D$56,255),0))),"")</f>
        <v/>
      </c>
      <c r="D101" s="426" t="str">
        <f t="array" ref="D101">IFERROR(IF(INDEX('Disaggregation Records'!$F$3:$F$56,MATCH(LEFT(L101,255),LEFT('Disaggregation Records'!$D$3:$D$56,255),0))=0,"",INDEX('Disaggregation Records'!$F$3:$F$56,MATCH(LEFT(L101,255),LEFT('Disaggregation Records'!$D$3:$D$56,255),0))),"")</f>
        <v/>
      </c>
      <c r="E101" s="409" t="str">
        <f t="array" ref="E101">IFERROR(IF(INDEX('Disaggregation Data'!$K$3:$K$154,MATCH(LEFT(M101,255),LEFT('Disaggregation Data'!$J$3:$J$154,255),0))=0,"",INDEX('Disaggregation Data'!$K$3:$K$154,MATCH(LEFT(M101,255),LEFT('Disaggregation Data'!$J$3:$J$154,255),0))),"")</f>
        <v/>
      </c>
      <c r="F101" s="409" t="str">
        <f t="array" ref="F101">IFERROR(IF(INDEX('Disaggregation Data'!$L$3:$L$154,MATCH(LEFT(M101,255),LEFT('Disaggregation Data'!$J$3:$J$154,255),0))=0,"",INDEX('Disaggregation Data'!$L$3:$L$154,MATCH(LEFT(M101,255),LEFT('Disaggregation Data'!$J$3:$J$154,255),0))),"")</f>
        <v/>
      </c>
      <c r="G101" s="409" t="str">
        <f t="array" ref="G101">IFERROR(IF(INDEX('Disaggregation Data'!$O$3:$O$154,MATCH(LEFT(M101,255),LEFT('Disaggregation Data'!$J$3:$J$154,255),0))=0,"",INDEX('Disaggregation Data'!$O$3:$O$154,MATCH(LEFT(M101,255),LEFT('Disaggregation Data'!$J$3:$J$154,255),0))),"")</f>
        <v/>
      </c>
      <c r="H101" s="408" t="str">
        <f t="array" ref="H101">IFERROR(IF(INDEX('Disaggregation Data'!$P$3:$P$154,MATCH(LEFT(M101,255),LEFT('Disaggregation Data'!$J$3:$J$154,255),0))=0,"",INDEX('Disaggregation Data'!$P$3:$P$154,MATCH(LEFT(M101,255),LEFT('Disaggregation Data'!$J$3:$J$154,255),0))),"")</f>
        <v/>
      </c>
      <c r="I101" s="409" t="str">
        <f t="array" ref="I101">IFERROR(IF(INDEX('Disaggregation Data'!$M$3:$M$154,MATCH(LEFT(M101,255),LEFT('Disaggregation Data'!$J$3:$J$154,255),0))=0,"",INDEX('Disaggregation Data'!$M$3:$M$154,MATCH(LEFT(M101,255),LEFT('Disaggregation Data'!$J$3:$J$154,255),0))),"")</f>
        <v/>
      </c>
      <c r="J101" s="408" t="str">
        <f t="array" ref="J101">IFERROR(IF(INDEX('Disaggregation Data'!$N$3:$N$154,MATCH(LEFT(M101,255),LEFT('Disaggregation Data'!$J$3:$J$154,255),0))=0,"",INDEX('Disaggregation Data'!$N$3:$N$154,MATCH(LEFT(M101,255),LEFT('Disaggregation Data'!$J$3:$J$154,255),0))),"")</f>
        <v/>
      </c>
      <c r="K101" s="522">
        <f t="shared" si="4"/>
        <v>62</v>
      </c>
      <c r="L101" s="522" t="str">
        <f t="shared" si="5"/>
        <v/>
      </c>
      <c r="M101" s="522" t="str">
        <f t="shared" si="6"/>
        <v/>
      </c>
      <c r="N101" s="481" t="b">
        <f t="shared" si="7"/>
        <v>0</v>
      </c>
      <c r="O101" s="486" t="s">
        <v>1474</v>
      </c>
      <c r="P101" s="505" t="str">
        <f t="array" ref="P101">IFERROR(IF(INDEX('Disaggregation Records'!$G$3:$G$56,MATCH(LEFT(L101,255),LEFT('Disaggregation Records'!$D$3:$D$56,255),0))=0,"",INDEX('Disaggregation Records'!$G$3:$G$56,MATCH(LEFT(L101,255),LEFT('Disaggregation Records'!$D$3:$D$56,255),0))),"")</f>
        <v/>
      </c>
      <c r="Q101" s="520" t="s">
        <v>421</v>
      </c>
      <c r="R101" s="47"/>
    </row>
    <row r="102" spans="1:18" ht="47.15" customHeight="1" x14ac:dyDescent="0.45">
      <c r="A102" s="406">
        <v>10</v>
      </c>
      <c r="B102" s="521" t="str">
        <f>IFERROR(VLOOKUP(A102,'Impact Indicators - Section B'!$A$9:$S$27,19,FALSE),"")</f>
        <v/>
      </c>
      <c r="C102" s="426" t="str">
        <f t="array" ref="C102">IFERROR(IF(INDEX('Disaggregation Records'!$E$3:$E$56,MATCH(LEFT(L102,255),LEFT('Disaggregation Records'!$D$3:$D$56,255),0))=0,"",INDEX('Disaggregation Records'!$E$3:$E$56,MATCH(LEFT(L102,255),LEFT('Disaggregation Records'!$D$3:$D$56,255),0))),"")</f>
        <v/>
      </c>
      <c r="D102" s="426" t="str">
        <f t="array" ref="D102">IFERROR(IF(INDEX('Disaggregation Records'!$F$3:$F$56,MATCH(LEFT(L102,255),LEFT('Disaggregation Records'!$D$3:$D$56,255),0))=0,"",INDEX('Disaggregation Records'!$F$3:$F$56,MATCH(LEFT(L102,255),LEFT('Disaggregation Records'!$D$3:$D$56,255),0))),"")</f>
        <v/>
      </c>
      <c r="E102" s="409" t="str">
        <f t="array" ref="E102">IFERROR(IF(INDEX('Disaggregation Data'!$K$3:$K$154,MATCH(LEFT(M102,255),LEFT('Disaggregation Data'!$J$3:$J$154,255),0))=0,"",INDEX('Disaggregation Data'!$K$3:$K$154,MATCH(LEFT(M102,255),LEFT('Disaggregation Data'!$J$3:$J$154,255),0))),"")</f>
        <v/>
      </c>
      <c r="F102" s="409" t="str">
        <f t="array" ref="F102">IFERROR(IF(INDEX('Disaggregation Data'!$L$3:$L$154,MATCH(LEFT(M102,255),LEFT('Disaggregation Data'!$J$3:$J$154,255),0))=0,"",INDEX('Disaggregation Data'!$L$3:$L$154,MATCH(LEFT(M102,255),LEFT('Disaggregation Data'!$J$3:$J$154,255),0))),"")</f>
        <v/>
      </c>
      <c r="G102" s="409" t="str">
        <f t="array" ref="G102">IFERROR(IF(INDEX('Disaggregation Data'!$O$3:$O$154,MATCH(LEFT(M102,255),LEFT('Disaggregation Data'!$J$3:$J$154,255),0))=0,"",INDEX('Disaggregation Data'!$O$3:$O$154,MATCH(LEFT(M102,255),LEFT('Disaggregation Data'!$J$3:$J$154,255),0))),"")</f>
        <v/>
      </c>
      <c r="H102" s="408" t="str">
        <f t="array" ref="H102">IFERROR(IF(INDEX('Disaggregation Data'!$P$3:$P$154,MATCH(LEFT(M102,255),LEFT('Disaggregation Data'!$J$3:$J$154,255),0))=0,"",INDEX('Disaggregation Data'!$P$3:$P$154,MATCH(LEFT(M102,255),LEFT('Disaggregation Data'!$J$3:$J$154,255),0))),"")</f>
        <v/>
      </c>
      <c r="I102" s="409" t="str">
        <f t="array" ref="I102">IFERROR(IF(INDEX('Disaggregation Data'!$M$3:$M$154,MATCH(LEFT(M102,255),LEFT('Disaggregation Data'!$J$3:$J$154,255),0))=0,"",INDEX('Disaggregation Data'!$M$3:$M$154,MATCH(LEFT(M102,255),LEFT('Disaggregation Data'!$J$3:$J$154,255),0))),"")</f>
        <v/>
      </c>
      <c r="J102" s="408" t="str">
        <f t="array" ref="J102">IFERROR(IF(INDEX('Disaggregation Data'!$N$3:$N$154,MATCH(LEFT(M102,255),LEFT('Disaggregation Data'!$J$3:$J$154,255),0))=0,"",INDEX('Disaggregation Data'!$N$3:$N$154,MATCH(LEFT(M102,255),LEFT('Disaggregation Data'!$J$3:$J$154,255),0))),"")</f>
        <v/>
      </c>
      <c r="K102" s="522">
        <f t="shared" si="4"/>
        <v>63</v>
      </c>
      <c r="L102" s="522" t="str">
        <f t="shared" si="5"/>
        <v/>
      </c>
      <c r="M102" s="522" t="str">
        <f t="shared" si="6"/>
        <v/>
      </c>
      <c r="N102" s="481" t="b">
        <f t="shared" si="7"/>
        <v>0</v>
      </c>
      <c r="O102" s="486" t="s">
        <v>1475</v>
      </c>
      <c r="P102" s="505" t="str">
        <f t="array" ref="P102">IFERROR(IF(INDEX('Disaggregation Records'!$G$3:$G$56,MATCH(LEFT(L102,255),LEFT('Disaggregation Records'!$D$3:$D$56,255),0))=0,"",INDEX('Disaggregation Records'!$G$3:$G$56,MATCH(LEFT(L102,255),LEFT('Disaggregation Records'!$D$3:$D$56,255),0))),"")</f>
        <v/>
      </c>
      <c r="Q102" s="520" t="s">
        <v>421</v>
      </c>
      <c r="R102" s="47"/>
    </row>
    <row r="103" spans="1:18" ht="47.15" customHeight="1" x14ac:dyDescent="0.45">
      <c r="A103" s="406">
        <v>10</v>
      </c>
      <c r="B103" s="521" t="str">
        <f>IFERROR(VLOOKUP(A103,'Impact Indicators - Section B'!$A$9:$S$27,19,FALSE),"")</f>
        <v/>
      </c>
      <c r="C103" s="426" t="str">
        <f t="array" ref="C103">IFERROR(IF(INDEX('Disaggregation Records'!$E$3:$E$56,MATCH(LEFT(L103,255),LEFT('Disaggregation Records'!$D$3:$D$56,255),0))=0,"",INDEX('Disaggregation Records'!$E$3:$E$56,MATCH(LEFT(L103,255),LEFT('Disaggregation Records'!$D$3:$D$56,255),0))),"")</f>
        <v/>
      </c>
      <c r="D103" s="426" t="str">
        <f t="array" ref="D103">IFERROR(IF(INDEX('Disaggregation Records'!$F$3:$F$56,MATCH(LEFT(L103,255),LEFT('Disaggregation Records'!$D$3:$D$56,255),0))=0,"",INDEX('Disaggregation Records'!$F$3:$F$56,MATCH(LEFT(L103,255),LEFT('Disaggregation Records'!$D$3:$D$56,255),0))),"")</f>
        <v/>
      </c>
      <c r="E103" s="409" t="str">
        <f t="array" ref="E103">IFERROR(IF(INDEX('Disaggregation Data'!$K$3:$K$154,MATCH(LEFT(M103,255),LEFT('Disaggregation Data'!$J$3:$J$154,255),0))=0,"",INDEX('Disaggregation Data'!$K$3:$K$154,MATCH(LEFT(M103,255),LEFT('Disaggregation Data'!$J$3:$J$154,255),0))),"")</f>
        <v/>
      </c>
      <c r="F103" s="409" t="str">
        <f t="array" ref="F103">IFERROR(IF(INDEX('Disaggregation Data'!$L$3:$L$154,MATCH(LEFT(M103,255),LEFT('Disaggregation Data'!$J$3:$J$154,255),0))=0,"",INDEX('Disaggregation Data'!$L$3:$L$154,MATCH(LEFT(M103,255),LEFT('Disaggregation Data'!$J$3:$J$154,255),0))),"")</f>
        <v/>
      </c>
      <c r="G103" s="409" t="str">
        <f t="array" ref="G103">IFERROR(IF(INDEX('Disaggregation Data'!$O$3:$O$154,MATCH(LEFT(M103,255),LEFT('Disaggregation Data'!$J$3:$J$154,255),0))=0,"",INDEX('Disaggregation Data'!$O$3:$O$154,MATCH(LEFT(M103,255),LEFT('Disaggregation Data'!$J$3:$J$154,255),0))),"")</f>
        <v/>
      </c>
      <c r="H103" s="408" t="str">
        <f t="array" ref="H103">IFERROR(IF(INDEX('Disaggregation Data'!$P$3:$P$154,MATCH(LEFT(M103,255),LEFT('Disaggregation Data'!$J$3:$J$154,255),0))=0,"",INDEX('Disaggregation Data'!$P$3:$P$154,MATCH(LEFT(M103,255),LEFT('Disaggregation Data'!$J$3:$J$154,255),0))),"")</f>
        <v/>
      </c>
      <c r="I103" s="409" t="str">
        <f t="array" ref="I103">IFERROR(IF(INDEX('Disaggregation Data'!$M$3:$M$154,MATCH(LEFT(M103,255),LEFT('Disaggregation Data'!$J$3:$J$154,255),0))=0,"",INDEX('Disaggregation Data'!$M$3:$M$154,MATCH(LEFT(M103,255),LEFT('Disaggregation Data'!$J$3:$J$154,255),0))),"")</f>
        <v/>
      </c>
      <c r="J103" s="408" t="str">
        <f t="array" ref="J103">IFERROR(IF(INDEX('Disaggregation Data'!$N$3:$N$154,MATCH(LEFT(M103,255),LEFT('Disaggregation Data'!$J$3:$J$154,255),0))=0,"",INDEX('Disaggregation Data'!$N$3:$N$154,MATCH(LEFT(M103,255),LEFT('Disaggregation Data'!$J$3:$J$154,255),0))),"")</f>
        <v/>
      </c>
      <c r="K103" s="522">
        <f t="shared" si="4"/>
        <v>64</v>
      </c>
      <c r="L103" s="522" t="str">
        <f t="shared" si="5"/>
        <v/>
      </c>
      <c r="M103" s="522" t="str">
        <f t="shared" si="6"/>
        <v/>
      </c>
      <c r="N103" s="481" t="b">
        <f t="shared" si="7"/>
        <v>0</v>
      </c>
      <c r="O103" s="486" t="s">
        <v>1476</v>
      </c>
      <c r="P103" s="505" t="str">
        <f t="array" ref="P103">IFERROR(IF(INDEX('Disaggregation Records'!$G$3:$G$56,MATCH(LEFT(L103,255),LEFT('Disaggregation Records'!$D$3:$D$56,255),0))=0,"",INDEX('Disaggregation Records'!$G$3:$G$56,MATCH(LEFT(L103,255),LEFT('Disaggregation Records'!$D$3:$D$56,255),0))),"")</f>
        <v/>
      </c>
      <c r="Q103" s="520" t="s">
        <v>421</v>
      </c>
      <c r="R103" s="47"/>
    </row>
    <row r="104" spans="1:18" ht="47.15" customHeight="1" x14ac:dyDescent="0.45">
      <c r="A104" s="406">
        <v>10</v>
      </c>
      <c r="B104" s="521" t="str">
        <f>IFERROR(VLOOKUP(A104,'Impact Indicators - Section B'!$A$9:$S$27,19,FALSE),"")</f>
        <v/>
      </c>
      <c r="C104" s="426" t="str">
        <f t="array" ref="C104">IFERROR(IF(INDEX('Disaggregation Records'!$E$3:$E$56,MATCH(LEFT(L104,255),LEFT('Disaggregation Records'!$D$3:$D$56,255),0))=0,"",INDEX('Disaggregation Records'!$E$3:$E$56,MATCH(LEFT(L104,255),LEFT('Disaggregation Records'!$D$3:$D$56,255),0))),"")</f>
        <v/>
      </c>
      <c r="D104" s="426" t="str">
        <f t="array" ref="D104">IFERROR(IF(INDEX('Disaggregation Records'!$F$3:$F$56,MATCH(LEFT(L104,255),LEFT('Disaggregation Records'!$D$3:$D$56,255),0))=0,"",INDEX('Disaggregation Records'!$F$3:$F$56,MATCH(LEFT(L104,255),LEFT('Disaggregation Records'!$D$3:$D$56,255),0))),"")</f>
        <v/>
      </c>
      <c r="E104" s="409" t="str">
        <f t="array" ref="E104">IFERROR(IF(INDEX('Disaggregation Data'!$K$3:$K$154,MATCH(LEFT(M104,255),LEFT('Disaggregation Data'!$J$3:$J$154,255),0))=0,"",INDEX('Disaggregation Data'!$K$3:$K$154,MATCH(LEFT(M104,255),LEFT('Disaggregation Data'!$J$3:$J$154,255),0))),"")</f>
        <v/>
      </c>
      <c r="F104" s="409" t="str">
        <f t="array" ref="F104">IFERROR(IF(INDEX('Disaggregation Data'!$L$3:$L$154,MATCH(LEFT(M104,255),LEFT('Disaggregation Data'!$J$3:$J$154,255),0))=0,"",INDEX('Disaggregation Data'!$L$3:$L$154,MATCH(LEFT(M104,255),LEFT('Disaggregation Data'!$J$3:$J$154,255),0))),"")</f>
        <v/>
      </c>
      <c r="G104" s="409" t="str">
        <f t="array" ref="G104">IFERROR(IF(INDEX('Disaggregation Data'!$O$3:$O$154,MATCH(LEFT(M104,255),LEFT('Disaggregation Data'!$J$3:$J$154,255),0))=0,"",INDEX('Disaggregation Data'!$O$3:$O$154,MATCH(LEFT(M104,255),LEFT('Disaggregation Data'!$J$3:$J$154,255),0))),"")</f>
        <v/>
      </c>
      <c r="H104" s="408" t="str">
        <f t="array" ref="H104">IFERROR(IF(INDEX('Disaggregation Data'!$P$3:$P$154,MATCH(LEFT(M104,255),LEFT('Disaggregation Data'!$J$3:$J$154,255),0))=0,"",INDEX('Disaggregation Data'!$P$3:$P$154,MATCH(LEFT(M104,255),LEFT('Disaggregation Data'!$J$3:$J$154,255),0))),"")</f>
        <v/>
      </c>
      <c r="I104" s="409" t="str">
        <f t="array" ref="I104">IFERROR(IF(INDEX('Disaggregation Data'!$M$3:$M$154,MATCH(LEFT(M104,255),LEFT('Disaggregation Data'!$J$3:$J$154,255),0))=0,"",INDEX('Disaggregation Data'!$M$3:$M$154,MATCH(LEFT(M104,255),LEFT('Disaggregation Data'!$J$3:$J$154,255),0))),"")</f>
        <v/>
      </c>
      <c r="J104" s="408" t="str">
        <f t="array" ref="J104">IFERROR(IF(INDEX('Disaggregation Data'!$N$3:$N$154,MATCH(LEFT(M104,255),LEFT('Disaggregation Data'!$J$3:$J$154,255),0))=0,"",INDEX('Disaggregation Data'!$N$3:$N$154,MATCH(LEFT(M104,255),LEFT('Disaggregation Data'!$J$3:$J$154,255),0))),"")</f>
        <v/>
      </c>
      <c r="K104" s="522">
        <f t="shared" si="4"/>
        <v>65</v>
      </c>
      <c r="L104" s="522" t="str">
        <f t="shared" si="5"/>
        <v/>
      </c>
      <c r="M104" s="522" t="str">
        <f t="shared" si="6"/>
        <v/>
      </c>
      <c r="N104" s="481" t="b">
        <f t="shared" si="7"/>
        <v>0</v>
      </c>
      <c r="O104" s="486" t="s">
        <v>1477</v>
      </c>
      <c r="P104" s="505" t="str">
        <f t="array" ref="P104">IFERROR(IF(INDEX('Disaggregation Records'!$G$3:$G$56,MATCH(LEFT(L104,255),LEFT('Disaggregation Records'!$D$3:$D$56,255),0))=0,"",INDEX('Disaggregation Records'!$G$3:$G$56,MATCH(LEFT(L104,255),LEFT('Disaggregation Records'!$D$3:$D$56,255),0))),"")</f>
        <v/>
      </c>
      <c r="Q104" s="520" t="s">
        <v>421</v>
      </c>
      <c r="R104" s="47"/>
    </row>
    <row r="105" spans="1:18" ht="47.15" customHeight="1" x14ac:dyDescent="0.45">
      <c r="A105" s="406">
        <v>10</v>
      </c>
      <c r="B105" s="521" t="str">
        <f>IFERROR(VLOOKUP(A105,'Impact Indicators - Section B'!$A$9:$S$27,19,FALSE),"")</f>
        <v/>
      </c>
      <c r="C105" s="426" t="str">
        <f t="array" ref="C105">IFERROR(IF(INDEX('Disaggregation Records'!$E$3:$E$56,MATCH(LEFT(L105,255),LEFT('Disaggregation Records'!$D$3:$D$56,255),0))=0,"",INDEX('Disaggregation Records'!$E$3:$E$56,MATCH(LEFT(L105,255),LEFT('Disaggregation Records'!$D$3:$D$56,255),0))),"")</f>
        <v/>
      </c>
      <c r="D105" s="426" t="str">
        <f t="array" ref="D105">IFERROR(IF(INDEX('Disaggregation Records'!$F$3:$F$56,MATCH(LEFT(L105,255),LEFT('Disaggregation Records'!$D$3:$D$56,255),0))=0,"",INDEX('Disaggregation Records'!$F$3:$F$56,MATCH(LEFT(L105,255),LEFT('Disaggregation Records'!$D$3:$D$56,255),0))),"")</f>
        <v/>
      </c>
      <c r="E105" s="409" t="str">
        <f t="array" ref="E105">IFERROR(IF(INDEX('Disaggregation Data'!$K$3:$K$154,MATCH(LEFT(M105,255),LEFT('Disaggregation Data'!$J$3:$J$154,255),0))=0,"",INDEX('Disaggregation Data'!$K$3:$K$154,MATCH(LEFT(M105,255),LEFT('Disaggregation Data'!$J$3:$J$154,255),0))),"")</f>
        <v/>
      </c>
      <c r="F105" s="409" t="str">
        <f t="array" ref="F105">IFERROR(IF(INDEX('Disaggregation Data'!$L$3:$L$154,MATCH(LEFT(M105,255),LEFT('Disaggregation Data'!$J$3:$J$154,255),0))=0,"",INDEX('Disaggregation Data'!$L$3:$L$154,MATCH(LEFT(M105,255),LEFT('Disaggregation Data'!$J$3:$J$154,255),0))),"")</f>
        <v/>
      </c>
      <c r="G105" s="409" t="str">
        <f t="array" ref="G105">IFERROR(IF(INDEX('Disaggregation Data'!$O$3:$O$154,MATCH(LEFT(M105,255),LEFT('Disaggregation Data'!$J$3:$J$154,255),0))=0,"",INDEX('Disaggregation Data'!$O$3:$O$154,MATCH(LEFT(M105,255),LEFT('Disaggregation Data'!$J$3:$J$154,255),0))),"")</f>
        <v/>
      </c>
      <c r="H105" s="408" t="str">
        <f t="array" ref="H105">IFERROR(IF(INDEX('Disaggregation Data'!$P$3:$P$154,MATCH(LEFT(M105,255),LEFT('Disaggregation Data'!$J$3:$J$154,255),0))=0,"",INDEX('Disaggregation Data'!$P$3:$P$154,MATCH(LEFT(M105,255),LEFT('Disaggregation Data'!$J$3:$J$154,255),0))),"")</f>
        <v/>
      </c>
      <c r="I105" s="409" t="str">
        <f t="array" ref="I105">IFERROR(IF(INDEX('Disaggregation Data'!$M$3:$M$154,MATCH(LEFT(M105,255),LEFT('Disaggregation Data'!$J$3:$J$154,255),0))=0,"",INDEX('Disaggregation Data'!$M$3:$M$154,MATCH(LEFT(M105,255),LEFT('Disaggregation Data'!$J$3:$J$154,255),0))),"")</f>
        <v/>
      </c>
      <c r="J105" s="408" t="str">
        <f t="array" ref="J105">IFERROR(IF(INDEX('Disaggregation Data'!$N$3:$N$154,MATCH(LEFT(M105,255),LEFT('Disaggregation Data'!$J$3:$J$154,255),0))=0,"",INDEX('Disaggregation Data'!$N$3:$N$154,MATCH(LEFT(M105,255),LEFT('Disaggregation Data'!$J$3:$J$154,255),0))),"")</f>
        <v/>
      </c>
      <c r="K105" s="522">
        <f t="shared" si="4"/>
        <v>66</v>
      </c>
      <c r="L105" s="522" t="str">
        <f t="shared" si="5"/>
        <v/>
      </c>
      <c r="M105" s="522" t="str">
        <f t="shared" si="6"/>
        <v/>
      </c>
      <c r="N105" s="481" t="b">
        <f t="shared" si="7"/>
        <v>0</v>
      </c>
      <c r="O105" s="486" t="s">
        <v>1478</v>
      </c>
      <c r="P105" s="505" t="str">
        <f t="array" ref="P105">IFERROR(IF(INDEX('Disaggregation Records'!$G$3:$G$56,MATCH(LEFT(L105,255),LEFT('Disaggregation Records'!$D$3:$D$56,255),0))=0,"",INDEX('Disaggregation Records'!$G$3:$G$56,MATCH(LEFT(L105,255),LEFT('Disaggregation Records'!$D$3:$D$56,255),0))),"")</f>
        <v/>
      </c>
      <c r="Q105" s="520" t="s">
        <v>421</v>
      </c>
      <c r="R105" s="47"/>
    </row>
    <row r="106" spans="1:18" ht="47.15" customHeight="1" x14ac:dyDescent="0.45">
      <c r="A106" s="406">
        <v>10</v>
      </c>
      <c r="B106" s="521" t="str">
        <f>IFERROR(VLOOKUP(A106,'Impact Indicators - Section B'!$A$9:$S$27,19,FALSE),"")</f>
        <v/>
      </c>
      <c r="C106" s="426" t="str">
        <f t="array" ref="C106">IFERROR(IF(INDEX('Disaggregation Records'!$E$3:$E$56,MATCH(LEFT(L106,255),LEFT('Disaggregation Records'!$D$3:$D$56,255),0))=0,"",INDEX('Disaggregation Records'!$E$3:$E$56,MATCH(LEFT(L106,255),LEFT('Disaggregation Records'!$D$3:$D$56,255),0))),"")</f>
        <v/>
      </c>
      <c r="D106" s="426" t="str">
        <f t="array" ref="D106">IFERROR(IF(INDEX('Disaggregation Records'!$F$3:$F$56,MATCH(LEFT(L106,255),LEFT('Disaggregation Records'!$D$3:$D$56,255),0))=0,"",INDEX('Disaggregation Records'!$F$3:$F$56,MATCH(LEFT(L106,255),LEFT('Disaggregation Records'!$D$3:$D$56,255),0))),"")</f>
        <v/>
      </c>
      <c r="E106" s="409" t="str">
        <f t="array" ref="E106">IFERROR(IF(INDEX('Disaggregation Data'!$K$3:$K$154,MATCH(LEFT(M106,255),LEFT('Disaggregation Data'!$J$3:$J$154,255),0))=0,"",INDEX('Disaggregation Data'!$K$3:$K$154,MATCH(LEFT(M106,255),LEFT('Disaggregation Data'!$J$3:$J$154,255),0))),"")</f>
        <v/>
      </c>
      <c r="F106" s="409" t="str">
        <f t="array" ref="F106">IFERROR(IF(INDEX('Disaggregation Data'!$L$3:$L$154,MATCH(LEFT(M106,255),LEFT('Disaggregation Data'!$J$3:$J$154,255),0))=0,"",INDEX('Disaggregation Data'!$L$3:$L$154,MATCH(LEFT(M106,255),LEFT('Disaggregation Data'!$J$3:$J$154,255),0))),"")</f>
        <v/>
      </c>
      <c r="G106" s="409" t="str">
        <f t="array" ref="G106">IFERROR(IF(INDEX('Disaggregation Data'!$O$3:$O$154,MATCH(LEFT(M106,255),LEFT('Disaggregation Data'!$J$3:$J$154,255),0))=0,"",INDEX('Disaggregation Data'!$O$3:$O$154,MATCH(LEFT(M106,255),LEFT('Disaggregation Data'!$J$3:$J$154,255),0))),"")</f>
        <v/>
      </c>
      <c r="H106" s="408" t="str">
        <f t="array" ref="H106">IFERROR(IF(INDEX('Disaggregation Data'!$P$3:$P$154,MATCH(LEFT(M106,255),LEFT('Disaggregation Data'!$J$3:$J$154,255),0))=0,"",INDEX('Disaggregation Data'!$P$3:$P$154,MATCH(LEFT(M106,255),LEFT('Disaggregation Data'!$J$3:$J$154,255),0))),"")</f>
        <v/>
      </c>
      <c r="I106" s="409" t="str">
        <f t="array" ref="I106">IFERROR(IF(INDEX('Disaggregation Data'!$M$3:$M$154,MATCH(LEFT(M106,255),LEFT('Disaggregation Data'!$J$3:$J$154,255),0))=0,"",INDEX('Disaggregation Data'!$M$3:$M$154,MATCH(LEFT(M106,255),LEFT('Disaggregation Data'!$J$3:$J$154,255),0))),"")</f>
        <v/>
      </c>
      <c r="J106" s="408" t="str">
        <f t="array" ref="J106">IFERROR(IF(INDEX('Disaggregation Data'!$N$3:$N$154,MATCH(LEFT(M106,255),LEFT('Disaggregation Data'!$J$3:$J$154,255),0))=0,"",INDEX('Disaggregation Data'!$N$3:$N$154,MATCH(LEFT(M106,255),LEFT('Disaggregation Data'!$J$3:$J$154,255),0))),"")</f>
        <v/>
      </c>
      <c r="K106" s="522">
        <f t="shared" si="4"/>
        <v>67</v>
      </c>
      <c r="L106" s="522" t="str">
        <f t="shared" si="5"/>
        <v/>
      </c>
      <c r="M106" s="522" t="str">
        <f t="shared" si="6"/>
        <v/>
      </c>
      <c r="N106" s="481" t="b">
        <f t="shared" si="7"/>
        <v>0</v>
      </c>
      <c r="O106" s="486" t="s">
        <v>1479</v>
      </c>
      <c r="P106" s="505" t="str">
        <f t="array" ref="P106">IFERROR(IF(INDEX('Disaggregation Records'!$G$3:$G$56,MATCH(LEFT(L106,255),LEFT('Disaggregation Records'!$D$3:$D$56,255),0))=0,"",INDEX('Disaggregation Records'!$G$3:$G$56,MATCH(LEFT(L106,255),LEFT('Disaggregation Records'!$D$3:$D$56,255),0))),"")</f>
        <v/>
      </c>
      <c r="Q106" s="520" t="s">
        <v>421</v>
      </c>
      <c r="R106" s="47"/>
    </row>
    <row r="107" spans="1:18" ht="47.15" customHeight="1" x14ac:dyDescent="0.45">
      <c r="A107" s="406">
        <v>10</v>
      </c>
      <c r="B107" s="521" t="str">
        <f>IFERROR(VLOOKUP(A107,'Impact Indicators - Section B'!$A$9:$S$27,19,FALSE),"")</f>
        <v/>
      </c>
      <c r="C107" s="426" t="str">
        <f t="array" ref="C107">IFERROR(IF(INDEX('Disaggregation Records'!$E$3:$E$56,MATCH(LEFT(L107,255),LEFT('Disaggregation Records'!$D$3:$D$56,255),0))=0,"",INDEX('Disaggregation Records'!$E$3:$E$56,MATCH(LEFT(L107,255),LEFT('Disaggregation Records'!$D$3:$D$56,255),0))),"")</f>
        <v/>
      </c>
      <c r="D107" s="426" t="str">
        <f t="array" ref="D107">IFERROR(IF(INDEX('Disaggregation Records'!$F$3:$F$56,MATCH(LEFT(L107,255),LEFT('Disaggregation Records'!$D$3:$D$56,255),0))=0,"",INDEX('Disaggregation Records'!$F$3:$F$56,MATCH(LEFT(L107,255),LEFT('Disaggregation Records'!$D$3:$D$56,255),0))),"")</f>
        <v/>
      </c>
      <c r="E107" s="409" t="str">
        <f t="array" ref="E107">IFERROR(IF(INDEX('Disaggregation Data'!$K$3:$K$154,MATCH(LEFT(M107,255),LEFT('Disaggregation Data'!$J$3:$J$154,255),0))=0,"",INDEX('Disaggregation Data'!$K$3:$K$154,MATCH(LEFT(M107,255),LEFT('Disaggregation Data'!$J$3:$J$154,255),0))),"")</f>
        <v/>
      </c>
      <c r="F107" s="409" t="str">
        <f t="array" ref="F107">IFERROR(IF(INDEX('Disaggregation Data'!$L$3:$L$154,MATCH(LEFT(M107,255),LEFT('Disaggregation Data'!$J$3:$J$154,255),0))=0,"",INDEX('Disaggregation Data'!$L$3:$L$154,MATCH(LEFT(M107,255),LEFT('Disaggregation Data'!$J$3:$J$154,255),0))),"")</f>
        <v/>
      </c>
      <c r="G107" s="409" t="str">
        <f t="array" ref="G107">IFERROR(IF(INDEX('Disaggregation Data'!$O$3:$O$154,MATCH(LEFT(M107,255),LEFT('Disaggregation Data'!$J$3:$J$154,255),0))=0,"",INDEX('Disaggregation Data'!$O$3:$O$154,MATCH(LEFT(M107,255),LEFT('Disaggregation Data'!$J$3:$J$154,255),0))),"")</f>
        <v/>
      </c>
      <c r="H107" s="408" t="str">
        <f t="array" ref="H107">IFERROR(IF(INDEX('Disaggregation Data'!$P$3:$P$154,MATCH(LEFT(M107,255),LEFT('Disaggregation Data'!$J$3:$J$154,255),0))=0,"",INDEX('Disaggregation Data'!$P$3:$P$154,MATCH(LEFT(M107,255),LEFT('Disaggregation Data'!$J$3:$J$154,255),0))),"")</f>
        <v/>
      </c>
      <c r="I107" s="409" t="str">
        <f t="array" ref="I107">IFERROR(IF(INDEX('Disaggregation Data'!$M$3:$M$154,MATCH(LEFT(M107,255),LEFT('Disaggregation Data'!$J$3:$J$154,255),0))=0,"",INDEX('Disaggregation Data'!$M$3:$M$154,MATCH(LEFT(M107,255),LEFT('Disaggregation Data'!$J$3:$J$154,255),0))),"")</f>
        <v/>
      </c>
      <c r="J107" s="408" t="str">
        <f t="array" ref="J107">IFERROR(IF(INDEX('Disaggregation Data'!$N$3:$N$154,MATCH(LEFT(M107,255),LEFT('Disaggregation Data'!$J$3:$J$154,255),0))=0,"",INDEX('Disaggregation Data'!$N$3:$N$154,MATCH(LEFT(M107,255),LEFT('Disaggregation Data'!$J$3:$J$154,255),0))),"")</f>
        <v/>
      </c>
      <c r="K107" s="522">
        <f t="shared" si="4"/>
        <v>68</v>
      </c>
      <c r="L107" s="522" t="str">
        <f t="shared" si="5"/>
        <v/>
      </c>
      <c r="M107" s="522" t="str">
        <f t="shared" si="6"/>
        <v/>
      </c>
      <c r="N107" s="481" t="b">
        <f t="shared" si="7"/>
        <v>0</v>
      </c>
      <c r="O107" s="486" t="s">
        <v>1480</v>
      </c>
      <c r="P107" s="505" t="str">
        <f t="array" ref="P107">IFERROR(IF(INDEX('Disaggregation Records'!$G$3:$G$56,MATCH(LEFT(L107,255),LEFT('Disaggregation Records'!$D$3:$D$56,255),0))=0,"",INDEX('Disaggregation Records'!$G$3:$G$56,MATCH(LEFT(L107,255),LEFT('Disaggregation Records'!$D$3:$D$56,255),0))),"")</f>
        <v/>
      </c>
      <c r="Q107" s="520" t="s">
        <v>421</v>
      </c>
      <c r="R107" s="47"/>
    </row>
    <row r="108" spans="1:18" ht="47.15" customHeight="1" x14ac:dyDescent="0.45">
      <c r="A108" s="406">
        <v>10</v>
      </c>
      <c r="B108" s="521" t="str">
        <f>IFERROR(VLOOKUP(A108,'Impact Indicators - Section B'!$A$9:$S$27,19,FALSE),"")</f>
        <v/>
      </c>
      <c r="C108" s="426" t="str">
        <f t="array" ref="C108">IFERROR(IF(INDEX('Disaggregation Records'!$E$3:$E$56,MATCH(LEFT(L108,255),LEFT('Disaggregation Records'!$D$3:$D$56,255),0))=0,"",INDEX('Disaggregation Records'!$E$3:$E$56,MATCH(LEFT(L108,255),LEFT('Disaggregation Records'!$D$3:$D$56,255),0))),"")</f>
        <v/>
      </c>
      <c r="D108" s="426" t="str">
        <f t="array" ref="D108">IFERROR(IF(INDEX('Disaggregation Records'!$F$3:$F$56,MATCH(LEFT(L108,255),LEFT('Disaggregation Records'!$D$3:$D$56,255),0))=0,"",INDEX('Disaggregation Records'!$F$3:$F$56,MATCH(LEFT(L108,255),LEFT('Disaggregation Records'!$D$3:$D$56,255),0))),"")</f>
        <v/>
      </c>
      <c r="E108" s="409" t="str">
        <f t="array" ref="E108">IFERROR(IF(INDEX('Disaggregation Data'!$K$3:$K$154,MATCH(LEFT(M108,255),LEFT('Disaggregation Data'!$J$3:$J$154,255),0))=0,"",INDEX('Disaggregation Data'!$K$3:$K$154,MATCH(LEFT(M108,255),LEFT('Disaggregation Data'!$J$3:$J$154,255),0))),"")</f>
        <v/>
      </c>
      <c r="F108" s="409" t="str">
        <f t="array" ref="F108">IFERROR(IF(INDEX('Disaggregation Data'!$L$3:$L$154,MATCH(LEFT(M108,255),LEFT('Disaggregation Data'!$J$3:$J$154,255),0))=0,"",INDEX('Disaggregation Data'!$L$3:$L$154,MATCH(LEFT(M108,255),LEFT('Disaggregation Data'!$J$3:$J$154,255),0))),"")</f>
        <v/>
      </c>
      <c r="G108" s="409" t="str">
        <f t="array" ref="G108">IFERROR(IF(INDEX('Disaggregation Data'!$O$3:$O$154,MATCH(LEFT(M108,255),LEFT('Disaggregation Data'!$J$3:$J$154,255),0))=0,"",INDEX('Disaggregation Data'!$O$3:$O$154,MATCH(LEFT(M108,255),LEFT('Disaggregation Data'!$J$3:$J$154,255),0))),"")</f>
        <v/>
      </c>
      <c r="H108" s="408" t="str">
        <f t="array" ref="H108">IFERROR(IF(INDEX('Disaggregation Data'!$P$3:$P$154,MATCH(LEFT(M108,255),LEFT('Disaggregation Data'!$J$3:$J$154,255),0))=0,"",INDEX('Disaggregation Data'!$P$3:$P$154,MATCH(LEFT(M108,255),LEFT('Disaggregation Data'!$J$3:$J$154,255),0))),"")</f>
        <v/>
      </c>
      <c r="I108" s="409" t="str">
        <f t="array" ref="I108">IFERROR(IF(INDEX('Disaggregation Data'!$M$3:$M$154,MATCH(LEFT(M108,255),LEFT('Disaggregation Data'!$J$3:$J$154,255),0))=0,"",INDEX('Disaggregation Data'!$M$3:$M$154,MATCH(LEFT(M108,255),LEFT('Disaggregation Data'!$J$3:$J$154,255),0))),"")</f>
        <v/>
      </c>
      <c r="J108" s="408" t="str">
        <f t="array" ref="J108">IFERROR(IF(INDEX('Disaggregation Data'!$N$3:$N$154,MATCH(LEFT(M108,255),LEFT('Disaggregation Data'!$J$3:$J$154,255),0))=0,"",INDEX('Disaggregation Data'!$N$3:$N$154,MATCH(LEFT(M108,255),LEFT('Disaggregation Data'!$J$3:$J$154,255),0))),"")</f>
        <v/>
      </c>
      <c r="K108" s="522">
        <f t="shared" si="4"/>
        <v>69</v>
      </c>
      <c r="L108" s="522" t="str">
        <f t="shared" si="5"/>
        <v/>
      </c>
      <c r="M108" s="522" t="str">
        <f t="shared" si="6"/>
        <v/>
      </c>
      <c r="N108" s="481" t="b">
        <f t="shared" si="7"/>
        <v>0</v>
      </c>
      <c r="O108" s="486" t="s">
        <v>1481</v>
      </c>
      <c r="P108" s="505" t="str">
        <f t="array" ref="P108">IFERROR(IF(INDEX('Disaggregation Records'!$G$3:$G$56,MATCH(LEFT(L108,255),LEFT('Disaggregation Records'!$D$3:$D$56,255),0))=0,"",INDEX('Disaggregation Records'!$G$3:$G$56,MATCH(LEFT(L108,255),LEFT('Disaggregation Records'!$D$3:$D$56,255),0))),"")</f>
        <v/>
      </c>
      <c r="Q108" s="520" t="s">
        <v>421</v>
      </c>
      <c r="R108" s="47"/>
    </row>
    <row r="109" spans="1:18" ht="47.15" customHeight="1" x14ac:dyDescent="0.45">
      <c r="A109" s="406">
        <v>11</v>
      </c>
      <c r="B109" s="521" t="str">
        <f>IFERROR(VLOOKUP(A109,'Impact Indicators - Section B'!$A$9:$S$27,19,FALSE),"")</f>
        <v/>
      </c>
      <c r="C109" s="426" t="str">
        <f t="array" ref="C109">IFERROR(IF(INDEX('Disaggregation Records'!$E$3:$E$56,MATCH(LEFT(L109,255),LEFT('Disaggregation Records'!$D$3:$D$56,255),0))=0,"",INDEX('Disaggregation Records'!$E$3:$E$56,MATCH(LEFT(L109,255),LEFT('Disaggregation Records'!$D$3:$D$56,255),0))),"")</f>
        <v/>
      </c>
      <c r="D109" s="426" t="str">
        <f t="array" ref="D109">IFERROR(IF(INDEX('Disaggregation Records'!$F$3:$F$56,MATCH(LEFT(L109,255),LEFT('Disaggregation Records'!$D$3:$D$56,255),0))=0,"",INDEX('Disaggregation Records'!$F$3:$F$56,MATCH(LEFT(L109,255),LEFT('Disaggregation Records'!$D$3:$D$56,255),0))),"")</f>
        <v/>
      </c>
      <c r="E109" s="409" t="str">
        <f t="array" ref="E109">IFERROR(IF(INDEX('Disaggregation Data'!$K$3:$K$154,MATCH(LEFT(M109,255),LEFT('Disaggregation Data'!$J$3:$J$154,255),0))=0,"",INDEX('Disaggregation Data'!$K$3:$K$154,MATCH(LEFT(M109,255),LEFT('Disaggregation Data'!$J$3:$J$154,255),0))),"")</f>
        <v/>
      </c>
      <c r="F109" s="409" t="str">
        <f t="array" ref="F109">IFERROR(IF(INDEX('Disaggregation Data'!$L$3:$L$154,MATCH(LEFT(M109,255),LEFT('Disaggregation Data'!$J$3:$J$154,255),0))=0,"",INDEX('Disaggregation Data'!$L$3:$L$154,MATCH(LEFT(M109,255),LEFT('Disaggregation Data'!$J$3:$J$154,255),0))),"")</f>
        <v/>
      </c>
      <c r="G109" s="409" t="str">
        <f t="array" ref="G109">IFERROR(IF(INDEX('Disaggregation Data'!$O$3:$O$154,MATCH(LEFT(M109,255),LEFT('Disaggregation Data'!$J$3:$J$154,255),0))=0,"",INDEX('Disaggregation Data'!$O$3:$O$154,MATCH(LEFT(M109,255),LEFT('Disaggregation Data'!$J$3:$J$154,255),0))),"")</f>
        <v/>
      </c>
      <c r="H109" s="408" t="str">
        <f t="array" ref="H109">IFERROR(IF(INDEX('Disaggregation Data'!$P$3:$P$154,MATCH(LEFT(M109,255),LEFT('Disaggregation Data'!$J$3:$J$154,255),0))=0,"",INDEX('Disaggregation Data'!$P$3:$P$154,MATCH(LEFT(M109,255),LEFT('Disaggregation Data'!$J$3:$J$154,255),0))),"")</f>
        <v/>
      </c>
      <c r="I109" s="409" t="str">
        <f t="array" ref="I109">IFERROR(IF(INDEX('Disaggregation Data'!$M$3:$M$154,MATCH(LEFT(M109,255),LEFT('Disaggregation Data'!$J$3:$J$154,255),0))=0,"",INDEX('Disaggregation Data'!$M$3:$M$154,MATCH(LEFT(M109,255),LEFT('Disaggregation Data'!$J$3:$J$154,255),0))),"")</f>
        <v/>
      </c>
      <c r="J109" s="408" t="str">
        <f t="array" ref="J109">IFERROR(IF(INDEX('Disaggregation Data'!$N$3:$N$154,MATCH(LEFT(M109,255),LEFT('Disaggregation Data'!$J$3:$J$154,255),0))=0,"",INDEX('Disaggregation Data'!$N$3:$N$154,MATCH(LEFT(M109,255),LEFT('Disaggregation Data'!$J$3:$J$154,255),0))),"")</f>
        <v/>
      </c>
      <c r="K109" s="522">
        <f t="shared" si="4"/>
        <v>70</v>
      </c>
      <c r="L109" s="522" t="str">
        <f t="shared" si="5"/>
        <v/>
      </c>
      <c r="M109" s="522" t="str">
        <f t="shared" si="6"/>
        <v/>
      </c>
      <c r="N109" s="481" t="b">
        <f t="shared" si="7"/>
        <v>0</v>
      </c>
      <c r="O109" s="486" t="s">
        <v>1482</v>
      </c>
      <c r="P109" s="505" t="str">
        <f t="array" ref="P109">IFERROR(IF(INDEX('Disaggregation Records'!$G$3:$G$56,MATCH(LEFT(L109,255),LEFT('Disaggregation Records'!$D$3:$D$56,255),0))=0,"",INDEX('Disaggregation Records'!$G$3:$G$56,MATCH(LEFT(L109,255),LEFT('Disaggregation Records'!$D$3:$D$56,255),0))),"")</f>
        <v/>
      </c>
      <c r="Q109" s="520" t="s">
        <v>422</v>
      </c>
      <c r="R109" s="47"/>
    </row>
    <row r="110" spans="1:18" ht="47.15" customHeight="1" x14ac:dyDescent="0.45">
      <c r="A110" s="406">
        <v>11</v>
      </c>
      <c r="B110" s="521" t="str">
        <f>IFERROR(VLOOKUP(A110,'Impact Indicators - Section B'!$A$9:$S$27,19,FALSE),"")</f>
        <v/>
      </c>
      <c r="C110" s="426" t="str">
        <f t="array" ref="C110">IFERROR(IF(INDEX('Disaggregation Records'!$E$3:$E$56,MATCH(LEFT(L110,255),LEFT('Disaggregation Records'!$D$3:$D$56,255),0))=0,"",INDEX('Disaggregation Records'!$E$3:$E$56,MATCH(LEFT(L110,255),LEFT('Disaggregation Records'!$D$3:$D$56,255),0))),"")</f>
        <v/>
      </c>
      <c r="D110" s="426" t="str">
        <f t="array" ref="D110">IFERROR(IF(INDEX('Disaggregation Records'!$F$3:$F$56,MATCH(LEFT(L110,255),LEFT('Disaggregation Records'!$D$3:$D$56,255),0))=0,"",INDEX('Disaggregation Records'!$F$3:$F$56,MATCH(LEFT(L110,255),LEFT('Disaggregation Records'!$D$3:$D$56,255),0))),"")</f>
        <v/>
      </c>
      <c r="E110" s="409" t="str">
        <f t="array" ref="E110">IFERROR(IF(INDEX('Disaggregation Data'!$K$3:$K$154,MATCH(LEFT(M110,255),LEFT('Disaggregation Data'!$J$3:$J$154,255),0))=0,"",INDEX('Disaggregation Data'!$K$3:$K$154,MATCH(LEFT(M110,255),LEFT('Disaggregation Data'!$J$3:$J$154,255),0))),"")</f>
        <v/>
      </c>
      <c r="F110" s="409" t="str">
        <f t="array" ref="F110">IFERROR(IF(INDEX('Disaggregation Data'!$L$3:$L$154,MATCH(LEFT(M110,255),LEFT('Disaggregation Data'!$J$3:$J$154,255),0))=0,"",INDEX('Disaggregation Data'!$L$3:$L$154,MATCH(LEFT(M110,255),LEFT('Disaggregation Data'!$J$3:$J$154,255),0))),"")</f>
        <v/>
      </c>
      <c r="G110" s="409" t="str">
        <f t="array" ref="G110">IFERROR(IF(INDEX('Disaggregation Data'!$O$3:$O$154,MATCH(LEFT(M110,255),LEFT('Disaggregation Data'!$J$3:$J$154,255),0))=0,"",INDEX('Disaggregation Data'!$O$3:$O$154,MATCH(LEFT(M110,255),LEFT('Disaggregation Data'!$J$3:$J$154,255),0))),"")</f>
        <v/>
      </c>
      <c r="H110" s="408" t="str">
        <f t="array" ref="H110">IFERROR(IF(INDEX('Disaggregation Data'!$P$3:$P$154,MATCH(LEFT(M110,255),LEFT('Disaggregation Data'!$J$3:$J$154,255),0))=0,"",INDEX('Disaggregation Data'!$P$3:$P$154,MATCH(LEFT(M110,255),LEFT('Disaggregation Data'!$J$3:$J$154,255),0))),"")</f>
        <v/>
      </c>
      <c r="I110" s="409" t="str">
        <f t="array" ref="I110">IFERROR(IF(INDEX('Disaggregation Data'!$M$3:$M$154,MATCH(LEFT(M110,255),LEFT('Disaggregation Data'!$J$3:$J$154,255),0))=0,"",INDEX('Disaggregation Data'!$M$3:$M$154,MATCH(LEFT(M110,255),LEFT('Disaggregation Data'!$J$3:$J$154,255),0))),"")</f>
        <v/>
      </c>
      <c r="J110" s="408" t="str">
        <f t="array" ref="J110">IFERROR(IF(INDEX('Disaggregation Data'!$N$3:$N$154,MATCH(LEFT(M110,255),LEFT('Disaggregation Data'!$J$3:$J$154,255),0))=0,"",INDEX('Disaggregation Data'!$N$3:$N$154,MATCH(LEFT(M110,255),LEFT('Disaggregation Data'!$J$3:$J$154,255),0))),"")</f>
        <v/>
      </c>
      <c r="K110" s="522">
        <f t="shared" si="4"/>
        <v>71</v>
      </c>
      <c r="L110" s="522" t="str">
        <f t="shared" si="5"/>
        <v/>
      </c>
      <c r="M110" s="522" t="str">
        <f t="shared" si="6"/>
        <v/>
      </c>
      <c r="N110" s="481" t="b">
        <f t="shared" si="7"/>
        <v>0</v>
      </c>
      <c r="O110" s="486" t="s">
        <v>1483</v>
      </c>
      <c r="P110" s="505" t="str">
        <f t="array" ref="P110">IFERROR(IF(INDEX('Disaggregation Records'!$G$3:$G$56,MATCH(LEFT(L110,255),LEFT('Disaggregation Records'!$D$3:$D$56,255),0))=0,"",INDEX('Disaggregation Records'!$G$3:$G$56,MATCH(LEFT(L110,255),LEFT('Disaggregation Records'!$D$3:$D$56,255),0))),"")</f>
        <v/>
      </c>
      <c r="Q110" s="520" t="s">
        <v>422</v>
      </c>
      <c r="R110" s="47"/>
    </row>
    <row r="111" spans="1:18" ht="47.15" customHeight="1" x14ac:dyDescent="0.45">
      <c r="A111" s="406">
        <v>11</v>
      </c>
      <c r="B111" s="521" t="str">
        <f>IFERROR(VLOOKUP(A111,'Impact Indicators - Section B'!$A$9:$S$27,19,FALSE),"")</f>
        <v/>
      </c>
      <c r="C111" s="426" t="str">
        <f t="array" ref="C111">IFERROR(IF(INDEX('Disaggregation Records'!$E$3:$E$56,MATCH(LEFT(L111,255),LEFT('Disaggregation Records'!$D$3:$D$56,255),0))=0,"",INDEX('Disaggregation Records'!$E$3:$E$56,MATCH(LEFT(L111,255),LEFT('Disaggregation Records'!$D$3:$D$56,255),0))),"")</f>
        <v/>
      </c>
      <c r="D111" s="426" t="str">
        <f t="array" ref="D111">IFERROR(IF(INDEX('Disaggregation Records'!$F$3:$F$56,MATCH(LEFT(L111,255),LEFT('Disaggregation Records'!$D$3:$D$56,255),0))=0,"",INDEX('Disaggregation Records'!$F$3:$F$56,MATCH(LEFT(L111,255),LEFT('Disaggregation Records'!$D$3:$D$56,255),0))),"")</f>
        <v/>
      </c>
      <c r="E111" s="409" t="str">
        <f t="array" ref="E111">IFERROR(IF(INDEX('Disaggregation Data'!$K$3:$K$154,MATCH(LEFT(M111,255),LEFT('Disaggregation Data'!$J$3:$J$154,255),0))=0,"",INDEX('Disaggregation Data'!$K$3:$K$154,MATCH(LEFT(M111,255),LEFT('Disaggregation Data'!$J$3:$J$154,255),0))),"")</f>
        <v/>
      </c>
      <c r="F111" s="409" t="str">
        <f t="array" ref="F111">IFERROR(IF(INDEX('Disaggregation Data'!$L$3:$L$154,MATCH(LEFT(M111,255),LEFT('Disaggregation Data'!$J$3:$J$154,255),0))=0,"",INDEX('Disaggregation Data'!$L$3:$L$154,MATCH(LEFT(M111,255),LEFT('Disaggregation Data'!$J$3:$J$154,255),0))),"")</f>
        <v/>
      </c>
      <c r="G111" s="409" t="str">
        <f t="array" ref="G111">IFERROR(IF(INDEX('Disaggregation Data'!$O$3:$O$154,MATCH(LEFT(M111,255),LEFT('Disaggregation Data'!$J$3:$J$154,255),0))=0,"",INDEX('Disaggregation Data'!$O$3:$O$154,MATCH(LEFT(M111,255),LEFT('Disaggregation Data'!$J$3:$J$154,255),0))),"")</f>
        <v/>
      </c>
      <c r="H111" s="408" t="str">
        <f t="array" ref="H111">IFERROR(IF(INDEX('Disaggregation Data'!$P$3:$P$154,MATCH(LEFT(M111,255),LEFT('Disaggregation Data'!$J$3:$J$154,255),0))=0,"",INDEX('Disaggregation Data'!$P$3:$P$154,MATCH(LEFT(M111,255),LEFT('Disaggregation Data'!$J$3:$J$154,255),0))),"")</f>
        <v/>
      </c>
      <c r="I111" s="409" t="str">
        <f t="array" ref="I111">IFERROR(IF(INDEX('Disaggregation Data'!$M$3:$M$154,MATCH(LEFT(M111,255),LEFT('Disaggregation Data'!$J$3:$J$154,255),0))=0,"",INDEX('Disaggregation Data'!$M$3:$M$154,MATCH(LEFT(M111,255),LEFT('Disaggregation Data'!$J$3:$J$154,255),0))),"")</f>
        <v/>
      </c>
      <c r="J111" s="408" t="str">
        <f t="array" ref="J111">IFERROR(IF(INDEX('Disaggregation Data'!$N$3:$N$154,MATCH(LEFT(M111,255),LEFT('Disaggregation Data'!$J$3:$J$154,255),0))=0,"",INDEX('Disaggregation Data'!$N$3:$N$154,MATCH(LEFT(M111,255),LEFT('Disaggregation Data'!$J$3:$J$154,255),0))),"")</f>
        <v/>
      </c>
      <c r="K111" s="522">
        <f t="shared" si="4"/>
        <v>72</v>
      </c>
      <c r="L111" s="522" t="str">
        <f t="shared" si="5"/>
        <v/>
      </c>
      <c r="M111" s="522" t="str">
        <f t="shared" si="6"/>
        <v/>
      </c>
      <c r="N111" s="481" t="b">
        <f t="shared" si="7"/>
        <v>0</v>
      </c>
      <c r="O111" s="486" t="s">
        <v>1484</v>
      </c>
      <c r="P111" s="505" t="str">
        <f t="array" ref="P111">IFERROR(IF(INDEX('Disaggregation Records'!$G$3:$G$56,MATCH(LEFT(L111,255),LEFT('Disaggregation Records'!$D$3:$D$56,255),0))=0,"",INDEX('Disaggregation Records'!$G$3:$G$56,MATCH(LEFT(L111,255),LEFT('Disaggregation Records'!$D$3:$D$56,255),0))),"")</f>
        <v/>
      </c>
      <c r="Q111" s="520" t="s">
        <v>422</v>
      </c>
      <c r="R111" s="47"/>
    </row>
    <row r="112" spans="1:18" ht="47.15" customHeight="1" x14ac:dyDescent="0.45">
      <c r="A112" s="406">
        <v>11</v>
      </c>
      <c r="B112" s="521" t="str">
        <f>IFERROR(VLOOKUP(A112,'Impact Indicators - Section B'!$A$9:$S$27,19,FALSE),"")</f>
        <v/>
      </c>
      <c r="C112" s="426" t="str">
        <f t="array" ref="C112">IFERROR(IF(INDEX('Disaggregation Records'!$E$3:$E$56,MATCH(LEFT(L112,255),LEFT('Disaggregation Records'!$D$3:$D$56,255),0))=0,"",INDEX('Disaggregation Records'!$E$3:$E$56,MATCH(LEFT(L112,255),LEFT('Disaggregation Records'!$D$3:$D$56,255),0))),"")</f>
        <v/>
      </c>
      <c r="D112" s="426" t="str">
        <f t="array" ref="D112">IFERROR(IF(INDEX('Disaggregation Records'!$F$3:$F$56,MATCH(LEFT(L112,255),LEFT('Disaggregation Records'!$D$3:$D$56,255),0))=0,"",INDEX('Disaggregation Records'!$F$3:$F$56,MATCH(LEFT(L112,255),LEFT('Disaggregation Records'!$D$3:$D$56,255),0))),"")</f>
        <v/>
      </c>
      <c r="E112" s="409" t="str">
        <f t="array" ref="E112">IFERROR(IF(INDEX('Disaggregation Data'!$K$3:$K$154,MATCH(LEFT(M112,255),LEFT('Disaggregation Data'!$J$3:$J$154,255),0))=0,"",INDEX('Disaggregation Data'!$K$3:$K$154,MATCH(LEFT(M112,255),LEFT('Disaggregation Data'!$J$3:$J$154,255),0))),"")</f>
        <v/>
      </c>
      <c r="F112" s="409" t="str">
        <f t="array" ref="F112">IFERROR(IF(INDEX('Disaggregation Data'!$L$3:$L$154,MATCH(LEFT(M112,255),LEFT('Disaggregation Data'!$J$3:$J$154,255),0))=0,"",INDEX('Disaggregation Data'!$L$3:$L$154,MATCH(LEFT(M112,255),LEFT('Disaggregation Data'!$J$3:$J$154,255),0))),"")</f>
        <v/>
      </c>
      <c r="G112" s="409" t="str">
        <f t="array" ref="G112">IFERROR(IF(INDEX('Disaggregation Data'!$O$3:$O$154,MATCH(LEFT(M112,255),LEFT('Disaggregation Data'!$J$3:$J$154,255),0))=0,"",INDEX('Disaggregation Data'!$O$3:$O$154,MATCH(LEFT(M112,255),LEFT('Disaggregation Data'!$J$3:$J$154,255),0))),"")</f>
        <v/>
      </c>
      <c r="H112" s="408" t="str">
        <f t="array" ref="H112">IFERROR(IF(INDEX('Disaggregation Data'!$P$3:$P$154,MATCH(LEFT(M112,255),LEFT('Disaggregation Data'!$J$3:$J$154,255),0))=0,"",INDEX('Disaggregation Data'!$P$3:$P$154,MATCH(LEFT(M112,255),LEFT('Disaggregation Data'!$J$3:$J$154,255),0))),"")</f>
        <v/>
      </c>
      <c r="I112" s="409" t="str">
        <f t="array" ref="I112">IFERROR(IF(INDEX('Disaggregation Data'!$M$3:$M$154,MATCH(LEFT(M112,255),LEFT('Disaggregation Data'!$J$3:$J$154,255),0))=0,"",INDEX('Disaggregation Data'!$M$3:$M$154,MATCH(LEFT(M112,255),LEFT('Disaggregation Data'!$J$3:$J$154,255),0))),"")</f>
        <v/>
      </c>
      <c r="J112" s="408" t="str">
        <f t="array" ref="J112">IFERROR(IF(INDEX('Disaggregation Data'!$N$3:$N$154,MATCH(LEFT(M112,255),LEFT('Disaggregation Data'!$J$3:$J$154,255),0))=0,"",INDEX('Disaggregation Data'!$N$3:$N$154,MATCH(LEFT(M112,255),LEFT('Disaggregation Data'!$J$3:$J$154,255),0))),"")</f>
        <v/>
      </c>
      <c r="K112" s="522">
        <f t="shared" si="4"/>
        <v>73</v>
      </c>
      <c r="L112" s="522" t="str">
        <f t="shared" si="5"/>
        <v/>
      </c>
      <c r="M112" s="522" t="str">
        <f t="shared" si="6"/>
        <v/>
      </c>
      <c r="N112" s="481" t="b">
        <f t="shared" si="7"/>
        <v>0</v>
      </c>
      <c r="O112" s="486" t="s">
        <v>1485</v>
      </c>
      <c r="P112" s="505" t="str">
        <f t="array" ref="P112">IFERROR(IF(INDEX('Disaggregation Records'!$G$3:$G$56,MATCH(LEFT(L112,255),LEFT('Disaggregation Records'!$D$3:$D$56,255),0))=0,"",INDEX('Disaggregation Records'!$G$3:$G$56,MATCH(LEFT(L112,255),LEFT('Disaggregation Records'!$D$3:$D$56,255),0))),"")</f>
        <v/>
      </c>
      <c r="Q112" s="520" t="s">
        <v>422</v>
      </c>
      <c r="R112" s="47"/>
    </row>
    <row r="113" spans="1:18" ht="47.15" customHeight="1" x14ac:dyDescent="0.45">
      <c r="A113" s="406">
        <v>11</v>
      </c>
      <c r="B113" s="521" t="str">
        <f>IFERROR(VLOOKUP(A113,'Impact Indicators - Section B'!$A$9:$S$27,19,FALSE),"")</f>
        <v/>
      </c>
      <c r="C113" s="426" t="str">
        <f t="array" ref="C113">IFERROR(IF(INDEX('Disaggregation Records'!$E$3:$E$56,MATCH(LEFT(L113,255),LEFT('Disaggregation Records'!$D$3:$D$56,255),0))=0,"",INDEX('Disaggregation Records'!$E$3:$E$56,MATCH(LEFT(L113,255),LEFT('Disaggregation Records'!$D$3:$D$56,255),0))),"")</f>
        <v/>
      </c>
      <c r="D113" s="426" t="str">
        <f t="array" ref="D113">IFERROR(IF(INDEX('Disaggregation Records'!$F$3:$F$56,MATCH(LEFT(L113,255),LEFT('Disaggregation Records'!$D$3:$D$56,255),0))=0,"",INDEX('Disaggregation Records'!$F$3:$F$56,MATCH(LEFT(L113,255),LEFT('Disaggregation Records'!$D$3:$D$56,255),0))),"")</f>
        <v/>
      </c>
      <c r="E113" s="409" t="str">
        <f t="array" ref="E113">IFERROR(IF(INDEX('Disaggregation Data'!$K$3:$K$154,MATCH(LEFT(M113,255),LEFT('Disaggregation Data'!$J$3:$J$154,255),0))=0,"",INDEX('Disaggregation Data'!$K$3:$K$154,MATCH(LEFT(M113,255),LEFT('Disaggregation Data'!$J$3:$J$154,255),0))),"")</f>
        <v/>
      </c>
      <c r="F113" s="409" t="str">
        <f t="array" ref="F113">IFERROR(IF(INDEX('Disaggregation Data'!$L$3:$L$154,MATCH(LEFT(M113,255),LEFT('Disaggregation Data'!$J$3:$J$154,255),0))=0,"",INDEX('Disaggregation Data'!$L$3:$L$154,MATCH(LEFT(M113,255),LEFT('Disaggregation Data'!$J$3:$J$154,255),0))),"")</f>
        <v/>
      </c>
      <c r="G113" s="409" t="str">
        <f t="array" ref="G113">IFERROR(IF(INDEX('Disaggregation Data'!$O$3:$O$154,MATCH(LEFT(M113,255),LEFT('Disaggregation Data'!$J$3:$J$154,255),0))=0,"",INDEX('Disaggregation Data'!$O$3:$O$154,MATCH(LEFT(M113,255),LEFT('Disaggregation Data'!$J$3:$J$154,255),0))),"")</f>
        <v/>
      </c>
      <c r="H113" s="408" t="str">
        <f t="array" ref="H113">IFERROR(IF(INDEX('Disaggregation Data'!$P$3:$P$154,MATCH(LEFT(M113,255),LEFT('Disaggregation Data'!$J$3:$J$154,255),0))=0,"",INDEX('Disaggregation Data'!$P$3:$P$154,MATCH(LEFT(M113,255),LEFT('Disaggregation Data'!$J$3:$J$154,255),0))),"")</f>
        <v/>
      </c>
      <c r="I113" s="409" t="str">
        <f t="array" ref="I113">IFERROR(IF(INDEX('Disaggregation Data'!$M$3:$M$154,MATCH(LEFT(M113,255),LEFT('Disaggregation Data'!$J$3:$J$154,255),0))=0,"",INDEX('Disaggregation Data'!$M$3:$M$154,MATCH(LEFT(M113,255),LEFT('Disaggregation Data'!$J$3:$J$154,255),0))),"")</f>
        <v/>
      </c>
      <c r="J113" s="408" t="str">
        <f t="array" ref="J113">IFERROR(IF(INDEX('Disaggregation Data'!$N$3:$N$154,MATCH(LEFT(M113,255),LEFT('Disaggregation Data'!$J$3:$J$154,255),0))=0,"",INDEX('Disaggregation Data'!$N$3:$N$154,MATCH(LEFT(M113,255),LEFT('Disaggregation Data'!$J$3:$J$154,255),0))),"")</f>
        <v/>
      </c>
      <c r="K113" s="522">
        <f t="shared" si="4"/>
        <v>74</v>
      </c>
      <c r="L113" s="522" t="str">
        <f t="shared" si="5"/>
        <v/>
      </c>
      <c r="M113" s="522" t="str">
        <f t="shared" si="6"/>
        <v/>
      </c>
      <c r="N113" s="481" t="b">
        <f t="shared" si="7"/>
        <v>0</v>
      </c>
      <c r="O113" s="486" t="s">
        <v>1486</v>
      </c>
      <c r="P113" s="505" t="str">
        <f t="array" ref="P113">IFERROR(IF(INDEX('Disaggregation Records'!$G$3:$G$56,MATCH(LEFT(L113,255),LEFT('Disaggregation Records'!$D$3:$D$56,255),0))=0,"",INDEX('Disaggregation Records'!$G$3:$G$56,MATCH(LEFT(L113,255),LEFT('Disaggregation Records'!$D$3:$D$56,255),0))),"")</f>
        <v/>
      </c>
      <c r="Q113" s="520" t="s">
        <v>422</v>
      </c>
      <c r="R113" s="47"/>
    </row>
    <row r="114" spans="1:18" ht="47.15" customHeight="1" x14ac:dyDescent="0.45">
      <c r="A114" s="406">
        <v>11</v>
      </c>
      <c r="B114" s="521" t="str">
        <f>IFERROR(VLOOKUP(A114,'Impact Indicators - Section B'!$A$9:$S$27,19,FALSE),"")</f>
        <v/>
      </c>
      <c r="C114" s="426" t="str">
        <f t="array" ref="C114">IFERROR(IF(INDEX('Disaggregation Records'!$E$3:$E$56,MATCH(LEFT(L114,255),LEFT('Disaggregation Records'!$D$3:$D$56,255),0))=0,"",INDEX('Disaggregation Records'!$E$3:$E$56,MATCH(LEFT(L114,255),LEFT('Disaggregation Records'!$D$3:$D$56,255),0))),"")</f>
        <v/>
      </c>
      <c r="D114" s="426" t="str">
        <f t="array" ref="D114">IFERROR(IF(INDEX('Disaggregation Records'!$F$3:$F$56,MATCH(LEFT(L114,255),LEFT('Disaggregation Records'!$D$3:$D$56,255),0))=0,"",INDEX('Disaggregation Records'!$F$3:$F$56,MATCH(LEFT(L114,255),LEFT('Disaggregation Records'!$D$3:$D$56,255),0))),"")</f>
        <v/>
      </c>
      <c r="E114" s="409" t="str">
        <f t="array" ref="E114">IFERROR(IF(INDEX('Disaggregation Data'!$K$3:$K$154,MATCH(LEFT(M114,255),LEFT('Disaggregation Data'!$J$3:$J$154,255),0))=0,"",INDEX('Disaggregation Data'!$K$3:$K$154,MATCH(LEFT(M114,255),LEFT('Disaggregation Data'!$J$3:$J$154,255),0))),"")</f>
        <v/>
      </c>
      <c r="F114" s="409" t="str">
        <f t="array" ref="F114">IFERROR(IF(INDEX('Disaggregation Data'!$L$3:$L$154,MATCH(LEFT(M114,255),LEFT('Disaggregation Data'!$J$3:$J$154,255),0))=0,"",INDEX('Disaggregation Data'!$L$3:$L$154,MATCH(LEFT(M114,255),LEFT('Disaggregation Data'!$J$3:$J$154,255),0))),"")</f>
        <v/>
      </c>
      <c r="G114" s="409" t="str">
        <f t="array" ref="G114">IFERROR(IF(INDEX('Disaggregation Data'!$O$3:$O$154,MATCH(LEFT(M114,255),LEFT('Disaggregation Data'!$J$3:$J$154,255),0))=0,"",INDEX('Disaggregation Data'!$O$3:$O$154,MATCH(LEFT(M114,255),LEFT('Disaggregation Data'!$J$3:$J$154,255),0))),"")</f>
        <v/>
      </c>
      <c r="H114" s="408" t="str">
        <f t="array" ref="H114">IFERROR(IF(INDEX('Disaggregation Data'!$P$3:$P$154,MATCH(LEFT(M114,255),LEFT('Disaggregation Data'!$J$3:$J$154,255),0))=0,"",INDEX('Disaggregation Data'!$P$3:$P$154,MATCH(LEFT(M114,255),LEFT('Disaggregation Data'!$J$3:$J$154,255),0))),"")</f>
        <v/>
      </c>
      <c r="I114" s="409" t="str">
        <f t="array" ref="I114">IFERROR(IF(INDEX('Disaggregation Data'!$M$3:$M$154,MATCH(LEFT(M114,255),LEFT('Disaggregation Data'!$J$3:$J$154,255),0))=0,"",INDEX('Disaggregation Data'!$M$3:$M$154,MATCH(LEFT(M114,255),LEFT('Disaggregation Data'!$J$3:$J$154,255),0))),"")</f>
        <v/>
      </c>
      <c r="J114" s="408" t="str">
        <f t="array" ref="J114">IFERROR(IF(INDEX('Disaggregation Data'!$N$3:$N$154,MATCH(LEFT(M114,255),LEFT('Disaggregation Data'!$J$3:$J$154,255),0))=0,"",INDEX('Disaggregation Data'!$N$3:$N$154,MATCH(LEFT(M114,255),LEFT('Disaggregation Data'!$J$3:$J$154,255),0))),"")</f>
        <v/>
      </c>
      <c r="K114" s="522">
        <f t="shared" si="4"/>
        <v>75</v>
      </c>
      <c r="L114" s="522" t="str">
        <f t="shared" si="5"/>
        <v/>
      </c>
      <c r="M114" s="522" t="str">
        <f t="shared" si="6"/>
        <v/>
      </c>
      <c r="N114" s="481" t="b">
        <f t="shared" si="7"/>
        <v>0</v>
      </c>
      <c r="O114" s="486" t="s">
        <v>1487</v>
      </c>
      <c r="P114" s="505" t="str">
        <f t="array" ref="P114">IFERROR(IF(INDEX('Disaggregation Records'!$G$3:$G$56,MATCH(LEFT(L114,255),LEFT('Disaggregation Records'!$D$3:$D$56,255),0))=0,"",INDEX('Disaggregation Records'!$G$3:$G$56,MATCH(LEFT(L114,255),LEFT('Disaggregation Records'!$D$3:$D$56,255),0))),"")</f>
        <v/>
      </c>
      <c r="Q114" s="520" t="s">
        <v>422</v>
      </c>
      <c r="R114" s="47"/>
    </row>
    <row r="115" spans="1:18" ht="47.15" customHeight="1" x14ac:dyDescent="0.45">
      <c r="A115" s="406">
        <v>11</v>
      </c>
      <c r="B115" s="521" t="str">
        <f>IFERROR(VLOOKUP(A115,'Impact Indicators - Section B'!$A$9:$S$27,19,FALSE),"")</f>
        <v/>
      </c>
      <c r="C115" s="426" t="str">
        <f t="array" ref="C115">IFERROR(IF(INDEX('Disaggregation Records'!$E$3:$E$56,MATCH(LEFT(L115,255),LEFT('Disaggregation Records'!$D$3:$D$56,255),0))=0,"",INDEX('Disaggregation Records'!$E$3:$E$56,MATCH(LEFT(L115,255),LEFT('Disaggregation Records'!$D$3:$D$56,255),0))),"")</f>
        <v/>
      </c>
      <c r="D115" s="426" t="str">
        <f t="array" ref="D115">IFERROR(IF(INDEX('Disaggregation Records'!$F$3:$F$56,MATCH(LEFT(L115,255),LEFT('Disaggregation Records'!$D$3:$D$56,255),0))=0,"",INDEX('Disaggregation Records'!$F$3:$F$56,MATCH(LEFT(L115,255),LEFT('Disaggregation Records'!$D$3:$D$56,255),0))),"")</f>
        <v/>
      </c>
      <c r="E115" s="409" t="str">
        <f t="array" ref="E115">IFERROR(IF(INDEX('Disaggregation Data'!$K$3:$K$154,MATCH(LEFT(M115,255),LEFT('Disaggregation Data'!$J$3:$J$154,255),0))=0,"",INDEX('Disaggregation Data'!$K$3:$K$154,MATCH(LEFT(M115,255),LEFT('Disaggregation Data'!$J$3:$J$154,255),0))),"")</f>
        <v/>
      </c>
      <c r="F115" s="409" t="str">
        <f t="array" ref="F115">IFERROR(IF(INDEX('Disaggregation Data'!$L$3:$L$154,MATCH(LEFT(M115,255),LEFT('Disaggregation Data'!$J$3:$J$154,255),0))=0,"",INDEX('Disaggregation Data'!$L$3:$L$154,MATCH(LEFT(M115,255),LEFT('Disaggregation Data'!$J$3:$J$154,255),0))),"")</f>
        <v/>
      </c>
      <c r="G115" s="409" t="str">
        <f t="array" ref="G115">IFERROR(IF(INDEX('Disaggregation Data'!$O$3:$O$154,MATCH(LEFT(M115,255),LEFT('Disaggregation Data'!$J$3:$J$154,255),0))=0,"",INDEX('Disaggregation Data'!$O$3:$O$154,MATCH(LEFT(M115,255),LEFT('Disaggregation Data'!$J$3:$J$154,255),0))),"")</f>
        <v/>
      </c>
      <c r="H115" s="408" t="str">
        <f t="array" ref="H115">IFERROR(IF(INDEX('Disaggregation Data'!$P$3:$P$154,MATCH(LEFT(M115,255),LEFT('Disaggregation Data'!$J$3:$J$154,255),0))=0,"",INDEX('Disaggregation Data'!$P$3:$P$154,MATCH(LEFT(M115,255),LEFT('Disaggregation Data'!$J$3:$J$154,255),0))),"")</f>
        <v/>
      </c>
      <c r="I115" s="409" t="str">
        <f t="array" ref="I115">IFERROR(IF(INDEX('Disaggregation Data'!$M$3:$M$154,MATCH(LEFT(M115,255),LEFT('Disaggregation Data'!$J$3:$J$154,255),0))=0,"",INDEX('Disaggregation Data'!$M$3:$M$154,MATCH(LEFT(M115,255),LEFT('Disaggregation Data'!$J$3:$J$154,255),0))),"")</f>
        <v/>
      </c>
      <c r="J115" s="408" t="str">
        <f t="array" ref="J115">IFERROR(IF(INDEX('Disaggregation Data'!$N$3:$N$154,MATCH(LEFT(M115,255),LEFT('Disaggregation Data'!$J$3:$J$154,255),0))=0,"",INDEX('Disaggregation Data'!$N$3:$N$154,MATCH(LEFT(M115,255),LEFT('Disaggregation Data'!$J$3:$J$154,255),0))),"")</f>
        <v/>
      </c>
      <c r="K115" s="522">
        <f t="shared" si="4"/>
        <v>76</v>
      </c>
      <c r="L115" s="522" t="str">
        <f t="shared" si="5"/>
        <v/>
      </c>
      <c r="M115" s="522" t="str">
        <f t="shared" si="6"/>
        <v/>
      </c>
      <c r="N115" s="481" t="b">
        <f t="shared" si="7"/>
        <v>0</v>
      </c>
      <c r="O115" s="486" t="s">
        <v>1488</v>
      </c>
      <c r="P115" s="505" t="str">
        <f t="array" ref="P115">IFERROR(IF(INDEX('Disaggregation Records'!$G$3:$G$56,MATCH(LEFT(L115,255),LEFT('Disaggregation Records'!$D$3:$D$56,255),0))=0,"",INDEX('Disaggregation Records'!$G$3:$G$56,MATCH(LEFT(L115,255),LEFT('Disaggregation Records'!$D$3:$D$56,255),0))),"")</f>
        <v/>
      </c>
      <c r="Q115" s="520" t="s">
        <v>422</v>
      </c>
      <c r="R115" s="47"/>
    </row>
    <row r="116" spans="1:18" ht="47.15" customHeight="1" x14ac:dyDescent="0.45">
      <c r="A116" s="406">
        <v>11</v>
      </c>
      <c r="B116" s="521" t="str">
        <f>IFERROR(VLOOKUP(A116,'Impact Indicators - Section B'!$A$9:$S$27,19,FALSE),"")</f>
        <v/>
      </c>
      <c r="C116" s="426" t="str">
        <f t="array" ref="C116">IFERROR(IF(INDEX('Disaggregation Records'!$E$3:$E$56,MATCH(LEFT(L116,255),LEFT('Disaggregation Records'!$D$3:$D$56,255),0))=0,"",INDEX('Disaggregation Records'!$E$3:$E$56,MATCH(LEFT(L116,255),LEFT('Disaggregation Records'!$D$3:$D$56,255),0))),"")</f>
        <v/>
      </c>
      <c r="D116" s="426" t="str">
        <f t="array" ref="D116">IFERROR(IF(INDEX('Disaggregation Records'!$F$3:$F$56,MATCH(LEFT(L116,255),LEFT('Disaggregation Records'!$D$3:$D$56,255),0))=0,"",INDEX('Disaggregation Records'!$F$3:$F$56,MATCH(LEFT(L116,255),LEFT('Disaggregation Records'!$D$3:$D$56,255),0))),"")</f>
        <v/>
      </c>
      <c r="E116" s="409" t="str">
        <f t="array" ref="E116">IFERROR(IF(INDEX('Disaggregation Data'!$K$3:$K$154,MATCH(LEFT(M116,255),LEFT('Disaggregation Data'!$J$3:$J$154,255),0))=0,"",INDEX('Disaggregation Data'!$K$3:$K$154,MATCH(LEFT(M116,255),LEFT('Disaggregation Data'!$J$3:$J$154,255),0))),"")</f>
        <v/>
      </c>
      <c r="F116" s="409" t="str">
        <f t="array" ref="F116">IFERROR(IF(INDEX('Disaggregation Data'!$L$3:$L$154,MATCH(LEFT(M116,255),LEFT('Disaggregation Data'!$J$3:$J$154,255),0))=0,"",INDEX('Disaggregation Data'!$L$3:$L$154,MATCH(LEFT(M116,255),LEFT('Disaggregation Data'!$J$3:$J$154,255),0))),"")</f>
        <v/>
      </c>
      <c r="G116" s="409" t="str">
        <f t="array" ref="G116">IFERROR(IF(INDEX('Disaggregation Data'!$O$3:$O$154,MATCH(LEFT(M116,255),LEFT('Disaggregation Data'!$J$3:$J$154,255),0))=0,"",INDEX('Disaggregation Data'!$O$3:$O$154,MATCH(LEFT(M116,255),LEFT('Disaggregation Data'!$J$3:$J$154,255),0))),"")</f>
        <v/>
      </c>
      <c r="H116" s="408" t="str">
        <f t="array" ref="H116">IFERROR(IF(INDEX('Disaggregation Data'!$P$3:$P$154,MATCH(LEFT(M116,255),LEFT('Disaggregation Data'!$J$3:$J$154,255),0))=0,"",INDEX('Disaggregation Data'!$P$3:$P$154,MATCH(LEFT(M116,255),LEFT('Disaggregation Data'!$J$3:$J$154,255),0))),"")</f>
        <v/>
      </c>
      <c r="I116" s="409" t="str">
        <f t="array" ref="I116">IFERROR(IF(INDEX('Disaggregation Data'!$M$3:$M$154,MATCH(LEFT(M116,255),LEFT('Disaggregation Data'!$J$3:$J$154,255),0))=0,"",INDEX('Disaggregation Data'!$M$3:$M$154,MATCH(LEFT(M116,255),LEFT('Disaggregation Data'!$J$3:$J$154,255),0))),"")</f>
        <v/>
      </c>
      <c r="J116" s="408" t="str">
        <f t="array" ref="J116">IFERROR(IF(INDEX('Disaggregation Data'!$N$3:$N$154,MATCH(LEFT(M116,255),LEFT('Disaggregation Data'!$J$3:$J$154,255),0))=0,"",INDEX('Disaggregation Data'!$N$3:$N$154,MATCH(LEFT(M116,255),LEFT('Disaggregation Data'!$J$3:$J$154,255),0))),"")</f>
        <v/>
      </c>
      <c r="K116" s="522">
        <f t="shared" si="4"/>
        <v>77</v>
      </c>
      <c r="L116" s="522" t="str">
        <f t="shared" si="5"/>
        <v/>
      </c>
      <c r="M116" s="522" t="str">
        <f t="shared" si="6"/>
        <v/>
      </c>
      <c r="N116" s="481" t="b">
        <f t="shared" si="7"/>
        <v>0</v>
      </c>
      <c r="O116" s="486" t="s">
        <v>1489</v>
      </c>
      <c r="P116" s="505" t="str">
        <f t="array" ref="P116">IFERROR(IF(INDEX('Disaggregation Records'!$G$3:$G$56,MATCH(LEFT(L116,255),LEFT('Disaggregation Records'!$D$3:$D$56,255),0))=0,"",INDEX('Disaggregation Records'!$G$3:$G$56,MATCH(LEFT(L116,255),LEFT('Disaggregation Records'!$D$3:$D$56,255),0))),"")</f>
        <v/>
      </c>
      <c r="Q116" s="520" t="s">
        <v>422</v>
      </c>
      <c r="R116" s="47"/>
    </row>
    <row r="117" spans="1:18" ht="47.15" customHeight="1" x14ac:dyDescent="0.45">
      <c r="A117" s="406">
        <v>11</v>
      </c>
      <c r="B117" s="521" t="str">
        <f>IFERROR(VLOOKUP(A117,'Impact Indicators - Section B'!$A$9:$S$27,19,FALSE),"")</f>
        <v/>
      </c>
      <c r="C117" s="426" t="str">
        <f t="array" ref="C117">IFERROR(IF(INDEX('Disaggregation Records'!$E$3:$E$56,MATCH(LEFT(L117,255),LEFT('Disaggregation Records'!$D$3:$D$56,255),0))=0,"",INDEX('Disaggregation Records'!$E$3:$E$56,MATCH(LEFT(L117,255),LEFT('Disaggregation Records'!$D$3:$D$56,255),0))),"")</f>
        <v/>
      </c>
      <c r="D117" s="426" t="str">
        <f t="array" ref="D117">IFERROR(IF(INDEX('Disaggregation Records'!$F$3:$F$56,MATCH(LEFT(L117,255),LEFT('Disaggregation Records'!$D$3:$D$56,255),0))=0,"",INDEX('Disaggregation Records'!$F$3:$F$56,MATCH(LEFT(L117,255),LEFT('Disaggregation Records'!$D$3:$D$56,255),0))),"")</f>
        <v/>
      </c>
      <c r="E117" s="409" t="str">
        <f t="array" ref="E117">IFERROR(IF(INDEX('Disaggregation Data'!$K$3:$K$154,MATCH(LEFT(M117,255),LEFT('Disaggregation Data'!$J$3:$J$154,255),0))=0,"",INDEX('Disaggregation Data'!$K$3:$K$154,MATCH(LEFT(M117,255),LEFT('Disaggregation Data'!$J$3:$J$154,255),0))),"")</f>
        <v/>
      </c>
      <c r="F117" s="409" t="str">
        <f t="array" ref="F117">IFERROR(IF(INDEX('Disaggregation Data'!$L$3:$L$154,MATCH(LEFT(M117,255),LEFT('Disaggregation Data'!$J$3:$J$154,255),0))=0,"",INDEX('Disaggregation Data'!$L$3:$L$154,MATCH(LEFT(M117,255),LEFT('Disaggregation Data'!$J$3:$J$154,255),0))),"")</f>
        <v/>
      </c>
      <c r="G117" s="409" t="str">
        <f t="array" ref="G117">IFERROR(IF(INDEX('Disaggregation Data'!$O$3:$O$154,MATCH(LEFT(M117,255),LEFT('Disaggregation Data'!$J$3:$J$154,255),0))=0,"",INDEX('Disaggregation Data'!$O$3:$O$154,MATCH(LEFT(M117,255),LEFT('Disaggregation Data'!$J$3:$J$154,255),0))),"")</f>
        <v/>
      </c>
      <c r="H117" s="408" t="str">
        <f t="array" ref="H117">IFERROR(IF(INDEX('Disaggregation Data'!$P$3:$P$154,MATCH(LEFT(M117,255),LEFT('Disaggregation Data'!$J$3:$J$154,255),0))=0,"",INDEX('Disaggregation Data'!$P$3:$P$154,MATCH(LEFT(M117,255),LEFT('Disaggregation Data'!$J$3:$J$154,255),0))),"")</f>
        <v/>
      </c>
      <c r="I117" s="409" t="str">
        <f t="array" ref="I117">IFERROR(IF(INDEX('Disaggregation Data'!$M$3:$M$154,MATCH(LEFT(M117,255),LEFT('Disaggregation Data'!$J$3:$J$154,255),0))=0,"",INDEX('Disaggregation Data'!$M$3:$M$154,MATCH(LEFT(M117,255),LEFT('Disaggregation Data'!$J$3:$J$154,255),0))),"")</f>
        <v/>
      </c>
      <c r="J117" s="408" t="str">
        <f t="array" ref="J117">IFERROR(IF(INDEX('Disaggregation Data'!$N$3:$N$154,MATCH(LEFT(M117,255),LEFT('Disaggregation Data'!$J$3:$J$154,255),0))=0,"",INDEX('Disaggregation Data'!$N$3:$N$154,MATCH(LEFT(M117,255),LEFT('Disaggregation Data'!$J$3:$J$154,255),0))),"")</f>
        <v/>
      </c>
      <c r="K117" s="522">
        <f t="shared" si="4"/>
        <v>78</v>
      </c>
      <c r="L117" s="522" t="str">
        <f t="shared" si="5"/>
        <v/>
      </c>
      <c r="M117" s="522" t="str">
        <f t="shared" si="6"/>
        <v/>
      </c>
      <c r="N117" s="481" t="b">
        <f t="shared" si="7"/>
        <v>0</v>
      </c>
      <c r="O117" s="486" t="s">
        <v>1490</v>
      </c>
      <c r="P117" s="505" t="str">
        <f t="array" ref="P117">IFERROR(IF(INDEX('Disaggregation Records'!$G$3:$G$56,MATCH(LEFT(L117,255),LEFT('Disaggregation Records'!$D$3:$D$56,255),0))=0,"",INDEX('Disaggregation Records'!$G$3:$G$56,MATCH(LEFT(L117,255),LEFT('Disaggregation Records'!$D$3:$D$56,255),0))),"")</f>
        <v/>
      </c>
      <c r="Q117" s="520" t="s">
        <v>422</v>
      </c>
      <c r="R117" s="47"/>
    </row>
    <row r="118" spans="1:18" ht="47.15" customHeight="1" x14ac:dyDescent="0.45">
      <c r="A118" s="406">
        <v>11</v>
      </c>
      <c r="B118" s="521" t="str">
        <f>IFERROR(VLOOKUP(A118,'Impact Indicators - Section B'!$A$9:$S$27,19,FALSE),"")</f>
        <v/>
      </c>
      <c r="C118" s="426" t="str">
        <f t="array" ref="C118">IFERROR(IF(INDEX('Disaggregation Records'!$E$3:$E$56,MATCH(LEFT(L118,255),LEFT('Disaggregation Records'!$D$3:$D$56,255),0))=0,"",INDEX('Disaggregation Records'!$E$3:$E$56,MATCH(LEFT(L118,255),LEFT('Disaggregation Records'!$D$3:$D$56,255),0))),"")</f>
        <v/>
      </c>
      <c r="D118" s="426" t="str">
        <f t="array" ref="D118">IFERROR(IF(INDEX('Disaggregation Records'!$F$3:$F$56,MATCH(LEFT(L118,255),LEFT('Disaggregation Records'!$D$3:$D$56,255),0))=0,"",INDEX('Disaggregation Records'!$F$3:$F$56,MATCH(LEFT(L118,255),LEFT('Disaggregation Records'!$D$3:$D$56,255),0))),"")</f>
        <v/>
      </c>
      <c r="E118" s="409" t="str">
        <f t="array" ref="E118">IFERROR(IF(INDEX('Disaggregation Data'!$K$3:$K$154,MATCH(LEFT(M118,255),LEFT('Disaggregation Data'!$J$3:$J$154,255),0))=0,"",INDEX('Disaggregation Data'!$K$3:$K$154,MATCH(LEFT(M118,255),LEFT('Disaggregation Data'!$J$3:$J$154,255),0))),"")</f>
        <v/>
      </c>
      <c r="F118" s="409" t="str">
        <f t="array" ref="F118">IFERROR(IF(INDEX('Disaggregation Data'!$L$3:$L$154,MATCH(LEFT(M118,255),LEFT('Disaggregation Data'!$J$3:$J$154,255),0))=0,"",INDEX('Disaggregation Data'!$L$3:$L$154,MATCH(LEFT(M118,255),LEFT('Disaggregation Data'!$J$3:$J$154,255),0))),"")</f>
        <v/>
      </c>
      <c r="G118" s="409" t="str">
        <f t="array" ref="G118">IFERROR(IF(INDEX('Disaggregation Data'!$O$3:$O$154,MATCH(LEFT(M118,255),LEFT('Disaggregation Data'!$J$3:$J$154,255),0))=0,"",INDEX('Disaggregation Data'!$O$3:$O$154,MATCH(LEFT(M118,255),LEFT('Disaggregation Data'!$J$3:$J$154,255),0))),"")</f>
        <v/>
      </c>
      <c r="H118" s="408" t="str">
        <f t="array" ref="H118">IFERROR(IF(INDEX('Disaggregation Data'!$P$3:$P$154,MATCH(LEFT(M118,255),LEFT('Disaggregation Data'!$J$3:$J$154,255),0))=0,"",INDEX('Disaggregation Data'!$P$3:$P$154,MATCH(LEFT(M118,255),LEFT('Disaggregation Data'!$J$3:$J$154,255),0))),"")</f>
        <v/>
      </c>
      <c r="I118" s="409" t="str">
        <f t="array" ref="I118">IFERROR(IF(INDEX('Disaggregation Data'!$M$3:$M$154,MATCH(LEFT(M118,255),LEFT('Disaggregation Data'!$J$3:$J$154,255),0))=0,"",INDEX('Disaggregation Data'!$M$3:$M$154,MATCH(LEFT(M118,255),LEFT('Disaggregation Data'!$J$3:$J$154,255),0))),"")</f>
        <v/>
      </c>
      <c r="J118" s="408" t="str">
        <f t="array" ref="J118">IFERROR(IF(INDEX('Disaggregation Data'!$N$3:$N$154,MATCH(LEFT(M118,255),LEFT('Disaggregation Data'!$J$3:$J$154,255),0))=0,"",INDEX('Disaggregation Data'!$N$3:$N$154,MATCH(LEFT(M118,255),LEFT('Disaggregation Data'!$J$3:$J$154,255),0))),"")</f>
        <v/>
      </c>
      <c r="K118" s="522">
        <f t="shared" si="4"/>
        <v>79</v>
      </c>
      <c r="L118" s="522" t="str">
        <f t="shared" si="5"/>
        <v/>
      </c>
      <c r="M118" s="522" t="str">
        <f t="shared" si="6"/>
        <v/>
      </c>
      <c r="N118" s="481" t="b">
        <f t="shared" si="7"/>
        <v>0</v>
      </c>
      <c r="O118" s="486" t="s">
        <v>1491</v>
      </c>
      <c r="P118" s="505" t="str">
        <f t="array" ref="P118">IFERROR(IF(INDEX('Disaggregation Records'!$G$3:$G$56,MATCH(LEFT(L118,255),LEFT('Disaggregation Records'!$D$3:$D$56,255),0))=0,"",INDEX('Disaggregation Records'!$G$3:$G$56,MATCH(LEFT(L118,255),LEFT('Disaggregation Records'!$D$3:$D$56,255),0))),"")</f>
        <v/>
      </c>
      <c r="Q118" s="520" t="s">
        <v>422</v>
      </c>
      <c r="R118" s="47"/>
    </row>
    <row r="119" spans="1:18" ht="47.15" customHeight="1" x14ac:dyDescent="0.45">
      <c r="A119" s="406">
        <v>12</v>
      </c>
      <c r="B119" s="521" t="str">
        <f>IFERROR(VLOOKUP(A119,'Impact Indicators - Section B'!$A$9:$S$27,19,FALSE),"")</f>
        <v/>
      </c>
      <c r="C119" s="426" t="str">
        <f t="array" ref="C119">IFERROR(IF(INDEX('Disaggregation Records'!$E$3:$E$56,MATCH(LEFT(L119,255),LEFT('Disaggregation Records'!$D$3:$D$56,255),0))=0,"",INDEX('Disaggregation Records'!$E$3:$E$56,MATCH(LEFT(L119,255),LEFT('Disaggregation Records'!$D$3:$D$56,255),0))),"")</f>
        <v/>
      </c>
      <c r="D119" s="426" t="str">
        <f t="array" ref="D119">IFERROR(IF(INDEX('Disaggregation Records'!$F$3:$F$56,MATCH(LEFT(L119,255),LEFT('Disaggregation Records'!$D$3:$D$56,255),0))=0,"",INDEX('Disaggregation Records'!$F$3:$F$56,MATCH(LEFT(L119,255),LEFT('Disaggregation Records'!$D$3:$D$56,255),0))),"")</f>
        <v/>
      </c>
      <c r="E119" s="409" t="str">
        <f t="array" ref="E119">IFERROR(IF(INDEX('Disaggregation Data'!$K$3:$K$154,MATCH(LEFT(M119,255),LEFT('Disaggregation Data'!$J$3:$J$154,255),0))=0,"",INDEX('Disaggregation Data'!$K$3:$K$154,MATCH(LEFT(M119,255),LEFT('Disaggregation Data'!$J$3:$J$154,255),0))),"")</f>
        <v/>
      </c>
      <c r="F119" s="409" t="str">
        <f t="array" ref="F119">IFERROR(IF(INDEX('Disaggregation Data'!$L$3:$L$154,MATCH(LEFT(M119,255),LEFT('Disaggregation Data'!$J$3:$J$154,255),0))=0,"",INDEX('Disaggregation Data'!$L$3:$L$154,MATCH(LEFT(M119,255),LEFT('Disaggregation Data'!$J$3:$J$154,255),0))),"")</f>
        <v/>
      </c>
      <c r="G119" s="409" t="str">
        <f t="array" ref="G119">IFERROR(IF(INDEX('Disaggregation Data'!$O$3:$O$154,MATCH(LEFT(M119,255),LEFT('Disaggregation Data'!$J$3:$J$154,255),0))=0,"",INDEX('Disaggregation Data'!$O$3:$O$154,MATCH(LEFT(M119,255),LEFT('Disaggregation Data'!$J$3:$J$154,255),0))),"")</f>
        <v/>
      </c>
      <c r="H119" s="408" t="str">
        <f t="array" ref="H119">IFERROR(IF(INDEX('Disaggregation Data'!$P$3:$P$154,MATCH(LEFT(M119,255),LEFT('Disaggregation Data'!$J$3:$J$154,255),0))=0,"",INDEX('Disaggregation Data'!$P$3:$P$154,MATCH(LEFT(M119,255),LEFT('Disaggregation Data'!$J$3:$J$154,255),0))),"")</f>
        <v/>
      </c>
      <c r="I119" s="409" t="str">
        <f t="array" ref="I119">IFERROR(IF(INDEX('Disaggregation Data'!$M$3:$M$154,MATCH(LEFT(M119,255),LEFT('Disaggregation Data'!$J$3:$J$154,255),0))=0,"",INDEX('Disaggregation Data'!$M$3:$M$154,MATCH(LEFT(M119,255),LEFT('Disaggregation Data'!$J$3:$J$154,255),0))),"")</f>
        <v/>
      </c>
      <c r="J119" s="408" t="str">
        <f t="array" ref="J119">IFERROR(IF(INDEX('Disaggregation Data'!$N$3:$N$154,MATCH(LEFT(M119,255),LEFT('Disaggregation Data'!$J$3:$J$154,255),0))=0,"",INDEX('Disaggregation Data'!$N$3:$N$154,MATCH(LEFT(M119,255),LEFT('Disaggregation Data'!$J$3:$J$154,255),0))),"")</f>
        <v/>
      </c>
      <c r="K119" s="522">
        <f t="shared" si="4"/>
        <v>80</v>
      </c>
      <c r="L119" s="522" t="str">
        <f t="shared" si="5"/>
        <v/>
      </c>
      <c r="M119" s="522" t="str">
        <f t="shared" si="6"/>
        <v/>
      </c>
      <c r="N119" s="481" t="b">
        <f t="shared" si="7"/>
        <v>0</v>
      </c>
      <c r="O119" s="486" t="s">
        <v>1492</v>
      </c>
      <c r="P119" s="505" t="str">
        <f t="array" ref="P119">IFERROR(IF(INDEX('Disaggregation Records'!$G$3:$G$56,MATCH(LEFT(L119,255),LEFT('Disaggregation Records'!$D$3:$D$56,255),0))=0,"",INDEX('Disaggregation Records'!$G$3:$G$56,MATCH(LEFT(L119,255),LEFT('Disaggregation Records'!$D$3:$D$56,255),0))),"")</f>
        <v/>
      </c>
      <c r="Q119" s="520" t="s">
        <v>423</v>
      </c>
      <c r="R119" s="47"/>
    </row>
    <row r="120" spans="1:18" ht="47.15" customHeight="1" x14ac:dyDescent="0.45">
      <c r="A120" s="406">
        <v>12</v>
      </c>
      <c r="B120" s="521" t="str">
        <f>IFERROR(VLOOKUP(A120,'Impact Indicators - Section B'!$A$9:$S$27,19,FALSE),"")</f>
        <v/>
      </c>
      <c r="C120" s="426" t="str">
        <f t="array" ref="C120">IFERROR(IF(INDEX('Disaggregation Records'!$E$3:$E$56,MATCH(LEFT(L120,255),LEFT('Disaggregation Records'!$D$3:$D$56,255),0))=0,"",INDEX('Disaggregation Records'!$E$3:$E$56,MATCH(LEFT(L120,255),LEFT('Disaggregation Records'!$D$3:$D$56,255),0))),"")</f>
        <v/>
      </c>
      <c r="D120" s="426" t="str">
        <f t="array" ref="D120">IFERROR(IF(INDEX('Disaggregation Records'!$F$3:$F$56,MATCH(LEFT(L120,255),LEFT('Disaggregation Records'!$D$3:$D$56,255),0))=0,"",INDEX('Disaggregation Records'!$F$3:$F$56,MATCH(LEFT(L120,255),LEFT('Disaggregation Records'!$D$3:$D$56,255),0))),"")</f>
        <v/>
      </c>
      <c r="E120" s="409" t="str">
        <f t="array" ref="E120">IFERROR(IF(INDEX('Disaggregation Data'!$K$3:$K$154,MATCH(LEFT(M120,255),LEFT('Disaggregation Data'!$J$3:$J$154,255),0))=0,"",INDEX('Disaggregation Data'!$K$3:$K$154,MATCH(LEFT(M120,255),LEFT('Disaggregation Data'!$J$3:$J$154,255),0))),"")</f>
        <v/>
      </c>
      <c r="F120" s="409" t="str">
        <f t="array" ref="F120">IFERROR(IF(INDEX('Disaggregation Data'!$L$3:$L$154,MATCH(LEFT(M120,255),LEFT('Disaggregation Data'!$J$3:$J$154,255),0))=0,"",INDEX('Disaggregation Data'!$L$3:$L$154,MATCH(LEFT(M120,255),LEFT('Disaggregation Data'!$J$3:$J$154,255),0))),"")</f>
        <v/>
      </c>
      <c r="G120" s="409" t="str">
        <f t="array" ref="G120">IFERROR(IF(INDEX('Disaggregation Data'!$O$3:$O$154,MATCH(LEFT(M120,255),LEFT('Disaggregation Data'!$J$3:$J$154,255),0))=0,"",INDEX('Disaggregation Data'!$O$3:$O$154,MATCH(LEFT(M120,255),LEFT('Disaggregation Data'!$J$3:$J$154,255),0))),"")</f>
        <v/>
      </c>
      <c r="H120" s="408" t="str">
        <f t="array" ref="H120">IFERROR(IF(INDEX('Disaggregation Data'!$P$3:$P$154,MATCH(LEFT(M120,255),LEFT('Disaggregation Data'!$J$3:$J$154,255),0))=0,"",INDEX('Disaggregation Data'!$P$3:$P$154,MATCH(LEFT(M120,255),LEFT('Disaggregation Data'!$J$3:$J$154,255),0))),"")</f>
        <v/>
      </c>
      <c r="I120" s="409" t="str">
        <f t="array" ref="I120">IFERROR(IF(INDEX('Disaggregation Data'!$M$3:$M$154,MATCH(LEFT(M120,255),LEFT('Disaggregation Data'!$J$3:$J$154,255),0))=0,"",INDEX('Disaggregation Data'!$M$3:$M$154,MATCH(LEFT(M120,255),LEFT('Disaggregation Data'!$J$3:$J$154,255),0))),"")</f>
        <v/>
      </c>
      <c r="J120" s="408" t="str">
        <f t="array" ref="J120">IFERROR(IF(INDEX('Disaggregation Data'!$N$3:$N$154,MATCH(LEFT(M120,255),LEFT('Disaggregation Data'!$J$3:$J$154,255),0))=0,"",INDEX('Disaggregation Data'!$N$3:$N$154,MATCH(LEFT(M120,255),LEFT('Disaggregation Data'!$J$3:$J$154,255),0))),"")</f>
        <v/>
      </c>
      <c r="K120" s="522">
        <f t="shared" si="4"/>
        <v>81</v>
      </c>
      <c r="L120" s="522" t="str">
        <f t="shared" si="5"/>
        <v/>
      </c>
      <c r="M120" s="522" t="str">
        <f t="shared" si="6"/>
        <v/>
      </c>
      <c r="N120" s="481" t="b">
        <f t="shared" si="7"/>
        <v>0</v>
      </c>
      <c r="O120" s="486" t="s">
        <v>1493</v>
      </c>
      <c r="P120" s="505" t="str">
        <f t="array" ref="P120">IFERROR(IF(INDEX('Disaggregation Records'!$G$3:$G$56,MATCH(LEFT(L120,255),LEFT('Disaggregation Records'!$D$3:$D$56,255),0))=0,"",INDEX('Disaggregation Records'!$G$3:$G$56,MATCH(LEFT(L120,255),LEFT('Disaggregation Records'!$D$3:$D$56,255),0))),"")</f>
        <v/>
      </c>
      <c r="Q120" s="520" t="s">
        <v>423</v>
      </c>
      <c r="R120" s="47"/>
    </row>
    <row r="121" spans="1:18" ht="47.15" customHeight="1" x14ac:dyDescent="0.45">
      <c r="A121" s="406">
        <v>12</v>
      </c>
      <c r="B121" s="521" t="str">
        <f>IFERROR(VLOOKUP(A121,'Impact Indicators - Section B'!$A$9:$S$27,19,FALSE),"")</f>
        <v/>
      </c>
      <c r="C121" s="426" t="str">
        <f t="array" ref="C121">IFERROR(IF(INDEX('Disaggregation Records'!$E$3:$E$56,MATCH(LEFT(L121,255),LEFT('Disaggregation Records'!$D$3:$D$56,255),0))=0,"",INDEX('Disaggregation Records'!$E$3:$E$56,MATCH(LEFT(L121,255),LEFT('Disaggregation Records'!$D$3:$D$56,255),0))),"")</f>
        <v/>
      </c>
      <c r="D121" s="426" t="str">
        <f t="array" ref="D121">IFERROR(IF(INDEX('Disaggregation Records'!$F$3:$F$56,MATCH(LEFT(L121,255),LEFT('Disaggregation Records'!$D$3:$D$56,255),0))=0,"",INDEX('Disaggregation Records'!$F$3:$F$56,MATCH(LEFT(L121,255),LEFT('Disaggregation Records'!$D$3:$D$56,255),0))),"")</f>
        <v/>
      </c>
      <c r="E121" s="409" t="str">
        <f t="array" ref="E121">IFERROR(IF(INDEX('Disaggregation Data'!$K$3:$K$154,MATCH(LEFT(M121,255),LEFT('Disaggregation Data'!$J$3:$J$154,255),0))=0,"",INDEX('Disaggregation Data'!$K$3:$K$154,MATCH(LEFT(M121,255),LEFT('Disaggregation Data'!$J$3:$J$154,255),0))),"")</f>
        <v/>
      </c>
      <c r="F121" s="409" t="str">
        <f t="array" ref="F121">IFERROR(IF(INDEX('Disaggregation Data'!$L$3:$L$154,MATCH(LEFT(M121,255),LEFT('Disaggregation Data'!$J$3:$J$154,255),0))=0,"",INDEX('Disaggregation Data'!$L$3:$L$154,MATCH(LEFT(M121,255),LEFT('Disaggregation Data'!$J$3:$J$154,255),0))),"")</f>
        <v/>
      </c>
      <c r="G121" s="409" t="str">
        <f t="array" ref="G121">IFERROR(IF(INDEX('Disaggregation Data'!$O$3:$O$154,MATCH(LEFT(M121,255),LEFT('Disaggregation Data'!$J$3:$J$154,255),0))=0,"",INDEX('Disaggregation Data'!$O$3:$O$154,MATCH(LEFT(M121,255),LEFT('Disaggregation Data'!$J$3:$J$154,255),0))),"")</f>
        <v/>
      </c>
      <c r="H121" s="408" t="str">
        <f t="array" ref="H121">IFERROR(IF(INDEX('Disaggregation Data'!$P$3:$P$154,MATCH(LEFT(M121,255),LEFT('Disaggregation Data'!$J$3:$J$154,255),0))=0,"",INDEX('Disaggregation Data'!$P$3:$P$154,MATCH(LEFT(M121,255),LEFT('Disaggregation Data'!$J$3:$J$154,255),0))),"")</f>
        <v/>
      </c>
      <c r="I121" s="409" t="str">
        <f t="array" ref="I121">IFERROR(IF(INDEX('Disaggregation Data'!$M$3:$M$154,MATCH(LEFT(M121,255),LEFT('Disaggregation Data'!$J$3:$J$154,255),0))=0,"",INDEX('Disaggregation Data'!$M$3:$M$154,MATCH(LEFT(M121,255),LEFT('Disaggregation Data'!$J$3:$J$154,255),0))),"")</f>
        <v/>
      </c>
      <c r="J121" s="408" t="str">
        <f t="array" ref="J121">IFERROR(IF(INDEX('Disaggregation Data'!$N$3:$N$154,MATCH(LEFT(M121,255),LEFT('Disaggregation Data'!$J$3:$J$154,255),0))=0,"",INDEX('Disaggregation Data'!$N$3:$N$154,MATCH(LEFT(M121,255),LEFT('Disaggregation Data'!$J$3:$J$154,255),0))),"")</f>
        <v/>
      </c>
      <c r="K121" s="522">
        <f t="shared" si="4"/>
        <v>82</v>
      </c>
      <c r="L121" s="522" t="str">
        <f t="shared" si="5"/>
        <v/>
      </c>
      <c r="M121" s="522" t="str">
        <f t="shared" si="6"/>
        <v/>
      </c>
      <c r="N121" s="481" t="b">
        <f t="shared" si="7"/>
        <v>0</v>
      </c>
      <c r="O121" s="486" t="s">
        <v>1494</v>
      </c>
      <c r="P121" s="505" t="str">
        <f t="array" ref="P121">IFERROR(IF(INDEX('Disaggregation Records'!$G$3:$G$56,MATCH(LEFT(L121,255),LEFT('Disaggregation Records'!$D$3:$D$56,255),0))=0,"",INDEX('Disaggregation Records'!$G$3:$G$56,MATCH(LEFT(L121,255),LEFT('Disaggregation Records'!$D$3:$D$56,255),0))),"")</f>
        <v/>
      </c>
      <c r="Q121" s="520" t="s">
        <v>423</v>
      </c>
      <c r="R121" s="47"/>
    </row>
    <row r="122" spans="1:18" ht="47.15" customHeight="1" x14ac:dyDescent="0.45">
      <c r="A122" s="406">
        <v>12</v>
      </c>
      <c r="B122" s="521" t="str">
        <f>IFERROR(VLOOKUP(A122,'Impact Indicators - Section B'!$A$9:$S$27,19,FALSE),"")</f>
        <v/>
      </c>
      <c r="C122" s="426" t="str">
        <f t="array" ref="C122">IFERROR(IF(INDEX('Disaggregation Records'!$E$3:$E$56,MATCH(LEFT(L122,255),LEFT('Disaggregation Records'!$D$3:$D$56,255),0))=0,"",INDEX('Disaggregation Records'!$E$3:$E$56,MATCH(LEFT(L122,255),LEFT('Disaggregation Records'!$D$3:$D$56,255),0))),"")</f>
        <v/>
      </c>
      <c r="D122" s="426" t="str">
        <f t="array" ref="D122">IFERROR(IF(INDEX('Disaggregation Records'!$F$3:$F$56,MATCH(LEFT(L122,255),LEFT('Disaggregation Records'!$D$3:$D$56,255),0))=0,"",INDEX('Disaggregation Records'!$F$3:$F$56,MATCH(LEFT(L122,255),LEFT('Disaggregation Records'!$D$3:$D$56,255),0))),"")</f>
        <v/>
      </c>
      <c r="E122" s="409" t="str">
        <f t="array" ref="E122">IFERROR(IF(INDEX('Disaggregation Data'!$K$3:$K$154,MATCH(LEFT(M122,255),LEFT('Disaggregation Data'!$J$3:$J$154,255),0))=0,"",INDEX('Disaggregation Data'!$K$3:$K$154,MATCH(LEFT(M122,255),LEFT('Disaggregation Data'!$J$3:$J$154,255),0))),"")</f>
        <v/>
      </c>
      <c r="F122" s="409" t="str">
        <f t="array" ref="F122">IFERROR(IF(INDEX('Disaggregation Data'!$L$3:$L$154,MATCH(LEFT(M122,255),LEFT('Disaggregation Data'!$J$3:$J$154,255),0))=0,"",INDEX('Disaggregation Data'!$L$3:$L$154,MATCH(LEFT(M122,255),LEFT('Disaggregation Data'!$J$3:$J$154,255),0))),"")</f>
        <v/>
      </c>
      <c r="G122" s="409" t="str">
        <f t="array" ref="G122">IFERROR(IF(INDEX('Disaggregation Data'!$O$3:$O$154,MATCH(LEFT(M122,255),LEFT('Disaggregation Data'!$J$3:$J$154,255),0))=0,"",INDEX('Disaggregation Data'!$O$3:$O$154,MATCH(LEFT(M122,255),LEFT('Disaggregation Data'!$J$3:$J$154,255),0))),"")</f>
        <v/>
      </c>
      <c r="H122" s="408" t="str">
        <f t="array" ref="H122">IFERROR(IF(INDEX('Disaggregation Data'!$P$3:$P$154,MATCH(LEFT(M122,255),LEFT('Disaggregation Data'!$J$3:$J$154,255),0))=0,"",INDEX('Disaggregation Data'!$P$3:$P$154,MATCH(LEFT(M122,255),LEFT('Disaggregation Data'!$J$3:$J$154,255),0))),"")</f>
        <v/>
      </c>
      <c r="I122" s="409" t="str">
        <f t="array" ref="I122">IFERROR(IF(INDEX('Disaggregation Data'!$M$3:$M$154,MATCH(LEFT(M122,255),LEFT('Disaggregation Data'!$J$3:$J$154,255),0))=0,"",INDEX('Disaggregation Data'!$M$3:$M$154,MATCH(LEFT(M122,255),LEFT('Disaggregation Data'!$J$3:$J$154,255),0))),"")</f>
        <v/>
      </c>
      <c r="J122" s="408" t="str">
        <f t="array" ref="J122">IFERROR(IF(INDEX('Disaggregation Data'!$N$3:$N$154,MATCH(LEFT(M122,255),LEFT('Disaggregation Data'!$J$3:$J$154,255),0))=0,"",INDEX('Disaggregation Data'!$N$3:$N$154,MATCH(LEFT(M122,255),LEFT('Disaggregation Data'!$J$3:$J$154,255),0))),"")</f>
        <v/>
      </c>
      <c r="K122" s="522">
        <f t="shared" si="4"/>
        <v>83</v>
      </c>
      <c r="L122" s="522" t="str">
        <f t="shared" si="5"/>
        <v/>
      </c>
      <c r="M122" s="522" t="str">
        <f t="shared" si="6"/>
        <v/>
      </c>
      <c r="N122" s="481" t="b">
        <f t="shared" si="7"/>
        <v>0</v>
      </c>
      <c r="O122" s="486" t="s">
        <v>1495</v>
      </c>
      <c r="P122" s="505" t="str">
        <f t="array" ref="P122">IFERROR(IF(INDEX('Disaggregation Records'!$G$3:$G$56,MATCH(LEFT(L122,255),LEFT('Disaggregation Records'!$D$3:$D$56,255),0))=0,"",INDEX('Disaggregation Records'!$G$3:$G$56,MATCH(LEFT(L122,255),LEFT('Disaggregation Records'!$D$3:$D$56,255),0))),"")</f>
        <v/>
      </c>
      <c r="Q122" s="520" t="s">
        <v>423</v>
      </c>
      <c r="R122" s="47"/>
    </row>
    <row r="123" spans="1:18" ht="47.15" customHeight="1" x14ac:dyDescent="0.45">
      <c r="A123" s="406">
        <v>12</v>
      </c>
      <c r="B123" s="521" t="str">
        <f>IFERROR(VLOOKUP(A123,'Impact Indicators - Section B'!$A$9:$S$27,19,FALSE),"")</f>
        <v/>
      </c>
      <c r="C123" s="426" t="str">
        <f t="array" ref="C123">IFERROR(IF(INDEX('Disaggregation Records'!$E$3:$E$56,MATCH(LEFT(L123,255),LEFT('Disaggregation Records'!$D$3:$D$56,255),0))=0,"",INDEX('Disaggregation Records'!$E$3:$E$56,MATCH(LEFT(L123,255),LEFT('Disaggregation Records'!$D$3:$D$56,255),0))),"")</f>
        <v/>
      </c>
      <c r="D123" s="426" t="str">
        <f t="array" ref="D123">IFERROR(IF(INDEX('Disaggregation Records'!$F$3:$F$56,MATCH(LEFT(L123,255),LEFT('Disaggregation Records'!$D$3:$D$56,255),0))=0,"",INDEX('Disaggregation Records'!$F$3:$F$56,MATCH(LEFT(L123,255),LEFT('Disaggregation Records'!$D$3:$D$56,255),0))),"")</f>
        <v/>
      </c>
      <c r="E123" s="409" t="str">
        <f t="array" ref="E123">IFERROR(IF(INDEX('Disaggregation Data'!$K$3:$K$154,MATCH(LEFT(M123,255),LEFT('Disaggregation Data'!$J$3:$J$154,255),0))=0,"",INDEX('Disaggregation Data'!$K$3:$K$154,MATCH(LEFT(M123,255),LEFT('Disaggregation Data'!$J$3:$J$154,255),0))),"")</f>
        <v/>
      </c>
      <c r="F123" s="409" t="str">
        <f t="array" ref="F123">IFERROR(IF(INDEX('Disaggregation Data'!$L$3:$L$154,MATCH(LEFT(M123,255),LEFT('Disaggregation Data'!$J$3:$J$154,255),0))=0,"",INDEX('Disaggregation Data'!$L$3:$L$154,MATCH(LEFT(M123,255),LEFT('Disaggregation Data'!$J$3:$J$154,255),0))),"")</f>
        <v/>
      </c>
      <c r="G123" s="409" t="str">
        <f t="array" ref="G123">IFERROR(IF(INDEX('Disaggregation Data'!$O$3:$O$154,MATCH(LEFT(M123,255),LEFT('Disaggregation Data'!$J$3:$J$154,255),0))=0,"",INDEX('Disaggregation Data'!$O$3:$O$154,MATCH(LEFT(M123,255),LEFT('Disaggregation Data'!$J$3:$J$154,255),0))),"")</f>
        <v/>
      </c>
      <c r="H123" s="408" t="str">
        <f t="array" ref="H123">IFERROR(IF(INDEX('Disaggregation Data'!$P$3:$P$154,MATCH(LEFT(M123,255),LEFT('Disaggregation Data'!$J$3:$J$154,255),0))=0,"",INDEX('Disaggregation Data'!$P$3:$P$154,MATCH(LEFT(M123,255),LEFT('Disaggregation Data'!$J$3:$J$154,255),0))),"")</f>
        <v/>
      </c>
      <c r="I123" s="409" t="str">
        <f t="array" ref="I123">IFERROR(IF(INDEX('Disaggregation Data'!$M$3:$M$154,MATCH(LEFT(M123,255),LEFT('Disaggregation Data'!$J$3:$J$154,255),0))=0,"",INDEX('Disaggregation Data'!$M$3:$M$154,MATCH(LEFT(M123,255),LEFT('Disaggregation Data'!$J$3:$J$154,255),0))),"")</f>
        <v/>
      </c>
      <c r="J123" s="408" t="str">
        <f t="array" ref="J123">IFERROR(IF(INDEX('Disaggregation Data'!$N$3:$N$154,MATCH(LEFT(M123,255),LEFT('Disaggregation Data'!$J$3:$J$154,255),0))=0,"",INDEX('Disaggregation Data'!$N$3:$N$154,MATCH(LEFT(M123,255),LEFT('Disaggregation Data'!$J$3:$J$154,255),0))),"")</f>
        <v/>
      </c>
      <c r="K123" s="522">
        <f t="shared" si="4"/>
        <v>84</v>
      </c>
      <c r="L123" s="522" t="str">
        <f t="shared" si="5"/>
        <v/>
      </c>
      <c r="M123" s="522" t="str">
        <f t="shared" si="6"/>
        <v/>
      </c>
      <c r="N123" s="481" t="b">
        <f t="shared" si="7"/>
        <v>0</v>
      </c>
      <c r="O123" s="486" t="s">
        <v>1496</v>
      </c>
      <c r="P123" s="505" t="str">
        <f t="array" ref="P123">IFERROR(IF(INDEX('Disaggregation Records'!$G$3:$G$56,MATCH(LEFT(L123,255),LEFT('Disaggregation Records'!$D$3:$D$56,255),0))=0,"",INDEX('Disaggregation Records'!$G$3:$G$56,MATCH(LEFT(L123,255),LEFT('Disaggregation Records'!$D$3:$D$56,255),0))),"")</f>
        <v/>
      </c>
      <c r="Q123" s="520" t="s">
        <v>423</v>
      </c>
      <c r="R123" s="47"/>
    </row>
    <row r="124" spans="1:18" ht="47.15" customHeight="1" x14ac:dyDescent="0.45">
      <c r="A124" s="406">
        <v>12</v>
      </c>
      <c r="B124" s="521" t="str">
        <f>IFERROR(VLOOKUP(A124,'Impact Indicators - Section B'!$A$9:$S$27,19,FALSE),"")</f>
        <v/>
      </c>
      <c r="C124" s="426" t="str">
        <f t="array" ref="C124">IFERROR(IF(INDEX('Disaggregation Records'!$E$3:$E$56,MATCH(LEFT(L124,255),LEFT('Disaggregation Records'!$D$3:$D$56,255),0))=0,"",INDEX('Disaggregation Records'!$E$3:$E$56,MATCH(LEFT(L124,255),LEFT('Disaggregation Records'!$D$3:$D$56,255),0))),"")</f>
        <v/>
      </c>
      <c r="D124" s="426" t="str">
        <f t="array" ref="D124">IFERROR(IF(INDEX('Disaggregation Records'!$F$3:$F$56,MATCH(LEFT(L124,255),LEFT('Disaggregation Records'!$D$3:$D$56,255),0))=0,"",INDEX('Disaggregation Records'!$F$3:$F$56,MATCH(LEFT(L124,255),LEFT('Disaggregation Records'!$D$3:$D$56,255),0))),"")</f>
        <v/>
      </c>
      <c r="E124" s="409" t="str">
        <f t="array" ref="E124">IFERROR(IF(INDEX('Disaggregation Data'!$K$3:$K$154,MATCH(LEFT(M124,255),LEFT('Disaggregation Data'!$J$3:$J$154,255),0))=0,"",INDEX('Disaggregation Data'!$K$3:$K$154,MATCH(LEFT(M124,255),LEFT('Disaggregation Data'!$J$3:$J$154,255),0))),"")</f>
        <v/>
      </c>
      <c r="F124" s="409" t="str">
        <f t="array" ref="F124">IFERROR(IF(INDEX('Disaggregation Data'!$L$3:$L$154,MATCH(LEFT(M124,255),LEFT('Disaggregation Data'!$J$3:$J$154,255),0))=0,"",INDEX('Disaggregation Data'!$L$3:$L$154,MATCH(LEFT(M124,255),LEFT('Disaggregation Data'!$J$3:$J$154,255),0))),"")</f>
        <v/>
      </c>
      <c r="G124" s="409" t="str">
        <f t="array" ref="G124">IFERROR(IF(INDEX('Disaggregation Data'!$O$3:$O$154,MATCH(LEFT(M124,255),LEFT('Disaggregation Data'!$J$3:$J$154,255),0))=0,"",INDEX('Disaggregation Data'!$O$3:$O$154,MATCH(LEFT(M124,255),LEFT('Disaggregation Data'!$J$3:$J$154,255),0))),"")</f>
        <v/>
      </c>
      <c r="H124" s="408" t="str">
        <f t="array" ref="H124">IFERROR(IF(INDEX('Disaggregation Data'!$P$3:$P$154,MATCH(LEFT(M124,255),LEFT('Disaggregation Data'!$J$3:$J$154,255),0))=0,"",INDEX('Disaggregation Data'!$P$3:$P$154,MATCH(LEFT(M124,255),LEFT('Disaggregation Data'!$J$3:$J$154,255),0))),"")</f>
        <v/>
      </c>
      <c r="I124" s="409" t="str">
        <f t="array" ref="I124">IFERROR(IF(INDEX('Disaggregation Data'!$M$3:$M$154,MATCH(LEFT(M124,255),LEFT('Disaggregation Data'!$J$3:$J$154,255),0))=0,"",INDEX('Disaggregation Data'!$M$3:$M$154,MATCH(LEFT(M124,255),LEFT('Disaggregation Data'!$J$3:$J$154,255),0))),"")</f>
        <v/>
      </c>
      <c r="J124" s="408" t="str">
        <f t="array" ref="J124">IFERROR(IF(INDEX('Disaggregation Data'!$N$3:$N$154,MATCH(LEFT(M124,255),LEFT('Disaggregation Data'!$J$3:$J$154,255),0))=0,"",INDEX('Disaggregation Data'!$N$3:$N$154,MATCH(LEFT(M124,255),LEFT('Disaggregation Data'!$J$3:$J$154,255),0))),"")</f>
        <v/>
      </c>
      <c r="K124" s="522">
        <f t="shared" si="4"/>
        <v>85</v>
      </c>
      <c r="L124" s="522" t="str">
        <f t="shared" si="5"/>
        <v/>
      </c>
      <c r="M124" s="522" t="str">
        <f t="shared" si="6"/>
        <v/>
      </c>
      <c r="N124" s="481" t="b">
        <f t="shared" si="7"/>
        <v>0</v>
      </c>
      <c r="O124" s="486" t="s">
        <v>1497</v>
      </c>
      <c r="P124" s="505" t="str">
        <f t="array" ref="P124">IFERROR(IF(INDEX('Disaggregation Records'!$G$3:$G$56,MATCH(LEFT(L124,255),LEFT('Disaggregation Records'!$D$3:$D$56,255),0))=0,"",INDEX('Disaggregation Records'!$G$3:$G$56,MATCH(LEFT(L124,255),LEFT('Disaggregation Records'!$D$3:$D$56,255),0))),"")</f>
        <v/>
      </c>
      <c r="Q124" s="520" t="s">
        <v>423</v>
      </c>
      <c r="R124" s="47"/>
    </row>
    <row r="125" spans="1:18" ht="47.15" customHeight="1" x14ac:dyDescent="0.45">
      <c r="A125" s="406">
        <v>12</v>
      </c>
      <c r="B125" s="521" t="str">
        <f>IFERROR(VLOOKUP(A125,'Impact Indicators - Section B'!$A$9:$S$27,19,FALSE),"")</f>
        <v/>
      </c>
      <c r="C125" s="426" t="str">
        <f t="array" ref="C125">IFERROR(IF(INDEX('Disaggregation Records'!$E$3:$E$56,MATCH(LEFT(L125,255),LEFT('Disaggregation Records'!$D$3:$D$56,255),0))=0,"",INDEX('Disaggregation Records'!$E$3:$E$56,MATCH(LEFT(L125,255),LEFT('Disaggregation Records'!$D$3:$D$56,255),0))),"")</f>
        <v/>
      </c>
      <c r="D125" s="426" t="str">
        <f t="array" ref="D125">IFERROR(IF(INDEX('Disaggregation Records'!$F$3:$F$56,MATCH(LEFT(L125,255),LEFT('Disaggregation Records'!$D$3:$D$56,255),0))=0,"",INDEX('Disaggregation Records'!$F$3:$F$56,MATCH(LEFT(L125,255),LEFT('Disaggregation Records'!$D$3:$D$56,255),0))),"")</f>
        <v/>
      </c>
      <c r="E125" s="409" t="str">
        <f t="array" ref="E125">IFERROR(IF(INDEX('Disaggregation Data'!$K$3:$K$154,MATCH(LEFT(M125,255),LEFT('Disaggregation Data'!$J$3:$J$154,255),0))=0,"",INDEX('Disaggregation Data'!$K$3:$K$154,MATCH(LEFT(M125,255),LEFT('Disaggregation Data'!$J$3:$J$154,255),0))),"")</f>
        <v/>
      </c>
      <c r="F125" s="409" t="str">
        <f t="array" ref="F125">IFERROR(IF(INDEX('Disaggregation Data'!$L$3:$L$154,MATCH(LEFT(M125,255),LEFT('Disaggregation Data'!$J$3:$J$154,255),0))=0,"",INDEX('Disaggregation Data'!$L$3:$L$154,MATCH(LEFT(M125,255),LEFT('Disaggregation Data'!$J$3:$J$154,255),0))),"")</f>
        <v/>
      </c>
      <c r="G125" s="409" t="str">
        <f t="array" ref="G125">IFERROR(IF(INDEX('Disaggregation Data'!$O$3:$O$154,MATCH(LEFT(M125,255),LEFT('Disaggregation Data'!$J$3:$J$154,255),0))=0,"",INDEX('Disaggregation Data'!$O$3:$O$154,MATCH(LEFT(M125,255),LEFT('Disaggregation Data'!$J$3:$J$154,255),0))),"")</f>
        <v/>
      </c>
      <c r="H125" s="408" t="str">
        <f t="array" ref="H125">IFERROR(IF(INDEX('Disaggregation Data'!$P$3:$P$154,MATCH(LEFT(M125,255),LEFT('Disaggregation Data'!$J$3:$J$154,255),0))=0,"",INDEX('Disaggregation Data'!$P$3:$P$154,MATCH(LEFT(M125,255),LEFT('Disaggregation Data'!$J$3:$J$154,255),0))),"")</f>
        <v/>
      </c>
      <c r="I125" s="409" t="str">
        <f t="array" ref="I125">IFERROR(IF(INDEX('Disaggregation Data'!$M$3:$M$154,MATCH(LEFT(M125,255),LEFT('Disaggregation Data'!$J$3:$J$154,255),0))=0,"",INDEX('Disaggregation Data'!$M$3:$M$154,MATCH(LEFT(M125,255),LEFT('Disaggregation Data'!$J$3:$J$154,255),0))),"")</f>
        <v/>
      </c>
      <c r="J125" s="408" t="str">
        <f t="array" ref="J125">IFERROR(IF(INDEX('Disaggregation Data'!$N$3:$N$154,MATCH(LEFT(M125,255),LEFT('Disaggregation Data'!$J$3:$J$154,255),0))=0,"",INDEX('Disaggregation Data'!$N$3:$N$154,MATCH(LEFT(M125,255),LEFT('Disaggregation Data'!$J$3:$J$154,255),0))),"")</f>
        <v/>
      </c>
      <c r="K125" s="522">
        <f t="shared" si="4"/>
        <v>86</v>
      </c>
      <c r="L125" s="522" t="str">
        <f t="shared" si="5"/>
        <v/>
      </c>
      <c r="M125" s="522" t="str">
        <f t="shared" si="6"/>
        <v/>
      </c>
      <c r="N125" s="481" t="b">
        <f t="shared" si="7"/>
        <v>0</v>
      </c>
      <c r="O125" s="486" t="s">
        <v>1498</v>
      </c>
      <c r="P125" s="505" t="str">
        <f t="array" ref="P125">IFERROR(IF(INDEX('Disaggregation Records'!$G$3:$G$56,MATCH(LEFT(L125,255),LEFT('Disaggregation Records'!$D$3:$D$56,255),0))=0,"",INDEX('Disaggregation Records'!$G$3:$G$56,MATCH(LEFT(L125,255),LEFT('Disaggregation Records'!$D$3:$D$56,255),0))),"")</f>
        <v/>
      </c>
      <c r="Q125" s="520" t="s">
        <v>423</v>
      </c>
      <c r="R125" s="47"/>
    </row>
    <row r="126" spans="1:18" ht="47.15" customHeight="1" x14ac:dyDescent="0.45">
      <c r="A126" s="406">
        <v>12</v>
      </c>
      <c r="B126" s="521" t="str">
        <f>IFERROR(VLOOKUP(A126,'Impact Indicators - Section B'!$A$9:$S$27,19,FALSE),"")</f>
        <v/>
      </c>
      <c r="C126" s="426" t="str">
        <f t="array" ref="C126">IFERROR(IF(INDEX('Disaggregation Records'!$E$3:$E$56,MATCH(LEFT(L126,255),LEFT('Disaggregation Records'!$D$3:$D$56,255),0))=0,"",INDEX('Disaggregation Records'!$E$3:$E$56,MATCH(LEFT(L126,255),LEFT('Disaggregation Records'!$D$3:$D$56,255),0))),"")</f>
        <v/>
      </c>
      <c r="D126" s="426" t="str">
        <f t="array" ref="D126">IFERROR(IF(INDEX('Disaggregation Records'!$F$3:$F$56,MATCH(LEFT(L126,255),LEFT('Disaggregation Records'!$D$3:$D$56,255),0))=0,"",INDEX('Disaggregation Records'!$F$3:$F$56,MATCH(LEFT(L126,255),LEFT('Disaggregation Records'!$D$3:$D$56,255),0))),"")</f>
        <v/>
      </c>
      <c r="E126" s="409" t="str">
        <f t="array" ref="E126">IFERROR(IF(INDEX('Disaggregation Data'!$K$3:$K$154,MATCH(LEFT(M126,255),LEFT('Disaggregation Data'!$J$3:$J$154,255),0))=0,"",INDEX('Disaggregation Data'!$K$3:$K$154,MATCH(LEFT(M126,255),LEFT('Disaggregation Data'!$J$3:$J$154,255),0))),"")</f>
        <v/>
      </c>
      <c r="F126" s="409" t="str">
        <f t="array" ref="F126">IFERROR(IF(INDEX('Disaggregation Data'!$L$3:$L$154,MATCH(LEFT(M126,255),LEFT('Disaggregation Data'!$J$3:$J$154,255),0))=0,"",INDEX('Disaggregation Data'!$L$3:$L$154,MATCH(LEFT(M126,255),LEFT('Disaggregation Data'!$J$3:$J$154,255),0))),"")</f>
        <v/>
      </c>
      <c r="G126" s="409" t="str">
        <f t="array" ref="G126">IFERROR(IF(INDEX('Disaggregation Data'!$O$3:$O$154,MATCH(LEFT(M126,255),LEFT('Disaggregation Data'!$J$3:$J$154,255),0))=0,"",INDEX('Disaggregation Data'!$O$3:$O$154,MATCH(LEFT(M126,255),LEFT('Disaggregation Data'!$J$3:$J$154,255),0))),"")</f>
        <v/>
      </c>
      <c r="H126" s="408" t="str">
        <f t="array" ref="H126">IFERROR(IF(INDEX('Disaggregation Data'!$P$3:$P$154,MATCH(LEFT(M126,255),LEFT('Disaggregation Data'!$J$3:$J$154,255),0))=0,"",INDEX('Disaggregation Data'!$P$3:$P$154,MATCH(LEFT(M126,255),LEFT('Disaggregation Data'!$J$3:$J$154,255),0))),"")</f>
        <v/>
      </c>
      <c r="I126" s="409" t="str">
        <f t="array" ref="I126">IFERROR(IF(INDEX('Disaggregation Data'!$M$3:$M$154,MATCH(LEFT(M126,255),LEFT('Disaggregation Data'!$J$3:$J$154,255),0))=0,"",INDEX('Disaggregation Data'!$M$3:$M$154,MATCH(LEFT(M126,255),LEFT('Disaggregation Data'!$J$3:$J$154,255),0))),"")</f>
        <v/>
      </c>
      <c r="J126" s="408" t="str">
        <f t="array" ref="J126">IFERROR(IF(INDEX('Disaggregation Data'!$N$3:$N$154,MATCH(LEFT(M126,255),LEFT('Disaggregation Data'!$J$3:$J$154,255),0))=0,"",INDEX('Disaggregation Data'!$N$3:$N$154,MATCH(LEFT(M126,255),LEFT('Disaggregation Data'!$J$3:$J$154,255),0))),"")</f>
        <v/>
      </c>
      <c r="K126" s="522">
        <f t="shared" si="4"/>
        <v>87</v>
      </c>
      <c r="L126" s="522" t="str">
        <f t="shared" si="5"/>
        <v/>
      </c>
      <c r="M126" s="522" t="str">
        <f t="shared" si="6"/>
        <v/>
      </c>
      <c r="N126" s="481" t="b">
        <f t="shared" si="7"/>
        <v>0</v>
      </c>
      <c r="O126" s="486" t="s">
        <v>1499</v>
      </c>
      <c r="P126" s="505" t="str">
        <f t="array" ref="P126">IFERROR(IF(INDEX('Disaggregation Records'!$G$3:$G$56,MATCH(LEFT(L126,255),LEFT('Disaggregation Records'!$D$3:$D$56,255),0))=0,"",INDEX('Disaggregation Records'!$G$3:$G$56,MATCH(LEFT(L126,255),LEFT('Disaggregation Records'!$D$3:$D$56,255),0))),"")</f>
        <v/>
      </c>
      <c r="Q126" s="520" t="s">
        <v>423</v>
      </c>
      <c r="R126" s="47"/>
    </row>
    <row r="127" spans="1:18" ht="47.15" customHeight="1" x14ac:dyDescent="0.45">
      <c r="A127" s="406">
        <v>12</v>
      </c>
      <c r="B127" s="521" t="str">
        <f>IFERROR(VLOOKUP(A127,'Impact Indicators - Section B'!$A$9:$S$27,19,FALSE),"")</f>
        <v/>
      </c>
      <c r="C127" s="426" t="str">
        <f t="array" ref="C127">IFERROR(IF(INDEX('Disaggregation Records'!$E$3:$E$56,MATCH(LEFT(L127,255),LEFT('Disaggregation Records'!$D$3:$D$56,255),0))=0,"",INDEX('Disaggregation Records'!$E$3:$E$56,MATCH(LEFT(L127,255),LEFT('Disaggregation Records'!$D$3:$D$56,255),0))),"")</f>
        <v/>
      </c>
      <c r="D127" s="426" t="str">
        <f t="array" ref="D127">IFERROR(IF(INDEX('Disaggregation Records'!$F$3:$F$56,MATCH(LEFT(L127,255),LEFT('Disaggregation Records'!$D$3:$D$56,255),0))=0,"",INDEX('Disaggregation Records'!$F$3:$F$56,MATCH(LEFT(L127,255),LEFT('Disaggregation Records'!$D$3:$D$56,255),0))),"")</f>
        <v/>
      </c>
      <c r="E127" s="409" t="str">
        <f t="array" ref="E127">IFERROR(IF(INDEX('Disaggregation Data'!$K$3:$K$154,MATCH(LEFT(M127,255),LEFT('Disaggregation Data'!$J$3:$J$154,255),0))=0,"",INDEX('Disaggregation Data'!$K$3:$K$154,MATCH(LEFT(M127,255),LEFT('Disaggregation Data'!$J$3:$J$154,255),0))),"")</f>
        <v/>
      </c>
      <c r="F127" s="409" t="str">
        <f t="array" ref="F127">IFERROR(IF(INDEX('Disaggregation Data'!$L$3:$L$154,MATCH(LEFT(M127,255),LEFT('Disaggregation Data'!$J$3:$J$154,255),0))=0,"",INDEX('Disaggregation Data'!$L$3:$L$154,MATCH(LEFT(M127,255),LEFT('Disaggregation Data'!$J$3:$J$154,255),0))),"")</f>
        <v/>
      </c>
      <c r="G127" s="409" t="str">
        <f t="array" ref="G127">IFERROR(IF(INDEX('Disaggregation Data'!$O$3:$O$154,MATCH(LEFT(M127,255),LEFT('Disaggregation Data'!$J$3:$J$154,255),0))=0,"",INDEX('Disaggregation Data'!$O$3:$O$154,MATCH(LEFT(M127,255),LEFT('Disaggregation Data'!$J$3:$J$154,255),0))),"")</f>
        <v/>
      </c>
      <c r="H127" s="408" t="str">
        <f t="array" ref="H127">IFERROR(IF(INDEX('Disaggregation Data'!$P$3:$P$154,MATCH(LEFT(M127,255),LEFT('Disaggregation Data'!$J$3:$J$154,255),0))=0,"",INDEX('Disaggregation Data'!$P$3:$P$154,MATCH(LEFT(M127,255),LEFT('Disaggregation Data'!$J$3:$J$154,255),0))),"")</f>
        <v/>
      </c>
      <c r="I127" s="409" t="str">
        <f t="array" ref="I127">IFERROR(IF(INDEX('Disaggregation Data'!$M$3:$M$154,MATCH(LEFT(M127,255),LEFT('Disaggregation Data'!$J$3:$J$154,255),0))=0,"",INDEX('Disaggregation Data'!$M$3:$M$154,MATCH(LEFT(M127,255),LEFT('Disaggregation Data'!$J$3:$J$154,255),0))),"")</f>
        <v/>
      </c>
      <c r="J127" s="408" t="str">
        <f t="array" ref="J127">IFERROR(IF(INDEX('Disaggregation Data'!$N$3:$N$154,MATCH(LEFT(M127,255),LEFT('Disaggregation Data'!$J$3:$J$154,255),0))=0,"",INDEX('Disaggregation Data'!$N$3:$N$154,MATCH(LEFT(M127,255),LEFT('Disaggregation Data'!$J$3:$J$154,255),0))),"")</f>
        <v/>
      </c>
      <c r="K127" s="522">
        <f t="shared" si="4"/>
        <v>88</v>
      </c>
      <c r="L127" s="522" t="str">
        <f t="shared" si="5"/>
        <v/>
      </c>
      <c r="M127" s="522" t="str">
        <f t="shared" si="6"/>
        <v/>
      </c>
      <c r="N127" s="481" t="b">
        <f t="shared" si="7"/>
        <v>0</v>
      </c>
      <c r="O127" s="486" t="s">
        <v>1500</v>
      </c>
      <c r="P127" s="505" t="str">
        <f t="array" ref="P127">IFERROR(IF(INDEX('Disaggregation Records'!$G$3:$G$56,MATCH(LEFT(L127,255),LEFT('Disaggregation Records'!$D$3:$D$56,255),0))=0,"",INDEX('Disaggregation Records'!$G$3:$G$56,MATCH(LEFT(L127,255),LEFT('Disaggregation Records'!$D$3:$D$56,255),0))),"")</f>
        <v/>
      </c>
      <c r="Q127" s="520" t="s">
        <v>423</v>
      </c>
      <c r="R127" s="47"/>
    </row>
    <row r="128" spans="1:18" ht="47.15" customHeight="1" x14ac:dyDescent="0.45">
      <c r="A128" s="406">
        <v>12</v>
      </c>
      <c r="B128" s="521" t="str">
        <f>IFERROR(VLOOKUP(A128,'Impact Indicators - Section B'!$A$9:$S$27,19,FALSE),"")</f>
        <v/>
      </c>
      <c r="C128" s="426" t="str">
        <f t="array" ref="C128">IFERROR(IF(INDEX('Disaggregation Records'!$E$3:$E$56,MATCH(LEFT(L128,255),LEFT('Disaggregation Records'!$D$3:$D$56,255),0))=0,"",INDEX('Disaggregation Records'!$E$3:$E$56,MATCH(LEFT(L128,255),LEFT('Disaggregation Records'!$D$3:$D$56,255),0))),"")</f>
        <v/>
      </c>
      <c r="D128" s="426" t="str">
        <f t="array" ref="D128">IFERROR(IF(INDEX('Disaggregation Records'!$F$3:$F$56,MATCH(LEFT(L128,255),LEFT('Disaggregation Records'!$D$3:$D$56,255),0))=0,"",INDEX('Disaggregation Records'!$F$3:$F$56,MATCH(LEFT(L128,255),LEFT('Disaggregation Records'!$D$3:$D$56,255),0))),"")</f>
        <v/>
      </c>
      <c r="E128" s="409" t="str">
        <f t="array" ref="E128">IFERROR(IF(INDEX('Disaggregation Data'!$K$3:$K$154,MATCH(LEFT(M128,255),LEFT('Disaggregation Data'!$J$3:$J$154,255),0))=0,"",INDEX('Disaggregation Data'!$K$3:$K$154,MATCH(LEFT(M128,255),LEFT('Disaggregation Data'!$J$3:$J$154,255),0))),"")</f>
        <v/>
      </c>
      <c r="F128" s="409" t="str">
        <f t="array" ref="F128">IFERROR(IF(INDEX('Disaggregation Data'!$L$3:$L$154,MATCH(LEFT(M128,255),LEFT('Disaggregation Data'!$J$3:$J$154,255),0))=0,"",INDEX('Disaggregation Data'!$L$3:$L$154,MATCH(LEFT(M128,255),LEFT('Disaggregation Data'!$J$3:$J$154,255),0))),"")</f>
        <v/>
      </c>
      <c r="G128" s="409" t="str">
        <f t="array" ref="G128">IFERROR(IF(INDEX('Disaggregation Data'!$O$3:$O$154,MATCH(LEFT(M128,255),LEFT('Disaggregation Data'!$J$3:$J$154,255),0))=0,"",INDEX('Disaggregation Data'!$O$3:$O$154,MATCH(LEFT(M128,255),LEFT('Disaggregation Data'!$J$3:$J$154,255),0))),"")</f>
        <v/>
      </c>
      <c r="H128" s="408" t="str">
        <f t="array" ref="H128">IFERROR(IF(INDEX('Disaggregation Data'!$P$3:$P$154,MATCH(LEFT(M128,255),LEFT('Disaggregation Data'!$J$3:$J$154,255),0))=0,"",INDEX('Disaggregation Data'!$P$3:$P$154,MATCH(LEFT(M128,255),LEFT('Disaggregation Data'!$J$3:$J$154,255),0))),"")</f>
        <v/>
      </c>
      <c r="I128" s="409" t="str">
        <f t="array" ref="I128">IFERROR(IF(INDEX('Disaggregation Data'!$M$3:$M$154,MATCH(LEFT(M128,255),LEFT('Disaggregation Data'!$J$3:$J$154,255),0))=0,"",INDEX('Disaggregation Data'!$M$3:$M$154,MATCH(LEFT(M128,255),LEFT('Disaggregation Data'!$J$3:$J$154,255),0))),"")</f>
        <v/>
      </c>
      <c r="J128" s="408" t="str">
        <f t="array" ref="J128">IFERROR(IF(INDEX('Disaggregation Data'!$N$3:$N$154,MATCH(LEFT(M128,255),LEFT('Disaggregation Data'!$J$3:$J$154,255),0))=0,"",INDEX('Disaggregation Data'!$N$3:$N$154,MATCH(LEFT(M128,255),LEFT('Disaggregation Data'!$J$3:$J$154,255),0))),"")</f>
        <v/>
      </c>
      <c r="K128" s="522">
        <f t="shared" si="4"/>
        <v>89</v>
      </c>
      <c r="L128" s="522" t="str">
        <f t="shared" si="5"/>
        <v/>
      </c>
      <c r="M128" s="522" t="str">
        <f t="shared" si="6"/>
        <v/>
      </c>
      <c r="N128" s="481" t="b">
        <f t="shared" si="7"/>
        <v>0</v>
      </c>
      <c r="O128" s="486" t="s">
        <v>1501</v>
      </c>
      <c r="P128" s="505" t="str">
        <f t="array" ref="P128">IFERROR(IF(INDEX('Disaggregation Records'!$G$3:$G$56,MATCH(LEFT(L128,255),LEFT('Disaggregation Records'!$D$3:$D$56,255),0))=0,"",INDEX('Disaggregation Records'!$G$3:$G$56,MATCH(LEFT(L128,255),LEFT('Disaggregation Records'!$D$3:$D$56,255),0))),"")</f>
        <v/>
      </c>
      <c r="Q128" s="520" t="s">
        <v>423</v>
      </c>
      <c r="R128" s="47"/>
    </row>
    <row r="129" spans="1:18" ht="47.15" customHeight="1" x14ac:dyDescent="0.45">
      <c r="A129" s="406">
        <v>13</v>
      </c>
      <c r="B129" s="521" t="str">
        <f>IFERROR(VLOOKUP(A129,'Impact Indicators - Section B'!$A$9:$S$27,19,FALSE),"")</f>
        <v/>
      </c>
      <c r="C129" s="426" t="str">
        <f t="array" ref="C129">IFERROR(IF(INDEX('Disaggregation Records'!$E$3:$E$56,MATCH(LEFT(L129,255),LEFT('Disaggregation Records'!$D$3:$D$56,255),0))=0,"",INDEX('Disaggregation Records'!$E$3:$E$56,MATCH(LEFT(L129,255),LEFT('Disaggregation Records'!$D$3:$D$56,255),0))),"")</f>
        <v/>
      </c>
      <c r="D129" s="426" t="str">
        <f t="array" ref="D129">IFERROR(IF(INDEX('Disaggregation Records'!$F$3:$F$56,MATCH(LEFT(L129,255),LEFT('Disaggregation Records'!$D$3:$D$56,255),0))=0,"",INDEX('Disaggregation Records'!$F$3:$F$56,MATCH(LEFT(L129,255),LEFT('Disaggregation Records'!$D$3:$D$56,255),0))),"")</f>
        <v/>
      </c>
      <c r="E129" s="409" t="str">
        <f t="array" ref="E129">IFERROR(IF(INDEX('Disaggregation Data'!$K$3:$K$154,MATCH(LEFT(M129,255),LEFT('Disaggregation Data'!$J$3:$J$154,255),0))=0,"",INDEX('Disaggregation Data'!$K$3:$K$154,MATCH(LEFT(M129,255),LEFT('Disaggregation Data'!$J$3:$J$154,255),0))),"")</f>
        <v/>
      </c>
      <c r="F129" s="409" t="str">
        <f t="array" ref="F129">IFERROR(IF(INDEX('Disaggregation Data'!$L$3:$L$154,MATCH(LEFT(M129,255),LEFT('Disaggregation Data'!$J$3:$J$154,255),0))=0,"",INDEX('Disaggregation Data'!$L$3:$L$154,MATCH(LEFT(M129,255),LEFT('Disaggregation Data'!$J$3:$J$154,255),0))),"")</f>
        <v/>
      </c>
      <c r="G129" s="409" t="str">
        <f t="array" ref="G129">IFERROR(IF(INDEX('Disaggregation Data'!$O$3:$O$154,MATCH(LEFT(M129,255),LEFT('Disaggregation Data'!$J$3:$J$154,255),0))=0,"",INDEX('Disaggregation Data'!$O$3:$O$154,MATCH(LEFT(M129,255),LEFT('Disaggregation Data'!$J$3:$J$154,255),0))),"")</f>
        <v/>
      </c>
      <c r="H129" s="408" t="str">
        <f t="array" ref="H129">IFERROR(IF(INDEX('Disaggregation Data'!$P$3:$P$154,MATCH(LEFT(M129,255),LEFT('Disaggregation Data'!$J$3:$J$154,255),0))=0,"",INDEX('Disaggregation Data'!$P$3:$P$154,MATCH(LEFT(M129,255),LEFT('Disaggregation Data'!$J$3:$J$154,255),0))),"")</f>
        <v/>
      </c>
      <c r="I129" s="409" t="str">
        <f t="array" ref="I129">IFERROR(IF(INDEX('Disaggregation Data'!$M$3:$M$154,MATCH(LEFT(M129,255),LEFT('Disaggregation Data'!$J$3:$J$154,255),0))=0,"",INDEX('Disaggregation Data'!$M$3:$M$154,MATCH(LEFT(M129,255),LEFT('Disaggregation Data'!$J$3:$J$154,255),0))),"")</f>
        <v/>
      </c>
      <c r="J129" s="408" t="str">
        <f t="array" ref="J129">IFERROR(IF(INDEX('Disaggregation Data'!$N$3:$N$154,MATCH(LEFT(M129,255),LEFT('Disaggregation Data'!$J$3:$J$154,255),0))=0,"",INDEX('Disaggregation Data'!$N$3:$N$154,MATCH(LEFT(M129,255),LEFT('Disaggregation Data'!$J$3:$J$154,255),0))),"")</f>
        <v/>
      </c>
      <c r="K129" s="522">
        <f t="shared" si="4"/>
        <v>90</v>
      </c>
      <c r="L129" s="522" t="str">
        <f t="shared" si="5"/>
        <v/>
      </c>
      <c r="M129" s="522" t="str">
        <f t="shared" si="6"/>
        <v/>
      </c>
      <c r="N129" s="481" t="b">
        <f t="shared" si="7"/>
        <v>0</v>
      </c>
      <c r="O129" s="486" t="s">
        <v>1502</v>
      </c>
      <c r="P129" s="505" t="str">
        <f t="array" ref="P129">IFERROR(IF(INDEX('Disaggregation Records'!$G$3:$G$56,MATCH(LEFT(L129,255),LEFT('Disaggregation Records'!$D$3:$D$56,255),0))=0,"",INDEX('Disaggregation Records'!$G$3:$G$56,MATCH(LEFT(L129,255),LEFT('Disaggregation Records'!$D$3:$D$56,255),0))),"")</f>
        <v/>
      </c>
      <c r="Q129" s="520" t="s">
        <v>424</v>
      </c>
      <c r="R129" s="47"/>
    </row>
    <row r="130" spans="1:18" ht="47.15" customHeight="1" x14ac:dyDescent="0.45">
      <c r="A130" s="406">
        <v>13</v>
      </c>
      <c r="B130" s="521" t="str">
        <f>IFERROR(VLOOKUP(A130,'Impact Indicators - Section B'!$A$9:$S$27,19,FALSE),"")</f>
        <v/>
      </c>
      <c r="C130" s="426" t="str">
        <f t="array" ref="C130">IFERROR(IF(INDEX('Disaggregation Records'!$E$3:$E$56,MATCH(LEFT(L130,255),LEFT('Disaggregation Records'!$D$3:$D$56,255),0))=0,"",INDEX('Disaggregation Records'!$E$3:$E$56,MATCH(LEFT(L130,255),LEFT('Disaggregation Records'!$D$3:$D$56,255),0))),"")</f>
        <v/>
      </c>
      <c r="D130" s="426" t="str">
        <f t="array" ref="D130">IFERROR(IF(INDEX('Disaggregation Records'!$F$3:$F$56,MATCH(LEFT(L130,255),LEFT('Disaggregation Records'!$D$3:$D$56,255),0))=0,"",INDEX('Disaggregation Records'!$F$3:$F$56,MATCH(LEFT(L130,255),LEFT('Disaggregation Records'!$D$3:$D$56,255),0))),"")</f>
        <v/>
      </c>
      <c r="E130" s="409" t="str">
        <f t="array" ref="E130">IFERROR(IF(INDEX('Disaggregation Data'!$K$3:$K$154,MATCH(LEFT(M130,255),LEFT('Disaggregation Data'!$J$3:$J$154,255),0))=0,"",INDEX('Disaggregation Data'!$K$3:$K$154,MATCH(LEFT(M130,255),LEFT('Disaggregation Data'!$J$3:$J$154,255),0))),"")</f>
        <v/>
      </c>
      <c r="F130" s="409" t="str">
        <f t="array" ref="F130">IFERROR(IF(INDEX('Disaggregation Data'!$L$3:$L$154,MATCH(LEFT(M130,255),LEFT('Disaggregation Data'!$J$3:$J$154,255),0))=0,"",INDEX('Disaggregation Data'!$L$3:$L$154,MATCH(LEFT(M130,255),LEFT('Disaggregation Data'!$J$3:$J$154,255),0))),"")</f>
        <v/>
      </c>
      <c r="G130" s="409" t="str">
        <f t="array" ref="G130">IFERROR(IF(INDEX('Disaggregation Data'!$O$3:$O$154,MATCH(LEFT(M130,255),LEFT('Disaggregation Data'!$J$3:$J$154,255),0))=0,"",INDEX('Disaggregation Data'!$O$3:$O$154,MATCH(LEFT(M130,255),LEFT('Disaggregation Data'!$J$3:$J$154,255),0))),"")</f>
        <v/>
      </c>
      <c r="H130" s="408" t="str">
        <f t="array" ref="H130">IFERROR(IF(INDEX('Disaggregation Data'!$P$3:$P$154,MATCH(LEFT(M130,255),LEFT('Disaggregation Data'!$J$3:$J$154,255),0))=0,"",INDEX('Disaggregation Data'!$P$3:$P$154,MATCH(LEFT(M130,255),LEFT('Disaggregation Data'!$J$3:$J$154,255),0))),"")</f>
        <v/>
      </c>
      <c r="I130" s="409" t="str">
        <f t="array" ref="I130">IFERROR(IF(INDEX('Disaggregation Data'!$M$3:$M$154,MATCH(LEFT(M130,255),LEFT('Disaggregation Data'!$J$3:$J$154,255),0))=0,"",INDEX('Disaggregation Data'!$M$3:$M$154,MATCH(LEFT(M130,255),LEFT('Disaggregation Data'!$J$3:$J$154,255),0))),"")</f>
        <v/>
      </c>
      <c r="J130" s="408" t="str">
        <f t="array" ref="J130">IFERROR(IF(INDEX('Disaggregation Data'!$N$3:$N$154,MATCH(LEFT(M130,255),LEFT('Disaggregation Data'!$J$3:$J$154,255),0))=0,"",INDEX('Disaggregation Data'!$N$3:$N$154,MATCH(LEFT(M130,255),LEFT('Disaggregation Data'!$J$3:$J$154,255),0))),"")</f>
        <v/>
      </c>
      <c r="K130" s="522">
        <f t="shared" si="4"/>
        <v>91</v>
      </c>
      <c r="L130" s="522" t="str">
        <f t="shared" si="5"/>
        <v/>
      </c>
      <c r="M130" s="522" t="str">
        <f t="shared" si="6"/>
        <v/>
      </c>
      <c r="N130" s="481" t="b">
        <f t="shared" si="7"/>
        <v>0</v>
      </c>
      <c r="O130" s="486" t="s">
        <v>1503</v>
      </c>
      <c r="P130" s="505" t="str">
        <f t="array" ref="P130">IFERROR(IF(INDEX('Disaggregation Records'!$G$3:$G$56,MATCH(LEFT(L130,255),LEFT('Disaggregation Records'!$D$3:$D$56,255),0))=0,"",INDEX('Disaggregation Records'!$G$3:$G$56,MATCH(LEFT(L130,255),LEFT('Disaggregation Records'!$D$3:$D$56,255),0))),"")</f>
        <v/>
      </c>
      <c r="Q130" s="520" t="s">
        <v>424</v>
      </c>
      <c r="R130" s="47"/>
    </row>
    <row r="131" spans="1:18" ht="47.15" customHeight="1" x14ac:dyDescent="0.45">
      <c r="A131" s="406">
        <v>13</v>
      </c>
      <c r="B131" s="521" t="str">
        <f>IFERROR(VLOOKUP(A131,'Impact Indicators - Section B'!$A$9:$S$27,19,FALSE),"")</f>
        <v/>
      </c>
      <c r="C131" s="426" t="str">
        <f t="array" ref="C131">IFERROR(IF(INDEX('Disaggregation Records'!$E$3:$E$56,MATCH(LEFT(L131,255),LEFT('Disaggregation Records'!$D$3:$D$56,255),0))=0,"",INDEX('Disaggregation Records'!$E$3:$E$56,MATCH(LEFT(L131,255),LEFT('Disaggregation Records'!$D$3:$D$56,255),0))),"")</f>
        <v/>
      </c>
      <c r="D131" s="426" t="str">
        <f t="array" ref="D131">IFERROR(IF(INDEX('Disaggregation Records'!$F$3:$F$56,MATCH(LEFT(L131,255),LEFT('Disaggregation Records'!$D$3:$D$56,255),0))=0,"",INDEX('Disaggregation Records'!$F$3:$F$56,MATCH(LEFT(L131,255),LEFT('Disaggregation Records'!$D$3:$D$56,255),0))),"")</f>
        <v/>
      </c>
      <c r="E131" s="409" t="str">
        <f t="array" ref="E131">IFERROR(IF(INDEX('Disaggregation Data'!$K$3:$K$154,MATCH(LEFT(M131,255),LEFT('Disaggregation Data'!$J$3:$J$154,255),0))=0,"",INDEX('Disaggregation Data'!$K$3:$K$154,MATCH(LEFT(M131,255),LEFT('Disaggregation Data'!$J$3:$J$154,255),0))),"")</f>
        <v/>
      </c>
      <c r="F131" s="409" t="str">
        <f t="array" ref="F131">IFERROR(IF(INDEX('Disaggregation Data'!$L$3:$L$154,MATCH(LEFT(M131,255),LEFT('Disaggregation Data'!$J$3:$J$154,255),0))=0,"",INDEX('Disaggregation Data'!$L$3:$L$154,MATCH(LEFT(M131,255),LEFT('Disaggregation Data'!$J$3:$J$154,255),0))),"")</f>
        <v/>
      </c>
      <c r="G131" s="409" t="str">
        <f t="array" ref="G131">IFERROR(IF(INDEX('Disaggregation Data'!$O$3:$O$154,MATCH(LEFT(M131,255),LEFT('Disaggregation Data'!$J$3:$J$154,255),0))=0,"",INDEX('Disaggregation Data'!$O$3:$O$154,MATCH(LEFT(M131,255),LEFT('Disaggregation Data'!$J$3:$J$154,255),0))),"")</f>
        <v/>
      </c>
      <c r="H131" s="408" t="str">
        <f t="array" ref="H131">IFERROR(IF(INDEX('Disaggregation Data'!$P$3:$P$154,MATCH(LEFT(M131,255),LEFT('Disaggregation Data'!$J$3:$J$154,255),0))=0,"",INDEX('Disaggregation Data'!$P$3:$P$154,MATCH(LEFT(M131,255),LEFT('Disaggregation Data'!$J$3:$J$154,255),0))),"")</f>
        <v/>
      </c>
      <c r="I131" s="409" t="str">
        <f t="array" ref="I131">IFERROR(IF(INDEX('Disaggregation Data'!$M$3:$M$154,MATCH(LEFT(M131,255),LEFT('Disaggregation Data'!$J$3:$J$154,255),0))=0,"",INDEX('Disaggregation Data'!$M$3:$M$154,MATCH(LEFT(M131,255),LEFT('Disaggregation Data'!$J$3:$J$154,255),0))),"")</f>
        <v/>
      </c>
      <c r="J131" s="408" t="str">
        <f t="array" ref="J131">IFERROR(IF(INDEX('Disaggregation Data'!$N$3:$N$154,MATCH(LEFT(M131,255),LEFT('Disaggregation Data'!$J$3:$J$154,255),0))=0,"",INDEX('Disaggregation Data'!$N$3:$N$154,MATCH(LEFT(M131,255),LEFT('Disaggregation Data'!$J$3:$J$154,255),0))),"")</f>
        <v/>
      </c>
      <c r="K131" s="522">
        <f t="shared" si="4"/>
        <v>92</v>
      </c>
      <c r="L131" s="522" t="str">
        <f t="shared" si="5"/>
        <v/>
      </c>
      <c r="M131" s="522" t="str">
        <f t="shared" si="6"/>
        <v/>
      </c>
      <c r="N131" s="481" t="b">
        <f t="shared" si="7"/>
        <v>0</v>
      </c>
      <c r="O131" s="486" t="s">
        <v>1504</v>
      </c>
      <c r="P131" s="505" t="str">
        <f t="array" ref="P131">IFERROR(IF(INDEX('Disaggregation Records'!$G$3:$G$56,MATCH(LEFT(L131,255),LEFT('Disaggregation Records'!$D$3:$D$56,255),0))=0,"",INDEX('Disaggregation Records'!$G$3:$G$56,MATCH(LEFT(L131,255),LEFT('Disaggregation Records'!$D$3:$D$56,255),0))),"")</f>
        <v/>
      </c>
      <c r="Q131" s="520" t="s">
        <v>424</v>
      </c>
      <c r="R131" s="47"/>
    </row>
    <row r="132" spans="1:18" ht="47.15" customHeight="1" x14ac:dyDescent="0.45">
      <c r="A132" s="406">
        <v>13</v>
      </c>
      <c r="B132" s="521" t="str">
        <f>IFERROR(VLOOKUP(A132,'Impact Indicators - Section B'!$A$9:$S$27,19,FALSE),"")</f>
        <v/>
      </c>
      <c r="C132" s="426" t="str">
        <f t="array" ref="C132">IFERROR(IF(INDEX('Disaggregation Records'!$E$3:$E$56,MATCH(LEFT(L132,255),LEFT('Disaggregation Records'!$D$3:$D$56,255),0))=0,"",INDEX('Disaggregation Records'!$E$3:$E$56,MATCH(LEFT(L132,255),LEFT('Disaggregation Records'!$D$3:$D$56,255),0))),"")</f>
        <v/>
      </c>
      <c r="D132" s="426" t="str">
        <f t="array" ref="D132">IFERROR(IF(INDEX('Disaggregation Records'!$F$3:$F$56,MATCH(LEFT(L132,255),LEFT('Disaggregation Records'!$D$3:$D$56,255),0))=0,"",INDEX('Disaggregation Records'!$F$3:$F$56,MATCH(LEFT(L132,255),LEFT('Disaggregation Records'!$D$3:$D$56,255),0))),"")</f>
        <v/>
      </c>
      <c r="E132" s="409" t="str">
        <f t="array" ref="E132">IFERROR(IF(INDEX('Disaggregation Data'!$K$3:$K$154,MATCH(LEFT(M132,255),LEFT('Disaggregation Data'!$J$3:$J$154,255),0))=0,"",INDEX('Disaggregation Data'!$K$3:$K$154,MATCH(LEFT(M132,255),LEFT('Disaggregation Data'!$J$3:$J$154,255),0))),"")</f>
        <v/>
      </c>
      <c r="F132" s="409" t="str">
        <f t="array" ref="F132">IFERROR(IF(INDEX('Disaggregation Data'!$L$3:$L$154,MATCH(LEFT(M132,255),LEFT('Disaggregation Data'!$J$3:$J$154,255),0))=0,"",INDEX('Disaggregation Data'!$L$3:$L$154,MATCH(LEFT(M132,255),LEFT('Disaggregation Data'!$J$3:$J$154,255),0))),"")</f>
        <v/>
      </c>
      <c r="G132" s="409" t="str">
        <f t="array" ref="G132">IFERROR(IF(INDEX('Disaggregation Data'!$O$3:$O$154,MATCH(LEFT(M132,255),LEFT('Disaggregation Data'!$J$3:$J$154,255),0))=0,"",INDEX('Disaggregation Data'!$O$3:$O$154,MATCH(LEFT(M132,255),LEFT('Disaggregation Data'!$J$3:$J$154,255),0))),"")</f>
        <v/>
      </c>
      <c r="H132" s="408" t="str">
        <f t="array" ref="H132">IFERROR(IF(INDEX('Disaggregation Data'!$P$3:$P$154,MATCH(LEFT(M132,255),LEFT('Disaggregation Data'!$J$3:$J$154,255),0))=0,"",INDEX('Disaggregation Data'!$P$3:$P$154,MATCH(LEFT(M132,255),LEFT('Disaggregation Data'!$J$3:$J$154,255),0))),"")</f>
        <v/>
      </c>
      <c r="I132" s="409" t="str">
        <f t="array" ref="I132">IFERROR(IF(INDEX('Disaggregation Data'!$M$3:$M$154,MATCH(LEFT(M132,255),LEFT('Disaggregation Data'!$J$3:$J$154,255),0))=0,"",INDEX('Disaggregation Data'!$M$3:$M$154,MATCH(LEFT(M132,255),LEFT('Disaggregation Data'!$J$3:$J$154,255),0))),"")</f>
        <v/>
      </c>
      <c r="J132" s="408" t="str">
        <f t="array" ref="J132">IFERROR(IF(INDEX('Disaggregation Data'!$N$3:$N$154,MATCH(LEFT(M132,255),LEFT('Disaggregation Data'!$J$3:$J$154,255),0))=0,"",INDEX('Disaggregation Data'!$N$3:$N$154,MATCH(LEFT(M132,255),LEFT('Disaggregation Data'!$J$3:$J$154,255),0))),"")</f>
        <v/>
      </c>
      <c r="K132" s="522">
        <f t="shared" si="4"/>
        <v>93</v>
      </c>
      <c r="L132" s="522" t="str">
        <f t="shared" si="5"/>
        <v/>
      </c>
      <c r="M132" s="522" t="str">
        <f t="shared" si="6"/>
        <v/>
      </c>
      <c r="N132" s="481" t="b">
        <f t="shared" si="7"/>
        <v>0</v>
      </c>
      <c r="O132" s="486" t="s">
        <v>1505</v>
      </c>
      <c r="P132" s="505" t="str">
        <f t="array" ref="P132">IFERROR(IF(INDEX('Disaggregation Records'!$G$3:$G$56,MATCH(LEFT(L132,255),LEFT('Disaggregation Records'!$D$3:$D$56,255),0))=0,"",INDEX('Disaggregation Records'!$G$3:$G$56,MATCH(LEFT(L132,255),LEFT('Disaggregation Records'!$D$3:$D$56,255),0))),"")</f>
        <v/>
      </c>
      <c r="Q132" s="520" t="s">
        <v>424</v>
      </c>
      <c r="R132" s="47"/>
    </row>
    <row r="133" spans="1:18" ht="47.15" customHeight="1" x14ac:dyDescent="0.45">
      <c r="A133" s="406">
        <v>13</v>
      </c>
      <c r="B133" s="521" t="str">
        <f>IFERROR(VLOOKUP(A133,'Impact Indicators - Section B'!$A$9:$S$27,19,FALSE),"")</f>
        <v/>
      </c>
      <c r="C133" s="426" t="str">
        <f t="array" ref="C133">IFERROR(IF(INDEX('Disaggregation Records'!$E$3:$E$56,MATCH(LEFT(L133,255),LEFT('Disaggregation Records'!$D$3:$D$56,255),0))=0,"",INDEX('Disaggregation Records'!$E$3:$E$56,MATCH(LEFT(L133,255),LEFT('Disaggregation Records'!$D$3:$D$56,255),0))),"")</f>
        <v/>
      </c>
      <c r="D133" s="426" t="str">
        <f t="array" ref="D133">IFERROR(IF(INDEX('Disaggregation Records'!$F$3:$F$56,MATCH(LEFT(L133,255),LEFT('Disaggregation Records'!$D$3:$D$56,255),0))=0,"",INDEX('Disaggregation Records'!$F$3:$F$56,MATCH(LEFT(L133,255),LEFT('Disaggregation Records'!$D$3:$D$56,255),0))),"")</f>
        <v/>
      </c>
      <c r="E133" s="409" t="str">
        <f t="array" ref="E133">IFERROR(IF(INDEX('Disaggregation Data'!$K$3:$K$154,MATCH(LEFT(M133,255),LEFT('Disaggregation Data'!$J$3:$J$154,255),0))=0,"",INDEX('Disaggregation Data'!$K$3:$K$154,MATCH(LEFT(M133,255),LEFT('Disaggregation Data'!$J$3:$J$154,255),0))),"")</f>
        <v/>
      </c>
      <c r="F133" s="409" t="str">
        <f t="array" ref="F133">IFERROR(IF(INDEX('Disaggregation Data'!$L$3:$L$154,MATCH(LEFT(M133,255),LEFT('Disaggregation Data'!$J$3:$J$154,255),0))=0,"",INDEX('Disaggregation Data'!$L$3:$L$154,MATCH(LEFT(M133,255),LEFT('Disaggregation Data'!$J$3:$J$154,255),0))),"")</f>
        <v/>
      </c>
      <c r="G133" s="409" t="str">
        <f t="array" ref="G133">IFERROR(IF(INDEX('Disaggregation Data'!$O$3:$O$154,MATCH(LEFT(M133,255),LEFT('Disaggregation Data'!$J$3:$J$154,255),0))=0,"",INDEX('Disaggregation Data'!$O$3:$O$154,MATCH(LEFT(M133,255),LEFT('Disaggregation Data'!$J$3:$J$154,255),0))),"")</f>
        <v/>
      </c>
      <c r="H133" s="408" t="str">
        <f t="array" ref="H133">IFERROR(IF(INDEX('Disaggregation Data'!$P$3:$P$154,MATCH(LEFT(M133,255),LEFT('Disaggregation Data'!$J$3:$J$154,255),0))=0,"",INDEX('Disaggregation Data'!$P$3:$P$154,MATCH(LEFT(M133,255),LEFT('Disaggregation Data'!$J$3:$J$154,255),0))),"")</f>
        <v/>
      </c>
      <c r="I133" s="409" t="str">
        <f t="array" ref="I133">IFERROR(IF(INDEX('Disaggregation Data'!$M$3:$M$154,MATCH(LEFT(M133,255),LEFT('Disaggregation Data'!$J$3:$J$154,255),0))=0,"",INDEX('Disaggregation Data'!$M$3:$M$154,MATCH(LEFT(M133,255),LEFT('Disaggregation Data'!$J$3:$J$154,255),0))),"")</f>
        <v/>
      </c>
      <c r="J133" s="408" t="str">
        <f t="array" ref="J133">IFERROR(IF(INDEX('Disaggregation Data'!$N$3:$N$154,MATCH(LEFT(M133,255),LEFT('Disaggregation Data'!$J$3:$J$154,255),0))=0,"",INDEX('Disaggregation Data'!$N$3:$N$154,MATCH(LEFT(M133,255),LEFT('Disaggregation Data'!$J$3:$J$154,255),0))),"")</f>
        <v/>
      </c>
      <c r="K133" s="522">
        <f t="shared" si="4"/>
        <v>94</v>
      </c>
      <c r="L133" s="522" t="str">
        <f t="shared" si="5"/>
        <v/>
      </c>
      <c r="M133" s="522" t="str">
        <f t="shared" si="6"/>
        <v/>
      </c>
      <c r="N133" s="481" t="b">
        <f t="shared" si="7"/>
        <v>0</v>
      </c>
      <c r="O133" s="486" t="s">
        <v>1506</v>
      </c>
      <c r="P133" s="505" t="str">
        <f t="array" ref="P133">IFERROR(IF(INDEX('Disaggregation Records'!$G$3:$G$56,MATCH(LEFT(L133,255),LEFT('Disaggregation Records'!$D$3:$D$56,255),0))=0,"",INDEX('Disaggregation Records'!$G$3:$G$56,MATCH(LEFT(L133,255),LEFT('Disaggregation Records'!$D$3:$D$56,255),0))),"")</f>
        <v/>
      </c>
      <c r="Q133" s="520" t="s">
        <v>424</v>
      </c>
      <c r="R133" s="47"/>
    </row>
    <row r="134" spans="1:18" ht="47.15" customHeight="1" x14ac:dyDescent="0.45">
      <c r="A134" s="406">
        <v>13</v>
      </c>
      <c r="B134" s="521" t="str">
        <f>IFERROR(VLOOKUP(A134,'Impact Indicators - Section B'!$A$9:$S$27,19,FALSE),"")</f>
        <v/>
      </c>
      <c r="C134" s="426" t="str">
        <f t="array" ref="C134">IFERROR(IF(INDEX('Disaggregation Records'!$E$3:$E$56,MATCH(LEFT(L134,255),LEFT('Disaggregation Records'!$D$3:$D$56,255),0))=0,"",INDEX('Disaggregation Records'!$E$3:$E$56,MATCH(LEFT(L134,255),LEFT('Disaggregation Records'!$D$3:$D$56,255),0))),"")</f>
        <v/>
      </c>
      <c r="D134" s="426" t="str">
        <f t="array" ref="D134">IFERROR(IF(INDEX('Disaggregation Records'!$F$3:$F$56,MATCH(LEFT(L134,255),LEFT('Disaggregation Records'!$D$3:$D$56,255),0))=0,"",INDEX('Disaggregation Records'!$F$3:$F$56,MATCH(LEFT(L134,255),LEFT('Disaggregation Records'!$D$3:$D$56,255),0))),"")</f>
        <v/>
      </c>
      <c r="E134" s="409" t="str">
        <f t="array" ref="E134">IFERROR(IF(INDEX('Disaggregation Data'!$K$3:$K$154,MATCH(LEFT(M134,255),LEFT('Disaggregation Data'!$J$3:$J$154,255),0))=0,"",INDEX('Disaggregation Data'!$K$3:$K$154,MATCH(LEFT(M134,255),LEFT('Disaggregation Data'!$J$3:$J$154,255),0))),"")</f>
        <v/>
      </c>
      <c r="F134" s="409" t="str">
        <f t="array" ref="F134">IFERROR(IF(INDEX('Disaggregation Data'!$L$3:$L$154,MATCH(LEFT(M134,255),LEFT('Disaggregation Data'!$J$3:$J$154,255),0))=0,"",INDEX('Disaggregation Data'!$L$3:$L$154,MATCH(LEFT(M134,255),LEFT('Disaggregation Data'!$J$3:$J$154,255),0))),"")</f>
        <v/>
      </c>
      <c r="G134" s="409" t="str">
        <f t="array" ref="G134">IFERROR(IF(INDEX('Disaggregation Data'!$O$3:$O$154,MATCH(LEFT(M134,255),LEFT('Disaggregation Data'!$J$3:$J$154,255),0))=0,"",INDEX('Disaggregation Data'!$O$3:$O$154,MATCH(LEFT(M134,255),LEFT('Disaggregation Data'!$J$3:$J$154,255),0))),"")</f>
        <v/>
      </c>
      <c r="H134" s="408" t="str">
        <f t="array" ref="H134">IFERROR(IF(INDEX('Disaggregation Data'!$P$3:$P$154,MATCH(LEFT(M134,255),LEFT('Disaggregation Data'!$J$3:$J$154,255),0))=0,"",INDEX('Disaggregation Data'!$P$3:$P$154,MATCH(LEFT(M134,255),LEFT('Disaggregation Data'!$J$3:$J$154,255),0))),"")</f>
        <v/>
      </c>
      <c r="I134" s="409" t="str">
        <f t="array" ref="I134">IFERROR(IF(INDEX('Disaggregation Data'!$M$3:$M$154,MATCH(LEFT(M134,255),LEFT('Disaggregation Data'!$J$3:$J$154,255),0))=0,"",INDEX('Disaggregation Data'!$M$3:$M$154,MATCH(LEFT(M134,255),LEFT('Disaggregation Data'!$J$3:$J$154,255),0))),"")</f>
        <v/>
      </c>
      <c r="J134" s="408" t="str">
        <f t="array" ref="J134">IFERROR(IF(INDEX('Disaggregation Data'!$N$3:$N$154,MATCH(LEFT(M134,255),LEFT('Disaggregation Data'!$J$3:$J$154,255),0))=0,"",INDEX('Disaggregation Data'!$N$3:$N$154,MATCH(LEFT(M134,255),LEFT('Disaggregation Data'!$J$3:$J$154,255),0))),"")</f>
        <v/>
      </c>
      <c r="K134" s="522">
        <f t="shared" si="4"/>
        <v>95</v>
      </c>
      <c r="L134" s="522" t="str">
        <f t="shared" si="5"/>
        <v/>
      </c>
      <c r="M134" s="522" t="str">
        <f t="shared" si="6"/>
        <v/>
      </c>
      <c r="N134" s="481" t="b">
        <f t="shared" si="7"/>
        <v>0</v>
      </c>
      <c r="O134" s="486" t="s">
        <v>1507</v>
      </c>
      <c r="P134" s="505" t="str">
        <f t="array" ref="P134">IFERROR(IF(INDEX('Disaggregation Records'!$G$3:$G$56,MATCH(LEFT(L134,255),LEFT('Disaggregation Records'!$D$3:$D$56,255),0))=0,"",INDEX('Disaggregation Records'!$G$3:$G$56,MATCH(LEFT(L134,255),LEFT('Disaggregation Records'!$D$3:$D$56,255),0))),"")</f>
        <v/>
      </c>
      <c r="Q134" s="520" t="s">
        <v>424</v>
      </c>
      <c r="R134" s="47"/>
    </row>
    <row r="135" spans="1:18" ht="47.15" customHeight="1" x14ac:dyDescent="0.45">
      <c r="A135" s="406">
        <v>13</v>
      </c>
      <c r="B135" s="521" t="str">
        <f>IFERROR(VLOOKUP(A135,'Impact Indicators - Section B'!$A$9:$S$27,19,FALSE),"")</f>
        <v/>
      </c>
      <c r="C135" s="426" t="str">
        <f t="array" ref="C135">IFERROR(IF(INDEX('Disaggregation Records'!$E$3:$E$56,MATCH(LEFT(L135,255),LEFT('Disaggregation Records'!$D$3:$D$56,255),0))=0,"",INDEX('Disaggregation Records'!$E$3:$E$56,MATCH(LEFT(L135,255),LEFT('Disaggregation Records'!$D$3:$D$56,255),0))),"")</f>
        <v/>
      </c>
      <c r="D135" s="426" t="str">
        <f t="array" ref="D135">IFERROR(IF(INDEX('Disaggregation Records'!$F$3:$F$56,MATCH(LEFT(L135,255),LEFT('Disaggregation Records'!$D$3:$D$56,255),0))=0,"",INDEX('Disaggregation Records'!$F$3:$F$56,MATCH(LEFT(L135,255),LEFT('Disaggregation Records'!$D$3:$D$56,255),0))),"")</f>
        <v/>
      </c>
      <c r="E135" s="409" t="str">
        <f t="array" ref="E135">IFERROR(IF(INDEX('Disaggregation Data'!$K$3:$K$154,MATCH(LEFT(M135,255),LEFT('Disaggregation Data'!$J$3:$J$154,255),0))=0,"",INDEX('Disaggregation Data'!$K$3:$K$154,MATCH(LEFT(M135,255),LEFT('Disaggregation Data'!$J$3:$J$154,255),0))),"")</f>
        <v/>
      </c>
      <c r="F135" s="409" t="str">
        <f t="array" ref="F135">IFERROR(IF(INDEX('Disaggregation Data'!$L$3:$L$154,MATCH(LEFT(M135,255),LEFT('Disaggregation Data'!$J$3:$J$154,255),0))=0,"",INDEX('Disaggregation Data'!$L$3:$L$154,MATCH(LEFT(M135,255),LEFT('Disaggregation Data'!$J$3:$J$154,255),0))),"")</f>
        <v/>
      </c>
      <c r="G135" s="409" t="str">
        <f t="array" ref="G135">IFERROR(IF(INDEX('Disaggregation Data'!$O$3:$O$154,MATCH(LEFT(M135,255),LEFT('Disaggregation Data'!$J$3:$J$154,255),0))=0,"",INDEX('Disaggregation Data'!$O$3:$O$154,MATCH(LEFT(M135,255),LEFT('Disaggregation Data'!$J$3:$J$154,255),0))),"")</f>
        <v/>
      </c>
      <c r="H135" s="408" t="str">
        <f t="array" ref="H135">IFERROR(IF(INDEX('Disaggregation Data'!$P$3:$P$154,MATCH(LEFT(M135,255),LEFT('Disaggregation Data'!$J$3:$J$154,255),0))=0,"",INDEX('Disaggregation Data'!$P$3:$P$154,MATCH(LEFT(M135,255),LEFT('Disaggregation Data'!$J$3:$J$154,255),0))),"")</f>
        <v/>
      </c>
      <c r="I135" s="409" t="str">
        <f t="array" ref="I135">IFERROR(IF(INDEX('Disaggregation Data'!$M$3:$M$154,MATCH(LEFT(M135,255),LEFT('Disaggregation Data'!$J$3:$J$154,255),0))=0,"",INDEX('Disaggregation Data'!$M$3:$M$154,MATCH(LEFT(M135,255),LEFT('Disaggregation Data'!$J$3:$J$154,255),0))),"")</f>
        <v/>
      </c>
      <c r="J135" s="408" t="str">
        <f t="array" ref="J135">IFERROR(IF(INDEX('Disaggregation Data'!$N$3:$N$154,MATCH(LEFT(M135,255),LEFT('Disaggregation Data'!$J$3:$J$154,255),0))=0,"",INDEX('Disaggregation Data'!$N$3:$N$154,MATCH(LEFT(M135,255),LEFT('Disaggregation Data'!$J$3:$J$154,255),0))),"")</f>
        <v/>
      </c>
      <c r="K135" s="522">
        <f t="shared" si="4"/>
        <v>96</v>
      </c>
      <c r="L135" s="522" t="str">
        <f t="shared" si="5"/>
        <v/>
      </c>
      <c r="M135" s="522" t="str">
        <f t="shared" si="6"/>
        <v/>
      </c>
      <c r="N135" s="481" t="b">
        <f t="shared" si="7"/>
        <v>0</v>
      </c>
      <c r="O135" s="486" t="s">
        <v>1508</v>
      </c>
      <c r="P135" s="505" t="str">
        <f t="array" ref="P135">IFERROR(IF(INDEX('Disaggregation Records'!$G$3:$G$56,MATCH(LEFT(L135,255),LEFT('Disaggregation Records'!$D$3:$D$56,255),0))=0,"",INDEX('Disaggregation Records'!$G$3:$G$56,MATCH(LEFT(L135,255),LEFT('Disaggregation Records'!$D$3:$D$56,255),0))),"")</f>
        <v/>
      </c>
      <c r="Q135" s="520" t="s">
        <v>424</v>
      </c>
      <c r="R135" s="47"/>
    </row>
    <row r="136" spans="1:18" ht="47.15" customHeight="1" x14ac:dyDescent="0.45">
      <c r="A136" s="406">
        <v>13</v>
      </c>
      <c r="B136" s="521" t="str">
        <f>IFERROR(VLOOKUP(A136,'Impact Indicators - Section B'!$A$9:$S$27,19,FALSE),"")</f>
        <v/>
      </c>
      <c r="C136" s="426" t="str">
        <f t="array" ref="C136">IFERROR(IF(INDEX('Disaggregation Records'!$E$3:$E$56,MATCH(LEFT(L136,255),LEFT('Disaggregation Records'!$D$3:$D$56,255),0))=0,"",INDEX('Disaggregation Records'!$E$3:$E$56,MATCH(LEFT(L136,255),LEFT('Disaggregation Records'!$D$3:$D$56,255),0))),"")</f>
        <v/>
      </c>
      <c r="D136" s="426" t="str">
        <f t="array" ref="D136">IFERROR(IF(INDEX('Disaggregation Records'!$F$3:$F$56,MATCH(LEFT(L136,255),LEFT('Disaggregation Records'!$D$3:$D$56,255),0))=0,"",INDEX('Disaggregation Records'!$F$3:$F$56,MATCH(LEFT(L136,255),LEFT('Disaggregation Records'!$D$3:$D$56,255),0))),"")</f>
        <v/>
      </c>
      <c r="E136" s="409" t="str">
        <f t="array" ref="E136">IFERROR(IF(INDEX('Disaggregation Data'!$K$3:$K$154,MATCH(LEFT(M136,255),LEFT('Disaggregation Data'!$J$3:$J$154,255),0))=0,"",INDEX('Disaggregation Data'!$K$3:$K$154,MATCH(LEFT(M136,255),LEFT('Disaggregation Data'!$J$3:$J$154,255),0))),"")</f>
        <v/>
      </c>
      <c r="F136" s="409" t="str">
        <f t="array" ref="F136">IFERROR(IF(INDEX('Disaggregation Data'!$L$3:$L$154,MATCH(LEFT(M136,255),LEFT('Disaggregation Data'!$J$3:$J$154,255),0))=0,"",INDEX('Disaggregation Data'!$L$3:$L$154,MATCH(LEFT(M136,255),LEFT('Disaggregation Data'!$J$3:$J$154,255),0))),"")</f>
        <v/>
      </c>
      <c r="G136" s="409" t="str">
        <f t="array" ref="G136">IFERROR(IF(INDEX('Disaggregation Data'!$O$3:$O$154,MATCH(LEFT(M136,255),LEFT('Disaggregation Data'!$J$3:$J$154,255),0))=0,"",INDEX('Disaggregation Data'!$O$3:$O$154,MATCH(LEFT(M136,255),LEFT('Disaggregation Data'!$J$3:$J$154,255),0))),"")</f>
        <v/>
      </c>
      <c r="H136" s="408" t="str">
        <f t="array" ref="H136">IFERROR(IF(INDEX('Disaggregation Data'!$P$3:$P$154,MATCH(LEFT(M136,255),LEFT('Disaggregation Data'!$J$3:$J$154,255),0))=0,"",INDEX('Disaggregation Data'!$P$3:$P$154,MATCH(LEFT(M136,255),LEFT('Disaggregation Data'!$J$3:$J$154,255),0))),"")</f>
        <v/>
      </c>
      <c r="I136" s="409" t="str">
        <f t="array" ref="I136">IFERROR(IF(INDEX('Disaggregation Data'!$M$3:$M$154,MATCH(LEFT(M136,255),LEFT('Disaggregation Data'!$J$3:$J$154,255),0))=0,"",INDEX('Disaggregation Data'!$M$3:$M$154,MATCH(LEFT(M136,255),LEFT('Disaggregation Data'!$J$3:$J$154,255),0))),"")</f>
        <v/>
      </c>
      <c r="J136" s="408" t="str">
        <f t="array" ref="J136">IFERROR(IF(INDEX('Disaggregation Data'!$N$3:$N$154,MATCH(LEFT(M136,255),LEFT('Disaggregation Data'!$J$3:$J$154,255),0))=0,"",INDEX('Disaggregation Data'!$N$3:$N$154,MATCH(LEFT(M136,255),LEFT('Disaggregation Data'!$J$3:$J$154,255),0))),"")</f>
        <v/>
      </c>
      <c r="K136" s="522">
        <f t="shared" si="4"/>
        <v>97</v>
      </c>
      <c r="L136" s="522" t="str">
        <f t="shared" si="5"/>
        <v/>
      </c>
      <c r="M136" s="522" t="str">
        <f t="shared" si="6"/>
        <v/>
      </c>
      <c r="N136" s="481" t="b">
        <f t="shared" si="7"/>
        <v>0</v>
      </c>
      <c r="O136" s="486" t="s">
        <v>1509</v>
      </c>
      <c r="P136" s="505" t="str">
        <f t="array" ref="P136">IFERROR(IF(INDEX('Disaggregation Records'!$G$3:$G$56,MATCH(LEFT(L136,255),LEFT('Disaggregation Records'!$D$3:$D$56,255),0))=0,"",INDEX('Disaggregation Records'!$G$3:$G$56,MATCH(LEFT(L136,255),LEFT('Disaggregation Records'!$D$3:$D$56,255),0))),"")</f>
        <v/>
      </c>
      <c r="Q136" s="520" t="s">
        <v>424</v>
      </c>
      <c r="R136" s="47"/>
    </row>
    <row r="137" spans="1:18" ht="47.15" customHeight="1" x14ac:dyDescent="0.45">
      <c r="A137" s="406">
        <v>13</v>
      </c>
      <c r="B137" s="521" t="str">
        <f>IFERROR(VLOOKUP(A137,'Impact Indicators - Section B'!$A$9:$S$27,19,FALSE),"")</f>
        <v/>
      </c>
      <c r="C137" s="426" t="str">
        <f t="array" ref="C137">IFERROR(IF(INDEX('Disaggregation Records'!$E$3:$E$56,MATCH(LEFT(L137,255),LEFT('Disaggregation Records'!$D$3:$D$56,255),0))=0,"",INDEX('Disaggregation Records'!$E$3:$E$56,MATCH(LEFT(L137,255),LEFT('Disaggregation Records'!$D$3:$D$56,255),0))),"")</f>
        <v/>
      </c>
      <c r="D137" s="426" t="str">
        <f t="array" ref="D137">IFERROR(IF(INDEX('Disaggregation Records'!$F$3:$F$56,MATCH(LEFT(L137,255),LEFT('Disaggregation Records'!$D$3:$D$56,255),0))=0,"",INDEX('Disaggregation Records'!$F$3:$F$56,MATCH(LEFT(L137,255),LEFT('Disaggregation Records'!$D$3:$D$56,255),0))),"")</f>
        <v/>
      </c>
      <c r="E137" s="409" t="str">
        <f t="array" ref="E137">IFERROR(IF(INDEX('Disaggregation Data'!$K$3:$K$154,MATCH(LEFT(M137,255),LEFT('Disaggregation Data'!$J$3:$J$154,255),0))=0,"",INDEX('Disaggregation Data'!$K$3:$K$154,MATCH(LEFT(M137,255),LEFT('Disaggregation Data'!$J$3:$J$154,255),0))),"")</f>
        <v/>
      </c>
      <c r="F137" s="409" t="str">
        <f t="array" ref="F137">IFERROR(IF(INDEX('Disaggregation Data'!$L$3:$L$154,MATCH(LEFT(M137,255),LEFT('Disaggregation Data'!$J$3:$J$154,255),0))=0,"",INDEX('Disaggregation Data'!$L$3:$L$154,MATCH(LEFT(M137,255),LEFT('Disaggregation Data'!$J$3:$J$154,255),0))),"")</f>
        <v/>
      </c>
      <c r="G137" s="409" t="str">
        <f t="array" ref="G137">IFERROR(IF(INDEX('Disaggregation Data'!$O$3:$O$154,MATCH(LEFT(M137,255),LEFT('Disaggregation Data'!$J$3:$J$154,255),0))=0,"",INDEX('Disaggregation Data'!$O$3:$O$154,MATCH(LEFT(M137,255),LEFT('Disaggregation Data'!$J$3:$J$154,255),0))),"")</f>
        <v/>
      </c>
      <c r="H137" s="408" t="str">
        <f t="array" ref="H137">IFERROR(IF(INDEX('Disaggregation Data'!$P$3:$P$154,MATCH(LEFT(M137,255),LEFT('Disaggregation Data'!$J$3:$J$154,255),0))=0,"",INDEX('Disaggregation Data'!$P$3:$P$154,MATCH(LEFT(M137,255),LEFT('Disaggregation Data'!$J$3:$J$154,255),0))),"")</f>
        <v/>
      </c>
      <c r="I137" s="409" t="str">
        <f t="array" ref="I137">IFERROR(IF(INDEX('Disaggregation Data'!$M$3:$M$154,MATCH(LEFT(M137,255),LEFT('Disaggregation Data'!$J$3:$J$154,255),0))=0,"",INDEX('Disaggregation Data'!$M$3:$M$154,MATCH(LEFT(M137,255),LEFT('Disaggregation Data'!$J$3:$J$154,255),0))),"")</f>
        <v/>
      </c>
      <c r="J137" s="408" t="str">
        <f t="array" ref="J137">IFERROR(IF(INDEX('Disaggregation Data'!$N$3:$N$154,MATCH(LEFT(M137,255),LEFT('Disaggregation Data'!$J$3:$J$154,255),0))=0,"",INDEX('Disaggregation Data'!$N$3:$N$154,MATCH(LEFT(M137,255),LEFT('Disaggregation Data'!$J$3:$J$154,255),0))),"")</f>
        <v/>
      </c>
      <c r="K137" s="522">
        <f t="shared" ref="K137:K158" si="8">IF(B137=B136,K136+1,0)</f>
        <v>98</v>
      </c>
      <c r="L137" s="522" t="str">
        <f t="shared" ref="L137:L158" si="9">IF(B137&lt;&gt;"",B137&amp;"-"&amp;K137,"")</f>
        <v/>
      </c>
      <c r="M137" s="522" t="str">
        <f t="shared" ref="M137:M158" si="10">IF(B137&lt;&gt;"",B137&amp;C137&amp;D137,"")</f>
        <v/>
      </c>
      <c r="N137" s="481" t="b">
        <f t="shared" ref="N137:N158" si="11">IFERROR(IF(B137&lt;&gt;"",TRUE,FALSE),"")</f>
        <v>0</v>
      </c>
      <c r="O137" s="486" t="s">
        <v>1510</v>
      </c>
      <c r="P137" s="505" t="str">
        <f t="array" ref="P137">IFERROR(IF(INDEX('Disaggregation Records'!$G$3:$G$56,MATCH(LEFT(L137,255),LEFT('Disaggregation Records'!$D$3:$D$56,255),0))=0,"",INDEX('Disaggregation Records'!$G$3:$G$56,MATCH(LEFT(L137,255),LEFT('Disaggregation Records'!$D$3:$D$56,255),0))),"")</f>
        <v/>
      </c>
      <c r="Q137" s="520" t="s">
        <v>424</v>
      </c>
      <c r="R137" s="47"/>
    </row>
    <row r="138" spans="1:18" ht="47.15" customHeight="1" x14ac:dyDescent="0.45">
      <c r="A138" s="406">
        <v>13</v>
      </c>
      <c r="B138" s="521" t="str">
        <f>IFERROR(VLOOKUP(A138,'Impact Indicators - Section B'!$A$9:$S$27,19,FALSE),"")</f>
        <v/>
      </c>
      <c r="C138" s="426" t="str">
        <f t="array" ref="C138">IFERROR(IF(INDEX('Disaggregation Records'!$E$3:$E$56,MATCH(LEFT(L138,255),LEFT('Disaggregation Records'!$D$3:$D$56,255),0))=0,"",INDEX('Disaggregation Records'!$E$3:$E$56,MATCH(LEFT(L138,255),LEFT('Disaggregation Records'!$D$3:$D$56,255),0))),"")</f>
        <v/>
      </c>
      <c r="D138" s="426" t="str">
        <f t="array" ref="D138">IFERROR(IF(INDEX('Disaggregation Records'!$F$3:$F$56,MATCH(LEFT(L138,255),LEFT('Disaggregation Records'!$D$3:$D$56,255),0))=0,"",INDEX('Disaggregation Records'!$F$3:$F$56,MATCH(LEFT(L138,255),LEFT('Disaggregation Records'!$D$3:$D$56,255),0))),"")</f>
        <v/>
      </c>
      <c r="E138" s="409" t="str">
        <f t="array" ref="E138">IFERROR(IF(INDEX('Disaggregation Data'!$K$3:$K$154,MATCH(LEFT(M138,255),LEFT('Disaggregation Data'!$J$3:$J$154,255),0))=0,"",INDEX('Disaggregation Data'!$K$3:$K$154,MATCH(LEFT(M138,255),LEFT('Disaggregation Data'!$J$3:$J$154,255),0))),"")</f>
        <v/>
      </c>
      <c r="F138" s="409" t="str">
        <f t="array" ref="F138">IFERROR(IF(INDEX('Disaggregation Data'!$L$3:$L$154,MATCH(LEFT(M138,255),LEFT('Disaggregation Data'!$J$3:$J$154,255),0))=0,"",INDEX('Disaggregation Data'!$L$3:$L$154,MATCH(LEFT(M138,255),LEFT('Disaggregation Data'!$J$3:$J$154,255),0))),"")</f>
        <v/>
      </c>
      <c r="G138" s="409" t="str">
        <f t="array" ref="G138">IFERROR(IF(INDEX('Disaggregation Data'!$O$3:$O$154,MATCH(LEFT(M138,255),LEFT('Disaggregation Data'!$J$3:$J$154,255),0))=0,"",INDEX('Disaggregation Data'!$O$3:$O$154,MATCH(LEFT(M138,255),LEFT('Disaggregation Data'!$J$3:$J$154,255),0))),"")</f>
        <v/>
      </c>
      <c r="H138" s="408" t="str">
        <f t="array" ref="H138">IFERROR(IF(INDEX('Disaggregation Data'!$P$3:$P$154,MATCH(LEFT(M138,255),LEFT('Disaggregation Data'!$J$3:$J$154,255),0))=0,"",INDEX('Disaggregation Data'!$P$3:$P$154,MATCH(LEFT(M138,255),LEFT('Disaggregation Data'!$J$3:$J$154,255),0))),"")</f>
        <v/>
      </c>
      <c r="I138" s="409" t="str">
        <f t="array" ref="I138">IFERROR(IF(INDEX('Disaggregation Data'!$M$3:$M$154,MATCH(LEFT(M138,255),LEFT('Disaggregation Data'!$J$3:$J$154,255),0))=0,"",INDEX('Disaggregation Data'!$M$3:$M$154,MATCH(LEFT(M138,255),LEFT('Disaggregation Data'!$J$3:$J$154,255),0))),"")</f>
        <v/>
      </c>
      <c r="J138" s="408" t="str">
        <f t="array" ref="J138">IFERROR(IF(INDEX('Disaggregation Data'!$N$3:$N$154,MATCH(LEFT(M138,255),LEFT('Disaggregation Data'!$J$3:$J$154,255),0))=0,"",INDEX('Disaggregation Data'!$N$3:$N$154,MATCH(LEFT(M138,255),LEFT('Disaggregation Data'!$J$3:$J$154,255),0))),"")</f>
        <v/>
      </c>
      <c r="K138" s="522">
        <f t="shared" si="8"/>
        <v>99</v>
      </c>
      <c r="L138" s="522" t="str">
        <f t="shared" si="9"/>
        <v/>
      </c>
      <c r="M138" s="522" t="str">
        <f t="shared" si="10"/>
        <v/>
      </c>
      <c r="N138" s="481" t="b">
        <f t="shared" si="11"/>
        <v>0</v>
      </c>
      <c r="O138" s="486" t="s">
        <v>1511</v>
      </c>
      <c r="P138" s="505" t="str">
        <f t="array" ref="P138">IFERROR(IF(INDEX('Disaggregation Records'!$G$3:$G$56,MATCH(LEFT(L138,255),LEFT('Disaggregation Records'!$D$3:$D$56,255),0))=0,"",INDEX('Disaggregation Records'!$G$3:$G$56,MATCH(LEFT(L138,255),LEFT('Disaggregation Records'!$D$3:$D$56,255),0))),"")</f>
        <v/>
      </c>
      <c r="Q138" s="520" t="s">
        <v>424</v>
      </c>
      <c r="R138" s="47"/>
    </row>
    <row r="139" spans="1:18" ht="47.15" customHeight="1" x14ac:dyDescent="0.45">
      <c r="A139" s="406">
        <v>14</v>
      </c>
      <c r="B139" s="521" t="str">
        <f>IFERROR(VLOOKUP(A139,'Impact Indicators - Section B'!$A$9:$S$27,19,FALSE),"")</f>
        <v/>
      </c>
      <c r="C139" s="426" t="str">
        <f t="array" ref="C139">IFERROR(IF(INDEX('Disaggregation Records'!$E$3:$E$56,MATCH(LEFT(L139,255),LEFT('Disaggregation Records'!$D$3:$D$56,255),0))=0,"",INDEX('Disaggregation Records'!$E$3:$E$56,MATCH(LEFT(L139,255),LEFT('Disaggregation Records'!$D$3:$D$56,255),0))),"")</f>
        <v/>
      </c>
      <c r="D139" s="426" t="str">
        <f t="array" ref="D139">IFERROR(IF(INDEX('Disaggregation Records'!$F$3:$F$56,MATCH(LEFT(L139,255),LEFT('Disaggregation Records'!$D$3:$D$56,255),0))=0,"",INDEX('Disaggregation Records'!$F$3:$F$56,MATCH(LEFT(L139,255),LEFT('Disaggregation Records'!$D$3:$D$56,255),0))),"")</f>
        <v/>
      </c>
      <c r="E139" s="409" t="str">
        <f t="array" ref="E139">IFERROR(IF(INDEX('Disaggregation Data'!$K$3:$K$154,MATCH(LEFT(M139,255),LEFT('Disaggregation Data'!$J$3:$J$154,255),0))=0,"",INDEX('Disaggregation Data'!$K$3:$K$154,MATCH(LEFT(M139,255),LEFT('Disaggregation Data'!$J$3:$J$154,255),0))),"")</f>
        <v/>
      </c>
      <c r="F139" s="409" t="str">
        <f t="array" ref="F139">IFERROR(IF(INDEX('Disaggregation Data'!$L$3:$L$154,MATCH(LEFT(M139,255),LEFT('Disaggregation Data'!$J$3:$J$154,255),0))=0,"",INDEX('Disaggregation Data'!$L$3:$L$154,MATCH(LEFT(M139,255),LEFT('Disaggregation Data'!$J$3:$J$154,255),0))),"")</f>
        <v/>
      </c>
      <c r="G139" s="409" t="str">
        <f t="array" ref="G139">IFERROR(IF(INDEX('Disaggregation Data'!$O$3:$O$154,MATCH(LEFT(M139,255),LEFT('Disaggregation Data'!$J$3:$J$154,255),0))=0,"",INDEX('Disaggregation Data'!$O$3:$O$154,MATCH(LEFT(M139,255),LEFT('Disaggregation Data'!$J$3:$J$154,255),0))),"")</f>
        <v/>
      </c>
      <c r="H139" s="408" t="str">
        <f t="array" ref="H139">IFERROR(IF(INDEX('Disaggregation Data'!$P$3:$P$154,MATCH(LEFT(M139,255),LEFT('Disaggregation Data'!$J$3:$J$154,255),0))=0,"",INDEX('Disaggregation Data'!$P$3:$P$154,MATCH(LEFT(M139,255),LEFT('Disaggregation Data'!$J$3:$J$154,255),0))),"")</f>
        <v/>
      </c>
      <c r="I139" s="409" t="str">
        <f t="array" ref="I139">IFERROR(IF(INDEX('Disaggregation Data'!$M$3:$M$154,MATCH(LEFT(M139,255),LEFT('Disaggregation Data'!$J$3:$J$154,255),0))=0,"",INDEX('Disaggregation Data'!$M$3:$M$154,MATCH(LEFT(M139,255),LEFT('Disaggregation Data'!$J$3:$J$154,255),0))),"")</f>
        <v/>
      </c>
      <c r="J139" s="408" t="str">
        <f t="array" ref="J139">IFERROR(IF(INDEX('Disaggregation Data'!$N$3:$N$154,MATCH(LEFT(M139,255),LEFT('Disaggregation Data'!$J$3:$J$154,255),0))=0,"",INDEX('Disaggregation Data'!$N$3:$N$154,MATCH(LEFT(M139,255),LEFT('Disaggregation Data'!$J$3:$J$154,255),0))),"")</f>
        <v/>
      </c>
      <c r="K139" s="522">
        <f t="shared" si="8"/>
        <v>100</v>
      </c>
      <c r="L139" s="522" t="str">
        <f t="shared" si="9"/>
        <v/>
      </c>
      <c r="M139" s="522" t="str">
        <f t="shared" si="10"/>
        <v/>
      </c>
      <c r="N139" s="481" t="b">
        <f t="shared" si="11"/>
        <v>0</v>
      </c>
      <c r="O139" s="486" t="s">
        <v>1512</v>
      </c>
      <c r="P139" s="505" t="str">
        <f t="array" ref="P139">IFERROR(IF(INDEX('Disaggregation Records'!$G$3:$G$56,MATCH(LEFT(L139,255),LEFT('Disaggregation Records'!$D$3:$D$56,255),0))=0,"",INDEX('Disaggregation Records'!$G$3:$G$56,MATCH(LEFT(L139,255),LEFT('Disaggregation Records'!$D$3:$D$56,255),0))),"")</f>
        <v/>
      </c>
      <c r="Q139" s="520" t="s">
        <v>425</v>
      </c>
      <c r="R139" s="47"/>
    </row>
    <row r="140" spans="1:18" ht="47.15" customHeight="1" x14ac:dyDescent="0.45">
      <c r="A140" s="406">
        <v>14</v>
      </c>
      <c r="B140" s="521" t="str">
        <f>IFERROR(VLOOKUP(A140,'Impact Indicators - Section B'!$A$9:$S$27,19,FALSE),"")</f>
        <v/>
      </c>
      <c r="C140" s="426" t="str">
        <f t="array" ref="C140">IFERROR(IF(INDEX('Disaggregation Records'!$E$3:$E$56,MATCH(LEFT(L140,255),LEFT('Disaggregation Records'!$D$3:$D$56,255),0))=0,"",INDEX('Disaggregation Records'!$E$3:$E$56,MATCH(LEFT(L140,255),LEFT('Disaggregation Records'!$D$3:$D$56,255),0))),"")</f>
        <v/>
      </c>
      <c r="D140" s="426" t="str">
        <f t="array" ref="D140">IFERROR(IF(INDEX('Disaggregation Records'!$F$3:$F$56,MATCH(LEFT(L140,255),LEFT('Disaggregation Records'!$D$3:$D$56,255),0))=0,"",INDEX('Disaggregation Records'!$F$3:$F$56,MATCH(LEFT(L140,255),LEFT('Disaggregation Records'!$D$3:$D$56,255),0))),"")</f>
        <v/>
      </c>
      <c r="E140" s="409" t="str">
        <f t="array" ref="E140">IFERROR(IF(INDEX('Disaggregation Data'!$K$3:$K$154,MATCH(LEFT(M140,255),LEFT('Disaggregation Data'!$J$3:$J$154,255),0))=0,"",INDEX('Disaggregation Data'!$K$3:$K$154,MATCH(LEFT(M140,255),LEFT('Disaggregation Data'!$J$3:$J$154,255),0))),"")</f>
        <v/>
      </c>
      <c r="F140" s="409" t="str">
        <f t="array" ref="F140">IFERROR(IF(INDEX('Disaggregation Data'!$L$3:$L$154,MATCH(LEFT(M140,255),LEFT('Disaggregation Data'!$J$3:$J$154,255),0))=0,"",INDEX('Disaggregation Data'!$L$3:$L$154,MATCH(LEFT(M140,255),LEFT('Disaggregation Data'!$J$3:$J$154,255),0))),"")</f>
        <v/>
      </c>
      <c r="G140" s="409" t="str">
        <f t="array" ref="G140">IFERROR(IF(INDEX('Disaggregation Data'!$O$3:$O$154,MATCH(LEFT(M140,255),LEFT('Disaggregation Data'!$J$3:$J$154,255),0))=0,"",INDEX('Disaggregation Data'!$O$3:$O$154,MATCH(LEFT(M140,255),LEFT('Disaggregation Data'!$J$3:$J$154,255),0))),"")</f>
        <v/>
      </c>
      <c r="H140" s="408" t="str">
        <f t="array" ref="H140">IFERROR(IF(INDEX('Disaggregation Data'!$P$3:$P$154,MATCH(LEFT(M140,255),LEFT('Disaggregation Data'!$J$3:$J$154,255),0))=0,"",INDEX('Disaggregation Data'!$P$3:$P$154,MATCH(LEFT(M140,255),LEFT('Disaggregation Data'!$J$3:$J$154,255),0))),"")</f>
        <v/>
      </c>
      <c r="I140" s="409" t="str">
        <f t="array" ref="I140">IFERROR(IF(INDEX('Disaggregation Data'!$M$3:$M$154,MATCH(LEFT(M140,255),LEFT('Disaggregation Data'!$J$3:$J$154,255),0))=0,"",INDEX('Disaggregation Data'!$M$3:$M$154,MATCH(LEFT(M140,255),LEFT('Disaggregation Data'!$J$3:$J$154,255),0))),"")</f>
        <v/>
      </c>
      <c r="J140" s="408" t="str">
        <f t="array" ref="J140">IFERROR(IF(INDEX('Disaggregation Data'!$N$3:$N$154,MATCH(LEFT(M140,255),LEFT('Disaggregation Data'!$J$3:$J$154,255),0))=0,"",INDEX('Disaggregation Data'!$N$3:$N$154,MATCH(LEFT(M140,255),LEFT('Disaggregation Data'!$J$3:$J$154,255),0))),"")</f>
        <v/>
      </c>
      <c r="K140" s="522">
        <f t="shared" si="8"/>
        <v>101</v>
      </c>
      <c r="L140" s="522" t="str">
        <f t="shared" si="9"/>
        <v/>
      </c>
      <c r="M140" s="522" t="str">
        <f t="shared" si="10"/>
        <v/>
      </c>
      <c r="N140" s="481" t="b">
        <f t="shared" si="11"/>
        <v>0</v>
      </c>
      <c r="O140" s="486" t="s">
        <v>1513</v>
      </c>
      <c r="P140" s="505" t="str">
        <f t="array" ref="P140">IFERROR(IF(INDEX('Disaggregation Records'!$G$3:$G$56,MATCH(LEFT(L140,255),LEFT('Disaggregation Records'!$D$3:$D$56,255),0))=0,"",INDEX('Disaggregation Records'!$G$3:$G$56,MATCH(LEFT(L140,255),LEFT('Disaggregation Records'!$D$3:$D$56,255),0))),"")</f>
        <v/>
      </c>
      <c r="Q140" s="520" t="s">
        <v>425</v>
      </c>
      <c r="R140" s="47"/>
    </row>
    <row r="141" spans="1:18" ht="47.15" customHeight="1" x14ac:dyDescent="0.45">
      <c r="A141" s="406">
        <v>14</v>
      </c>
      <c r="B141" s="521" t="str">
        <f>IFERROR(VLOOKUP(A141,'Impact Indicators - Section B'!$A$9:$S$27,19,FALSE),"")</f>
        <v/>
      </c>
      <c r="C141" s="426" t="str">
        <f t="array" ref="C141">IFERROR(IF(INDEX('Disaggregation Records'!$E$3:$E$56,MATCH(LEFT(L141,255),LEFT('Disaggregation Records'!$D$3:$D$56,255),0))=0,"",INDEX('Disaggregation Records'!$E$3:$E$56,MATCH(LEFT(L141,255),LEFT('Disaggregation Records'!$D$3:$D$56,255),0))),"")</f>
        <v/>
      </c>
      <c r="D141" s="426" t="str">
        <f t="array" ref="D141">IFERROR(IF(INDEX('Disaggregation Records'!$F$3:$F$56,MATCH(LEFT(L141,255),LEFT('Disaggregation Records'!$D$3:$D$56,255),0))=0,"",INDEX('Disaggregation Records'!$F$3:$F$56,MATCH(LEFT(L141,255),LEFT('Disaggregation Records'!$D$3:$D$56,255),0))),"")</f>
        <v/>
      </c>
      <c r="E141" s="409" t="str">
        <f t="array" ref="E141">IFERROR(IF(INDEX('Disaggregation Data'!$K$3:$K$154,MATCH(LEFT(M141,255),LEFT('Disaggregation Data'!$J$3:$J$154,255),0))=0,"",INDEX('Disaggregation Data'!$K$3:$K$154,MATCH(LEFT(M141,255),LEFT('Disaggregation Data'!$J$3:$J$154,255),0))),"")</f>
        <v/>
      </c>
      <c r="F141" s="409" t="str">
        <f t="array" ref="F141">IFERROR(IF(INDEX('Disaggregation Data'!$L$3:$L$154,MATCH(LEFT(M141,255),LEFT('Disaggregation Data'!$J$3:$J$154,255),0))=0,"",INDEX('Disaggregation Data'!$L$3:$L$154,MATCH(LEFT(M141,255),LEFT('Disaggregation Data'!$J$3:$J$154,255),0))),"")</f>
        <v/>
      </c>
      <c r="G141" s="409" t="str">
        <f t="array" ref="G141">IFERROR(IF(INDEX('Disaggregation Data'!$O$3:$O$154,MATCH(LEFT(M141,255),LEFT('Disaggregation Data'!$J$3:$J$154,255),0))=0,"",INDEX('Disaggregation Data'!$O$3:$O$154,MATCH(LEFT(M141,255),LEFT('Disaggregation Data'!$J$3:$J$154,255),0))),"")</f>
        <v/>
      </c>
      <c r="H141" s="408" t="str">
        <f t="array" ref="H141">IFERROR(IF(INDEX('Disaggregation Data'!$P$3:$P$154,MATCH(LEFT(M141,255),LEFT('Disaggregation Data'!$J$3:$J$154,255),0))=0,"",INDEX('Disaggregation Data'!$P$3:$P$154,MATCH(LEFT(M141,255),LEFT('Disaggregation Data'!$J$3:$J$154,255),0))),"")</f>
        <v/>
      </c>
      <c r="I141" s="409" t="str">
        <f t="array" ref="I141">IFERROR(IF(INDEX('Disaggregation Data'!$M$3:$M$154,MATCH(LEFT(M141,255),LEFT('Disaggregation Data'!$J$3:$J$154,255),0))=0,"",INDEX('Disaggregation Data'!$M$3:$M$154,MATCH(LEFT(M141,255),LEFT('Disaggregation Data'!$J$3:$J$154,255),0))),"")</f>
        <v/>
      </c>
      <c r="J141" s="408" t="str">
        <f t="array" ref="J141">IFERROR(IF(INDEX('Disaggregation Data'!$N$3:$N$154,MATCH(LEFT(M141,255),LEFT('Disaggregation Data'!$J$3:$J$154,255),0))=0,"",INDEX('Disaggregation Data'!$N$3:$N$154,MATCH(LEFT(M141,255),LEFT('Disaggregation Data'!$J$3:$J$154,255),0))),"")</f>
        <v/>
      </c>
      <c r="K141" s="522">
        <f t="shared" si="8"/>
        <v>102</v>
      </c>
      <c r="L141" s="522" t="str">
        <f t="shared" si="9"/>
        <v/>
      </c>
      <c r="M141" s="522" t="str">
        <f t="shared" si="10"/>
        <v/>
      </c>
      <c r="N141" s="481" t="b">
        <f t="shared" si="11"/>
        <v>0</v>
      </c>
      <c r="O141" s="486" t="s">
        <v>1514</v>
      </c>
      <c r="P141" s="505" t="str">
        <f t="array" ref="P141">IFERROR(IF(INDEX('Disaggregation Records'!$G$3:$G$56,MATCH(LEFT(L141,255),LEFT('Disaggregation Records'!$D$3:$D$56,255),0))=0,"",INDEX('Disaggregation Records'!$G$3:$G$56,MATCH(LEFT(L141,255),LEFT('Disaggregation Records'!$D$3:$D$56,255),0))),"")</f>
        <v/>
      </c>
      <c r="Q141" s="520" t="s">
        <v>425</v>
      </c>
      <c r="R141" s="47"/>
    </row>
    <row r="142" spans="1:18" ht="47.15" customHeight="1" x14ac:dyDescent="0.45">
      <c r="A142" s="406">
        <v>14</v>
      </c>
      <c r="B142" s="521" t="str">
        <f>IFERROR(VLOOKUP(A142,'Impact Indicators - Section B'!$A$9:$S$27,19,FALSE),"")</f>
        <v/>
      </c>
      <c r="C142" s="426" t="str">
        <f t="array" ref="C142">IFERROR(IF(INDEX('Disaggregation Records'!$E$3:$E$56,MATCH(LEFT(L142,255),LEFT('Disaggregation Records'!$D$3:$D$56,255),0))=0,"",INDEX('Disaggregation Records'!$E$3:$E$56,MATCH(LEFT(L142,255),LEFT('Disaggregation Records'!$D$3:$D$56,255),0))),"")</f>
        <v/>
      </c>
      <c r="D142" s="426" t="str">
        <f t="array" ref="D142">IFERROR(IF(INDEX('Disaggregation Records'!$F$3:$F$56,MATCH(LEFT(L142,255),LEFT('Disaggregation Records'!$D$3:$D$56,255),0))=0,"",INDEX('Disaggregation Records'!$F$3:$F$56,MATCH(LEFT(L142,255),LEFT('Disaggregation Records'!$D$3:$D$56,255),0))),"")</f>
        <v/>
      </c>
      <c r="E142" s="409" t="str">
        <f t="array" ref="E142">IFERROR(IF(INDEX('Disaggregation Data'!$K$3:$K$154,MATCH(LEFT(M142,255),LEFT('Disaggregation Data'!$J$3:$J$154,255),0))=0,"",INDEX('Disaggregation Data'!$K$3:$K$154,MATCH(LEFT(M142,255),LEFT('Disaggregation Data'!$J$3:$J$154,255),0))),"")</f>
        <v/>
      </c>
      <c r="F142" s="409" t="str">
        <f t="array" ref="F142">IFERROR(IF(INDEX('Disaggregation Data'!$L$3:$L$154,MATCH(LEFT(M142,255),LEFT('Disaggregation Data'!$J$3:$J$154,255),0))=0,"",INDEX('Disaggregation Data'!$L$3:$L$154,MATCH(LEFT(M142,255),LEFT('Disaggregation Data'!$J$3:$J$154,255),0))),"")</f>
        <v/>
      </c>
      <c r="G142" s="409" t="str">
        <f t="array" ref="G142">IFERROR(IF(INDEX('Disaggregation Data'!$O$3:$O$154,MATCH(LEFT(M142,255),LEFT('Disaggregation Data'!$J$3:$J$154,255),0))=0,"",INDEX('Disaggregation Data'!$O$3:$O$154,MATCH(LEFT(M142,255),LEFT('Disaggregation Data'!$J$3:$J$154,255),0))),"")</f>
        <v/>
      </c>
      <c r="H142" s="408" t="str">
        <f t="array" ref="H142">IFERROR(IF(INDEX('Disaggregation Data'!$P$3:$P$154,MATCH(LEFT(M142,255),LEFT('Disaggregation Data'!$J$3:$J$154,255),0))=0,"",INDEX('Disaggregation Data'!$P$3:$P$154,MATCH(LEFT(M142,255),LEFT('Disaggregation Data'!$J$3:$J$154,255),0))),"")</f>
        <v/>
      </c>
      <c r="I142" s="409" t="str">
        <f t="array" ref="I142">IFERROR(IF(INDEX('Disaggregation Data'!$M$3:$M$154,MATCH(LEFT(M142,255),LEFT('Disaggregation Data'!$J$3:$J$154,255),0))=0,"",INDEX('Disaggregation Data'!$M$3:$M$154,MATCH(LEFT(M142,255),LEFT('Disaggregation Data'!$J$3:$J$154,255),0))),"")</f>
        <v/>
      </c>
      <c r="J142" s="408" t="str">
        <f t="array" ref="J142">IFERROR(IF(INDEX('Disaggregation Data'!$N$3:$N$154,MATCH(LEFT(M142,255),LEFT('Disaggregation Data'!$J$3:$J$154,255),0))=0,"",INDEX('Disaggregation Data'!$N$3:$N$154,MATCH(LEFT(M142,255),LEFT('Disaggregation Data'!$J$3:$J$154,255),0))),"")</f>
        <v/>
      </c>
      <c r="K142" s="522">
        <f t="shared" si="8"/>
        <v>103</v>
      </c>
      <c r="L142" s="522" t="str">
        <f t="shared" si="9"/>
        <v/>
      </c>
      <c r="M142" s="522" t="str">
        <f t="shared" si="10"/>
        <v/>
      </c>
      <c r="N142" s="481" t="b">
        <f t="shared" si="11"/>
        <v>0</v>
      </c>
      <c r="O142" s="486" t="s">
        <v>1515</v>
      </c>
      <c r="P142" s="505" t="str">
        <f t="array" ref="P142">IFERROR(IF(INDEX('Disaggregation Records'!$G$3:$G$56,MATCH(LEFT(L142,255),LEFT('Disaggregation Records'!$D$3:$D$56,255),0))=0,"",INDEX('Disaggregation Records'!$G$3:$G$56,MATCH(LEFT(L142,255),LEFT('Disaggregation Records'!$D$3:$D$56,255),0))),"")</f>
        <v/>
      </c>
      <c r="Q142" s="520" t="s">
        <v>425</v>
      </c>
      <c r="R142" s="47"/>
    </row>
    <row r="143" spans="1:18" ht="47.15" customHeight="1" x14ac:dyDescent="0.45">
      <c r="A143" s="406">
        <v>14</v>
      </c>
      <c r="B143" s="521" t="str">
        <f>IFERROR(VLOOKUP(A143,'Impact Indicators - Section B'!$A$9:$S$27,19,FALSE),"")</f>
        <v/>
      </c>
      <c r="C143" s="426" t="str">
        <f t="array" ref="C143">IFERROR(IF(INDEX('Disaggregation Records'!$E$3:$E$56,MATCH(LEFT(L143,255),LEFT('Disaggregation Records'!$D$3:$D$56,255),0))=0,"",INDEX('Disaggregation Records'!$E$3:$E$56,MATCH(LEFT(L143,255),LEFT('Disaggregation Records'!$D$3:$D$56,255),0))),"")</f>
        <v/>
      </c>
      <c r="D143" s="426" t="str">
        <f t="array" ref="D143">IFERROR(IF(INDEX('Disaggregation Records'!$F$3:$F$56,MATCH(LEFT(L143,255),LEFT('Disaggregation Records'!$D$3:$D$56,255),0))=0,"",INDEX('Disaggregation Records'!$F$3:$F$56,MATCH(LEFT(L143,255),LEFT('Disaggregation Records'!$D$3:$D$56,255),0))),"")</f>
        <v/>
      </c>
      <c r="E143" s="409" t="str">
        <f t="array" ref="E143">IFERROR(IF(INDEX('Disaggregation Data'!$K$3:$K$154,MATCH(LEFT(M143,255),LEFT('Disaggregation Data'!$J$3:$J$154,255),0))=0,"",INDEX('Disaggregation Data'!$K$3:$K$154,MATCH(LEFT(M143,255),LEFT('Disaggregation Data'!$J$3:$J$154,255),0))),"")</f>
        <v/>
      </c>
      <c r="F143" s="409" t="str">
        <f t="array" ref="F143">IFERROR(IF(INDEX('Disaggregation Data'!$L$3:$L$154,MATCH(LEFT(M143,255),LEFT('Disaggregation Data'!$J$3:$J$154,255),0))=0,"",INDEX('Disaggregation Data'!$L$3:$L$154,MATCH(LEFT(M143,255),LEFT('Disaggregation Data'!$J$3:$J$154,255),0))),"")</f>
        <v/>
      </c>
      <c r="G143" s="409" t="str">
        <f t="array" ref="G143">IFERROR(IF(INDEX('Disaggregation Data'!$O$3:$O$154,MATCH(LEFT(M143,255),LEFT('Disaggregation Data'!$J$3:$J$154,255),0))=0,"",INDEX('Disaggregation Data'!$O$3:$O$154,MATCH(LEFT(M143,255),LEFT('Disaggregation Data'!$J$3:$J$154,255),0))),"")</f>
        <v/>
      </c>
      <c r="H143" s="408" t="str">
        <f t="array" ref="H143">IFERROR(IF(INDEX('Disaggregation Data'!$P$3:$P$154,MATCH(LEFT(M143,255),LEFT('Disaggregation Data'!$J$3:$J$154,255),0))=0,"",INDEX('Disaggregation Data'!$P$3:$P$154,MATCH(LEFT(M143,255),LEFT('Disaggregation Data'!$J$3:$J$154,255),0))),"")</f>
        <v/>
      </c>
      <c r="I143" s="409" t="str">
        <f t="array" ref="I143">IFERROR(IF(INDEX('Disaggregation Data'!$M$3:$M$154,MATCH(LEFT(M143,255),LEFT('Disaggregation Data'!$J$3:$J$154,255),0))=0,"",INDEX('Disaggregation Data'!$M$3:$M$154,MATCH(LEFT(M143,255),LEFT('Disaggregation Data'!$J$3:$J$154,255),0))),"")</f>
        <v/>
      </c>
      <c r="J143" s="408" t="str">
        <f t="array" ref="J143">IFERROR(IF(INDEX('Disaggregation Data'!$N$3:$N$154,MATCH(LEFT(M143,255),LEFT('Disaggregation Data'!$J$3:$J$154,255),0))=0,"",INDEX('Disaggregation Data'!$N$3:$N$154,MATCH(LEFT(M143,255),LEFT('Disaggregation Data'!$J$3:$J$154,255),0))),"")</f>
        <v/>
      </c>
      <c r="K143" s="522">
        <f t="shared" si="8"/>
        <v>104</v>
      </c>
      <c r="L143" s="522" t="str">
        <f t="shared" si="9"/>
        <v/>
      </c>
      <c r="M143" s="522" t="str">
        <f t="shared" si="10"/>
        <v/>
      </c>
      <c r="N143" s="481" t="b">
        <f t="shared" si="11"/>
        <v>0</v>
      </c>
      <c r="O143" s="486" t="s">
        <v>1516</v>
      </c>
      <c r="P143" s="505" t="str">
        <f t="array" ref="P143">IFERROR(IF(INDEX('Disaggregation Records'!$G$3:$G$56,MATCH(LEFT(L143,255),LEFT('Disaggregation Records'!$D$3:$D$56,255),0))=0,"",INDEX('Disaggregation Records'!$G$3:$G$56,MATCH(LEFT(L143,255),LEFT('Disaggregation Records'!$D$3:$D$56,255),0))),"")</f>
        <v/>
      </c>
      <c r="Q143" s="520" t="s">
        <v>425</v>
      </c>
      <c r="R143" s="47"/>
    </row>
    <row r="144" spans="1:18" ht="47.15" customHeight="1" x14ac:dyDescent="0.45">
      <c r="A144" s="406">
        <v>14</v>
      </c>
      <c r="B144" s="521" t="str">
        <f>IFERROR(VLOOKUP(A144,'Impact Indicators - Section B'!$A$9:$S$27,19,FALSE),"")</f>
        <v/>
      </c>
      <c r="C144" s="426" t="str">
        <f t="array" ref="C144">IFERROR(IF(INDEX('Disaggregation Records'!$E$3:$E$56,MATCH(LEFT(L144,255),LEFT('Disaggregation Records'!$D$3:$D$56,255),0))=0,"",INDEX('Disaggregation Records'!$E$3:$E$56,MATCH(LEFT(L144,255),LEFT('Disaggregation Records'!$D$3:$D$56,255),0))),"")</f>
        <v/>
      </c>
      <c r="D144" s="426" t="str">
        <f t="array" ref="D144">IFERROR(IF(INDEX('Disaggregation Records'!$F$3:$F$56,MATCH(LEFT(L144,255),LEFT('Disaggregation Records'!$D$3:$D$56,255),0))=0,"",INDEX('Disaggregation Records'!$F$3:$F$56,MATCH(LEFT(L144,255),LEFT('Disaggregation Records'!$D$3:$D$56,255),0))),"")</f>
        <v/>
      </c>
      <c r="E144" s="409" t="str">
        <f t="array" ref="E144">IFERROR(IF(INDEX('Disaggregation Data'!$K$3:$K$154,MATCH(LEFT(M144,255),LEFT('Disaggregation Data'!$J$3:$J$154,255),0))=0,"",INDEX('Disaggregation Data'!$K$3:$K$154,MATCH(LEFT(M144,255),LEFT('Disaggregation Data'!$J$3:$J$154,255),0))),"")</f>
        <v/>
      </c>
      <c r="F144" s="409" t="str">
        <f t="array" ref="F144">IFERROR(IF(INDEX('Disaggregation Data'!$L$3:$L$154,MATCH(LEFT(M144,255),LEFT('Disaggregation Data'!$J$3:$J$154,255),0))=0,"",INDEX('Disaggregation Data'!$L$3:$L$154,MATCH(LEFT(M144,255),LEFT('Disaggregation Data'!$J$3:$J$154,255),0))),"")</f>
        <v/>
      </c>
      <c r="G144" s="409" t="str">
        <f t="array" ref="G144">IFERROR(IF(INDEX('Disaggregation Data'!$O$3:$O$154,MATCH(LEFT(M144,255),LEFT('Disaggregation Data'!$J$3:$J$154,255),0))=0,"",INDEX('Disaggregation Data'!$O$3:$O$154,MATCH(LEFT(M144,255),LEFT('Disaggregation Data'!$J$3:$J$154,255),0))),"")</f>
        <v/>
      </c>
      <c r="H144" s="408" t="str">
        <f t="array" ref="H144">IFERROR(IF(INDEX('Disaggregation Data'!$P$3:$P$154,MATCH(LEFT(M144,255),LEFT('Disaggregation Data'!$J$3:$J$154,255),0))=0,"",INDEX('Disaggregation Data'!$P$3:$P$154,MATCH(LEFT(M144,255),LEFT('Disaggregation Data'!$J$3:$J$154,255),0))),"")</f>
        <v/>
      </c>
      <c r="I144" s="409" t="str">
        <f t="array" ref="I144">IFERROR(IF(INDEX('Disaggregation Data'!$M$3:$M$154,MATCH(LEFT(M144,255),LEFT('Disaggregation Data'!$J$3:$J$154,255),0))=0,"",INDEX('Disaggregation Data'!$M$3:$M$154,MATCH(LEFT(M144,255),LEFT('Disaggregation Data'!$J$3:$J$154,255),0))),"")</f>
        <v/>
      </c>
      <c r="J144" s="408" t="str">
        <f t="array" ref="J144">IFERROR(IF(INDEX('Disaggregation Data'!$N$3:$N$154,MATCH(LEFT(M144,255),LEFT('Disaggregation Data'!$J$3:$J$154,255),0))=0,"",INDEX('Disaggregation Data'!$N$3:$N$154,MATCH(LEFT(M144,255),LEFT('Disaggregation Data'!$J$3:$J$154,255),0))),"")</f>
        <v/>
      </c>
      <c r="K144" s="522">
        <f t="shared" si="8"/>
        <v>105</v>
      </c>
      <c r="L144" s="522" t="str">
        <f t="shared" si="9"/>
        <v/>
      </c>
      <c r="M144" s="522" t="str">
        <f t="shared" si="10"/>
        <v/>
      </c>
      <c r="N144" s="481" t="b">
        <f t="shared" si="11"/>
        <v>0</v>
      </c>
      <c r="O144" s="486" t="s">
        <v>1517</v>
      </c>
      <c r="P144" s="505" t="str">
        <f t="array" ref="P144">IFERROR(IF(INDEX('Disaggregation Records'!$G$3:$G$56,MATCH(LEFT(L144,255),LEFT('Disaggregation Records'!$D$3:$D$56,255),0))=0,"",INDEX('Disaggregation Records'!$G$3:$G$56,MATCH(LEFT(L144,255),LEFT('Disaggregation Records'!$D$3:$D$56,255),0))),"")</f>
        <v/>
      </c>
      <c r="Q144" s="520" t="s">
        <v>425</v>
      </c>
      <c r="R144" s="47"/>
    </row>
    <row r="145" spans="1:18" ht="47.15" customHeight="1" x14ac:dyDescent="0.45">
      <c r="A145" s="406">
        <v>14</v>
      </c>
      <c r="B145" s="521" t="str">
        <f>IFERROR(VLOOKUP(A145,'Impact Indicators - Section B'!$A$9:$S$27,19,FALSE),"")</f>
        <v/>
      </c>
      <c r="C145" s="426" t="str">
        <f t="array" ref="C145">IFERROR(IF(INDEX('Disaggregation Records'!$E$3:$E$56,MATCH(LEFT(L145,255),LEFT('Disaggregation Records'!$D$3:$D$56,255),0))=0,"",INDEX('Disaggregation Records'!$E$3:$E$56,MATCH(LEFT(L145,255),LEFT('Disaggregation Records'!$D$3:$D$56,255),0))),"")</f>
        <v/>
      </c>
      <c r="D145" s="426" t="str">
        <f t="array" ref="D145">IFERROR(IF(INDEX('Disaggregation Records'!$F$3:$F$56,MATCH(LEFT(L145,255),LEFT('Disaggregation Records'!$D$3:$D$56,255),0))=0,"",INDEX('Disaggregation Records'!$F$3:$F$56,MATCH(LEFT(L145,255),LEFT('Disaggregation Records'!$D$3:$D$56,255),0))),"")</f>
        <v/>
      </c>
      <c r="E145" s="409" t="str">
        <f t="array" ref="E145">IFERROR(IF(INDEX('Disaggregation Data'!$K$3:$K$154,MATCH(LEFT(M145,255),LEFT('Disaggregation Data'!$J$3:$J$154,255),0))=0,"",INDEX('Disaggregation Data'!$K$3:$K$154,MATCH(LEFT(M145,255),LEFT('Disaggregation Data'!$J$3:$J$154,255),0))),"")</f>
        <v/>
      </c>
      <c r="F145" s="409" t="str">
        <f t="array" ref="F145">IFERROR(IF(INDEX('Disaggregation Data'!$L$3:$L$154,MATCH(LEFT(M145,255),LEFT('Disaggregation Data'!$J$3:$J$154,255),0))=0,"",INDEX('Disaggregation Data'!$L$3:$L$154,MATCH(LEFT(M145,255),LEFT('Disaggregation Data'!$J$3:$J$154,255),0))),"")</f>
        <v/>
      </c>
      <c r="G145" s="409" t="str">
        <f t="array" ref="G145">IFERROR(IF(INDEX('Disaggregation Data'!$O$3:$O$154,MATCH(LEFT(M145,255),LEFT('Disaggregation Data'!$J$3:$J$154,255),0))=0,"",INDEX('Disaggregation Data'!$O$3:$O$154,MATCH(LEFT(M145,255),LEFT('Disaggregation Data'!$J$3:$J$154,255),0))),"")</f>
        <v/>
      </c>
      <c r="H145" s="408" t="str">
        <f t="array" ref="H145">IFERROR(IF(INDEX('Disaggregation Data'!$P$3:$P$154,MATCH(LEFT(M145,255),LEFT('Disaggregation Data'!$J$3:$J$154,255),0))=0,"",INDEX('Disaggregation Data'!$P$3:$P$154,MATCH(LEFT(M145,255),LEFT('Disaggregation Data'!$J$3:$J$154,255),0))),"")</f>
        <v/>
      </c>
      <c r="I145" s="409" t="str">
        <f t="array" ref="I145">IFERROR(IF(INDEX('Disaggregation Data'!$M$3:$M$154,MATCH(LEFT(M145,255),LEFT('Disaggregation Data'!$J$3:$J$154,255),0))=0,"",INDEX('Disaggregation Data'!$M$3:$M$154,MATCH(LEFT(M145,255),LEFT('Disaggregation Data'!$J$3:$J$154,255),0))),"")</f>
        <v/>
      </c>
      <c r="J145" s="408" t="str">
        <f t="array" ref="J145">IFERROR(IF(INDEX('Disaggregation Data'!$N$3:$N$154,MATCH(LEFT(M145,255),LEFT('Disaggregation Data'!$J$3:$J$154,255),0))=0,"",INDEX('Disaggregation Data'!$N$3:$N$154,MATCH(LEFT(M145,255),LEFT('Disaggregation Data'!$J$3:$J$154,255),0))),"")</f>
        <v/>
      </c>
      <c r="K145" s="522">
        <f t="shared" si="8"/>
        <v>106</v>
      </c>
      <c r="L145" s="522" t="str">
        <f t="shared" si="9"/>
        <v/>
      </c>
      <c r="M145" s="522" t="str">
        <f t="shared" si="10"/>
        <v/>
      </c>
      <c r="N145" s="481" t="b">
        <f t="shared" si="11"/>
        <v>0</v>
      </c>
      <c r="O145" s="486" t="s">
        <v>1518</v>
      </c>
      <c r="P145" s="505" t="str">
        <f t="array" ref="P145">IFERROR(IF(INDEX('Disaggregation Records'!$G$3:$G$56,MATCH(LEFT(L145,255),LEFT('Disaggregation Records'!$D$3:$D$56,255),0))=0,"",INDEX('Disaggregation Records'!$G$3:$G$56,MATCH(LEFT(L145,255),LEFT('Disaggregation Records'!$D$3:$D$56,255),0))),"")</f>
        <v/>
      </c>
      <c r="Q145" s="520" t="s">
        <v>425</v>
      </c>
      <c r="R145" s="47"/>
    </row>
    <row r="146" spans="1:18" ht="47.15" customHeight="1" x14ac:dyDescent="0.45">
      <c r="A146" s="406">
        <v>14</v>
      </c>
      <c r="B146" s="521" t="str">
        <f>IFERROR(VLOOKUP(A146,'Impact Indicators - Section B'!$A$9:$S$27,19,FALSE),"")</f>
        <v/>
      </c>
      <c r="C146" s="426" t="str">
        <f t="array" ref="C146">IFERROR(IF(INDEX('Disaggregation Records'!$E$3:$E$56,MATCH(LEFT(L146,255),LEFT('Disaggregation Records'!$D$3:$D$56,255),0))=0,"",INDEX('Disaggregation Records'!$E$3:$E$56,MATCH(LEFT(L146,255),LEFT('Disaggregation Records'!$D$3:$D$56,255),0))),"")</f>
        <v/>
      </c>
      <c r="D146" s="426" t="str">
        <f t="array" ref="D146">IFERROR(IF(INDEX('Disaggregation Records'!$F$3:$F$56,MATCH(LEFT(L146,255),LEFT('Disaggregation Records'!$D$3:$D$56,255),0))=0,"",INDEX('Disaggregation Records'!$F$3:$F$56,MATCH(LEFT(L146,255),LEFT('Disaggregation Records'!$D$3:$D$56,255),0))),"")</f>
        <v/>
      </c>
      <c r="E146" s="409" t="str">
        <f t="array" ref="E146">IFERROR(IF(INDEX('Disaggregation Data'!$K$3:$K$154,MATCH(LEFT(M146,255),LEFT('Disaggregation Data'!$J$3:$J$154,255),0))=0,"",INDEX('Disaggregation Data'!$K$3:$K$154,MATCH(LEFT(M146,255),LEFT('Disaggregation Data'!$J$3:$J$154,255),0))),"")</f>
        <v/>
      </c>
      <c r="F146" s="409" t="str">
        <f t="array" ref="F146">IFERROR(IF(INDEX('Disaggregation Data'!$L$3:$L$154,MATCH(LEFT(M146,255),LEFT('Disaggregation Data'!$J$3:$J$154,255),0))=0,"",INDEX('Disaggregation Data'!$L$3:$L$154,MATCH(LEFT(M146,255),LEFT('Disaggregation Data'!$J$3:$J$154,255),0))),"")</f>
        <v/>
      </c>
      <c r="G146" s="409" t="str">
        <f t="array" ref="G146">IFERROR(IF(INDEX('Disaggregation Data'!$O$3:$O$154,MATCH(LEFT(M146,255),LEFT('Disaggregation Data'!$J$3:$J$154,255),0))=0,"",INDEX('Disaggregation Data'!$O$3:$O$154,MATCH(LEFT(M146,255),LEFT('Disaggregation Data'!$J$3:$J$154,255),0))),"")</f>
        <v/>
      </c>
      <c r="H146" s="408" t="str">
        <f t="array" ref="H146">IFERROR(IF(INDEX('Disaggregation Data'!$P$3:$P$154,MATCH(LEFT(M146,255),LEFT('Disaggregation Data'!$J$3:$J$154,255),0))=0,"",INDEX('Disaggregation Data'!$P$3:$P$154,MATCH(LEFT(M146,255),LEFT('Disaggregation Data'!$J$3:$J$154,255),0))),"")</f>
        <v/>
      </c>
      <c r="I146" s="409" t="str">
        <f t="array" ref="I146">IFERROR(IF(INDEX('Disaggregation Data'!$M$3:$M$154,MATCH(LEFT(M146,255),LEFT('Disaggregation Data'!$J$3:$J$154,255),0))=0,"",INDEX('Disaggregation Data'!$M$3:$M$154,MATCH(LEFT(M146,255),LEFT('Disaggregation Data'!$J$3:$J$154,255),0))),"")</f>
        <v/>
      </c>
      <c r="J146" s="408" t="str">
        <f t="array" ref="J146">IFERROR(IF(INDEX('Disaggregation Data'!$N$3:$N$154,MATCH(LEFT(M146,255),LEFT('Disaggregation Data'!$J$3:$J$154,255),0))=0,"",INDEX('Disaggregation Data'!$N$3:$N$154,MATCH(LEFT(M146,255),LEFT('Disaggregation Data'!$J$3:$J$154,255),0))),"")</f>
        <v/>
      </c>
      <c r="K146" s="522">
        <f t="shared" si="8"/>
        <v>107</v>
      </c>
      <c r="L146" s="522" t="str">
        <f t="shared" si="9"/>
        <v/>
      </c>
      <c r="M146" s="522" t="str">
        <f t="shared" si="10"/>
        <v/>
      </c>
      <c r="N146" s="481" t="b">
        <f t="shared" si="11"/>
        <v>0</v>
      </c>
      <c r="O146" s="486" t="s">
        <v>1519</v>
      </c>
      <c r="P146" s="505" t="str">
        <f t="array" ref="P146">IFERROR(IF(INDEX('Disaggregation Records'!$G$3:$G$56,MATCH(LEFT(L146,255),LEFT('Disaggregation Records'!$D$3:$D$56,255),0))=0,"",INDEX('Disaggregation Records'!$G$3:$G$56,MATCH(LEFT(L146,255),LEFT('Disaggregation Records'!$D$3:$D$56,255),0))),"")</f>
        <v/>
      </c>
      <c r="Q146" s="520" t="s">
        <v>425</v>
      </c>
      <c r="R146" s="47"/>
    </row>
    <row r="147" spans="1:18" ht="47.15" customHeight="1" x14ac:dyDescent="0.45">
      <c r="A147" s="406">
        <v>14</v>
      </c>
      <c r="B147" s="521" t="str">
        <f>IFERROR(VLOOKUP(A147,'Impact Indicators - Section B'!$A$9:$S$27,19,FALSE),"")</f>
        <v/>
      </c>
      <c r="C147" s="426" t="str">
        <f t="array" ref="C147">IFERROR(IF(INDEX('Disaggregation Records'!$E$3:$E$56,MATCH(LEFT(L147,255),LEFT('Disaggregation Records'!$D$3:$D$56,255),0))=0,"",INDEX('Disaggregation Records'!$E$3:$E$56,MATCH(LEFT(L147,255),LEFT('Disaggregation Records'!$D$3:$D$56,255),0))),"")</f>
        <v/>
      </c>
      <c r="D147" s="426" t="str">
        <f t="array" ref="D147">IFERROR(IF(INDEX('Disaggregation Records'!$F$3:$F$56,MATCH(LEFT(L147,255),LEFT('Disaggregation Records'!$D$3:$D$56,255),0))=0,"",INDEX('Disaggregation Records'!$F$3:$F$56,MATCH(LEFT(L147,255),LEFT('Disaggregation Records'!$D$3:$D$56,255),0))),"")</f>
        <v/>
      </c>
      <c r="E147" s="409" t="str">
        <f t="array" ref="E147">IFERROR(IF(INDEX('Disaggregation Data'!$K$3:$K$154,MATCH(LEFT(M147,255),LEFT('Disaggregation Data'!$J$3:$J$154,255),0))=0,"",INDEX('Disaggregation Data'!$K$3:$K$154,MATCH(LEFT(M147,255),LEFT('Disaggregation Data'!$J$3:$J$154,255),0))),"")</f>
        <v/>
      </c>
      <c r="F147" s="409" t="str">
        <f t="array" ref="F147">IFERROR(IF(INDEX('Disaggregation Data'!$L$3:$L$154,MATCH(LEFT(M147,255),LEFT('Disaggregation Data'!$J$3:$J$154,255),0))=0,"",INDEX('Disaggregation Data'!$L$3:$L$154,MATCH(LEFT(M147,255),LEFT('Disaggregation Data'!$J$3:$J$154,255),0))),"")</f>
        <v/>
      </c>
      <c r="G147" s="409" t="str">
        <f t="array" ref="G147">IFERROR(IF(INDEX('Disaggregation Data'!$O$3:$O$154,MATCH(LEFT(M147,255),LEFT('Disaggregation Data'!$J$3:$J$154,255),0))=0,"",INDEX('Disaggregation Data'!$O$3:$O$154,MATCH(LEFT(M147,255),LEFT('Disaggregation Data'!$J$3:$J$154,255),0))),"")</f>
        <v/>
      </c>
      <c r="H147" s="408" t="str">
        <f t="array" ref="H147">IFERROR(IF(INDEX('Disaggregation Data'!$P$3:$P$154,MATCH(LEFT(M147,255),LEFT('Disaggregation Data'!$J$3:$J$154,255),0))=0,"",INDEX('Disaggregation Data'!$P$3:$P$154,MATCH(LEFT(M147,255),LEFT('Disaggregation Data'!$J$3:$J$154,255),0))),"")</f>
        <v/>
      </c>
      <c r="I147" s="409" t="str">
        <f t="array" ref="I147">IFERROR(IF(INDEX('Disaggregation Data'!$M$3:$M$154,MATCH(LEFT(M147,255),LEFT('Disaggregation Data'!$J$3:$J$154,255),0))=0,"",INDEX('Disaggregation Data'!$M$3:$M$154,MATCH(LEFT(M147,255),LEFT('Disaggregation Data'!$J$3:$J$154,255),0))),"")</f>
        <v/>
      </c>
      <c r="J147" s="408" t="str">
        <f t="array" ref="J147">IFERROR(IF(INDEX('Disaggregation Data'!$N$3:$N$154,MATCH(LEFT(M147,255),LEFT('Disaggregation Data'!$J$3:$J$154,255),0))=0,"",INDEX('Disaggregation Data'!$N$3:$N$154,MATCH(LEFT(M147,255),LEFT('Disaggregation Data'!$J$3:$J$154,255),0))),"")</f>
        <v/>
      </c>
      <c r="K147" s="522">
        <f t="shared" si="8"/>
        <v>108</v>
      </c>
      <c r="L147" s="522" t="str">
        <f t="shared" si="9"/>
        <v/>
      </c>
      <c r="M147" s="522" t="str">
        <f t="shared" si="10"/>
        <v/>
      </c>
      <c r="N147" s="481" t="b">
        <f t="shared" si="11"/>
        <v>0</v>
      </c>
      <c r="O147" s="486" t="s">
        <v>1520</v>
      </c>
      <c r="P147" s="505" t="str">
        <f t="array" ref="P147">IFERROR(IF(INDEX('Disaggregation Records'!$G$3:$G$56,MATCH(LEFT(L147,255),LEFT('Disaggregation Records'!$D$3:$D$56,255),0))=0,"",INDEX('Disaggregation Records'!$G$3:$G$56,MATCH(LEFT(L147,255),LEFT('Disaggregation Records'!$D$3:$D$56,255),0))),"")</f>
        <v/>
      </c>
      <c r="Q147" s="520" t="s">
        <v>425</v>
      </c>
      <c r="R147" s="47"/>
    </row>
    <row r="148" spans="1:18" ht="47.15" customHeight="1" x14ac:dyDescent="0.45">
      <c r="A148" s="406">
        <v>14</v>
      </c>
      <c r="B148" s="521" t="str">
        <f>IFERROR(VLOOKUP(A148,'Impact Indicators - Section B'!$A$9:$S$27,19,FALSE),"")</f>
        <v/>
      </c>
      <c r="C148" s="426" t="str">
        <f t="array" ref="C148">IFERROR(IF(INDEX('Disaggregation Records'!$E$3:$E$56,MATCH(LEFT(L148,255),LEFT('Disaggregation Records'!$D$3:$D$56,255),0))=0,"",INDEX('Disaggregation Records'!$E$3:$E$56,MATCH(LEFT(L148,255),LEFT('Disaggregation Records'!$D$3:$D$56,255),0))),"")</f>
        <v/>
      </c>
      <c r="D148" s="426" t="str">
        <f t="array" ref="D148">IFERROR(IF(INDEX('Disaggregation Records'!$F$3:$F$56,MATCH(LEFT(L148,255),LEFT('Disaggregation Records'!$D$3:$D$56,255),0))=0,"",INDEX('Disaggregation Records'!$F$3:$F$56,MATCH(LEFT(L148,255),LEFT('Disaggregation Records'!$D$3:$D$56,255),0))),"")</f>
        <v/>
      </c>
      <c r="E148" s="409" t="str">
        <f t="array" ref="E148">IFERROR(IF(INDEX('Disaggregation Data'!$K$3:$K$154,MATCH(LEFT(M148,255),LEFT('Disaggregation Data'!$J$3:$J$154,255),0))=0,"",INDEX('Disaggregation Data'!$K$3:$K$154,MATCH(LEFT(M148,255),LEFT('Disaggregation Data'!$J$3:$J$154,255),0))),"")</f>
        <v/>
      </c>
      <c r="F148" s="409" t="str">
        <f t="array" ref="F148">IFERROR(IF(INDEX('Disaggregation Data'!$L$3:$L$154,MATCH(LEFT(M148,255),LEFT('Disaggregation Data'!$J$3:$J$154,255),0))=0,"",INDEX('Disaggregation Data'!$L$3:$L$154,MATCH(LEFT(M148,255),LEFT('Disaggregation Data'!$J$3:$J$154,255),0))),"")</f>
        <v/>
      </c>
      <c r="G148" s="409" t="str">
        <f t="array" ref="G148">IFERROR(IF(INDEX('Disaggregation Data'!$O$3:$O$154,MATCH(LEFT(M148,255),LEFT('Disaggregation Data'!$J$3:$J$154,255),0))=0,"",INDEX('Disaggregation Data'!$O$3:$O$154,MATCH(LEFT(M148,255),LEFT('Disaggregation Data'!$J$3:$J$154,255),0))),"")</f>
        <v/>
      </c>
      <c r="H148" s="408" t="str">
        <f t="array" ref="H148">IFERROR(IF(INDEX('Disaggregation Data'!$P$3:$P$154,MATCH(LEFT(M148,255),LEFT('Disaggregation Data'!$J$3:$J$154,255),0))=0,"",INDEX('Disaggregation Data'!$P$3:$P$154,MATCH(LEFT(M148,255),LEFT('Disaggregation Data'!$J$3:$J$154,255),0))),"")</f>
        <v/>
      </c>
      <c r="I148" s="409" t="str">
        <f t="array" ref="I148">IFERROR(IF(INDEX('Disaggregation Data'!$M$3:$M$154,MATCH(LEFT(M148,255),LEFT('Disaggregation Data'!$J$3:$J$154,255),0))=0,"",INDEX('Disaggregation Data'!$M$3:$M$154,MATCH(LEFT(M148,255),LEFT('Disaggregation Data'!$J$3:$J$154,255),0))),"")</f>
        <v/>
      </c>
      <c r="J148" s="408" t="str">
        <f t="array" ref="J148">IFERROR(IF(INDEX('Disaggregation Data'!$N$3:$N$154,MATCH(LEFT(M148,255),LEFT('Disaggregation Data'!$J$3:$J$154,255),0))=0,"",INDEX('Disaggregation Data'!$N$3:$N$154,MATCH(LEFT(M148,255),LEFT('Disaggregation Data'!$J$3:$J$154,255),0))),"")</f>
        <v/>
      </c>
      <c r="K148" s="522">
        <f t="shared" si="8"/>
        <v>109</v>
      </c>
      <c r="L148" s="522" t="str">
        <f t="shared" si="9"/>
        <v/>
      </c>
      <c r="M148" s="522" t="str">
        <f t="shared" si="10"/>
        <v/>
      </c>
      <c r="N148" s="481" t="b">
        <f t="shared" si="11"/>
        <v>0</v>
      </c>
      <c r="O148" s="486" t="s">
        <v>1521</v>
      </c>
      <c r="P148" s="505" t="str">
        <f t="array" ref="P148">IFERROR(IF(INDEX('Disaggregation Records'!$G$3:$G$56,MATCH(LEFT(L148,255),LEFT('Disaggregation Records'!$D$3:$D$56,255),0))=0,"",INDEX('Disaggregation Records'!$G$3:$G$56,MATCH(LEFT(L148,255),LEFT('Disaggregation Records'!$D$3:$D$56,255),0))),"")</f>
        <v/>
      </c>
      <c r="Q148" s="520" t="s">
        <v>425</v>
      </c>
      <c r="R148" s="47"/>
    </row>
    <row r="149" spans="1:18" ht="47.15" customHeight="1" x14ac:dyDescent="0.45">
      <c r="A149" s="406">
        <v>15</v>
      </c>
      <c r="B149" s="521" t="str">
        <f>IFERROR(VLOOKUP(A149,'Impact Indicators - Section B'!$A$9:$S$27,19,FALSE),"")</f>
        <v/>
      </c>
      <c r="C149" s="426" t="str">
        <f t="array" ref="C149">IFERROR(IF(INDEX('Disaggregation Records'!$E$3:$E$56,MATCH(LEFT(L149,255),LEFT('Disaggregation Records'!$D$3:$D$56,255),0))=0,"",INDEX('Disaggregation Records'!$E$3:$E$56,MATCH(LEFT(L149,255),LEFT('Disaggregation Records'!$D$3:$D$56,255),0))),"")</f>
        <v/>
      </c>
      <c r="D149" s="426" t="str">
        <f t="array" ref="D149">IFERROR(IF(INDEX('Disaggregation Records'!$F$3:$F$56,MATCH(LEFT(L149,255),LEFT('Disaggregation Records'!$D$3:$D$56,255),0))=0,"",INDEX('Disaggregation Records'!$F$3:$F$56,MATCH(LEFT(L149,255),LEFT('Disaggregation Records'!$D$3:$D$56,255),0))),"")</f>
        <v/>
      </c>
      <c r="E149" s="409" t="str">
        <f t="array" ref="E149">IFERROR(IF(INDEX('Disaggregation Data'!$K$3:$K$154,MATCH(LEFT(M149,255),LEFT('Disaggregation Data'!$J$3:$J$154,255),0))=0,"",INDEX('Disaggregation Data'!$K$3:$K$154,MATCH(LEFT(M149,255),LEFT('Disaggregation Data'!$J$3:$J$154,255),0))),"")</f>
        <v/>
      </c>
      <c r="F149" s="409" t="str">
        <f t="array" ref="F149">IFERROR(IF(INDEX('Disaggregation Data'!$L$3:$L$154,MATCH(LEFT(M149,255),LEFT('Disaggregation Data'!$J$3:$J$154,255),0))=0,"",INDEX('Disaggregation Data'!$L$3:$L$154,MATCH(LEFT(M149,255),LEFT('Disaggregation Data'!$J$3:$J$154,255),0))),"")</f>
        <v/>
      </c>
      <c r="G149" s="409" t="str">
        <f t="array" ref="G149">IFERROR(IF(INDEX('Disaggregation Data'!$O$3:$O$154,MATCH(LEFT(M149,255),LEFT('Disaggregation Data'!$J$3:$J$154,255),0))=0,"",INDEX('Disaggregation Data'!$O$3:$O$154,MATCH(LEFT(M149,255),LEFT('Disaggregation Data'!$J$3:$J$154,255),0))),"")</f>
        <v/>
      </c>
      <c r="H149" s="408" t="str">
        <f t="array" ref="H149">IFERROR(IF(INDEX('Disaggregation Data'!$P$3:$P$154,MATCH(LEFT(M149,255),LEFT('Disaggregation Data'!$J$3:$J$154,255),0))=0,"",INDEX('Disaggregation Data'!$P$3:$P$154,MATCH(LEFT(M149,255),LEFT('Disaggregation Data'!$J$3:$J$154,255),0))),"")</f>
        <v/>
      </c>
      <c r="I149" s="409" t="str">
        <f t="array" ref="I149">IFERROR(IF(INDEX('Disaggregation Data'!$M$3:$M$154,MATCH(LEFT(M149,255),LEFT('Disaggregation Data'!$J$3:$J$154,255),0))=0,"",INDEX('Disaggregation Data'!$M$3:$M$154,MATCH(LEFT(M149,255),LEFT('Disaggregation Data'!$J$3:$J$154,255),0))),"")</f>
        <v/>
      </c>
      <c r="J149" s="408" t="str">
        <f t="array" ref="J149">IFERROR(IF(INDEX('Disaggregation Data'!$N$3:$N$154,MATCH(LEFT(M149,255),LEFT('Disaggregation Data'!$J$3:$J$154,255),0))=0,"",INDEX('Disaggregation Data'!$N$3:$N$154,MATCH(LEFT(M149,255),LEFT('Disaggregation Data'!$J$3:$J$154,255),0))),"")</f>
        <v/>
      </c>
      <c r="K149" s="522">
        <f t="shared" si="8"/>
        <v>110</v>
      </c>
      <c r="L149" s="522" t="str">
        <f t="shared" si="9"/>
        <v/>
      </c>
      <c r="M149" s="522" t="str">
        <f t="shared" si="10"/>
        <v/>
      </c>
      <c r="N149" s="481" t="b">
        <f t="shared" si="11"/>
        <v>0</v>
      </c>
      <c r="O149" s="486" t="s">
        <v>1522</v>
      </c>
      <c r="P149" s="505" t="str">
        <f t="array" ref="P149">IFERROR(IF(INDEX('Disaggregation Records'!$G$3:$G$56,MATCH(LEFT(L149,255),LEFT('Disaggregation Records'!$D$3:$D$56,255),0))=0,"",INDEX('Disaggregation Records'!$G$3:$G$56,MATCH(LEFT(L149,255),LEFT('Disaggregation Records'!$D$3:$D$56,255),0))),"")</f>
        <v/>
      </c>
      <c r="Q149" s="520" t="s">
        <v>426</v>
      </c>
      <c r="R149" s="47"/>
    </row>
    <row r="150" spans="1:18" ht="47.15" customHeight="1" x14ac:dyDescent="0.45">
      <c r="A150" s="406">
        <v>15</v>
      </c>
      <c r="B150" s="521" t="str">
        <f>IFERROR(VLOOKUP(A150,'Impact Indicators - Section B'!$A$9:$S$27,19,FALSE),"")</f>
        <v/>
      </c>
      <c r="C150" s="426" t="str">
        <f t="array" ref="C150">IFERROR(IF(INDEX('Disaggregation Records'!$E$3:$E$56,MATCH(LEFT(L150,255),LEFT('Disaggregation Records'!$D$3:$D$56,255),0))=0,"",INDEX('Disaggregation Records'!$E$3:$E$56,MATCH(LEFT(L150,255),LEFT('Disaggregation Records'!$D$3:$D$56,255),0))),"")</f>
        <v/>
      </c>
      <c r="D150" s="426" t="str">
        <f t="array" ref="D150">IFERROR(IF(INDEX('Disaggregation Records'!$F$3:$F$56,MATCH(LEFT(L150,255),LEFT('Disaggregation Records'!$D$3:$D$56,255),0))=0,"",INDEX('Disaggregation Records'!$F$3:$F$56,MATCH(LEFT(L150,255),LEFT('Disaggregation Records'!$D$3:$D$56,255),0))),"")</f>
        <v/>
      </c>
      <c r="E150" s="409" t="str">
        <f t="array" ref="E150">IFERROR(IF(INDEX('Disaggregation Data'!$K$3:$K$154,MATCH(LEFT(M150,255),LEFT('Disaggregation Data'!$J$3:$J$154,255),0))=0,"",INDEX('Disaggregation Data'!$K$3:$K$154,MATCH(LEFT(M150,255),LEFT('Disaggregation Data'!$J$3:$J$154,255),0))),"")</f>
        <v/>
      </c>
      <c r="F150" s="409" t="str">
        <f t="array" ref="F150">IFERROR(IF(INDEX('Disaggregation Data'!$L$3:$L$154,MATCH(LEFT(M150,255),LEFT('Disaggregation Data'!$J$3:$J$154,255),0))=0,"",INDEX('Disaggregation Data'!$L$3:$L$154,MATCH(LEFT(M150,255),LEFT('Disaggregation Data'!$J$3:$J$154,255),0))),"")</f>
        <v/>
      </c>
      <c r="G150" s="409" t="str">
        <f t="array" ref="G150">IFERROR(IF(INDEX('Disaggregation Data'!$O$3:$O$154,MATCH(LEFT(M150,255),LEFT('Disaggregation Data'!$J$3:$J$154,255),0))=0,"",INDEX('Disaggregation Data'!$O$3:$O$154,MATCH(LEFT(M150,255),LEFT('Disaggregation Data'!$J$3:$J$154,255),0))),"")</f>
        <v/>
      </c>
      <c r="H150" s="408" t="str">
        <f t="array" ref="H150">IFERROR(IF(INDEX('Disaggregation Data'!$P$3:$P$154,MATCH(LEFT(M150,255),LEFT('Disaggregation Data'!$J$3:$J$154,255),0))=0,"",INDEX('Disaggregation Data'!$P$3:$P$154,MATCH(LEFT(M150,255),LEFT('Disaggregation Data'!$J$3:$J$154,255),0))),"")</f>
        <v/>
      </c>
      <c r="I150" s="409" t="str">
        <f t="array" ref="I150">IFERROR(IF(INDEX('Disaggregation Data'!$M$3:$M$154,MATCH(LEFT(M150,255),LEFT('Disaggregation Data'!$J$3:$J$154,255),0))=0,"",INDEX('Disaggregation Data'!$M$3:$M$154,MATCH(LEFT(M150,255),LEFT('Disaggregation Data'!$J$3:$J$154,255),0))),"")</f>
        <v/>
      </c>
      <c r="J150" s="408" t="str">
        <f t="array" ref="J150">IFERROR(IF(INDEX('Disaggregation Data'!$N$3:$N$154,MATCH(LEFT(M150,255),LEFT('Disaggregation Data'!$J$3:$J$154,255),0))=0,"",INDEX('Disaggregation Data'!$N$3:$N$154,MATCH(LEFT(M150,255),LEFT('Disaggregation Data'!$J$3:$J$154,255),0))),"")</f>
        <v/>
      </c>
      <c r="K150" s="522">
        <f t="shared" si="8"/>
        <v>111</v>
      </c>
      <c r="L150" s="522" t="str">
        <f t="shared" si="9"/>
        <v/>
      </c>
      <c r="M150" s="522" t="str">
        <f t="shared" si="10"/>
        <v/>
      </c>
      <c r="N150" s="481" t="b">
        <f t="shared" si="11"/>
        <v>0</v>
      </c>
      <c r="O150" s="486" t="s">
        <v>1523</v>
      </c>
      <c r="P150" s="505" t="str">
        <f t="array" ref="P150">IFERROR(IF(INDEX('Disaggregation Records'!$G$3:$G$56,MATCH(LEFT(L150,255),LEFT('Disaggregation Records'!$D$3:$D$56,255),0))=0,"",INDEX('Disaggregation Records'!$G$3:$G$56,MATCH(LEFT(L150,255),LEFT('Disaggregation Records'!$D$3:$D$56,255),0))),"")</f>
        <v/>
      </c>
      <c r="Q150" s="520" t="s">
        <v>426</v>
      </c>
      <c r="R150" s="47"/>
    </row>
    <row r="151" spans="1:18" ht="47.15" customHeight="1" x14ac:dyDescent="0.45">
      <c r="A151" s="406">
        <v>15</v>
      </c>
      <c r="B151" s="521" t="str">
        <f>IFERROR(VLOOKUP(A151,'Impact Indicators - Section B'!$A$9:$S$27,19,FALSE),"")</f>
        <v/>
      </c>
      <c r="C151" s="426" t="str">
        <f t="array" ref="C151">IFERROR(IF(INDEX('Disaggregation Records'!$E$3:$E$56,MATCH(LEFT(L151,255),LEFT('Disaggregation Records'!$D$3:$D$56,255),0))=0,"",INDEX('Disaggregation Records'!$E$3:$E$56,MATCH(LEFT(L151,255),LEFT('Disaggregation Records'!$D$3:$D$56,255),0))),"")</f>
        <v/>
      </c>
      <c r="D151" s="426" t="str">
        <f t="array" ref="D151">IFERROR(IF(INDEX('Disaggregation Records'!$F$3:$F$56,MATCH(LEFT(L151,255),LEFT('Disaggregation Records'!$D$3:$D$56,255),0))=0,"",INDEX('Disaggregation Records'!$F$3:$F$56,MATCH(LEFT(L151,255),LEFT('Disaggregation Records'!$D$3:$D$56,255),0))),"")</f>
        <v/>
      </c>
      <c r="E151" s="409" t="str">
        <f t="array" ref="E151">IFERROR(IF(INDEX('Disaggregation Data'!$K$3:$K$154,MATCH(LEFT(M151,255),LEFT('Disaggregation Data'!$J$3:$J$154,255),0))=0,"",INDEX('Disaggregation Data'!$K$3:$K$154,MATCH(LEFT(M151,255),LEFT('Disaggregation Data'!$J$3:$J$154,255),0))),"")</f>
        <v/>
      </c>
      <c r="F151" s="409" t="str">
        <f t="array" ref="F151">IFERROR(IF(INDEX('Disaggregation Data'!$L$3:$L$154,MATCH(LEFT(M151,255),LEFT('Disaggregation Data'!$J$3:$J$154,255),0))=0,"",INDEX('Disaggregation Data'!$L$3:$L$154,MATCH(LEFT(M151,255),LEFT('Disaggregation Data'!$J$3:$J$154,255),0))),"")</f>
        <v/>
      </c>
      <c r="G151" s="409" t="str">
        <f t="array" ref="G151">IFERROR(IF(INDEX('Disaggregation Data'!$O$3:$O$154,MATCH(LEFT(M151,255),LEFT('Disaggregation Data'!$J$3:$J$154,255),0))=0,"",INDEX('Disaggregation Data'!$O$3:$O$154,MATCH(LEFT(M151,255),LEFT('Disaggregation Data'!$J$3:$J$154,255),0))),"")</f>
        <v/>
      </c>
      <c r="H151" s="408" t="str">
        <f t="array" ref="H151">IFERROR(IF(INDEX('Disaggregation Data'!$P$3:$P$154,MATCH(LEFT(M151,255),LEFT('Disaggregation Data'!$J$3:$J$154,255),0))=0,"",INDEX('Disaggregation Data'!$P$3:$P$154,MATCH(LEFT(M151,255),LEFT('Disaggregation Data'!$J$3:$J$154,255),0))),"")</f>
        <v/>
      </c>
      <c r="I151" s="409" t="str">
        <f t="array" ref="I151">IFERROR(IF(INDEX('Disaggregation Data'!$M$3:$M$154,MATCH(LEFT(M151,255),LEFT('Disaggregation Data'!$J$3:$J$154,255),0))=0,"",INDEX('Disaggregation Data'!$M$3:$M$154,MATCH(LEFT(M151,255),LEFT('Disaggregation Data'!$J$3:$J$154,255),0))),"")</f>
        <v/>
      </c>
      <c r="J151" s="408" t="str">
        <f t="array" ref="J151">IFERROR(IF(INDEX('Disaggregation Data'!$N$3:$N$154,MATCH(LEFT(M151,255),LEFT('Disaggregation Data'!$J$3:$J$154,255),0))=0,"",INDEX('Disaggregation Data'!$N$3:$N$154,MATCH(LEFT(M151,255),LEFT('Disaggregation Data'!$J$3:$J$154,255),0))),"")</f>
        <v/>
      </c>
      <c r="K151" s="522">
        <f t="shared" si="8"/>
        <v>112</v>
      </c>
      <c r="L151" s="522" t="str">
        <f t="shared" si="9"/>
        <v/>
      </c>
      <c r="M151" s="522" t="str">
        <f t="shared" si="10"/>
        <v/>
      </c>
      <c r="N151" s="481" t="b">
        <f t="shared" si="11"/>
        <v>0</v>
      </c>
      <c r="O151" s="486" t="s">
        <v>1524</v>
      </c>
      <c r="P151" s="505" t="str">
        <f t="array" ref="P151">IFERROR(IF(INDEX('Disaggregation Records'!$G$3:$G$56,MATCH(LEFT(L151,255),LEFT('Disaggregation Records'!$D$3:$D$56,255),0))=0,"",INDEX('Disaggregation Records'!$G$3:$G$56,MATCH(LEFT(L151,255),LEFT('Disaggregation Records'!$D$3:$D$56,255),0))),"")</f>
        <v/>
      </c>
      <c r="Q151" s="520" t="s">
        <v>426</v>
      </c>
      <c r="R151" s="47"/>
    </row>
    <row r="152" spans="1:18" ht="47.15" customHeight="1" x14ac:dyDescent="0.45">
      <c r="A152" s="406">
        <v>15</v>
      </c>
      <c r="B152" s="521" t="str">
        <f>IFERROR(VLOOKUP(A152,'Impact Indicators - Section B'!$A$9:$S$27,19,FALSE),"")</f>
        <v/>
      </c>
      <c r="C152" s="426" t="str">
        <f t="array" ref="C152">IFERROR(IF(INDEX('Disaggregation Records'!$E$3:$E$56,MATCH(LEFT(L152,255),LEFT('Disaggregation Records'!$D$3:$D$56,255),0))=0,"",INDEX('Disaggregation Records'!$E$3:$E$56,MATCH(LEFT(L152,255),LEFT('Disaggregation Records'!$D$3:$D$56,255),0))),"")</f>
        <v/>
      </c>
      <c r="D152" s="426" t="str">
        <f t="array" ref="D152">IFERROR(IF(INDEX('Disaggregation Records'!$F$3:$F$56,MATCH(LEFT(L152,255),LEFT('Disaggregation Records'!$D$3:$D$56,255),0))=0,"",INDEX('Disaggregation Records'!$F$3:$F$56,MATCH(LEFT(L152,255),LEFT('Disaggregation Records'!$D$3:$D$56,255),0))),"")</f>
        <v/>
      </c>
      <c r="E152" s="409" t="str">
        <f t="array" ref="E152">IFERROR(IF(INDEX('Disaggregation Data'!$K$3:$K$154,MATCH(LEFT(M152,255),LEFT('Disaggregation Data'!$J$3:$J$154,255),0))=0,"",INDEX('Disaggregation Data'!$K$3:$K$154,MATCH(LEFT(M152,255),LEFT('Disaggregation Data'!$J$3:$J$154,255),0))),"")</f>
        <v/>
      </c>
      <c r="F152" s="409" t="str">
        <f t="array" ref="F152">IFERROR(IF(INDEX('Disaggregation Data'!$L$3:$L$154,MATCH(LEFT(M152,255),LEFT('Disaggregation Data'!$J$3:$J$154,255),0))=0,"",INDEX('Disaggregation Data'!$L$3:$L$154,MATCH(LEFT(M152,255),LEFT('Disaggregation Data'!$J$3:$J$154,255),0))),"")</f>
        <v/>
      </c>
      <c r="G152" s="409" t="str">
        <f t="array" ref="G152">IFERROR(IF(INDEX('Disaggregation Data'!$O$3:$O$154,MATCH(LEFT(M152,255),LEFT('Disaggregation Data'!$J$3:$J$154,255),0))=0,"",INDEX('Disaggregation Data'!$O$3:$O$154,MATCH(LEFT(M152,255),LEFT('Disaggregation Data'!$J$3:$J$154,255),0))),"")</f>
        <v/>
      </c>
      <c r="H152" s="408" t="str">
        <f t="array" ref="H152">IFERROR(IF(INDEX('Disaggregation Data'!$P$3:$P$154,MATCH(LEFT(M152,255),LEFT('Disaggregation Data'!$J$3:$J$154,255),0))=0,"",INDEX('Disaggregation Data'!$P$3:$P$154,MATCH(LEFT(M152,255),LEFT('Disaggregation Data'!$J$3:$J$154,255),0))),"")</f>
        <v/>
      </c>
      <c r="I152" s="409" t="str">
        <f t="array" ref="I152">IFERROR(IF(INDEX('Disaggregation Data'!$M$3:$M$154,MATCH(LEFT(M152,255),LEFT('Disaggregation Data'!$J$3:$J$154,255),0))=0,"",INDEX('Disaggregation Data'!$M$3:$M$154,MATCH(LEFT(M152,255),LEFT('Disaggregation Data'!$J$3:$J$154,255),0))),"")</f>
        <v/>
      </c>
      <c r="J152" s="408" t="str">
        <f t="array" ref="J152">IFERROR(IF(INDEX('Disaggregation Data'!$N$3:$N$154,MATCH(LEFT(M152,255),LEFT('Disaggregation Data'!$J$3:$J$154,255),0))=0,"",INDEX('Disaggregation Data'!$N$3:$N$154,MATCH(LEFT(M152,255),LEFT('Disaggregation Data'!$J$3:$J$154,255),0))),"")</f>
        <v/>
      </c>
      <c r="K152" s="522">
        <f t="shared" si="8"/>
        <v>113</v>
      </c>
      <c r="L152" s="522" t="str">
        <f t="shared" si="9"/>
        <v/>
      </c>
      <c r="M152" s="522" t="str">
        <f t="shared" si="10"/>
        <v/>
      </c>
      <c r="N152" s="481" t="b">
        <f t="shared" si="11"/>
        <v>0</v>
      </c>
      <c r="O152" s="486" t="s">
        <v>1525</v>
      </c>
      <c r="P152" s="505" t="str">
        <f t="array" ref="P152">IFERROR(IF(INDEX('Disaggregation Records'!$G$3:$G$56,MATCH(LEFT(L152,255),LEFT('Disaggregation Records'!$D$3:$D$56,255),0))=0,"",INDEX('Disaggregation Records'!$G$3:$G$56,MATCH(LEFT(L152,255),LEFT('Disaggregation Records'!$D$3:$D$56,255),0))),"")</f>
        <v/>
      </c>
      <c r="Q152" s="520" t="s">
        <v>426</v>
      </c>
      <c r="R152" s="47"/>
    </row>
    <row r="153" spans="1:18" ht="47.15" customHeight="1" x14ac:dyDescent="0.45">
      <c r="A153" s="406">
        <v>15</v>
      </c>
      <c r="B153" s="521" t="str">
        <f>IFERROR(VLOOKUP(A153,'Impact Indicators - Section B'!$A$9:$S$27,19,FALSE),"")</f>
        <v/>
      </c>
      <c r="C153" s="426" t="str">
        <f t="array" ref="C153">IFERROR(IF(INDEX('Disaggregation Records'!$E$3:$E$56,MATCH(LEFT(L153,255),LEFT('Disaggregation Records'!$D$3:$D$56,255),0))=0,"",INDEX('Disaggregation Records'!$E$3:$E$56,MATCH(LEFT(L153,255),LEFT('Disaggregation Records'!$D$3:$D$56,255),0))),"")</f>
        <v/>
      </c>
      <c r="D153" s="426" t="str">
        <f t="array" ref="D153">IFERROR(IF(INDEX('Disaggregation Records'!$F$3:$F$56,MATCH(LEFT(L153,255),LEFT('Disaggregation Records'!$D$3:$D$56,255),0))=0,"",INDEX('Disaggregation Records'!$F$3:$F$56,MATCH(LEFT(L153,255),LEFT('Disaggregation Records'!$D$3:$D$56,255),0))),"")</f>
        <v/>
      </c>
      <c r="E153" s="409" t="str">
        <f t="array" ref="E153">IFERROR(IF(INDEX('Disaggregation Data'!$K$3:$K$154,MATCH(LEFT(M153,255),LEFT('Disaggregation Data'!$J$3:$J$154,255),0))=0,"",INDEX('Disaggregation Data'!$K$3:$K$154,MATCH(LEFT(M153,255),LEFT('Disaggregation Data'!$J$3:$J$154,255),0))),"")</f>
        <v/>
      </c>
      <c r="F153" s="409" t="str">
        <f t="array" ref="F153">IFERROR(IF(INDEX('Disaggregation Data'!$L$3:$L$154,MATCH(LEFT(M153,255),LEFT('Disaggregation Data'!$J$3:$J$154,255),0))=0,"",INDEX('Disaggregation Data'!$L$3:$L$154,MATCH(LEFT(M153,255),LEFT('Disaggregation Data'!$J$3:$J$154,255),0))),"")</f>
        <v/>
      </c>
      <c r="G153" s="409" t="str">
        <f t="array" ref="G153">IFERROR(IF(INDEX('Disaggregation Data'!$O$3:$O$154,MATCH(LEFT(M153,255),LEFT('Disaggregation Data'!$J$3:$J$154,255),0))=0,"",INDEX('Disaggregation Data'!$O$3:$O$154,MATCH(LEFT(M153,255),LEFT('Disaggregation Data'!$J$3:$J$154,255),0))),"")</f>
        <v/>
      </c>
      <c r="H153" s="408" t="str">
        <f t="array" ref="H153">IFERROR(IF(INDEX('Disaggregation Data'!$P$3:$P$154,MATCH(LEFT(M153,255),LEFT('Disaggregation Data'!$J$3:$J$154,255),0))=0,"",INDEX('Disaggregation Data'!$P$3:$P$154,MATCH(LEFT(M153,255),LEFT('Disaggregation Data'!$J$3:$J$154,255),0))),"")</f>
        <v/>
      </c>
      <c r="I153" s="409" t="str">
        <f t="array" ref="I153">IFERROR(IF(INDEX('Disaggregation Data'!$M$3:$M$154,MATCH(LEFT(M153,255),LEFT('Disaggregation Data'!$J$3:$J$154,255),0))=0,"",INDEX('Disaggregation Data'!$M$3:$M$154,MATCH(LEFT(M153,255),LEFT('Disaggregation Data'!$J$3:$J$154,255),0))),"")</f>
        <v/>
      </c>
      <c r="J153" s="408" t="str">
        <f t="array" ref="J153">IFERROR(IF(INDEX('Disaggregation Data'!$N$3:$N$154,MATCH(LEFT(M153,255),LEFT('Disaggregation Data'!$J$3:$J$154,255),0))=0,"",INDEX('Disaggregation Data'!$N$3:$N$154,MATCH(LEFT(M153,255),LEFT('Disaggregation Data'!$J$3:$J$154,255),0))),"")</f>
        <v/>
      </c>
      <c r="K153" s="522">
        <f t="shared" si="8"/>
        <v>114</v>
      </c>
      <c r="L153" s="522" t="str">
        <f t="shared" si="9"/>
        <v/>
      </c>
      <c r="M153" s="522" t="str">
        <f t="shared" si="10"/>
        <v/>
      </c>
      <c r="N153" s="481" t="b">
        <f t="shared" si="11"/>
        <v>0</v>
      </c>
      <c r="O153" s="486" t="s">
        <v>1526</v>
      </c>
      <c r="P153" s="505" t="str">
        <f t="array" ref="P153">IFERROR(IF(INDEX('Disaggregation Records'!$G$3:$G$56,MATCH(LEFT(L153,255),LEFT('Disaggregation Records'!$D$3:$D$56,255),0))=0,"",INDEX('Disaggregation Records'!$G$3:$G$56,MATCH(LEFT(L153,255),LEFT('Disaggregation Records'!$D$3:$D$56,255),0))),"")</f>
        <v/>
      </c>
      <c r="Q153" s="520" t="s">
        <v>426</v>
      </c>
      <c r="R153" s="47"/>
    </row>
    <row r="154" spans="1:18" ht="47.15" customHeight="1" x14ac:dyDescent="0.45">
      <c r="A154" s="406">
        <v>15</v>
      </c>
      <c r="B154" s="521" t="str">
        <f>IFERROR(VLOOKUP(A154,'Impact Indicators - Section B'!$A$9:$S$27,19,FALSE),"")</f>
        <v/>
      </c>
      <c r="C154" s="426" t="str">
        <f t="array" ref="C154">IFERROR(IF(INDEX('Disaggregation Records'!$E$3:$E$56,MATCH(LEFT(L154,255),LEFT('Disaggregation Records'!$D$3:$D$56,255),0))=0,"",INDEX('Disaggregation Records'!$E$3:$E$56,MATCH(LEFT(L154,255),LEFT('Disaggregation Records'!$D$3:$D$56,255),0))),"")</f>
        <v/>
      </c>
      <c r="D154" s="426" t="str">
        <f t="array" ref="D154">IFERROR(IF(INDEX('Disaggregation Records'!$F$3:$F$56,MATCH(LEFT(L154,255),LEFT('Disaggregation Records'!$D$3:$D$56,255),0))=0,"",INDEX('Disaggregation Records'!$F$3:$F$56,MATCH(LEFT(L154,255),LEFT('Disaggregation Records'!$D$3:$D$56,255),0))),"")</f>
        <v/>
      </c>
      <c r="E154" s="409" t="str">
        <f t="array" ref="E154">IFERROR(IF(INDEX('Disaggregation Data'!$K$3:$K$154,MATCH(LEFT(M154,255),LEFT('Disaggregation Data'!$J$3:$J$154,255),0))=0,"",INDEX('Disaggregation Data'!$K$3:$K$154,MATCH(LEFT(M154,255),LEFT('Disaggregation Data'!$J$3:$J$154,255),0))),"")</f>
        <v/>
      </c>
      <c r="F154" s="409" t="str">
        <f t="array" ref="F154">IFERROR(IF(INDEX('Disaggregation Data'!$L$3:$L$154,MATCH(LEFT(M154,255),LEFT('Disaggregation Data'!$J$3:$J$154,255),0))=0,"",INDEX('Disaggregation Data'!$L$3:$L$154,MATCH(LEFT(M154,255),LEFT('Disaggregation Data'!$J$3:$J$154,255),0))),"")</f>
        <v/>
      </c>
      <c r="G154" s="409" t="str">
        <f t="array" ref="G154">IFERROR(IF(INDEX('Disaggregation Data'!$O$3:$O$154,MATCH(LEFT(M154,255),LEFT('Disaggregation Data'!$J$3:$J$154,255),0))=0,"",INDEX('Disaggregation Data'!$O$3:$O$154,MATCH(LEFT(M154,255),LEFT('Disaggregation Data'!$J$3:$J$154,255),0))),"")</f>
        <v/>
      </c>
      <c r="H154" s="408" t="str">
        <f t="array" ref="H154">IFERROR(IF(INDEX('Disaggregation Data'!$P$3:$P$154,MATCH(LEFT(M154,255),LEFT('Disaggregation Data'!$J$3:$J$154,255),0))=0,"",INDEX('Disaggregation Data'!$P$3:$P$154,MATCH(LEFT(M154,255),LEFT('Disaggregation Data'!$J$3:$J$154,255),0))),"")</f>
        <v/>
      </c>
      <c r="I154" s="409" t="str">
        <f t="array" ref="I154">IFERROR(IF(INDEX('Disaggregation Data'!$M$3:$M$154,MATCH(LEFT(M154,255),LEFT('Disaggregation Data'!$J$3:$J$154,255),0))=0,"",INDEX('Disaggregation Data'!$M$3:$M$154,MATCH(LEFT(M154,255),LEFT('Disaggregation Data'!$J$3:$J$154,255),0))),"")</f>
        <v/>
      </c>
      <c r="J154" s="408" t="str">
        <f t="array" ref="J154">IFERROR(IF(INDEX('Disaggregation Data'!$N$3:$N$154,MATCH(LEFT(M154,255),LEFT('Disaggregation Data'!$J$3:$J$154,255),0))=0,"",INDEX('Disaggregation Data'!$N$3:$N$154,MATCH(LEFT(M154,255),LEFT('Disaggregation Data'!$J$3:$J$154,255),0))),"")</f>
        <v/>
      </c>
      <c r="K154" s="522">
        <f t="shared" si="8"/>
        <v>115</v>
      </c>
      <c r="L154" s="522" t="str">
        <f t="shared" si="9"/>
        <v/>
      </c>
      <c r="M154" s="522" t="str">
        <f t="shared" si="10"/>
        <v/>
      </c>
      <c r="N154" s="481" t="b">
        <f t="shared" si="11"/>
        <v>0</v>
      </c>
      <c r="O154" s="486" t="s">
        <v>1527</v>
      </c>
      <c r="P154" s="505" t="str">
        <f t="array" ref="P154">IFERROR(IF(INDEX('Disaggregation Records'!$G$3:$G$56,MATCH(LEFT(L154,255),LEFT('Disaggregation Records'!$D$3:$D$56,255),0))=0,"",INDEX('Disaggregation Records'!$G$3:$G$56,MATCH(LEFT(L154,255),LEFT('Disaggregation Records'!$D$3:$D$56,255),0))),"")</f>
        <v/>
      </c>
      <c r="Q154" s="520" t="s">
        <v>426</v>
      </c>
      <c r="R154" s="47"/>
    </row>
    <row r="155" spans="1:18" ht="47.15" customHeight="1" x14ac:dyDescent="0.45">
      <c r="A155" s="406">
        <v>15</v>
      </c>
      <c r="B155" s="521" t="str">
        <f>IFERROR(VLOOKUP(A155,'Impact Indicators - Section B'!$A$9:$S$27,19,FALSE),"")</f>
        <v/>
      </c>
      <c r="C155" s="426" t="str">
        <f t="array" ref="C155">IFERROR(IF(INDEX('Disaggregation Records'!$E$3:$E$56,MATCH(LEFT(L155,255),LEFT('Disaggregation Records'!$D$3:$D$56,255),0))=0,"",INDEX('Disaggregation Records'!$E$3:$E$56,MATCH(LEFT(L155,255),LEFT('Disaggregation Records'!$D$3:$D$56,255),0))),"")</f>
        <v/>
      </c>
      <c r="D155" s="426" t="str">
        <f t="array" ref="D155">IFERROR(IF(INDEX('Disaggregation Records'!$F$3:$F$56,MATCH(LEFT(L155,255),LEFT('Disaggregation Records'!$D$3:$D$56,255),0))=0,"",INDEX('Disaggregation Records'!$F$3:$F$56,MATCH(LEFT(L155,255),LEFT('Disaggregation Records'!$D$3:$D$56,255),0))),"")</f>
        <v/>
      </c>
      <c r="E155" s="409" t="str">
        <f t="array" ref="E155">IFERROR(IF(INDEX('Disaggregation Data'!$K$3:$K$154,MATCH(LEFT(M155,255),LEFT('Disaggregation Data'!$J$3:$J$154,255),0))=0,"",INDEX('Disaggregation Data'!$K$3:$K$154,MATCH(LEFT(M155,255),LEFT('Disaggregation Data'!$J$3:$J$154,255),0))),"")</f>
        <v/>
      </c>
      <c r="F155" s="409" t="str">
        <f t="array" ref="F155">IFERROR(IF(INDEX('Disaggregation Data'!$L$3:$L$154,MATCH(LEFT(M155,255),LEFT('Disaggregation Data'!$J$3:$J$154,255),0))=0,"",INDEX('Disaggregation Data'!$L$3:$L$154,MATCH(LEFT(M155,255),LEFT('Disaggregation Data'!$J$3:$J$154,255),0))),"")</f>
        <v/>
      </c>
      <c r="G155" s="409" t="str">
        <f t="array" ref="G155">IFERROR(IF(INDEX('Disaggregation Data'!$O$3:$O$154,MATCH(LEFT(M155,255),LEFT('Disaggregation Data'!$J$3:$J$154,255),0))=0,"",INDEX('Disaggregation Data'!$O$3:$O$154,MATCH(LEFT(M155,255),LEFT('Disaggregation Data'!$J$3:$J$154,255),0))),"")</f>
        <v/>
      </c>
      <c r="H155" s="408" t="str">
        <f t="array" ref="H155">IFERROR(IF(INDEX('Disaggregation Data'!$P$3:$P$154,MATCH(LEFT(M155,255),LEFT('Disaggregation Data'!$J$3:$J$154,255),0))=0,"",INDEX('Disaggregation Data'!$P$3:$P$154,MATCH(LEFT(M155,255),LEFT('Disaggregation Data'!$J$3:$J$154,255),0))),"")</f>
        <v/>
      </c>
      <c r="I155" s="409" t="str">
        <f t="array" ref="I155">IFERROR(IF(INDEX('Disaggregation Data'!$M$3:$M$154,MATCH(LEFT(M155,255),LEFT('Disaggregation Data'!$J$3:$J$154,255),0))=0,"",INDEX('Disaggregation Data'!$M$3:$M$154,MATCH(LEFT(M155,255),LEFT('Disaggregation Data'!$J$3:$J$154,255),0))),"")</f>
        <v/>
      </c>
      <c r="J155" s="408" t="str">
        <f t="array" ref="J155">IFERROR(IF(INDEX('Disaggregation Data'!$N$3:$N$154,MATCH(LEFT(M155,255),LEFT('Disaggregation Data'!$J$3:$J$154,255),0))=0,"",INDEX('Disaggregation Data'!$N$3:$N$154,MATCH(LEFT(M155,255),LEFT('Disaggregation Data'!$J$3:$J$154,255),0))),"")</f>
        <v/>
      </c>
      <c r="K155" s="522">
        <f t="shared" si="8"/>
        <v>116</v>
      </c>
      <c r="L155" s="522" t="str">
        <f t="shared" si="9"/>
        <v/>
      </c>
      <c r="M155" s="522" t="str">
        <f t="shared" si="10"/>
        <v/>
      </c>
      <c r="N155" s="481" t="b">
        <f t="shared" si="11"/>
        <v>0</v>
      </c>
      <c r="O155" s="486" t="s">
        <v>1528</v>
      </c>
      <c r="P155" s="505" t="str">
        <f t="array" ref="P155">IFERROR(IF(INDEX('Disaggregation Records'!$G$3:$G$56,MATCH(LEFT(L155,255),LEFT('Disaggregation Records'!$D$3:$D$56,255),0))=0,"",INDEX('Disaggregation Records'!$G$3:$G$56,MATCH(LEFT(L155,255),LEFT('Disaggregation Records'!$D$3:$D$56,255),0))),"")</f>
        <v/>
      </c>
      <c r="Q155" s="520" t="s">
        <v>426</v>
      </c>
      <c r="R155" s="47"/>
    </row>
    <row r="156" spans="1:18" ht="47.15" customHeight="1" x14ac:dyDescent="0.45">
      <c r="A156" s="406">
        <v>15</v>
      </c>
      <c r="B156" s="521" t="str">
        <f>IFERROR(VLOOKUP(A156,'Impact Indicators - Section B'!$A$9:$S$27,19,FALSE),"")</f>
        <v/>
      </c>
      <c r="C156" s="426" t="str">
        <f t="array" ref="C156">IFERROR(IF(INDEX('Disaggregation Records'!$E$3:$E$56,MATCH(LEFT(L156,255),LEFT('Disaggregation Records'!$D$3:$D$56,255),0))=0,"",INDEX('Disaggregation Records'!$E$3:$E$56,MATCH(LEFT(L156,255),LEFT('Disaggregation Records'!$D$3:$D$56,255),0))),"")</f>
        <v/>
      </c>
      <c r="D156" s="426" t="str">
        <f t="array" ref="D156">IFERROR(IF(INDEX('Disaggregation Records'!$F$3:$F$56,MATCH(LEFT(L156,255),LEFT('Disaggregation Records'!$D$3:$D$56,255),0))=0,"",INDEX('Disaggregation Records'!$F$3:$F$56,MATCH(LEFT(L156,255),LEFT('Disaggregation Records'!$D$3:$D$56,255),0))),"")</f>
        <v/>
      </c>
      <c r="E156" s="409" t="str">
        <f t="array" ref="E156">IFERROR(IF(INDEX('Disaggregation Data'!$K$3:$K$154,MATCH(LEFT(M156,255),LEFT('Disaggregation Data'!$J$3:$J$154,255),0))=0,"",INDEX('Disaggregation Data'!$K$3:$K$154,MATCH(LEFT(M156,255),LEFT('Disaggregation Data'!$J$3:$J$154,255),0))),"")</f>
        <v/>
      </c>
      <c r="F156" s="409" t="str">
        <f t="array" ref="F156">IFERROR(IF(INDEX('Disaggregation Data'!$L$3:$L$154,MATCH(LEFT(M156,255),LEFT('Disaggregation Data'!$J$3:$J$154,255),0))=0,"",INDEX('Disaggregation Data'!$L$3:$L$154,MATCH(LEFT(M156,255),LEFT('Disaggregation Data'!$J$3:$J$154,255),0))),"")</f>
        <v/>
      </c>
      <c r="G156" s="409" t="str">
        <f t="array" ref="G156">IFERROR(IF(INDEX('Disaggregation Data'!$O$3:$O$154,MATCH(LEFT(M156,255),LEFT('Disaggregation Data'!$J$3:$J$154,255),0))=0,"",INDEX('Disaggregation Data'!$O$3:$O$154,MATCH(LEFT(M156,255),LEFT('Disaggregation Data'!$J$3:$J$154,255),0))),"")</f>
        <v/>
      </c>
      <c r="H156" s="408" t="str">
        <f t="array" ref="H156">IFERROR(IF(INDEX('Disaggregation Data'!$P$3:$P$154,MATCH(LEFT(M156,255),LEFT('Disaggregation Data'!$J$3:$J$154,255),0))=0,"",INDEX('Disaggregation Data'!$P$3:$P$154,MATCH(LEFT(M156,255),LEFT('Disaggregation Data'!$J$3:$J$154,255),0))),"")</f>
        <v/>
      </c>
      <c r="I156" s="409" t="str">
        <f t="array" ref="I156">IFERROR(IF(INDEX('Disaggregation Data'!$M$3:$M$154,MATCH(LEFT(M156,255),LEFT('Disaggregation Data'!$J$3:$J$154,255),0))=0,"",INDEX('Disaggregation Data'!$M$3:$M$154,MATCH(LEFT(M156,255),LEFT('Disaggregation Data'!$J$3:$J$154,255),0))),"")</f>
        <v/>
      </c>
      <c r="J156" s="408" t="str">
        <f t="array" ref="J156">IFERROR(IF(INDEX('Disaggregation Data'!$N$3:$N$154,MATCH(LEFT(M156,255),LEFT('Disaggregation Data'!$J$3:$J$154,255),0))=0,"",INDEX('Disaggregation Data'!$N$3:$N$154,MATCH(LEFT(M156,255),LEFT('Disaggregation Data'!$J$3:$J$154,255),0))),"")</f>
        <v/>
      </c>
      <c r="K156" s="522">
        <f t="shared" si="8"/>
        <v>117</v>
      </c>
      <c r="L156" s="522" t="str">
        <f t="shared" si="9"/>
        <v/>
      </c>
      <c r="M156" s="522" t="str">
        <f t="shared" si="10"/>
        <v/>
      </c>
      <c r="N156" s="481" t="b">
        <f t="shared" si="11"/>
        <v>0</v>
      </c>
      <c r="O156" s="486" t="s">
        <v>1529</v>
      </c>
      <c r="P156" s="505" t="str">
        <f t="array" ref="P156">IFERROR(IF(INDEX('Disaggregation Records'!$G$3:$G$56,MATCH(LEFT(L156,255),LEFT('Disaggregation Records'!$D$3:$D$56,255),0))=0,"",INDEX('Disaggregation Records'!$G$3:$G$56,MATCH(LEFT(L156,255),LEFT('Disaggregation Records'!$D$3:$D$56,255),0))),"")</f>
        <v/>
      </c>
      <c r="Q156" s="520" t="s">
        <v>426</v>
      </c>
      <c r="R156" s="47"/>
    </row>
    <row r="157" spans="1:18" ht="47.15" customHeight="1" x14ac:dyDescent="0.45">
      <c r="A157" s="406">
        <v>15</v>
      </c>
      <c r="B157" s="521" t="str">
        <f>IFERROR(VLOOKUP(A157,'Impact Indicators - Section B'!$A$9:$S$27,19,FALSE),"")</f>
        <v/>
      </c>
      <c r="C157" s="426" t="str">
        <f t="array" ref="C157">IFERROR(IF(INDEX('Disaggregation Records'!$E$3:$E$56,MATCH(LEFT(L157,255),LEFT('Disaggregation Records'!$D$3:$D$56,255),0))=0,"",INDEX('Disaggregation Records'!$E$3:$E$56,MATCH(LEFT(L157,255),LEFT('Disaggregation Records'!$D$3:$D$56,255),0))),"")</f>
        <v/>
      </c>
      <c r="D157" s="426" t="str">
        <f t="array" ref="D157">IFERROR(IF(INDEX('Disaggregation Records'!$F$3:$F$56,MATCH(LEFT(L157,255),LEFT('Disaggregation Records'!$D$3:$D$56,255),0))=0,"",INDEX('Disaggregation Records'!$F$3:$F$56,MATCH(LEFT(L157,255),LEFT('Disaggregation Records'!$D$3:$D$56,255),0))),"")</f>
        <v/>
      </c>
      <c r="E157" s="409" t="str">
        <f t="array" ref="E157">IFERROR(IF(INDEX('Disaggregation Data'!$K$3:$K$154,MATCH(LEFT(M157,255),LEFT('Disaggregation Data'!$J$3:$J$154,255),0))=0,"",INDEX('Disaggregation Data'!$K$3:$K$154,MATCH(LEFT(M157,255),LEFT('Disaggregation Data'!$J$3:$J$154,255),0))),"")</f>
        <v/>
      </c>
      <c r="F157" s="409" t="str">
        <f t="array" ref="F157">IFERROR(IF(INDEX('Disaggregation Data'!$L$3:$L$154,MATCH(LEFT(M157,255),LEFT('Disaggregation Data'!$J$3:$J$154,255),0))=0,"",INDEX('Disaggregation Data'!$L$3:$L$154,MATCH(LEFT(M157,255),LEFT('Disaggregation Data'!$J$3:$J$154,255),0))),"")</f>
        <v/>
      </c>
      <c r="G157" s="409" t="str">
        <f t="array" ref="G157">IFERROR(IF(INDEX('Disaggregation Data'!$O$3:$O$154,MATCH(LEFT(M157,255),LEFT('Disaggregation Data'!$J$3:$J$154,255),0))=0,"",INDEX('Disaggregation Data'!$O$3:$O$154,MATCH(LEFT(M157,255),LEFT('Disaggregation Data'!$J$3:$J$154,255),0))),"")</f>
        <v/>
      </c>
      <c r="H157" s="408" t="str">
        <f t="array" ref="H157">IFERROR(IF(INDEX('Disaggregation Data'!$P$3:$P$154,MATCH(LEFT(M157,255),LEFT('Disaggregation Data'!$J$3:$J$154,255),0))=0,"",INDEX('Disaggregation Data'!$P$3:$P$154,MATCH(LEFT(M157,255),LEFT('Disaggregation Data'!$J$3:$J$154,255),0))),"")</f>
        <v/>
      </c>
      <c r="I157" s="409" t="str">
        <f t="array" ref="I157">IFERROR(IF(INDEX('Disaggregation Data'!$M$3:$M$154,MATCH(LEFT(M157,255),LEFT('Disaggregation Data'!$J$3:$J$154,255),0))=0,"",INDEX('Disaggregation Data'!$M$3:$M$154,MATCH(LEFT(M157,255),LEFT('Disaggregation Data'!$J$3:$J$154,255),0))),"")</f>
        <v/>
      </c>
      <c r="J157" s="408" t="str">
        <f t="array" ref="J157">IFERROR(IF(INDEX('Disaggregation Data'!$N$3:$N$154,MATCH(LEFT(M157,255),LEFT('Disaggregation Data'!$J$3:$J$154,255),0))=0,"",INDEX('Disaggregation Data'!$N$3:$N$154,MATCH(LEFT(M157,255),LEFT('Disaggregation Data'!$J$3:$J$154,255),0))),"")</f>
        <v/>
      </c>
      <c r="K157" s="522">
        <f t="shared" si="8"/>
        <v>118</v>
      </c>
      <c r="L157" s="522" t="str">
        <f t="shared" si="9"/>
        <v/>
      </c>
      <c r="M157" s="522" t="str">
        <f t="shared" si="10"/>
        <v/>
      </c>
      <c r="N157" s="481" t="b">
        <f t="shared" si="11"/>
        <v>0</v>
      </c>
      <c r="O157" s="486" t="s">
        <v>1530</v>
      </c>
      <c r="P157" s="505" t="str">
        <f t="array" ref="P157">IFERROR(IF(INDEX('Disaggregation Records'!$G$3:$G$56,MATCH(LEFT(L157,255),LEFT('Disaggregation Records'!$D$3:$D$56,255),0))=0,"",INDEX('Disaggregation Records'!$G$3:$G$56,MATCH(LEFT(L157,255),LEFT('Disaggregation Records'!$D$3:$D$56,255),0))),"")</f>
        <v/>
      </c>
      <c r="Q157" s="520" t="s">
        <v>426</v>
      </c>
      <c r="R157" s="47"/>
    </row>
    <row r="158" spans="1:18" ht="47.15" customHeight="1" x14ac:dyDescent="0.45">
      <c r="A158" s="406">
        <v>15</v>
      </c>
      <c r="B158" s="521" t="str">
        <f>IFERROR(VLOOKUP(A158,'Impact Indicators - Section B'!$A$9:$S$27,19,FALSE),"")</f>
        <v/>
      </c>
      <c r="C158" s="426" t="str">
        <f t="array" ref="C158">IFERROR(IF(INDEX('Disaggregation Records'!$E$3:$E$56,MATCH(LEFT(L158,255),LEFT('Disaggregation Records'!$D$3:$D$56,255),0))=0,"",INDEX('Disaggregation Records'!$E$3:$E$56,MATCH(LEFT(L158,255),LEFT('Disaggregation Records'!$D$3:$D$56,255),0))),"")</f>
        <v/>
      </c>
      <c r="D158" s="426" t="str">
        <f t="array" ref="D158">IFERROR(IF(INDEX('Disaggregation Records'!$F$3:$F$56,MATCH(LEFT(L158,255),LEFT('Disaggregation Records'!$D$3:$D$56,255),0))=0,"",INDEX('Disaggregation Records'!$F$3:$F$56,MATCH(LEFT(L158,255),LEFT('Disaggregation Records'!$D$3:$D$56,255),0))),"")</f>
        <v/>
      </c>
      <c r="E158" s="409" t="str">
        <f t="array" ref="E158">IFERROR(IF(INDEX('Disaggregation Data'!$K$3:$K$154,MATCH(LEFT(M158,255),LEFT('Disaggregation Data'!$J$3:$J$154,255),0))=0,"",INDEX('Disaggregation Data'!$K$3:$K$154,MATCH(LEFT(M158,255),LEFT('Disaggregation Data'!$J$3:$J$154,255),0))),"")</f>
        <v/>
      </c>
      <c r="F158" s="409" t="str">
        <f t="array" ref="F158">IFERROR(IF(INDEX('Disaggregation Data'!$L$3:$L$154,MATCH(LEFT(M158,255),LEFT('Disaggregation Data'!$J$3:$J$154,255),0))=0,"",INDEX('Disaggregation Data'!$L$3:$L$154,MATCH(LEFT(M158,255),LEFT('Disaggregation Data'!$J$3:$J$154,255),0))),"")</f>
        <v/>
      </c>
      <c r="G158" s="409" t="str">
        <f t="array" ref="G158">IFERROR(IF(INDEX('Disaggregation Data'!$O$3:$O$154,MATCH(LEFT(M158,255),LEFT('Disaggregation Data'!$J$3:$J$154,255),0))=0,"",INDEX('Disaggregation Data'!$O$3:$O$154,MATCH(LEFT(M158,255),LEFT('Disaggregation Data'!$J$3:$J$154,255),0))),"")</f>
        <v/>
      </c>
      <c r="H158" s="408" t="str">
        <f t="array" ref="H158">IFERROR(IF(INDEX('Disaggregation Data'!$P$3:$P$154,MATCH(LEFT(M158,255),LEFT('Disaggregation Data'!$J$3:$J$154,255),0))=0,"",INDEX('Disaggregation Data'!$P$3:$P$154,MATCH(LEFT(M158,255),LEFT('Disaggregation Data'!$J$3:$J$154,255),0))),"")</f>
        <v/>
      </c>
      <c r="I158" s="409" t="str">
        <f t="array" ref="I158">IFERROR(IF(INDEX('Disaggregation Data'!$M$3:$M$154,MATCH(LEFT(M158,255),LEFT('Disaggregation Data'!$J$3:$J$154,255),0))=0,"",INDEX('Disaggregation Data'!$M$3:$M$154,MATCH(LEFT(M158,255),LEFT('Disaggregation Data'!$J$3:$J$154,255),0))),"")</f>
        <v/>
      </c>
      <c r="J158" s="408" t="str">
        <f t="array" ref="J158">IFERROR(IF(INDEX('Disaggregation Data'!$N$3:$N$154,MATCH(LEFT(M158,255),LEFT('Disaggregation Data'!$J$3:$J$154,255),0))=0,"",INDEX('Disaggregation Data'!$N$3:$N$154,MATCH(LEFT(M158,255),LEFT('Disaggregation Data'!$J$3:$J$154,255),0))),"")</f>
        <v/>
      </c>
      <c r="K158" s="522">
        <f t="shared" si="8"/>
        <v>119</v>
      </c>
      <c r="L158" s="522" t="str">
        <f t="shared" si="9"/>
        <v/>
      </c>
      <c r="M158" s="522" t="str">
        <f t="shared" si="10"/>
        <v/>
      </c>
      <c r="N158" s="481" t="b">
        <f t="shared" si="11"/>
        <v>0</v>
      </c>
      <c r="O158" s="486" t="s">
        <v>1531</v>
      </c>
      <c r="P158" s="505" t="str">
        <f t="array" ref="P158">IFERROR(IF(INDEX('Disaggregation Records'!$G$3:$G$56,MATCH(LEFT(L158,255),LEFT('Disaggregation Records'!$D$3:$D$56,255),0))=0,"",INDEX('Disaggregation Records'!$G$3:$G$56,MATCH(LEFT(L158,255),LEFT('Disaggregation Records'!$D$3:$D$56,255),0))),"")</f>
        <v/>
      </c>
      <c r="Q158" s="520" t="s">
        <v>426</v>
      </c>
      <c r="R158" s="47"/>
    </row>
    <row r="159" spans="1:18" ht="0.65" customHeight="1" thickBot="1" x14ac:dyDescent="0.5">
      <c r="A159" s="62"/>
      <c r="B159" s="63"/>
      <c r="C159" s="63"/>
      <c r="D159" s="63"/>
      <c r="E159" s="63"/>
      <c r="F159" s="63"/>
      <c r="G159" s="63"/>
      <c r="H159" s="63"/>
      <c r="I159" s="63"/>
      <c r="J159" s="122"/>
      <c r="K159" s="370"/>
      <c r="L159" s="370"/>
      <c r="M159" s="370"/>
      <c r="N159" s="370"/>
      <c r="O159" s="371"/>
      <c r="P159" s="372"/>
      <c r="Q159" s="322"/>
      <c r="R159" s="57"/>
    </row>
    <row r="160" spans="1:18" ht="39" customHeight="1" thickBot="1" x14ac:dyDescent="0.5">
      <c r="J160" s="123"/>
      <c r="K160" s="373"/>
      <c r="L160" s="373"/>
      <c r="M160" s="373"/>
      <c r="N160" s="373"/>
      <c r="O160" s="374"/>
      <c r="P160" s="375"/>
      <c r="Q160" s="133"/>
    </row>
    <row r="161" spans="1:18" ht="26.4" hidden="1" customHeight="1" x14ac:dyDescent="0.45">
      <c r="J161" s="123"/>
      <c r="K161" s="373"/>
      <c r="L161" s="373"/>
      <c r="M161" s="373"/>
      <c r="N161" s="373"/>
      <c r="O161" s="374"/>
      <c r="P161" s="375"/>
      <c r="Q161" s="133"/>
    </row>
    <row r="162" spans="1:18" ht="29.15" hidden="1" customHeight="1" x14ac:dyDescent="0.45">
      <c r="J162" s="123"/>
      <c r="K162" s="373"/>
      <c r="L162" s="373"/>
      <c r="M162" s="373"/>
      <c r="N162" s="373"/>
      <c r="O162" s="374"/>
      <c r="P162" s="375"/>
      <c r="Q162" s="133"/>
    </row>
    <row r="163" spans="1:18" ht="20.399999999999999" hidden="1" customHeight="1" x14ac:dyDescent="0.45">
      <c r="J163" s="123"/>
      <c r="K163" s="373"/>
      <c r="L163" s="373"/>
      <c r="M163" s="373"/>
      <c r="N163" s="373"/>
      <c r="O163" s="374"/>
      <c r="P163" s="375"/>
      <c r="Q163" s="133"/>
    </row>
    <row r="164" spans="1:18" ht="35.15" hidden="1" customHeight="1" thickBot="1" x14ac:dyDescent="0.5">
      <c r="J164" s="123"/>
      <c r="K164" s="373"/>
      <c r="L164" s="373"/>
      <c r="M164" s="373"/>
      <c r="N164" s="373"/>
      <c r="O164" s="374"/>
      <c r="P164" s="375"/>
      <c r="Q164" s="133"/>
    </row>
    <row r="165" spans="1:18" ht="26.25" customHeight="1" thickBot="1" x14ac:dyDescent="0.5">
      <c r="A165" s="594" t="s">
        <v>283</v>
      </c>
      <c r="B165" s="595"/>
      <c r="C165" s="595"/>
      <c r="D165" s="595"/>
      <c r="E165" s="595"/>
      <c r="F165" s="595"/>
      <c r="G165" s="595"/>
      <c r="H165" s="595"/>
      <c r="I165" s="119"/>
      <c r="J165" s="124"/>
      <c r="K165" s="376"/>
      <c r="L165" s="377"/>
      <c r="M165" s="377"/>
      <c r="N165" s="377"/>
      <c r="O165" s="368"/>
      <c r="P165" s="369"/>
      <c r="Q165" s="326"/>
      <c r="R165" s="46"/>
    </row>
    <row r="166" spans="1:18" ht="49.5" customHeight="1" x14ac:dyDescent="0.45">
      <c r="A166" s="488" t="s">
        <v>284</v>
      </c>
      <c r="B166" s="488" t="s">
        <v>283</v>
      </c>
      <c r="C166" s="488" t="s">
        <v>303</v>
      </c>
      <c r="D166" s="489" t="s">
        <v>304</v>
      </c>
      <c r="E166" s="488" t="s">
        <v>267</v>
      </c>
      <c r="F166" s="488" t="s">
        <v>305</v>
      </c>
      <c r="G166" s="488" t="s">
        <v>306</v>
      </c>
      <c r="H166" s="488" t="s">
        <v>273</v>
      </c>
      <c r="I166" s="488" t="s">
        <v>207</v>
      </c>
      <c r="J166" s="488" t="s">
        <v>208</v>
      </c>
      <c r="K166" s="486">
        <v>0</v>
      </c>
      <c r="L166" s="424" t="s">
        <v>67</v>
      </c>
      <c r="M166" s="424" t="s">
        <v>149</v>
      </c>
      <c r="N166" s="424" t="s">
        <v>23</v>
      </c>
      <c r="O166" s="490" t="s">
        <v>25</v>
      </c>
      <c r="P166" s="523" t="s">
        <v>167</v>
      </c>
      <c r="Q166" s="520" t="s">
        <v>324</v>
      </c>
      <c r="R166" s="47"/>
    </row>
    <row r="167" spans="1:18" ht="47.15" hidden="1" customHeight="1" x14ac:dyDescent="0.45">
      <c r="A167" s="406" t="s">
        <v>46</v>
      </c>
      <c r="B167" s="521" t="str">
        <f>IFERROR(VLOOKUP(A167,'Outcome Indicators - Section C'!$A$10:$S$27,19,FALSE),"")</f>
        <v/>
      </c>
      <c r="C167" s="426" t="str">
        <f t="array" ref="C167">IFERROR(IF(INDEX('Disaggregation Records'!$E$59:$E$92,MATCH(LEFT(L167,255),LEFT('Disaggregation Records'!$D$59:$D$92,255),0))=0,"",INDEX('Disaggregation Records'!$E$59:$E$92,MATCH(LEFT(L167,255),LEFT('Disaggregation Records'!$D$59:$D$92,255),0))),"")</f>
        <v/>
      </c>
      <c r="D167" s="426" t="str">
        <f t="array" ref="D167">IFERROR(IF(INDEX('Disaggregation Records'!$F$59:$F$92,MATCH(LEFT(L167,255),LEFT('Disaggregation Records'!$D$59:$D$92,255),0))=0,"",INDEX('Disaggregation Records'!$F$59:$F$92,MATCH(LEFT(L167,255),LEFT('Disaggregation Records'!$D$59:$D$92,255),0))),"")</f>
        <v/>
      </c>
      <c r="E167" s="409" t="str">
        <f t="array" ref="E167">IFERROR(IF(INDEX('Disaggregation Data'!$K$159:$K$310,MATCH(LEFT(M167,255),LEFT('Disaggregation Data'!$J$159:$J$310,255),0))=0,"",INDEX('Disaggregation Data'!$K$159:$K$310,MATCH(LEFT(M167,255),LEFT('Disaggregation Data'!J$159:$J$310,255),0))),"")</f>
        <v/>
      </c>
      <c r="F167" s="409" t="str">
        <f t="array" ref="F167">IFERROR(IF(INDEX('Disaggregation Data'!$L$159:$L$310,MATCH(LEFT(M167,255),LEFT('Disaggregation Data'!$J$159:$J$310,255),0))=0,"",INDEX('Disaggregation Data'!$L$159:$L$310,MATCH(LEFT(M167,255),LEFT('Disaggregation Data'!J$159:$J$310,255),0))),"")</f>
        <v/>
      </c>
      <c r="G167" s="409" t="str">
        <f t="array" ref="G167">IFERROR(IF(INDEX('Disaggregation Data'!$O$159:$O$310,MATCH(LEFT(M167,255),LEFT('Disaggregation Data'!$J$159:$J$310,255),0))=0,"",INDEX('Disaggregation Data'!$O$159:$O$310,MATCH(LEFT(M167,255),LEFT('Disaggregation Data'!J$159:$J$310,255),0))),"")</f>
        <v/>
      </c>
      <c r="H167" s="408" t="str">
        <f t="array" ref="H167">IFERROR(IF(INDEX('Disaggregation Data'!$P$159:$P$310,MATCH(LEFT(M167,255),LEFT('Disaggregation Data'!$J$159:$J$310,255),0))=0,"",INDEX('Disaggregation Data'!$P$159:$P$310,MATCH(LEFT(M167,255),LEFT('Disaggregation Data'!J$159:$J$310,255),0))),"")</f>
        <v/>
      </c>
      <c r="I167" s="409" t="str">
        <f t="array" ref="I167">IFERROR(IF(INDEX('Disaggregation Data'!$M$159:$M$310,MATCH(LEFT(M167,255),LEFT('Disaggregation Data'!$J$159:$J$310,255),0))=0,"",INDEX('Disaggregation Data'!$M$159:$M$310,MATCH(LEFT(M167,255),LEFT('Disaggregation Data'!J$159:$J$310,255),0))),"")</f>
        <v/>
      </c>
      <c r="J167" s="408" t="str">
        <f t="array" ref="J167">IFERROR(IF(INDEX('Disaggregation Data'!$N$159:$N$310,MATCH(LEFT(M167,255),LEFT('Disaggregation Data'!$J$159:$J$310,255),0))=0,"",INDEX('Disaggregation Data'!$N$159:$N$310,MATCH(LEFT(M167,255),LEFT('Disaggregation Data'!J$159:$J$310,255),0))),"")</f>
        <v/>
      </c>
      <c r="K167" s="522">
        <f>IF(B167=B166,K166+1,0)</f>
        <v>0</v>
      </c>
      <c r="L167" s="522" t="str">
        <f>IF(B167&lt;&gt;"",B167&amp;"-"&amp;K167,"")</f>
        <v/>
      </c>
      <c r="M167" s="522" t="str">
        <f>IF(B167&lt;&gt;"",B167&amp;C167&amp;D167,"")</f>
        <v/>
      </c>
      <c r="N167" s="481" t="b">
        <f>IFERROR(IF(B167&lt;&gt;"",TRUE,FALSE),"")</f>
        <v>0</v>
      </c>
      <c r="O167" s="486" t="s">
        <v>24</v>
      </c>
      <c r="P167" s="523" t="str">
        <f t="array" ref="P167">IFERROR(IF(INDEX('Disaggregation Records'!$G$59:$G$92,MATCH(LEFT(L167,255),LEFT('Disaggregation Records'!$D$59:$D$92,255),0))=0,"",INDEX('Disaggregation Records'!$G$59:$G$92,MATCH(LEFT(L167,255),LEFT('Disaggregation Records'!$D$59:$D$92,255),0))),"")</f>
        <v/>
      </c>
      <c r="Q167" s="520" t="s">
        <v>24</v>
      </c>
      <c r="R167" s="47"/>
    </row>
    <row r="168" spans="1:18" ht="47.15" customHeight="1" x14ac:dyDescent="0.45">
      <c r="A168" s="406">
        <v>1</v>
      </c>
      <c r="B168" s="521" t="str">
        <f>IFERROR(VLOOKUP(A168,'Outcome Indicators - Section C'!$A$10:$S$27,19,FALSE),"")</f>
        <v>HIV O-1(M): Porcentaje de adultos y niños con VIH que se sabe están bajo tratamiento 12 meses después de iniciar tratamiento antirretroviral</v>
      </c>
      <c r="C168" s="426" t="str">
        <f t="array" ref="C168">IFERROR(IF(INDEX('Disaggregation Records'!$E$59:$E$92,MATCH(LEFT(L168,255),LEFT('Disaggregation Records'!$D$59:$D$92,255),0))=0,"",INDEX('Disaggregation Records'!$E$59:$E$92,MATCH(LEFT(L168,255),LEFT('Disaggregation Records'!$D$59:$D$92,255),0))),"")</f>
        <v>Sexo</v>
      </c>
      <c r="D168" s="426" t="str">
        <f t="array" ref="D168">IFERROR(IF(INDEX('Disaggregation Records'!$F$59:$F$92,MATCH(LEFT(L168,255),LEFT('Disaggregation Records'!$D$59:$D$92,255),0))=0,"",INDEX('Disaggregation Records'!$F$59:$F$92,MATCH(LEFT(L168,255),LEFT('Disaggregation Records'!$D$59:$D$92,255),0))),"")</f>
        <v>Hombres</v>
      </c>
      <c r="E168" s="409" t="str">
        <f t="array" ref="E168">IFERROR(IF(INDEX('Disaggregation Data'!$K$159:$K$310,MATCH(LEFT(M168,255),LEFT('Disaggregation Data'!$J$159:$J$310,255),0))=0,"",INDEX('Disaggregation Data'!$K$159:$K$310,MATCH(LEFT(M168,255),LEFT('Disaggregation Data'!J$159:$J$310,255),0))),"")</f>
        <v/>
      </c>
      <c r="F168" s="409" t="str">
        <f t="array" ref="F168">IFERROR(IF(INDEX('Disaggregation Data'!$L$159:$L$310,MATCH(LEFT(M168,255),LEFT('Disaggregation Data'!$J$159:$J$310,255),0))=0,"",INDEX('Disaggregation Data'!$L$159:$L$310,MATCH(LEFT(M168,255),LEFT('Disaggregation Data'!J$159:$J$310,255),0))),"")</f>
        <v/>
      </c>
      <c r="G168" s="409" t="str">
        <f t="array" ref="G168">IFERROR(IF(INDEX('Disaggregation Data'!$O$159:$O$310,MATCH(LEFT(M168,255),LEFT('Disaggregation Data'!$J$159:$J$310,255),0))=0,"",INDEX('Disaggregation Data'!$O$159:$O$310,MATCH(LEFT(M168,255),LEFT('Disaggregation Data'!J$159:$J$310,255),0))),"")</f>
        <v/>
      </c>
      <c r="H168" s="408" t="str">
        <f t="array" ref="H168">IFERROR(IF(INDEX('Disaggregation Data'!$P$159:$P$310,MATCH(LEFT(M168,255),LEFT('Disaggregation Data'!$J$159:$J$310,255),0))=0,"",INDEX('Disaggregation Data'!$P$159:$P$310,MATCH(LEFT(M168,255),LEFT('Disaggregation Data'!J$159:$J$310,255),0))),"")</f>
        <v/>
      </c>
      <c r="I168" s="409" t="str">
        <f t="array" ref="I168">IFERROR(IF(INDEX('Disaggregation Data'!$M$159:$M$310,MATCH(LEFT(M168,255),LEFT('Disaggregation Data'!$J$159:$J$310,255),0))=0,"",INDEX('Disaggregation Data'!$M$159:$M$310,MATCH(LEFT(M168,255),LEFT('Disaggregation Data'!J$159:$J$310,255),0))),"")</f>
        <v/>
      </c>
      <c r="J168" s="408" t="str">
        <f t="array" ref="J168">IFERROR(IF(INDEX('Disaggregation Data'!$N$159:$N$310,MATCH(LEFT(M168,255),LEFT('Disaggregation Data'!$J$159:$J$310,255),0))=0,"",INDEX('Disaggregation Data'!$N$159:$N$310,MATCH(LEFT(M168,255),LEFT('Disaggregation Data'!J$159:$J$310,255),0))),"")</f>
        <v/>
      </c>
      <c r="K168" s="522">
        <f t="shared" ref="K168:K231" si="12">IF(B168=B167,K167+1,0)</f>
        <v>0</v>
      </c>
      <c r="L168" s="522" t="str">
        <f t="shared" ref="L168:L231" si="13">IF(B168&lt;&gt;"",B168&amp;"-"&amp;K168,"")</f>
        <v>HIV O-1(M): Porcentaje de adultos y niños con VIH que se sabe están bajo tratamiento 12 meses después de iniciar tratamiento antirretroviral-0</v>
      </c>
      <c r="M168" s="522" t="str">
        <f t="shared" ref="M168:M231" si="14">IF(B168&lt;&gt;"",B168&amp;C168&amp;D168,"")</f>
        <v>HIV O-1(M): Porcentaje de adultos y niños con VIH que se sabe están bajo tratamiento 12 meses después de iniciar tratamiento antirretroviralSexoHombres</v>
      </c>
      <c r="N168" s="481" t="b">
        <f t="shared" ref="N168:N231" si="15">IFERROR(IF(B168&lt;&gt;"",TRUE,FALSE),"")</f>
        <v>1</v>
      </c>
      <c r="O168" s="486" t="s">
        <v>1532</v>
      </c>
      <c r="P168" s="523" t="str">
        <f t="array" ref="P168">IFERROR(IF(INDEX('Disaggregation Records'!$G$59:$G$92,MATCH(LEFT(L168,255),LEFT('Disaggregation Records'!$D$59:$D$92,255),0))=0,"",INDEX('Disaggregation Records'!$G$59:$G$92,MATCH(LEFT(L168,255),LEFT('Disaggregation Records'!$D$59:$D$92,255),0))),"")</f>
        <v>a1L36000000zoL1EAI</v>
      </c>
      <c r="Q168" s="520" t="s">
        <v>702</v>
      </c>
      <c r="R168" s="47"/>
    </row>
    <row r="169" spans="1:18" ht="47.15" customHeight="1" x14ac:dyDescent="0.45">
      <c r="A169" s="406">
        <v>1</v>
      </c>
      <c r="B169" s="521" t="str">
        <f>IFERROR(VLOOKUP(A169,'Outcome Indicators - Section C'!$A$10:$S$27,19,FALSE),"")</f>
        <v>HIV O-1(M): Porcentaje de adultos y niños con VIH que se sabe están bajo tratamiento 12 meses después de iniciar tratamiento antirretroviral</v>
      </c>
      <c r="C169" s="426" t="str">
        <f t="array" ref="C169">IFERROR(IF(INDEX('Disaggregation Records'!$E$59:$E$92,MATCH(LEFT(L169,255),LEFT('Disaggregation Records'!$D$59:$D$92,255),0))=0,"",INDEX('Disaggregation Records'!$E$59:$E$92,MATCH(LEFT(L169,255),LEFT('Disaggregation Records'!$D$59:$D$92,255),0))),"")</f>
        <v>Sexo</v>
      </c>
      <c r="D169" s="426" t="str">
        <f t="array" ref="D169">IFERROR(IF(INDEX('Disaggregation Records'!$F$59:$F$92,MATCH(LEFT(L169,255),LEFT('Disaggregation Records'!$D$59:$D$92,255),0))=0,"",INDEX('Disaggregation Records'!$F$59:$F$92,MATCH(LEFT(L169,255),LEFT('Disaggregation Records'!$D$59:$D$92,255),0))),"")</f>
        <v>Mujeres</v>
      </c>
      <c r="E169" s="409" t="str">
        <f t="array" ref="E169">IFERROR(IF(INDEX('Disaggregation Data'!$K$159:$K$310,MATCH(LEFT(M169,255),LEFT('Disaggregation Data'!$J$159:$J$310,255),0))=0,"",INDEX('Disaggregation Data'!$K$159:$K$310,MATCH(LEFT(M169,255),LEFT('Disaggregation Data'!J$159:$J$310,255),0))),"")</f>
        <v/>
      </c>
      <c r="F169" s="409" t="str">
        <f t="array" ref="F169">IFERROR(IF(INDEX('Disaggregation Data'!$L$159:$L$310,MATCH(LEFT(M169,255),LEFT('Disaggregation Data'!$J$159:$J$310,255),0))=0,"",INDEX('Disaggregation Data'!$L$159:$L$310,MATCH(LEFT(M169,255),LEFT('Disaggregation Data'!J$159:$J$310,255),0))),"")</f>
        <v/>
      </c>
      <c r="G169" s="409" t="str">
        <f t="array" ref="G169">IFERROR(IF(INDEX('Disaggregation Data'!$O$159:$O$310,MATCH(LEFT(M169,255),LEFT('Disaggregation Data'!$J$159:$J$310,255),0))=0,"",INDEX('Disaggregation Data'!$O$159:$O$310,MATCH(LEFT(M169,255),LEFT('Disaggregation Data'!J$159:$J$310,255),0))),"")</f>
        <v/>
      </c>
      <c r="H169" s="408" t="str">
        <f t="array" ref="H169">IFERROR(IF(INDEX('Disaggregation Data'!$P$159:$P$310,MATCH(LEFT(M169,255),LEFT('Disaggregation Data'!$J$159:$J$310,255),0))=0,"",INDEX('Disaggregation Data'!$P$159:$P$310,MATCH(LEFT(M169,255),LEFT('Disaggregation Data'!J$159:$J$310,255),0))),"")</f>
        <v/>
      </c>
      <c r="I169" s="409" t="str">
        <f t="array" ref="I169">IFERROR(IF(INDEX('Disaggregation Data'!$M$159:$M$310,MATCH(LEFT(M169,255),LEFT('Disaggregation Data'!$J$159:$J$310,255),0))=0,"",INDEX('Disaggregation Data'!$M$159:$M$310,MATCH(LEFT(M169,255),LEFT('Disaggregation Data'!J$159:$J$310,255),0))),"")</f>
        <v/>
      </c>
      <c r="J169" s="408" t="str">
        <f t="array" ref="J169">IFERROR(IF(INDEX('Disaggregation Data'!$N$159:$N$310,MATCH(LEFT(M169,255),LEFT('Disaggregation Data'!$J$159:$J$310,255),0))=0,"",INDEX('Disaggregation Data'!$N$159:$N$310,MATCH(LEFT(M169,255),LEFT('Disaggregation Data'!J$159:$J$310,255),0))),"")</f>
        <v/>
      </c>
      <c r="K169" s="522">
        <f t="shared" si="12"/>
        <v>1</v>
      </c>
      <c r="L169" s="522" t="str">
        <f t="shared" si="13"/>
        <v>HIV O-1(M): Porcentaje de adultos y niños con VIH que se sabe están bajo tratamiento 12 meses después de iniciar tratamiento antirretroviral-1</v>
      </c>
      <c r="M169" s="522" t="str">
        <f t="shared" si="14"/>
        <v>HIV O-1(M): Porcentaje de adultos y niños con VIH que se sabe están bajo tratamiento 12 meses después de iniciar tratamiento antirretroviralSexoMujeres</v>
      </c>
      <c r="N169" s="481" t="b">
        <f t="shared" si="15"/>
        <v>1</v>
      </c>
      <c r="O169" s="486" t="s">
        <v>1533</v>
      </c>
      <c r="P169" s="523" t="str">
        <f t="array" ref="P169">IFERROR(IF(INDEX('Disaggregation Records'!$G$59:$G$92,MATCH(LEFT(L169,255),LEFT('Disaggregation Records'!$D$59:$D$92,255),0))=0,"",INDEX('Disaggregation Records'!$G$59:$G$92,MATCH(LEFT(L169,255),LEFT('Disaggregation Records'!$D$59:$D$92,255),0))),"")</f>
        <v>a1L36000000zoL2EAI</v>
      </c>
      <c r="Q169" s="520" t="s">
        <v>702</v>
      </c>
      <c r="R169" s="47"/>
    </row>
    <row r="170" spans="1:18" ht="47.15" customHeight="1" x14ac:dyDescent="0.45">
      <c r="A170" s="406">
        <v>1</v>
      </c>
      <c r="B170" s="521" t="str">
        <f>IFERROR(VLOOKUP(A170,'Outcome Indicators - Section C'!$A$10:$S$27,19,FALSE),"")</f>
        <v>HIV O-1(M): Porcentaje de adultos y niños con VIH que se sabe están bajo tratamiento 12 meses después de iniciar tratamiento antirretroviral</v>
      </c>
      <c r="C170" s="426" t="str">
        <f t="array" ref="C170">IFERROR(IF(INDEX('Disaggregation Records'!$E$59:$E$92,MATCH(LEFT(L170,255),LEFT('Disaggregation Records'!$D$59:$D$92,255),0))=0,"",INDEX('Disaggregation Records'!$E$59:$E$92,MATCH(LEFT(L170,255),LEFT('Disaggregation Records'!$D$59:$D$92,255),0))),"")</f>
        <v>Edad</v>
      </c>
      <c r="D170" s="426" t="str">
        <f t="array" ref="D170">IFERROR(IF(INDEX('Disaggregation Records'!$F$59:$F$92,MATCH(LEFT(L170,255),LEFT('Disaggregation Records'!$D$59:$D$92,255),0))=0,"",INDEX('Disaggregation Records'!$F$59:$F$92,MATCH(LEFT(L170,255),LEFT('Disaggregation Records'!$D$59:$D$92,255),0))),"")</f>
        <v>&lt;15</v>
      </c>
      <c r="E170" s="409" t="str">
        <f t="array" ref="E170">IFERROR(IF(INDEX('Disaggregation Data'!$K$159:$K$310,MATCH(LEFT(M170,255),LEFT('Disaggregation Data'!$J$159:$J$310,255),0))=0,"",INDEX('Disaggregation Data'!$K$159:$K$310,MATCH(LEFT(M170,255),LEFT('Disaggregation Data'!J$159:$J$310,255),0))),"")</f>
        <v/>
      </c>
      <c r="F170" s="409" t="str">
        <f t="array" ref="F170">IFERROR(IF(INDEX('Disaggregation Data'!$L$159:$L$310,MATCH(LEFT(M170,255),LEFT('Disaggregation Data'!$J$159:$J$310,255),0))=0,"",INDEX('Disaggregation Data'!$L$159:$L$310,MATCH(LEFT(M170,255),LEFT('Disaggregation Data'!J$159:$J$310,255),0))),"")</f>
        <v/>
      </c>
      <c r="G170" s="409" t="str">
        <f t="array" ref="G170">IFERROR(IF(INDEX('Disaggregation Data'!$O$159:$O$310,MATCH(LEFT(M170,255),LEFT('Disaggregation Data'!$J$159:$J$310,255),0))=0,"",INDEX('Disaggregation Data'!$O$159:$O$310,MATCH(LEFT(M170,255),LEFT('Disaggregation Data'!J$159:$J$310,255),0))),"")</f>
        <v/>
      </c>
      <c r="H170" s="408" t="str">
        <f t="array" ref="H170">IFERROR(IF(INDEX('Disaggregation Data'!$P$159:$P$310,MATCH(LEFT(M170,255),LEFT('Disaggregation Data'!$J$159:$J$310,255),0))=0,"",INDEX('Disaggregation Data'!$P$159:$P$310,MATCH(LEFT(M170,255),LEFT('Disaggregation Data'!J$159:$J$310,255),0))),"")</f>
        <v/>
      </c>
      <c r="I170" s="409" t="str">
        <f t="array" ref="I170">IFERROR(IF(INDEX('Disaggregation Data'!$M$159:$M$310,MATCH(LEFT(M170,255),LEFT('Disaggregation Data'!$J$159:$J$310,255),0))=0,"",INDEX('Disaggregation Data'!$M$159:$M$310,MATCH(LEFT(M170,255),LEFT('Disaggregation Data'!J$159:$J$310,255),0))),"")</f>
        <v/>
      </c>
      <c r="J170" s="408" t="str">
        <f t="array" ref="J170">IFERROR(IF(INDEX('Disaggregation Data'!$N$159:$N$310,MATCH(LEFT(M170,255),LEFT('Disaggregation Data'!$J$159:$J$310,255),0))=0,"",INDEX('Disaggregation Data'!$N$159:$N$310,MATCH(LEFT(M170,255),LEFT('Disaggregation Data'!J$159:$J$310,255),0))),"")</f>
        <v/>
      </c>
      <c r="K170" s="522">
        <f t="shared" si="12"/>
        <v>2</v>
      </c>
      <c r="L170" s="522" t="str">
        <f t="shared" si="13"/>
        <v>HIV O-1(M): Porcentaje de adultos y niños con VIH que se sabe están bajo tratamiento 12 meses después de iniciar tratamiento antirretroviral-2</v>
      </c>
      <c r="M170" s="522" t="str">
        <f t="shared" si="14"/>
        <v>HIV O-1(M): Porcentaje de adultos y niños con VIH que se sabe están bajo tratamiento 12 meses después de iniciar tratamiento antirretroviralEdad&lt;15</v>
      </c>
      <c r="N170" s="481" t="b">
        <f t="shared" si="15"/>
        <v>1</v>
      </c>
      <c r="O170" s="486" t="s">
        <v>1534</v>
      </c>
      <c r="P170" s="523" t="str">
        <f t="array" ref="P170">IFERROR(IF(INDEX('Disaggregation Records'!$G$59:$G$92,MATCH(LEFT(L170,255),LEFT('Disaggregation Records'!$D$59:$D$92,255),0))=0,"",INDEX('Disaggregation Records'!$G$59:$G$92,MATCH(LEFT(L170,255),LEFT('Disaggregation Records'!$D$59:$D$92,255),0))),"")</f>
        <v>a1L36000000zoL4EAI</v>
      </c>
      <c r="Q170" s="520" t="s">
        <v>702</v>
      </c>
      <c r="R170" s="47"/>
    </row>
    <row r="171" spans="1:18" ht="47.15" customHeight="1" x14ac:dyDescent="0.45">
      <c r="A171" s="406">
        <v>1</v>
      </c>
      <c r="B171" s="521" t="str">
        <f>IFERROR(VLOOKUP(A171,'Outcome Indicators - Section C'!$A$10:$S$27,19,FALSE),"")</f>
        <v>HIV O-1(M): Porcentaje de adultos y niños con VIH que se sabe están bajo tratamiento 12 meses después de iniciar tratamiento antirretroviral</v>
      </c>
      <c r="C171" s="426" t="str">
        <f t="array" ref="C171">IFERROR(IF(INDEX('Disaggregation Records'!$E$59:$E$92,MATCH(LEFT(L171,255),LEFT('Disaggregation Records'!$D$59:$D$92,255),0))=0,"",INDEX('Disaggregation Records'!$E$59:$E$92,MATCH(LEFT(L171,255),LEFT('Disaggregation Records'!$D$59:$D$92,255),0))),"")</f>
        <v>Edad</v>
      </c>
      <c r="D171" s="426" t="str">
        <f t="array" ref="D171">IFERROR(IF(INDEX('Disaggregation Records'!$F$59:$F$92,MATCH(LEFT(L171,255),LEFT('Disaggregation Records'!$D$59:$D$92,255),0))=0,"",INDEX('Disaggregation Records'!$F$59:$F$92,MATCH(LEFT(L171,255),LEFT('Disaggregation Records'!$D$59:$D$92,255),0))),"")</f>
        <v>15+</v>
      </c>
      <c r="E171" s="409" t="str">
        <f t="array" ref="E171">IFERROR(IF(INDEX('Disaggregation Data'!$K$159:$K$310,MATCH(LEFT(M171,255),LEFT('Disaggregation Data'!$J$159:$J$310,255),0))=0,"",INDEX('Disaggregation Data'!$K$159:$K$310,MATCH(LEFT(M171,255),LEFT('Disaggregation Data'!J$159:$J$310,255),0))),"")</f>
        <v/>
      </c>
      <c r="F171" s="409" t="str">
        <f t="array" ref="F171">IFERROR(IF(INDEX('Disaggregation Data'!$L$159:$L$310,MATCH(LEFT(M171,255),LEFT('Disaggregation Data'!$J$159:$J$310,255),0))=0,"",INDEX('Disaggregation Data'!$L$159:$L$310,MATCH(LEFT(M171,255),LEFT('Disaggregation Data'!J$159:$J$310,255),0))),"")</f>
        <v/>
      </c>
      <c r="G171" s="409" t="str">
        <f t="array" ref="G171">IFERROR(IF(INDEX('Disaggregation Data'!$O$159:$O$310,MATCH(LEFT(M171,255),LEFT('Disaggregation Data'!$J$159:$J$310,255),0))=0,"",INDEX('Disaggregation Data'!$O$159:$O$310,MATCH(LEFT(M171,255),LEFT('Disaggregation Data'!J$159:$J$310,255),0))),"")</f>
        <v/>
      </c>
      <c r="H171" s="408" t="str">
        <f t="array" ref="H171">IFERROR(IF(INDEX('Disaggregation Data'!$P$159:$P$310,MATCH(LEFT(M171,255),LEFT('Disaggregation Data'!$J$159:$J$310,255),0))=0,"",INDEX('Disaggregation Data'!$P$159:$P$310,MATCH(LEFT(M171,255),LEFT('Disaggregation Data'!J$159:$J$310,255),0))),"")</f>
        <v/>
      </c>
      <c r="I171" s="409" t="str">
        <f t="array" ref="I171">IFERROR(IF(INDEX('Disaggregation Data'!$M$159:$M$310,MATCH(LEFT(M171,255),LEFT('Disaggregation Data'!$J$159:$J$310,255),0))=0,"",INDEX('Disaggregation Data'!$M$159:$M$310,MATCH(LEFT(M171,255),LEFT('Disaggregation Data'!J$159:$J$310,255),0))),"")</f>
        <v/>
      </c>
      <c r="J171" s="408" t="str">
        <f t="array" ref="J171">IFERROR(IF(INDEX('Disaggregation Data'!$N$159:$N$310,MATCH(LEFT(M171,255),LEFT('Disaggregation Data'!$J$159:$J$310,255),0))=0,"",INDEX('Disaggregation Data'!$N$159:$N$310,MATCH(LEFT(M171,255),LEFT('Disaggregation Data'!J$159:$J$310,255),0))),"")</f>
        <v/>
      </c>
      <c r="K171" s="522">
        <f t="shared" si="12"/>
        <v>3</v>
      </c>
      <c r="L171" s="522" t="str">
        <f t="shared" si="13"/>
        <v>HIV O-1(M): Porcentaje de adultos y niños con VIH que se sabe están bajo tratamiento 12 meses después de iniciar tratamiento antirretroviral-3</v>
      </c>
      <c r="M171" s="522" t="str">
        <f t="shared" si="14"/>
        <v>HIV O-1(M): Porcentaje de adultos y niños con VIH que se sabe están bajo tratamiento 12 meses después de iniciar tratamiento antirretroviralEdad15+</v>
      </c>
      <c r="N171" s="481" t="b">
        <f t="shared" si="15"/>
        <v>1</v>
      </c>
      <c r="O171" s="486" t="s">
        <v>1535</v>
      </c>
      <c r="P171" s="523" t="str">
        <f t="array" ref="P171">IFERROR(IF(INDEX('Disaggregation Records'!$G$59:$G$92,MATCH(LEFT(L171,255),LEFT('Disaggregation Records'!$D$59:$D$92,255),0))=0,"",INDEX('Disaggregation Records'!$G$59:$G$92,MATCH(LEFT(L171,255),LEFT('Disaggregation Records'!$D$59:$D$92,255),0))),"")</f>
        <v>a1L36000000zoL5EAI</v>
      </c>
      <c r="Q171" s="520" t="s">
        <v>702</v>
      </c>
      <c r="R171" s="47"/>
    </row>
    <row r="172" spans="1:18" ht="47.15" customHeight="1" x14ac:dyDescent="0.45">
      <c r="A172" s="406">
        <v>1</v>
      </c>
      <c r="B172" s="521" t="str">
        <f>IFERROR(VLOOKUP(A172,'Outcome Indicators - Section C'!$A$10:$S$27,19,FALSE),"")</f>
        <v>HIV O-1(M): Porcentaje de adultos y niños con VIH que se sabe están bajo tratamiento 12 meses después de iniciar tratamiento antirretroviral</v>
      </c>
      <c r="C172" s="426" t="str">
        <f t="array" ref="C172">IFERROR(IF(INDEX('Disaggregation Records'!$E$59:$E$92,MATCH(LEFT(L172,255),LEFT('Disaggregation Records'!$D$59:$D$92,255),0))=0,"",INDEX('Disaggregation Records'!$E$59:$E$92,MATCH(LEFT(L172,255),LEFT('Disaggregation Records'!$D$59:$D$92,255),0))),"")</f>
        <v>Duración del tratamiento</v>
      </c>
      <c r="D172" s="426" t="str">
        <f t="array" ref="D172">IFERROR(IF(INDEX('Disaggregation Records'!$F$59:$F$92,MATCH(LEFT(L172,255),LEFT('Disaggregation Records'!$D$59:$D$92,255),0))=0,"",INDEX('Disaggregation Records'!$F$59:$F$92,MATCH(LEFT(L172,255),LEFT('Disaggregation Records'!$D$59:$D$92,255),0))),"")</f>
        <v>24 meses después del inicio</v>
      </c>
      <c r="E172" s="409" t="str">
        <f t="array" ref="E172">IFERROR(IF(INDEX('Disaggregation Data'!$K$159:$K$310,MATCH(LEFT(M172,255),LEFT('Disaggregation Data'!$J$159:$J$310,255),0))=0,"",INDEX('Disaggregation Data'!$K$159:$K$310,MATCH(LEFT(M172,255),LEFT('Disaggregation Data'!J$159:$J$310,255),0))),"")</f>
        <v/>
      </c>
      <c r="F172" s="409" t="str">
        <f t="array" ref="F172">IFERROR(IF(INDEX('Disaggregation Data'!$L$159:$L$310,MATCH(LEFT(M172,255),LEFT('Disaggregation Data'!$J$159:$J$310,255),0))=0,"",INDEX('Disaggregation Data'!$L$159:$L$310,MATCH(LEFT(M172,255),LEFT('Disaggregation Data'!J$159:$J$310,255),0))),"")</f>
        <v/>
      </c>
      <c r="G172" s="409" t="str">
        <f t="array" ref="G172">IFERROR(IF(INDEX('Disaggregation Data'!$O$159:$O$310,MATCH(LEFT(M172,255),LEFT('Disaggregation Data'!$J$159:$J$310,255),0))=0,"",INDEX('Disaggregation Data'!$O$159:$O$310,MATCH(LEFT(M172,255),LEFT('Disaggregation Data'!J$159:$J$310,255),0))),"")</f>
        <v/>
      </c>
      <c r="H172" s="408" t="str">
        <f t="array" ref="H172">IFERROR(IF(INDEX('Disaggregation Data'!$P$159:$P$310,MATCH(LEFT(M172,255),LEFT('Disaggregation Data'!$J$159:$J$310,255),0))=0,"",INDEX('Disaggregation Data'!$P$159:$P$310,MATCH(LEFT(M172,255),LEFT('Disaggregation Data'!J$159:$J$310,255),0))),"")</f>
        <v/>
      </c>
      <c r="I172" s="409" t="str">
        <f t="array" ref="I172">IFERROR(IF(INDEX('Disaggregation Data'!$M$159:$M$310,MATCH(LEFT(M172,255),LEFT('Disaggregation Data'!$J$159:$J$310,255),0))=0,"",INDEX('Disaggregation Data'!$M$159:$M$310,MATCH(LEFT(M172,255),LEFT('Disaggregation Data'!J$159:$J$310,255),0))),"")</f>
        <v/>
      </c>
      <c r="J172" s="408" t="str">
        <f t="array" ref="J172">IFERROR(IF(INDEX('Disaggregation Data'!$N$159:$N$310,MATCH(LEFT(M172,255),LEFT('Disaggregation Data'!$J$159:$J$310,255),0))=0,"",INDEX('Disaggregation Data'!$N$159:$N$310,MATCH(LEFT(M172,255),LEFT('Disaggregation Data'!J$159:$J$310,255),0))),"")</f>
        <v/>
      </c>
      <c r="K172" s="522">
        <f t="shared" si="12"/>
        <v>4</v>
      </c>
      <c r="L172" s="522" t="str">
        <f t="shared" si="13"/>
        <v>HIV O-1(M): Porcentaje de adultos y niños con VIH que se sabe están bajo tratamiento 12 meses después de iniciar tratamiento antirretroviral-4</v>
      </c>
      <c r="M172" s="522" t="str">
        <f t="shared" si="14"/>
        <v>HIV O-1(M): Porcentaje de adultos y niños con VIH que se sabe están bajo tratamiento 12 meses después de iniciar tratamiento antirretroviralDuración del tratamiento24 meses después del inicio</v>
      </c>
      <c r="N172" s="481" t="b">
        <f t="shared" si="15"/>
        <v>1</v>
      </c>
      <c r="O172" s="486" t="s">
        <v>1536</v>
      </c>
      <c r="P172" s="523" t="str">
        <f t="array" ref="P172">IFERROR(IF(INDEX('Disaggregation Records'!$G$59:$G$92,MATCH(LEFT(L172,255),LEFT('Disaggregation Records'!$D$59:$D$92,255),0))=0,"",INDEX('Disaggregation Records'!$G$59:$G$92,MATCH(LEFT(L172,255),LEFT('Disaggregation Records'!$D$59:$D$92,255),0))),"")</f>
        <v>a1L36000000zoL6EAI</v>
      </c>
      <c r="Q172" s="520" t="s">
        <v>702</v>
      </c>
      <c r="R172" s="47"/>
    </row>
    <row r="173" spans="1:18" ht="47.15" customHeight="1" x14ac:dyDescent="0.45">
      <c r="A173" s="406">
        <v>1</v>
      </c>
      <c r="B173" s="521" t="str">
        <f>IFERROR(VLOOKUP(A173,'Outcome Indicators - Section C'!$A$10:$S$27,19,FALSE),"")</f>
        <v>HIV O-1(M): Porcentaje de adultos y niños con VIH que se sabe están bajo tratamiento 12 meses después de iniciar tratamiento antirretroviral</v>
      </c>
      <c r="C173" s="426" t="str">
        <f t="array" ref="C173">IFERROR(IF(INDEX('Disaggregation Records'!$E$59:$E$92,MATCH(LEFT(L173,255),LEFT('Disaggregation Records'!$D$59:$D$92,255),0))=0,"",INDEX('Disaggregation Records'!$E$59:$E$92,MATCH(LEFT(L173,255),LEFT('Disaggregation Records'!$D$59:$D$92,255),0))),"")</f>
        <v>Duración del tratamiento</v>
      </c>
      <c r="D173" s="426" t="str">
        <f t="array" ref="D173">IFERROR(IF(INDEX('Disaggregation Records'!$F$59:$F$92,MATCH(LEFT(L173,255),LEFT('Disaggregation Records'!$D$59:$D$92,255),0))=0,"",INDEX('Disaggregation Records'!$F$59:$F$92,MATCH(LEFT(L173,255),LEFT('Disaggregation Records'!$D$59:$D$92,255),0))),"")</f>
        <v>36 meses después de iniciar el tratamiento</v>
      </c>
      <c r="E173" s="409" t="str">
        <f t="array" ref="E173">IFERROR(IF(INDEX('Disaggregation Data'!$K$159:$K$310,MATCH(LEFT(M173,255),LEFT('Disaggregation Data'!$J$159:$J$310,255),0))=0,"",INDEX('Disaggregation Data'!$K$159:$K$310,MATCH(LEFT(M173,255),LEFT('Disaggregation Data'!J$159:$J$310,255),0))),"")</f>
        <v/>
      </c>
      <c r="F173" s="409" t="str">
        <f t="array" ref="F173">IFERROR(IF(INDEX('Disaggregation Data'!$L$159:$L$310,MATCH(LEFT(M173,255),LEFT('Disaggregation Data'!$J$159:$J$310,255),0))=0,"",INDEX('Disaggregation Data'!$L$159:$L$310,MATCH(LEFT(M173,255),LEFT('Disaggregation Data'!J$159:$J$310,255),0))),"")</f>
        <v/>
      </c>
      <c r="G173" s="409" t="str">
        <f t="array" ref="G173">IFERROR(IF(INDEX('Disaggregation Data'!$O$159:$O$310,MATCH(LEFT(M173,255),LEFT('Disaggregation Data'!$J$159:$J$310,255),0))=0,"",INDEX('Disaggregation Data'!$O$159:$O$310,MATCH(LEFT(M173,255),LEFT('Disaggregation Data'!J$159:$J$310,255),0))),"")</f>
        <v/>
      </c>
      <c r="H173" s="408" t="str">
        <f t="array" ref="H173">IFERROR(IF(INDEX('Disaggregation Data'!$P$159:$P$310,MATCH(LEFT(M173,255),LEFT('Disaggregation Data'!$J$159:$J$310,255),0))=0,"",INDEX('Disaggregation Data'!$P$159:$P$310,MATCH(LEFT(M173,255),LEFT('Disaggregation Data'!J$159:$J$310,255),0))),"")</f>
        <v/>
      </c>
      <c r="I173" s="409" t="str">
        <f t="array" ref="I173">IFERROR(IF(INDEX('Disaggregation Data'!$M$159:$M$310,MATCH(LEFT(M173,255),LEFT('Disaggregation Data'!$J$159:$J$310,255),0))=0,"",INDEX('Disaggregation Data'!$M$159:$M$310,MATCH(LEFT(M173,255),LEFT('Disaggregation Data'!J$159:$J$310,255),0))),"")</f>
        <v/>
      </c>
      <c r="J173" s="408" t="str">
        <f t="array" ref="J173">IFERROR(IF(INDEX('Disaggregation Data'!$N$159:$N$310,MATCH(LEFT(M173,255),LEFT('Disaggregation Data'!$J$159:$J$310,255),0))=0,"",INDEX('Disaggregation Data'!$N$159:$N$310,MATCH(LEFT(M173,255),LEFT('Disaggregation Data'!J$159:$J$310,255),0))),"")</f>
        <v/>
      </c>
      <c r="K173" s="522">
        <f t="shared" si="12"/>
        <v>5</v>
      </c>
      <c r="L173" s="522" t="str">
        <f t="shared" si="13"/>
        <v>HIV O-1(M): Porcentaje de adultos y niños con VIH que se sabe están bajo tratamiento 12 meses después de iniciar tratamiento antirretroviral-5</v>
      </c>
      <c r="M173" s="522" t="str">
        <f t="shared" si="14"/>
        <v>HIV O-1(M): Porcentaje de adultos y niños con VIH que se sabe están bajo tratamiento 12 meses después de iniciar tratamiento antirretroviralDuración del tratamiento36 meses después de iniciar el tratamiento</v>
      </c>
      <c r="N173" s="481" t="b">
        <f t="shared" si="15"/>
        <v>1</v>
      </c>
      <c r="O173" s="486" t="s">
        <v>1537</v>
      </c>
      <c r="P173" s="523" t="str">
        <f t="array" ref="P173">IFERROR(IF(INDEX('Disaggregation Records'!$G$59:$G$92,MATCH(LEFT(L173,255),LEFT('Disaggregation Records'!$D$59:$D$92,255),0))=0,"",INDEX('Disaggregation Records'!$G$59:$G$92,MATCH(LEFT(L173,255),LEFT('Disaggregation Records'!$D$59:$D$92,255),0))),"")</f>
        <v>a1L36000000zoL7EAI</v>
      </c>
      <c r="Q173" s="520" t="s">
        <v>702</v>
      </c>
      <c r="R173" s="47"/>
    </row>
    <row r="174" spans="1:18" ht="47.15" customHeight="1" x14ac:dyDescent="0.45">
      <c r="A174" s="406">
        <v>1</v>
      </c>
      <c r="B174" s="521" t="str">
        <f>IFERROR(VLOOKUP(A174,'Outcome Indicators - Section C'!$A$10:$S$27,19,FALSE),"")</f>
        <v>HIV O-1(M): Porcentaje de adultos y niños con VIH que se sabe están bajo tratamiento 12 meses después de iniciar tratamiento antirretroviral</v>
      </c>
      <c r="C174" s="426" t="str">
        <f t="array" ref="C174">IFERROR(IF(INDEX('Disaggregation Records'!$E$59:$E$92,MATCH(LEFT(L174,255),LEFT('Disaggregation Records'!$D$59:$D$92,255),0))=0,"",INDEX('Disaggregation Records'!$E$59:$E$92,MATCH(LEFT(L174,255),LEFT('Disaggregation Records'!$D$59:$D$92,255),0))),"")</f>
        <v>Duración del tratamiento</v>
      </c>
      <c r="D174" s="426" t="str">
        <f t="array" ref="D174">IFERROR(IF(INDEX('Disaggregation Records'!$F$59:$F$92,MATCH(LEFT(L174,255),LEFT('Disaggregation Records'!$D$59:$D$92,255),0))=0,"",INDEX('Disaggregation Records'!$F$59:$F$92,MATCH(LEFT(L174,255),LEFT('Disaggregation Records'!$D$59:$D$92,255),0))),"")</f>
        <v>60 meses después de iniciar el tratamiento</v>
      </c>
      <c r="E174" s="409" t="str">
        <f t="array" ref="E174">IFERROR(IF(INDEX('Disaggregation Data'!$K$159:$K$310,MATCH(LEFT(M174,255),LEFT('Disaggregation Data'!$J$159:$J$310,255),0))=0,"",INDEX('Disaggregation Data'!$K$159:$K$310,MATCH(LEFT(M174,255),LEFT('Disaggregation Data'!J$159:$J$310,255),0))),"")</f>
        <v/>
      </c>
      <c r="F174" s="409" t="str">
        <f t="array" ref="F174">IFERROR(IF(INDEX('Disaggregation Data'!$L$159:$L$310,MATCH(LEFT(M174,255),LEFT('Disaggregation Data'!$J$159:$J$310,255),0))=0,"",INDEX('Disaggregation Data'!$L$159:$L$310,MATCH(LEFT(M174,255),LEFT('Disaggregation Data'!J$159:$J$310,255),0))),"")</f>
        <v/>
      </c>
      <c r="G174" s="409" t="str">
        <f t="array" ref="G174">IFERROR(IF(INDEX('Disaggregation Data'!$O$159:$O$310,MATCH(LEFT(M174,255),LEFT('Disaggregation Data'!$J$159:$J$310,255),0))=0,"",INDEX('Disaggregation Data'!$O$159:$O$310,MATCH(LEFT(M174,255),LEFT('Disaggregation Data'!J$159:$J$310,255),0))),"")</f>
        <v/>
      </c>
      <c r="H174" s="408" t="str">
        <f t="array" ref="H174">IFERROR(IF(INDEX('Disaggregation Data'!$P$159:$P$310,MATCH(LEFT(M174,255),LEFT('Disaggregation Data'!$J$159:$J$310,255),0))=0,"",INDEX('Disaggregation Data'!$P$159:$P$310,MATCH(LEFT(M174,255),LEFT('Disaggregation Data'!J$159:$J$310,255),0))),"")</f>
        <v/>
      </c>
      <c r="I174" s="409" t="str">
        <f t="array" ref="I174">IFERROR(IF(INDEX('Disaggregation Data'!$M$159:$M$310,MATCH(LEFT(M174,255),LEFT('Disaggregation Data'!$J$159:$J$310,255),0))=0,"",INDEX('Disaggregation Data'!$M$159:$M$310,MATCH(LEFT(M174,255),LEFT('Disaggregation Data'!J$159:$J$310,255),0))),"")</f>
        <v/>
      </c>
      <c r="J174" s="408" t="str">
        <f t="array" ref="J174">IFERROR(IF(INDEX('Disaggregation Data'!$N$159:$N$310,MATCH(LEFT(M174,255),LEFT('Disaggregation Data'!$J$159:$J$310,255),0))=0,"",INDEX('Disaggregation Data'!$N$159:$N$310,MATCH(LEFT(M174,255),LEFT('Disaggregation Data'!J$159:$J$310,255),0))),"")</f>
        <v/>
      </c>
      <c r="K174" s="522">
        <f t="shared" si="12"/>
        <v>6</v>
      </c>
      <c r="L174" s="522" t="str">
        <f t="shared" si="13"/>
        <v>HIV O-1(M): Porcentaje de adultos y niños con VIH que se sabe están bajo tratamiento 12 meses después de iniciar tratamiento antirretroviral-6</v>
      </c>
      <c r="M174" s="522" t="str">
        <f t="shared" si="14"/>
        <v>HIV O-1(M): Porcentaje de adultos y niños con VIH que se sabe están bajo tratamiento 12 meses después de iniciar tratamiento antirretroviralDuración del tratamiento60 meses después de iniciar el tratamiento</v>
      </c>
      <c r="N174" s="481" t="b">
        <f t="shared" si="15"/>
        <v>1</v>
      </c>
      <c r="O174" s="486" t="s">
        <v>1538</v>
      </c>
      <c r="P174" s="523" t="str">
        <f t="array" ref="P174">IFERROR(IF(INDEX('Disaggregation Records'!$G$59:$G$92,MATCH(LEFT(L174,255),LEFT('Disaggregation Records'!$D$59:$D$92,255),0))=0,"",INDEX('Disaggregation Records'!$G$59:$G$92,MATCH(LEFT(L174,255),LEFT('Disaggregation Records'!$D$59:$D$92,255),0))),"")</f>
        <v>a1L36000002NzjLEAS</v>
      </c>
      <c r="Q174" s="520" t="s">
        <v>702</v>
      </c>
      <c r="R174" s="47"/>
    </row>
    <row r="175" spans="1:18" ht="47.15" customHeight="1" x14ac:dyDescent="0.45">
      <c r="A175" s="406">
        <v>1</v>
      </c>
      <c r="B175" s="521" t="str">
        <f>IFERROR(VLOOKUP(A175,'Outcome Indicators - Section C'!$A$10:$S$27,19,FALSE),"")</f>
        <v>HIV O-1(M): Porcentaje de adultos y niños con VIH que se sabe están bajo tratamiento 12 meses después de iniciar tratamiento antirretroviral</v>
      </c>
      <c r="C175" s="426" t="str">
        <f t="array" ref="C175">IFERROR(IF(INDEX('Disaggregation Records'!$E$59:$E$92,MATCH(LEFT(L175,255),LEFT('Disaggregation Records'!$D$59:$D$92,255),0))=0,"",INDEX('Disaggregation Records'!$E$59:$E$92,MATCH(LEFT(L175,255),LEFT('Disaggregation Records'!$D$59:$D$92,255),0))),"")</f>
        <v/>
      </c>
      <c r="D175" s="426" t="str">
        <f t="array" ref="D175">IFERROR(IF(INDEX('Disaggregation Records'!$F$59:$F$92,MATCH(LEFT(L175,255),LEFT('Disaggregation Records'!$D$59:$D$92,255),0))=0,"",INDEX('Disaggregation Records'!$F$59:$F$92,MATCH(LEFT(L175,255),LEFT('Disaggregation Records'!$D$59:$D$92,255),0))),"")</f>
        <v/>
      </c>
      <c r="E175" s="409" t="str">
        <f t="array" ref="E175">IFERROR(IF(INDEX('Disaggregation Data'!$K$159:$K$310,MATCH(LEFT(M175,255),LEFT('Disaggregation Data'!$J$159:$J$310,255),0))=0,"",INDEX('Disaggregation Data'!$K$159:$K$310,MATCH(LEFT(M175,255),LEFT('Disaggregation Data'!J$159:$J$310,255),0))),"")</f>
        <v/>
      </c>
      <c r="F175" s="409" t="str">
        <f t="array" ref="F175">IFERROR(IF(INDEX('Disaggregation Data'!$L$159:$L$310,MATCH(LEFT(M175,255),LEFT('Disaggregation Data'!$J$159:$J$310,255),0))=0,"",INDEX('Disaggregation Data'!$L$159:$L$310,MATCH(LEFT(M175,255),LEFT('Disaggregation Data'!J$159:$J$310,255),0))),"")</f>
        <v/>
      </c>
      <c r="G175" s="409" t="str">
        <f t="array" ref="G175">IFERROR(IF(INDEX('Disaggregation Data'!$O$159:$O$310,MATCH(LEFT(M175,255),LEFT('Disaggregation Data'!$J$159:$J$310,255),0))=0,"",INDEX('Disaggregation Data'!$O$159:$O$310,MATCH(LEFT(M175,255),LEFT('Disaggregation Data'!J$159:$J$310,255),0))),"")</f>
        <v/>
      </c>
      <c r="H175" s="408" t="str">
        <f t="array" ref="H175">IFERROR(IF(INDEX('Disaggregation Data'!$P$159:$P$310,MATCH(LEFT(M175,255),LEFT('Disaggregation Data'!$J$159:$J$310,255),0))=0,"",INDEX('Disaggregation Data'!$P$159:$P$310,MATCH(LEFT(M175,255),LEFT('Disaggregation Data'!J$159:$J$310,255),0))),"")</f>
        <v/>
      </c>
      <c r="I175" s="409" t="str">
        <f t="array" ref="I175">IFERROR(IF(INDEX('Disaggregation Data'!$M$159:$M$310,MATCH(LEFT(M175,255),LEFT('Disaggregation Data'!$J$159:$J$310,255),0))=0,"",INDEX('Disaggregation Data'!$M$159:$M$310,MATCH(LEFT(M175,255),LEFT('Disaggregation Data'!J$159:$J$310,255),0))),"")</f>
        <v/>
      </c>
      <c r="J175" s="408" t="str">
        <f t="array" ref="J175">IFERROR(IF(INDEX('Disaggregation Data'!$N$159:$N$310,MATCH(LEFT(M175,255),LEFT('Disaggregation Data'!$J$159:$J$310,255),0))=0,"",INDEX('Disaggregation Data'!$N$159:$N$310,MATCH(LEFT(M175,255),LEFT('Disaggregation Data'!J$159:$J$310,255),0))),"")</f>
        <v/>
      </c>
      <c r="K175" s="522">
        <f t="shared" si="12"/>
        <v>7</v>
      </c>
      <c r="L175" s="522" t="str">
        <f t="shared" si="13"/>
        <v>HIV O-1(M): Porcentaje de adultos y niños con VIH que se sabe están bajo tratamiento 12 meses después de iniciar tratamiento antirretroviral-7</v>
      </c>
      <c r="M175" s="522" t="str">
        <f t="shared" si="14"/>
        <v>HIV O-1(M): Porcentaje de adultos y niños con VIH que se sabe están bajo tratamiento 12 meses después de iniciar tratamiento antirretroviral</v>
      </c>
      <c r="N175" s="481" t="b">
        <f t="shared" si="15"/>
        <v>1</v>
      </c>
      <c r="O175" s="486" t="s">
        <v>1539</v>
      </c>
      <c r="P175" s="523" t="str">
        <f t="array" ref="P175">IFERROR(IF(INDEX('Disaggregation Records'!$G$59:$G$92,MATCH(LEFT(L175,255),LEFT('Disaggregation Records'!$D$59:$D$92,255),0))=0,"",INDEX('Disaggregation Records'!$G$59:$G$92,MATCH(LEFT(L175,255),LEFT('Disaggregation Records'!$D$59:$D$92,255),0))),"")</f>
        <v/>
      </c>
      <c r="Q175" s="520" t="s">
        <v>702</v>
      </c>
      <c r="R175" s="47"/>
    </row>
    <row r="176" spans="1:18" ht="47.15" customHeight="1" x14ac:dyDescent="0.45">
      <c r="A176" s="406">
        <v>1</v>
      </c>
      <c r="B176" s="521" t="str">
        <f>IFERROR(VLOOKUP(A176,'Outcome Indicators - Section C'!$A$10:$S$27,19,FALSE),"")</f>
        <v>HIV O-1(M): Porcentaje de adultos y niños con VIH que se sabe están bajo tratamiento 12 meses después de iniciar tratamiento antirretroviral</v>
      </c>
      <c r="C176" s="426" t="str">
        <f t="array" ref="C176">IFERROR(IF(INDEX('Disaggregation Records'!$E$59:$E$92,MATCH(LEFT(L176,255),LEFT('Disaggregation Records'!$D$59:$D$92,255),0))=0,"",INDEX('Disaggregation Records'!$E$59:$E$92,MATCH(LEFT(L176,255),LEFT('Disaggregation Records'!$D$59:$D$92,255),0))),"")</f>
        <v/>
      </c>
      <c r="D176" s="426" t="str">
        <f t="array" ref="D176">IFERROR(IF(INDEX('Disaggregation Records'!$F$59:$F$92,MATCH(LEFT(L176,255),LEFT('Disaggregation Records'!$D$59:$D$92,255),0))=0,"",INDEX('Disaggregation Records'!$F$59:$F$92,MATCH(LEFT(L176,255),LEFT('Disaggregation Records'!$D$59:$D$92,255),0))),"")</f>
        <v/>
      </c>
      <c r="E176" s="409" t="str">
        <f t="array" ref="E176">IFERROR(IF(INDEX('Disaggregation Data'!$K$159:$K$310,MATCH(LEFT(M176,255),LEFT('Disaggregation Data'!$J$159:$J$310,255),0))=0,"",INDEX('Disaggregation Data'!$K$159:$K$310,MATCH(LEFT(M176,255),LEFT('Disaggregation Data'!J$159:$J$310,255),0))),"")</f>
        <v/>
      </c>
      <c r="F176" s="409" t="str">
        <f t="array" ref="F176">IFERROR(IF(INDEX('Disaggregation Data'!$L$159:$L$310,MATCH(LEFT(M176,255),LEFT('Disaggregation Data'!$J$159:$J$310,255),0))=0,"",INDEX('Disaggregation Data'!$L$159:$L$310,MATCH(LEFT(M176,255),LEFT('Disaggregation Data'!J$159:$J$310,255),0))),"")</f>
        <v/>
      </c>
      <c r="G176" s="409" t="str">
        <f t="array" ref="G176">IFERROR(IF(INDEX('Disaggregation Data'!$O$159:$O$310,MATCH(LEFT(M176,255),LEFT('Disaggregation Data'!$J$159:$J$310,255),0))=0,"",INDEX('Disaggregation Data'!$O$159:$O$310,MATCH(LEFT(M176,255),LEFT('Disaggregation Data'!J$159:$J$310,255),0))),"")</f>
        <v/>
      </c>
      <c r="H176" s="408" t="str">
        <f t="array" ref="H176">IFERROR(IF(INDEX('Disaggregation Data'!$P$159:$P$310,MATCH(LEFT(M176,255),LEFT('Disaggregation Data'!$J$159:$J$310,255),0))=0,"",INDEX('Disaggregation Data'!$P$159:$P$310,MATCH(LEFT(M176,255),LEFT('Disaggregation Data'!J$159:$J$310,255),0))),"")</f>
        <v/>
      </c>
      <c r="I176" s="409" t="str">
        <f t="array" ref="I176">IFERROR(IF(INDEX('Disaggregation Data'!$M$159:$M$310,MATCH(LEFT(M176,255),LEFT('Disaggregation Data'!$J$159:$J$310,255),0))=0,"",INDEX('Disaggregation Data'!$M$159:$M$310,MATCH(LEFT(M176,255),LEFT('Disaggregation Data'!J$159:$J$310,255),0))),"")</f>
        <v/>
      </c>
      <c r="J176" s="408" t="str">
        <f t="array" ref="J176">IFERROR(IF(INDEX('Disaggregation Data'!$N$159:$N$310,MATCH(LEFT(M176,255),LEFT('Disaggregation Data'!$J$159:$J$310,255),0))=0,"",INDEX('Disaggregation Data'!$N$159:$N$310,MATCH(LEFT(M176,255),LEFT('Disaggregation Data'!J$159:$J$310,255),0))),"")</f>
        <v/>
      </c>
      <c r="K176" s="522">
        <f t="shared" si="12"/>
        <v>8</v>
      </c>
      <c r="L176" s="522" t="str">
        <f t="shared" si="13"/>
        <v>HIV O-1(M): Porcentaje de adultos y niños con VIH que se sabe están bajo tratamiento 12 meses después de iniciar tratamiento antirretroviral-8</v>
      </c>
      <c r="M176" s="522" t="str">
        <f t="shared" si="14"/>
        <v>HIV O-1(M): Porcentaje de adultos y niños con VIH que se sabe están bajo tratamiento 12 meses después de iniciar tratamiento antirretroviral</v>
      </c>
      <c r="N176" s="481" t="b">
        <f t="shared" si="15"/>
        <v>1</v>
      </c>
      <c r="O176" s="486" t="s">
        <v>1540</v>
      </c>
      <c r="P176" s="523" t="str">
        <f t="array" ref="P176">IFERROR(IF(INDEX('Disaggregation Records'!$G$59:$G$92,MATCH(LEFT(L176,255),LEFT('Disaggregation Records'!$D$59:$D$92,255),0))=0,"",INDEX('Disaggregation Records'!$G$59:$G$92,MATCH(LEFT(L176,255),LEFT('Disaggregation Records'!$D$59:$D$92,255),0))),"")</f>
        <v/>
      </c>
      <c r="Q176" s="520" t="s">
        <v>702</v>
      </c>
      <c r="R176" s="47"/>
    </row>
    <row r="177" spans="1:18" ht="47.15" customHeight="1" x14ac:dyDescent="0.45">
      <c r="A177" s="406">
        <v>1</v>
      </c>
      <c r="B177" s="521" t="str">
        <f>IFERROR(VLOOKUP(A177,'Outcome Indicators - Section C'!$A$10:$S$27,19,FALSE),"")</f>
        <v>HIV O-1(M): Porcentaje de adultos y niños con VIH que se sabe están bajo tratamiento 12 meses después de iniciar tratamiento antirretroviral</v>
      </c>
      <c r="C177" s="426" t="str">
        <f t="array" ref="C177">IFERROR(IF(INDEX('Disaggregation Records'!$E$59:$E$92,MATCH(LEFT(L177,255),LEFT('Disaggregation Records'!$D$59:$D$92,255),0))=0,"",INDEX('Disaggregation Records'!$E$59:$E$92,MATCH(LEFT(L177,255),LEFT('Disaggregation Records'!$D$59:$D$92,255),0))),"")</f>
        <v/>
      </c>
      <c r="D177" s="426" t="str">
        <f t="array" ref="D177">IFERROR(IF(INDEX('Disaggregation Records'!$F$59:$F$92,MATCH(LEFT(L177,255),LEFT('Disaggregation Records'!$D$59:$D$92,255),0))=0,"",INDEX('Disaggregation Records'!$F$59:$F$92,MATCH(LEFT(L177,255),LEFT('Disaggregation Records'!$D$59:$D$92,255),0))),"")</f>
        <v/>
      </c>
      <c r="E177" s="409" t="str">
        <f t="array" ref="E177">IFERROR(IF(INDEX('Disaggregation Data'!$K$159:$K$310,MATCH(LEFT(M177,255),LEFT('Disaggregation Data'!$J$159:$J$310,255),0))=0,"",INDEX('Disaggregation Data'!$K$159:$K$310,MATCH(LEFT(M177,255),LEFT('Disaggregation Data'!J$159:$J$310,255),0))),"")</f>
        <v/>
      </c>
      <c r="F177" s="409" t="str">
        <f t="array" ref="F177">IFERROR(IF(INDEX('Disaggregation Data'!$L$159:$L$310,MATCH(LEFT(M177,255),LEFT('Disaggregation Data'!$J$159:$J$310,255),0))=0,"",INDEX('Disaggregation Data'!$L$159:$L$310,MATCH(LEFT(M177,255),LEFT('Disaggregation Data'!J$159:$J$310,255),0))),"")</f>
        <v/>
      </c>
      <c r="G177" s="409" t="str">
        <f t="array" ref="G177">IFERROR(IF(INDEX('Disaggregation Data'!$O$159:$O$310,MATCH(LEFT(M177,255),LEFT('Disaggregation Data'!$J$159:$J$310,255),0))=0,"",INDEX('Disaggregation Data'!$O$159:$O$310,MATCH(LEFT(M177,255),LEFT('Disaggregation Data'!J$159:$J$310,255),0))),"")</f>
        <v/>
      </c>
      <c r="H177" s="408" t="str">
        <f t="array" ref="H177">IFERROR(IF(INDEX('Disaggregation Data'!$P$159:$P$310,MATCH(LEFT(M177,255),LEFT('Disaggregation Data'!$J$159:$J$310,255),0))=0,"",INDEX('Disaggregation Data'!$P$159:$P$310,MATCH(LEFT(M177,255),LEFT('Disaggregation Data'!J$159:$J$310,255),0))),"")</f>
        <v/>
      </c>
      <c r="I177" s="409" t="str">
        <f t="array" ref="I177">IFERROR(IF(INDEX('Disaggregation Data'!$M$159:$M$310,MATCH(LEFT(M177,255),LEFT('Disaggregation Data'!$J$159:$J$310,255),0))=0,"",INDEX('Disaggregation Data'!$M$159:$M$310,MATCH(LEFT(M177,255),LEFT('Disaggregation Data'!J$159:$J$310,255),0))),"")</f>
        <v/>
      </c>
      <c r="J177" s="408" t="str">
        <f t="array" ref="J177">IFERROR(IF(INDEX('Disaggregation Data'!$N$159:$N$310,MATCH(LEFT(M177,255),LEFT('Disaggregation Data'!$J$159:$J$310,255),0))=0,"",INDEX('Disaggregation Data'!$N$159:$N$310,MATCH(LEFT(M177,255),LEFT('Disaggregation Data'!J$159:$J$310,255),0))),"")</f>
        <v/>
      </c>
      <c r="K177" s="522">
        <f t="shared" si="12"/>
        <v>9</v>
      </c>
      <c r="L177" s="522" t="str">
        <f t="shared" si="13"/>
        <v>HIV O-1(M): Porcentaje de adultos y niños con VIH que se sabe están bajo tratamiento 12 meses después de iniciar tratamiento antirretroviral-9</v>
      </c>
      <c r="M177" s="522" t="str">
        <f t="shared" si="14"/>
        <v>HIV O-1(M): Porcentaje de adultos y niños con VIH que se sabe están bajo tratamiento 12 meses después de iniciar tratamiento antirretroviral</v>
      </c>
      <c r="N177" s="481" t="b">
        <f t="shared" si="15"/>
        <v>1</v>
      </c>
      <c r="O177" s="486" t="s">
        <v>1541</v>
      </c>
      <c r="P177" s="523" t="str">
        <f t="array" ref="P177">IFERROR(IF(INDEX('Disaggregation Records'!$G$59:$G$92,MATCH(LEFT(L177,255),LEFT('Disaggregation Records'!$D$59:$D$92,255),0))=0,"",INDEX('Disaggregation Records'!$G$59:$G$92,MATCH(LEFT(L177,255),LEFT('Disaggregation Records'!$D$59:$D$92,255),0))),"")</f>
        <v/>
      </c>
      <c r="Q177" s="520" t="s">
        <v>702</v>
      </c>
      <c r="R177" s="47"/>
    </row>
    <row r="178" spans="1:18" ht="47.15" customHeight="1" x14ac:dyDescent="0.45">
      <c r="A178" s="406">
        <v>2</v>
      </c>
      <c r="B178" s="521" t="str">
        <f>IFERROR(VLOOKUP(A178,'Outcome Indicators - Section C'!$A$10:$S$27,19,FALSE),"")</f>
        <v>HIV O-4a(M): Porcentaje de hombres que afirman haber utilizado preservativo en su última relación de sexo anal con otro hombre</v>
      </c>
      <c r="C178" s="426" t="str">
        <f t="array" ref="C178">IFERROR(IF(INDEX('Disaggregation Records'!$E$59:$E$92,MATCH(LEFT(L178,255),LEFT('Disaggregation Records'!$D$59:$D$92,255),0))=0,"",INDEX('Disaggregation Records'!$E$59:$E$92,MATCH(LEFT(L178,255),LEFT('Disaggregation Records'!$D$59:$D$92,255),0))),"")</f>
        <v>Edad</v>
      </c>
      <c r="D178" s="426" t="str">
        <f t="array" ref="D178">IFERROR(IF(INDEX('Disaggregation Records'!$F$59:$F$92,MATCH(LEFT(L178,255),LEFT('Disaggregation Records'!$D$59:$D$92,255),0))=0,"",INDEX('Disaggregation Records'!$F$59:$F$92,MATCH(LEFT(L178,255),LEFT('Disaggregation Records'!$D$59:$D$92,255),0))),"")</f>
        <v>&lt;25</v>
      </c>
      <c r="E178" s="409" t="str">
        <f t="array" ref="E178">IFERROR(IF(INDEX('Disaggregation Data'!$K$159:$K$310,MATCH(LEFT(M178,255),LEFT('Disaggregation Data'!$J$159:$J$310,255),0))=0,"",INDEX('Disaggregation Data'!$K$159:$K$310,MATCH(LEFT(M178,255),LEFT('Disaggregation Data'!J$159:$J$310,255),0))),"")</f>
        <v/>
      </c>
      <c r="F178" s="409" t="str">
        <f t="array" ref="F178">IFERROR(IF(INDEX('Disaggregation Data'!$L$159:$L$310,MATCH(LEFT(M178,255),LEFT('Disaggregation Data'!$J$159:$J$310,255),0))=0,"",INDEX('Disaggregation Data'!$L$159:$L$310,MATCH(LEFT(M178,255),LEFT('Disaggregation Data'!J$159:$J$310,255),0))),"")</f>
        <v/>
      </c>
      <c r="G178" s="409" t="str">
        <f t="array" ref="G178">IFERROR(IF(INDEX('Disaggregation Data'!$O$159:$O$310,MATCH(LEFT(M178,255),LEFT('Disaggregation Data'!$J$159:$J$310,255),0))=0,"",INDEX('Disaggregation Data'!$O$159:$O$310,MATCH(LEFT(M178,255),LEFT('Disaggregation Data'!J$159:$J$310,255),0))),"")</f>
        <v/>
      </c>
      <c r="H178" s="408" t="str">
        <f t="array" ref="H178">IFERROR(IF(INDEX('Disaggregation Data'!$P$159:$P$310,MATCH(LEFT(M178,255),LEFT('Disaggregation Data'!$J$159:$J$310,255),0))=0,"",INDEX('Disaggregation Data'!$P$159:$P$310,MATCH(LEFT(M178,255),LEFT('Disaggregation Data'!J$159:$J$310,255),0))),"")</f>
        <v/>
      </c>
      <c r="I178" s="409" t="str">
        <f t="array" ref="I178">IFERROR(IF(INDEX('Disaggregation Data'!$M$159:$M$310,MATCH(LEFT(M178,255),LEFT('Disaggregation Data'!$J$159:$J$310,255),0))=0,"",INDEX('Disaggregation Data'!$M$159:$M$310,MATCH(LEFT(M178,255),LEFT('Disaggregation Data'!J$159:$J$310,255),0))),"")</f>
        <v/>
      </c>
      <c r="J178" s="408" t="str">
        <f t="array" ref="J178">IFERROR(IF(INDEX('Disaggregation Data'!$N$159:$N$310,MATCH(LEFT(M178,255),LEFT('Disaggregation Data'!$J$159:$J$310,255),0))=0,"",INDEX('Disaggregation Data'!$N$159:$N$310,MATCH(LEFT(M178,255),LEFT('Disaggregation Data'!J$159:$J$310,255),0))),"")</f>
        <v/>
      </c>
      <c r="K178" s="522">
        <f t="shared" si="12"/>
        <v>0</v>
      </c>
      <c r="L178" s="522" t="str">
        <f t="shared" si="13"/>
        <v>HIV O-4a(M): Porcentaje de hombres que afirman haber utilizado preservativo en su última relación de sexo anal con otro hombre-0</v>
      </c>
      <c r="M178" s="522" t="str">
        <f t="shared" si="14"/>
        <v>HIV O-4a(M): Porcentaje de hombres que afirman haber utilizado preservativo en su última relación de sexo anal con otro hombreEdad&lt;25</v>
      </c>
      <c r="N178" s="481" t="b">
        <f t="shared" si="15"/>
        <v>1</v>
      </c>
      <c r="O178" s="486" t="s">
        <v>1542</v>
      </c>
      <c r="P178" s="523" t="str">
        <f t="array" ref="P178">IFERROR(IF(INDEX('Disaggregation Records'!$G$59:$G$92,MATCH(LEFT(L178,255),LEFT('Disaggregation Records'!$D$59:$D$92,255),0))=0,"",INDEX('Disaggregation Records'!$G$59:$G$92,MATCH(LEFT(L178,255),LEFT('Disaggregation Records'!$D$59:$D$92,255),0))),"")</f>
        <v>a1L36000002NzjMEAS</v>
      </c>
      <c r="Q178" s="520" t="s">
        <v>703</v>
      </c>
      <c r="R178" s="47"/>
    </row>
    <row r="179" spans="1:18" ht="47.15" customHeight="1" x14ac:dyDescent="0.45">
      <c r="A179" s="406">
        <v>2</v>
      </c>
      <c r="B179" s="521" t="str">
        <f>IFERROR(VLOOKUP(A179,'Outcome Indicators - Section C'!$A$10:$S$27,19,FALSE),"")</f>
        <v>HIV O-4a(M): Porcentaje de hombres que afirman haber utilizado preservativo en su última relación de sexo anal con otro hombre</v>
      </c>
      <c r="C179" s="426" t="str">
        <f t="array" ref="C179">IFERROR(IF(INDEX('Disaggregation Records'!$E$59:$E$92,MATCH(LEFT(L179,255),LEFT('Disaggregation Records'!$D$59:$D$92,255),0))=0,"",INDEX('Disaggregation Records'!$E$59:$E$92,MATCH(LEFT(L179,255),LEFT('Disaggregation Records'!$D$59:$D$92,255),0))),"")</f>
        <v>Edad</v>
      </c>
      <c r="D179" s="426" t="str">
        <f t="array" ref="D179">IFERROR(IF(INDEX('Disaggregation Records'!$F$59:$F$92,MATCH(LEFT(L179,255),LEFT('Disaggregation Records'!$D$59:$D$92,255),0))=0,"",INDEX('Disaggregation Records'!$F$59:$F$92,MATCH(LEFT(L179,255),LEFT('Disaggregation Records'!$D$59:$D$92,255),0))),"")</f>
        <v>25+</v>
      </c>
      <c r="E179" s="409" t="str">
        <f t="array" ref="E179">IFERROR(IF(INDEX('Disaggregation Data'!$K$159:$K$310,MATCH(LEFT(M179,255),LEFT('Disaggregation Data'!$J$159:$J$310,255),0))=0,"",INDEX('Disaggregation Data'!$K$159:$K$310,MATCH(LEFT(M179,255),LEFT('Disaggregation Data'!J$159:$J$310,255),0))),"")</f>
        <v/>
      </c>
      <c r="F179" s="409" t="str">
        <f t="array" ref="F179">IFERROR(IF(INDEX('Disaggregation Data'!$L$159:$L$310,MATCH(LEFT(M179,255),LEFT('Disaggregation Data'!$J$159:$J$310,255),0))=0,"",INDEX('Disaggregation Data'!$L$159:$L$310,MATCH(LEFT(M179,255),LEFT('Disaggregation Data'!J$159:$J$310,255),0))),"")</f>
        <v/>
      </c>
      <c r="G179" s="409" t="str">
        <f t="array" ref="G179">IFERROR(IF(INDEX('Disaggregation Data'!$O$159:$O$310,MATCH(LEFT(M179,255),LEFT('Disaggregation Data'!$J$159:$J$310,255),0))=0,"",INDEX('Disaggregation Data'!$O$159:$O$310,MATCH(LEFT(M179,255),LEFT('Disaggregation Data'!J$159:$J$310,255),0))),"")</f>
        <v/>
      </c>
      <c r="H179" s="408" t="str">
        <f t="array" ref="H179">IFERROR(IF(INDEX('Disaggregation Data'!$P$159:$P$310,MATCH(LEFT(M179,255),LEFT('Disaggregation Data'!$J$159:$J$310,255),0))=0,"",INDEX('Disaggregation Data'!$P$159:$P$310,MATCH(LEFT(M179,255),LEFT('Disaggregation Data'!J$159:$J$310,255),0))),"")</f>
        <v/>
      </c>
      <c r="I179" s="409" t="str">
        <f t="array" ref="I179">IFERROR(IF(INDEX('Disaggregation Data'!$M$159:$M$310,MATCH(LEFT(M179,255),LEFT('Disaggregation Data'!$J$159:$J$310,255),0))=0,"",INDEX('Disaggregation Data'!$M$159:$M$310,MATCH(LEFT(M179,255),LEFT('Disaggregation Data'!J$159:$J$310,255),0))),"")</f>
        <v/>
      </c>
      <c r="J179" s="408" t="str">
        <f t="array" ref="J179">IFERROR(IF(INDEX('Disaggregation Data'!$N$159:$N$310,MATCH(LEFT(M179,255),LEFT('Disaggregation Data'!$J$159:$J$310,255),0))=0,"",INDEX('Disaggregation Data'!$N$159:$N$310,MATCH(LEFT(M179,255),LEFT('Disaggregation Data'!J$159:$J$310,255),0))),"")</f>
        <v/>
      </c>
      <c r="K179" s="522">
        <f t="shared" si="12"/>
        <v>1</v>
      </c>
      <c r="L179" s="522" t="str">
        <f t="shared" si="13"/>
        <v>HIV O-4a(M): Porcentaje de hombres que afirman haber utilizado preservativo en su última relación de sexo anal con otro hombre-1</v>
      </c>
      <c r="M179" s="522" t="str">
        <f t="shared" si="14"/>
        <v>HIV O-4a(M): Porcentaje de hombres que afirman haber utilizado preservativo en su última relación de sexo anal con otro hombreEdad25+</v>
      </c>
      <c r="N179" s="481" t="b">
        <f t="shared" si="15"/>
        <v>1</v>
      </c>
      <c r="O179" s="486" t="s">
        <v>1543</v>
      </c>
      <c r="P179" s="523" t="str">
        <f t="array" ref="P179">IFERROR(IF(INDEX('Disaggregation Records'!$G$59:$G$92,MATCH(LEFT(L179,255),LEFT('Disaggregation Records'!$D$59:$D$92,255),0))=0,"",INDEX('Disaggregation Records'!$G$59:$G$92,MATCH(LEFT(L179,255),LEFT('Disaggregation Records'!$D$59:$D$92,255),0))),"")</f>
        <v>a1L36000002NzjNEAS</v>
      </c>
      <c r="Q179" s="520" t="s">
        <v>703</v>
      </c>
      <c r="R179" s="47"/>
    </row>
    <row r="180" spans="1:18" ht="47.15" customHeight="1" x14ac:dyDescent="0.45">
      <c r="A180" s="406">
        <v>2</v>
      </c>
      <c r="B180" s="521" t="str">
        <f>IFERROR(VLOOKUP(A180,'Outcome Indicators - Section C'!$A$10:$S$27,19,FALSE),"")</f>
        <v>HIV O-4a(M): Porcentaje de hombres que afirman haber utilizado preservativo en su última relación de sexo anal con otro hombre</v>
      </c>
      <c r="C180" s="426" t="str">
        <f t="array" ref="C180">IFERROR(IF(INDEX('Disaggregation Records'!$E$59:$E$92,MATCH(LEFT(L180,255),LEFT('Disaggregation Records'!$D$59:$D$92,255),0))=0,"",INDEX('Disaggregation Records'!$E$59:$E$92,MATCH(LEFT(L180,255),LEFT('Disaggregation Records'!$D$59:$D$92,255),0))),"")</f>
        <v/>
      </c>
      <c r="D180" s="426" t="str">
        <f t="array" ref="D180">IFERROR(IF(INDEX('Disaggregation Records'!$F$59:$F$92,MATCH(LEFT(L180,255),LEFT('Disaggregation Records'!$D$59:$D$92,255),0))=0,"",INDEX('Disaggregation Records'!$F$59:$F$92,MATCH(LEFT(L180,255),LEFT('Disaggregation Records'!$D$59:$D$92,255),0))),"")</f>
        <v/>
      </c>
      <c r="E180" s="409" t="str">
        <f t="array" ref="E180">IFERROR(IF(INDEX('Disaggregation Data'!$K$159:$K$310,MATCH(LEFT(M180,255),LEFT('Disaggregation Data'!$J$159:$J$310,255),0))=0,"",INDEX('Disaggregation Data'!$K$159:$K$310,MATCH(LEFT(M180,255),LEFT('Disaggregation Data'!J$159:$J$310,255),0))),"")</f>
        <v/>
      </c>
      <c r="F180" s="409" t="str">
        <f t="array" ref="F180">IFERROR(IF(INDEX('Disaggregation Data'!$L$159:$L$310,MATCH(LEFT(M180,255),LEFT('Disaggregation Data'!$J$159:$J$310,255),0))=0,"",INDEX('Disaggregation Data'!$L$159:$L$310,MATCH(LEFT(M180,255),LEFT('Disaggregation Data'!J$159:$J$310,255),0))),"")</f>
        <v/>
      </c>
      <c r="G180" s="409" t="str">
        <f t="array" ref="G180">IFERROR(IF(INDEX('Disaggregation Data'!$O$159:$O$310,MATCH(LEFT(M180,255),LEFT('Disaggregation Data'!$J$159:$J$310,255),0))=0,"",INDEX('Disaggregation Data'!$O$159:$O$310,MATCH(LEFT(M180,255),LEFT('Disaggregation Data'!J$159:$J$310,255),0))),"")</f>
        <v/>
      </c>
      <c r="H180" s="408" t="str">
        <f t="array" ref="H180">IFERROR(IF(INDEX('Disaggregation Data'!$P$159:$P$310,MATCH(LEFT(M180,255),LEFT('Disaggregation Data'!$J$159:$J$310,255),0))=0,"",INDEX('Disaggregation Data'!$P$159:$P$310,MATCH(LEFT(M180,255),LEFT('Disaggregation Data'!J$159:$J$310,255),0))),"")</f>
        <v/>
      </c>
      <c r="I180" s="409" t="str">
        <f t="array" ref="I180">IFERROR(IF(INDEX('Disaggregation Data'!$M$159:$M$310,MATCH(LEFT(M180,255),LEFT('Disaggregation Data'!$J$159:$J$310,255),0))=0,"",INDEX('Disaggregation Data'!$M$159:$M$310,MATCH(LEFT(M180,255),LEFT('Disaggregation Data'!J$159:$J$310,255),0))),"")</f>
        <v/>
      </c>
      <c r="J180" s="408" t="str">
        <f t="array" ref="J180">IFERROR(IF(INDEX('Disaggregation Data'!$N$159:$N$310,MATCH(LEFT(M180,255),LEFT('Disaggregation Data'!$J$159:$J$310,255),0))=0,"",INDEX('Disaggregation Data'!$N$159:$N$310,MATCH(LEFT(M180,255),LEFT('Disaggregation Data'!J$159:$J$310,255),0))),"")</f>
        <v/>
      </c>
      <c r="K180" s="522">
        <f t="shared" si="12"/>
        <v>2</v>
      </c>
      <c r="L180" s="522" t="str">
        <f t="shared" si="13"/>
        <v>HIV O-4a(M): Porcentaje de hombres que afirman haber utilizado preservativo en su última relación de sexo anal con otro hombre-2</v>
      </c>
      <c r="M180" s="522" t="str">
        <f t="shared" si="14"/>
        <v>HIV O-4a(M): Porcentaje de hombres que afirman haber utilizado preservativo en su última relación de sexo anal con otro hombre</v>
      </c>
      <c r="N180" s="481" t="b">
        <f t="shared" si="15"/>
        <v>1</v>
      </c>
      <c r="O180" s="486" t="s">
        <v>1544</v>
      </c>
      <c r="P180" s="523" t="str">
        <f t="array" ref="P180">IFERROR(IF(INDEX('Disaggregation Records'!$G$59:$G$92,MATCH(LEFT(L180,255),LEFT('Disaggregation Records'!$D$59:$D$92,255),0))=0,"",INDEX('Disaggregation Records'!$G$59:$G$92,MATCH(LEFT(L180,255),LEFT('Disaggregation Records'!$D$59:$D$92,255),0))),"")</f>
        <v/>
      </c>
      <c r="Q180" s="520" t="s">
        <v>703</v>
      </c>
      <c r="R180" s="47"/>
    </row>
    <row r="181" spans="1:18" ht="47.15" customHeight="1" x14ac:dyDescent="0.45">
      <c r="A181" s="406">
        <v>2</v>
      </c>
      <c r="B181" s="521" t="str">
        <f>IFERROR(VLOOKUP(A181,'Outcome Indicators - Section C'!$A$10:$S$27,19,FALSE),"")</f>
        <v>HIV O-4a(M): Porcentaje de hombres que afirman haber utilizado preservativo en su última relación de sexo anal con otro hombre</v>
      </c>
      <c r="C181" s="426" t="str">
        <f t="array" ref="C181">IFERROR(IF(INDEX('Disaggregation Records'!$E$59:$E$92,MATCH(LEFT(L181,255),LEFT('Disaggregation Records'!$D$59:$D$92,255),0))=0,"",INDEX('Disaggregation Records'!$E$59:$E$92,MATCH(LEFT(L181,255),LEFT('Disaggregation Records'!$D$59:$D$92,255),0))),"")</f>
        <v/>
      </c>
      <c r="D181" s="426" t="str">
        <f t="array" ref="D181">IFERROR(IF(INDEX('Disaggregation Records'!$F$59:$F$92,MATCH(LEFT(L181,255),LEFT('Disaggregation Records'!$D$59:$D$92,255),0))=0,"",INDEX('Disaggregation Records'!$F$59:$F$92,MATCH(LEFT(L181,255),LEFT('Disaggregation Records'!$D$59:$D$92,255),0))),"")</f>
        <v/>
      </c>
      <c r="E181" s="409" t="str">
        <f t="array" ref="E181">IFERROR(IF(INDEX('Disaggregation Data'!$K$159:$K$310,MATCH(LEFT(M181,255),LEFT('Disaggregation Data'!$J$159:$J$310,255),0))=0,"",INDEX('Disaggregation Data'!$K$159:$K$310,MATCH(LEFT(M181,255),LEFT('Disaggregation Data'!J$159:$J$310,255),0))),"")</f>
        <v/>
      </c>
      <c r="F181" s="409" t="str">
        <f t="array" ref="F181">IFERROR(IF(INDEX('Disaggregation Data'!$L$159:$L$310,MATCH(LEFT(M181,255),LEFT('Disaggregation Data'!$J$159:$J$310,255),0))=0,"",INDEX('Disaggregation Data'!$L$159:$L$310,MATCH(LEFT(M181,255),LEFT('Disaggregation Data'!J$159:$J$310,255),0))),"")</f>
        <v/>
      </c>
      <c r="G181" s="409" t="str">
        <f t="array" ref="G181">IFERROR(IF(INDEX('Disaggregation Data'!$O$159:$O$310,MATCH(LEFT(M181,255),LEFT('Disaggregation Data'!$J$159:$J$310,255),0))=0,"",INDEX('Disaggregation Data'!$O$159:$O$310,MATCH(LEFT(M181,255),LEFT('Disaggregation Data'!J$159:$J$310,255),0))),"")</f>
        <v/>
      </c>
      <c r="H181" s="408" t="str">
        <f t="array" ref="H181">IFERROR(IF(INDEX('Disaggregation Data'!$P$159:$P$310,MATCH(LEFT(M181,255),LEFT('Disaggregation Data'!$J$159:$J$310,255),0))=0,"",INDEX('Disaggregation Data'!$P$159:$P$310,MATCH(LEFT(M181,255),LEFT('Disaggregation Data'!J$159:$J$310,255),0))),"")</f>
        <v/>
      </c>
      <c r="I181" s="409" t="str">
        <f t="array" ref="I181">IFERROR(IF(INDEX('Disaggregation Data'!$M$159:$M$310,MATCH(LEFT(M181,255),LEFT('Disaggregation Data'!$J$159:$J$310,255),0))=0,"",INDEX('Disaggregation Data'!$M$159:$M$310,MATCH(LEFT(M181,255),LEFT('Disaggregation Data'!J$159:$J$310,255),0))),"")</f>
        <v/>
      </c>
      <c r="J181" s="408" t="str">
        <f t="array" ref="J181">IFERROR(IF(INDEX('Disaggregation Data'!$N$159:$N$310,MATCH(LEFT(M181,255),LEFT('Disaggregation Data'!$J$159:$J$310,255),0))=0,"",INDEX('Disaggregation Data'!$N$159:$N$310,MATCH(LEFT(M181,255),LEFT('Disaggregation Data'!J$159:$J$310,255),0))),"")</f>
        <v/>
      </c>
      <c r="K181" s="522">
        <f t="shared" si="12"/>
        <v>3</v>
      </c>
      <c r="L181" s="522" t="str">
        <f t="shared" si="13"/>
        <v>HIV O-4a(M): Porcentaje de hombres que afirman haber utilizado preservativo en su última relación de sexo anal con otro hombre-3</v>
      </c>
      <c r="M181" s="522" t="str">
        <f t="shared" si="14"/>
        <v>HIV O-4a(M): Porcentaje de hombres que afirman haber utilizado preservativo en su última relación de sexo anal con otro hombre</v>
      </c>
      <c r="N181" s="481" t="b">
        <f t="shared" si="15"/>
        <v>1</v>
      </c>
      <c r="O181" s="486" t="s">
        <v>1545</v>
      </c>
      <c r="P181" s="523" t="str">
        <f t="array" ref="P181">IFERROR(IF(INDEX('Disaggregation Records'!$G$59:$G$92,MATCH(LEFT(L181,255),LEFT('Disaggregation Records'!$D$59:$D$92,255),0))=0,"",INDEX('Disaggregation Records'!$G$59:$G$92,MATCH(LEFT(L181,255),LEFT('Disaggregation Records'!$D$59:$D$92,255),0))),"")</f>
        <v/>
      </c>
      <c r="Q181" s="520" t="s">
        <v>703</v>
      </c>
      <c r="R181" s="47"/>
    </row>
    <row r="182" spans="1:18" ht="47.15" customHeight="1" x14ac:dyDescent="0.45">
      <c r="A182" s="406">
        <v>2</v>
      </c>
      <c r="B182" s="521" t="str">
        <f>IFERROR(VLOOKUP(A182,'Outcome Indicators - Section C'!$A$10:$S$27,19,FALSE),"")</f>
        <v>HIV O-4a(M): Porcentaje de hombres que afirman haber utilizado preservativo en su última relación de sexo anal con otro hombre</v>
      </c>
      <c r="C182" s="426" t="str">
        <f t="array" ref="C182">IFERROR(IF(INDEX('Disaggregation Records'!$E$59:$E$92,MATCH(LEFT(L182,255),LEFT('Disaggregation Records'!$D$59:$D$92,255),0))=0,"",INDEX('Disaggregation Records'!$E$59:$E$92,MATCH(LEFT(L182,255),LEFT('Disaggregation Records'!$D$59:$D$92,255),0))),"")</f>
        <v/>
      </c>
      <c r="D182" s="426" t="str">
        <f t="array" ref="D182">IFERROR(IF(INDEX('Disaggregation Records'!$F$59:$F$92,MATCH(LEFT(L182,255),LEFT('Disaggregation Records'!$D$59:$D$92,255),0))=0,"",INDEX('Disaggregation Records'!$F$59:$F$92,MATCH(LEFT(L182,255),LEFT('Disaggregation Records'!$D$59:$D$92,255),0))),"")</f>
        <v/>
      </c>
      <c r="E182" s="409" t="str">
        <f t="array" ref="E182">IFERROR(IF(INDEX('Disaggregation Data'!$K$159:$K$310,MATCH(LEFT(M182,255),LEFT('Disaggregation Data'!$J$159:$J$310,255),0))=0,"",INDEX('Disaggregation Data'!$K$159:$K$310,MATCH(LEFT(M182,255),LEFT('Disaggregation Data'!J$159:$J$310,255),0))),"")</f>
        <v/>
      </c>
      <c r="F182" s="409" t="str">
        <f t="array" ref="F182">IFERROR(IF(INDEX('Disaggregation Data'!$L$159:$L$310,MATCH(LEFT(M182,255),LEFT('Disaggregation Data'!$J$159:$J$310,255),0))=0,"",INDEX('Disaggregation Data'!$L$159:$L$310,MATCH(LEFT(M182,255),LEFT('Disaggregation Data'!J$159:$J$310,255),0))),"")</f>
        <v/>
      </c>
      <c r="G182" s="409" t="str">
        <f t="array" ref="G182">IFERROR(IF(INDEX('Disaggregation Data'!$O$159:$O$310,MATCH(LEFT(M182,255),LEFT('Disaggregation Data'!$J$159:$J$310,255),0))=0,"",INDEX('Disaggregation Data'!$O$159:$O$310,MATCH(LEFT(M182,255),LEFT('Disaggregation Data'!J$159:$J$310,255),0))),"")</f>
        <v/>
      </c>
      <c r="H182" s="408" t="str">
        <f t="array" ref="H182">IFERROR(IF(INDEX('Disaggregation Data'!$P$159:$P$310,MATCH(LEFT(M182,255),LEFT('Disaggregation Data'!$J$159:$J$310,255),0))=0,"",INDEX('Disaggregation Data'!$P$159:$P$310,MATCH(LEFT(M182,255),LEFT('Disaggregation Data'!J$159:$J$310,255),0))),"")</f>
        <v/>
      </c>
      <c r="I182" s="409" t="str">
        <f t="array" ref="I182">IFERROR(IF(INDEX('Disaggregation Data'!$M$159:$M$310,MATCH(LEFT(M182,255),LEFT('Disaggregation Data'!$J$159:$J$310,255),0))=0,"",INDEX('Disaggregation Data'!$M$159:$M$310,MATCH(LEFT(M182,255),LEFT('Disaggregation Data'!J$159:$J$310,255),0))),"")</f>
        <v/>
      </c>
      <c r="J182" s="408" t="str">
        <f t="array" ref="J182">IFERROR(IF(INDEX('Disaggregation Data'!$N$159:$N$310,MATCH(LEFT(M182,255),LEFT('Disaggregation Data'!$J$159:$J$310,255),0))=0,"",INDEX('Disaggregation Data'!$N$159:$N$310,MATCH(LEFT(M182,255),LEFT('Disaggregation Data'!J$159:$J$310,255),0))),"")</f>
        <v/>
      </c>
      <c r="K182" s="522">
        <f t="shared" si="12"/>
        <v>4</v>
      </c>
      <c r="L182" s="522" t="str">
        <f t="shared" si="13"/>
        <v>HIV O-4a(M): Porcentaje de hombres que afirman haber utilizado preservativo en su última relación de sexo anal con otro hombre-4</v>
      </c>
      <c r="M182" s="522" t="str">
        <f t="shared" si="14"/>
        <v>HIV O-4a(M): Porcentaje de hombres que afirman haber utilizado preservativo en su última relación de sexo anal con otro hombre</v>
      </c>
      <c r="N182" s="481" t="b">
        <f t="shared" si="15"/>
        <v>1</v>
      </c>
      <c r="O182" s="486" t="s">
        <v>1546</v>
      </c>
      <c r="P182" s="523" t="str">
        <f t="array" ref="P182">IFERROR(IF(INDEX('Disaggregation Records'!$G$59:$G$92,MATCH(LEFT(L182,255),LEFT('Disaggregation Records'!$D$59:$D$92,255),0))=0,"",INDEX('Disaggregation Records'!$G$59:$G$92,MATCH(LEFT(L182,255),LEFT('Disaggregation Records'!$D$59:$D$92,255),0))),"")</f>
        <v/>
      </c>
      <c r="Q182" s="520" t="s">
        <v>703</v>
      </c>
      <c r="R182" s="47"/>
    </row>
    <row r="183" spans="1:18" ht="47.15" customHeight="1" x14ac:dyDescent="0.45">
      <c r="A183" s="406">
        <v>2</v>
      </c>
      <c r="B183" s="521" t="str">
        <f>IFERROR(VLOOKUP(A183,'Outcome Indicators - Section C'!$A$10:$S$27,19,FALSE),"")</f>
        <v>HIV O-4a(M): Porcentaje de hombres que afirman haber utilizado preservativo en su última relación de sexo anal con otro hombre</v>
      </c>
      <c r="C183" s="426" t="str">
        <f t="array" ref="C183">IFERROR(IF(INDEX('Disaggregation Records'!$E$59:$E$92,MATCH(LEFT(L183,255),LEFT('Disaggregation Records'!$D$59:$D$92,255),0))=0,"",INDEX('Disaggregation Records'!$E$59:$E$92,MATCH(LEFT(L183,255),LEFT('Disaggregation Records'!$D$59:$D$92,255),0))),"")</f>
        <v/>
      </c>
      <c r="D183" s="426" t="str">
        <f t="array" ref="D183">IFERROR(IF(INDEX('Disaggregation Records'!$F$59:$F$92,MATCH(LEFT(L183,255),LEFT('Disaggregation Records'!$D$59:$D$92,255),0))=0,"",INDEX('Disaggregation Records'!$F$59:$F$92,MATCH(LEFT(L183,255),LEFT('Disaggregation Records'!$D$59:$D$92,255),0))),"")</f>
        <v/>
      </c>
      <c r="E183" s="409" t="str">
        <f t="array" ref="E183">IFERROR(IF(INDEX('Disaggregation Data'!$K$159:$K$310,MATCH(LEFT(M183,255),LEFT('Disaggregation Data'!$J$159:$J$310,255),0))=0,"",INDEX('Disaggregation Data'!$K$159:$K$310,MATCH(LEFT(M183,255),LEFT('Disaggregation Data'!J$159:$J$310,255),0))),"")</f>
        <v/>
      </c>
      <c r="F183" s="409" t="str">
        <f t="array" ref="F183">IFERROR(IF(INDEX('Disaggregation Data'!$L$159:$L$310,MATCH(LEFT(M183,255),LEFT('Disaggregation Data'!$J$159:$J$310,255),0))=0,"",INDEX('Disaggregation Data'!$L$159:$L$310,MATCH(LEFT(M183,255),LEFT('Disaggregation Data'!J$159:$J$310,255),0))),"")</f>
        <v/>
      </c>
      <c r="G183" s="409" t="str">
        <f t="array" ref="G183">IFERROR(IF(INDEX('Disaggregation Data'!$O$159:$O$310,MATCH(LEFT(M183,255),LEFT('Disaggregation Data'!$J$159:$J$310,255),0))=0,"",INDEX('Disaggregation Data'!$O$159:$O$310,MATCH(LEFT(M183,255),LEFT('Disaggregation Data'!J$159:$J$310,255),0))),"")</f>
        <v/>
      </c>
      <c r="H183" s="408" t="str">
        <f t="array" ref="H183">IFERROR(IF(INDEX('Disaggregation Data'!$P$159:$P$310,MATCH(LEFT(M183,255),LEFT('Disaggregation Data'!$J$159:$J$310,255),0))=0,"",INDEX('Disaggregation Data'!$P$159:$P$310,MATCH(LEFT(M183,255),LEFT('Disaggregation Data'!J$159:$J$310,255),0))),"")</f>
        <v/>
      </c>
      <c r="I183" s="409" t="str">
        <f t="array" ref="I183">IFERROR(IF(INDEX('Disaggregation Data'!$M$159:$M$310,MATCH(LEFT(M183,255),LEFT('Disaggregation Data'!$J$159:$J$310,255),0))=0,"",INDEX('Disaggregation Data'!$M$159:$M$310,MATCH(LEFT(M183,255),LEFT('Disaggregation Data'!J$159:$J$310,255),0))),"")</f>
        <v/>
      </c>
      <c r="J183" s="408" t="str">
        <f t="array" ref="J183">IFERROR(IF(INDEX('Disaggregation Data'!$N$159:$N$310,MATCH(LEFT(M183,255),LEFT('Disaggregation Data'!$J$159:$J$310,255),0))=0,"",INDEX('Disaggregation Data'!$N$159:$N$310,MATCH(LEFT(M183,255),LEFT('Disaggregation Data'!J$159:$J$310,255),0))),"")</f>
        <v/>
      </c>
      <c r="K183" s="522">
        <f t="shared" si="12"/>
        <v>5</v>
      </c>
      <c r="L183" s="522" t="str">
        <f t="shared" si="13"/>
        <v>HIV O-4a(M): Porcentaje de hombres que afirman haber utilizado preservativo en su última relación de sexo anal con otro hombre-5</v>
      </c>
      <c r="M183" s="522" t="str">
        <f t="shared" si="14"/>
        <v>HIV O-4a(M): Porcentaje de hombres que afirman haber utilizado preservativo en su última relación de sexo anal con otro hombre</v>
      </c>
      <c r="N183" s="481" t="b">
        <f t="shared" si="15"/>
        <v>1</v>
      </c>
      <c r="O183" s="486" t="s">
        <v>1547</v>
      </c>
      <c r="P183" s="523" t="str">
        <f t="array" ref="P183">IFERROR(IF(INDEX('Disaggregation Records'!$G$59:$G$92,MATCH(LEFT(L183,255),LEFT('Disaggregation Records'!$D$59:$D$92,255),0))=0,"",INDEX('Disaggregation Records'!$G$59:$G$92,MATCH(LEFT(L183,255),LEFT('Disaggregation Records'!$D$59:$D$92,255),0))),"")</f>
        <v/>
      </c>
      <c r="Q183" s="520" t="s">
        <v>703</v>
      </c>
      <c r="R183" s="47"/>
    </row>
    <row r="184" spans="1:18" ht="47.15" customHeight="1" x14ac:dyDescent="0.45">
      <c r="A184" s="406">
        <v>2</v>
      </c>
      <c r="B184" s="521" t="str">
        <f>IFERROR(VLOOKUP(A184,'Outcome Indicators - Section C'!$A$10:$S$27,19,FALSE),"")</f>
        <v>HIV O-4a(M): Porcentaje de hombres que afirman haber utilizado preservativo en su última relación de sexo anal con otro hombre</v>
      </c>
      <c r="C184" s="426" t="str">
        <f t="array" ref="C184">IFERROR(IF(INDEX('Disaggregation Records'!$E$59:$E$92,MATCH(LEFT(L184,255),LEFT('Disaggregation Records'!$D$59:$D$92,255),0))=0,"",INDEX('Disaggregation Records'!$E$59:$E$92,MATCH(LEFT(L184,255),LEFT('Disaggregation Records'!$D$59:$D$92,255),0))),"")</f>
        <v/>
      </c>
      <c r="D184" s="426" t="str">
        <f t="array" ref="D184">IFERROR(IF(INDEX('Disaggregation Records'!$F$59:$F$92,MATCH(LEFT(L184,255),LEFT('Disaggregation Records'!$D$59:$D$92,255),0))=0,"",INDEX('Disaggregation Records'!$F$59:$F$92,MATCH(LEFT(L184,255),LEFT('Disaggregation Records'!$D$59:$D$92,255),0))),"")</f>
        <v/>
      </c>
      <c r="E184" s="409" t="str">
        <f t="array" ref="E184">IFERROR(IF(INDEX('Disaggregation Data'!$K$159:$K$310,MATCH(LEFT(M184,255),LEFT('Disaggregation Data'!$J$159:$J$310,255),0))=0,"",INDEX('Disaggregation Data'!$K$159:$K$310,MATCH(LEFT(M184,255),LEFT('Disaggregation Data'!J$159:$J$310,255),0))),"")</f>
        <v/>
      </c>
      <c r="F184" s="409" t="str">
        <f t="array" ref="F184">IFERROR(IF(INDEX('Disaggregation Data'!$L$159:$L$310,MATCH(LEFT(M184,255),LEFT('Disaggregation Data'!$J$159:$J$310,255),0))=0,"",INDEX('Disaggregation Data'!$L$159:$L$310,MATCH(LEFT(M184,255),LEFT('Disaggregation Data'!J$159:$J$310,255),0))),"")</f>
        <v/>
      </c>
      <c r="G184" s="409" t="str">
        <f t="array" ref="G184">IFERROR(IF(INDEX('Disaggregation Data'!$O$159:$O$310,MATCH(LEFT(M184,255),LEFT('Disaggregation Data'!$J$159:$J$310,255),0))=0,"",INDEX('Disaggregation Data'!$O$159:$O$310,MATCH(LEFT(M184,255),LEFT('Disaggregation Data'!J$159:$J$310,255),0))),"")</f>
        <v/>
      </c>
      <c r="H184" s="408" t="str">
        <f t="array" ref="H184">IFERROR(IF(INDEX('Disaggregation Data'!$P$159:$P$310,MATCH(LEFT(M184,255),LEFT('Disaggregation Data'!$J$159:$J$310,255),0))=0,"",INDEX('Disaggregation Data'!$P$159:$P$310,MATCH(LEFT(M184,255),LEFT('Disaggregation Data'!J$159:$J$310,255),0))),"")</f>
        <v/>
      </c>
      <c r="I184" s="409" t="str">
        <f t="array" ref="I184">IFERROR(IF(INDEX('Disaggregation Data'!$M$159:$M$310,MATCH(LEFT(M184,255),LEFT('Disaggregation Data'!$J$159:$J$310,255),0))=0,"",INDEX('Disaggregation Data'!$M$159:$M$310,MATCH(LEFT(M184,255),LEFT('Disaggregation Data'!J$159:$J$310,255),0))),"")</f>
        <v/>
      </c>
      <c r="J184" s="408" t="str">
        <f t="array" ref="J184">IFERROR(IF(INDEX('Disaggregation Data'!$N$159:$N$310,MATCH(LEFT(M184,255),LEFT('Disaggregation Data'!$J$159:$J$310,255),0))=0,"",INDEX('Disaggregation Data'!$N$159:$N$310,MATCH(LEFT(M184,255),LEFT('Disaggregation Data'!J$159:$J$310,255),0))),"")</f>
        <v/>
      </c>
      <c r="K184" s="522">
        <f t="shared" si="12"/>
        <v>6</v>
      </c>
      <c r="L184" s="522" t="str">
        <f t="shared" si="13"/>
        <v>HIV O-4a(M): Porcentaje de hombres que afirman haber utilizado preservativo en su última relación de sexo anal con otro hombre-6</v>
      </c>
      <c r="M184" s="522" t="str">
        <f t="shared" si="14"/>
        <v>HIV O-4a(M): Porcentaje de hombres que afirman haber utilizado preservativo en su última relación de sexo anal con otro hombre</v>
      </c>
      <c r="N184" s="481" t="b">
        <f t="shared" si="15"/>
        <v>1</v>
      </c>
      <c r="O184" s="486" t="s">
        <v>1548</v>
      </c>
      <c r="P184" s="523" t="str">
        <f t="array" ref="P184">IFERROR(IF(INDEX('Disaggregation Records'!$G$59:$G$92,MATCH(LEFT(L184,255),LEFT('Disaggregation Records'!$D$59:$D$92,255),0))=0,"",INDEX('Disaggregation Records'!$G$59:$G$92,MATCH(LEFT(L184,255),LEFT('Disaggregation Records'!$D$59:$D$92,255),0))),"")</f>
        <v/>
      </c>
      <c r="Q184" s="520" t="s">
        <v>703</v>
      </c>
      <c r="R184" s="47"/>
    </row>
    <row r="185" spans="1:18" ht="47.15" customHeight="1" x14ac:dyDescent="0.45">
      <c r="A185" s="406">
        <v>2</v>
      </c>
      <c r="B185" s="521" t="str">
        <f>IFERROR(VLOOKUP(A185,'Outcome Indicators - Section C'!$A$10:$S$27,19,FALSE),"")</f>
        <v>HIV O-4a(M): Porcentaje de hombres que afirman haber utilizado preservativo en su última relación de sexo anal con otro hombre</v>
      </c>
      <c r="C185" s="426" t="str">
        <f t="array" ref="C185">IFERROR(IF(INDEX('Disaggregation Records'!$E$59:$E$92,MATCH(LEFT(L185,255),LEFT('Disaggregation Records'!$D$59:$D$92,255),0))=0,"",INDEX('Disaggregation Records'!$E$59:$E$92,MATCH(LEFT(L185,255),LEFT('Disaggregation Records'!$D$59:$D$92,255),0))),"")</f>
        <v/>
      </c>
      <c r="D185" s="426" t="str">
        <f t="array" ref="D185">IFERROR(IF(INDEX('Disaggregation Records'!$F$59:$F$92,MATCH(LEFT(L185,255),LEFT('Disaggregation Records'!$D$59:$D$92,255),0))=0,"",INDEX('Disaggregation Records'!$F$59:$F$92,MATCH(LEFT(L185,255),LEFT('Disaggregation Records'!$D$59:$D$92,255),0))),"")</f>
        <v/>
      </c>
      <c r="E185" s="409" t="str">
        <f t="array" ref="E185">IFERROR(IF(INDEX('Disaggregation Data'!$K$159:$K$310,MATCH(LEFT(M185,255),LEFT('Disaggregation Data'!$J$159:$J$310,255),0))=0,"",INDEX('Disaggregation Data'!$K$159:$K$310,MATCH(LEFT(M185,255),LEFT('Disaggregation Data'!J$159:$J$310,255),0))),"")</f>
        <v/>
      </c>
      <c r="F185" s="409" t="str">
        <f t="array" ref="F185">IFERROR(IF(INDEX('Disaggregation Data'!$L$159:$L$310,MATCH(LEFT(M185,255),LEFT('Disaggregation Data'!$J$159:$J$310,255),0))=0,"",INDEX('Disaggregation Data'!$L$159:$L$310,MATCH(LEFT(M185,255),LEFT('Disaggregation Data'!J$159:$J$310,255),0))),"")</f>
        <v/>
      </c>
      <c r="G185" s="409" t="str">
        <f t="array" ref="G185">IFERROR(IF(INDEX('Disaggregation Data'!$O$159:$O$310,MATCH(LEFT(M185,255),LEFT('Disaggregation Data'!$J$159:$J$310,255),0))=0,"",INDEX('Disaggregation Data'!$O$159:$O$310,MATCH(LEFT(M185,255),LEFT('Disaggregation Data'!J$159:$J$310,255),0))),"")</f>
        <v/>
      </c>
      <c r="H185" s="408" t="str">
        <f t="array" ref="H185">IFERROR(IF(INDEX('Disaggregation Data'!$P$159:$P$310,MATCH(LEFT(M185,255),LEFT('Disaggregation Data'!$J$159:$J$310,255),0))=0,"",INDEX('Disaggregation Data'!$P$159:$P$310,MATCH(LEFT(M185,255),LEFT('Disaggregation Data'!J$159:$J$310,255),0))),"")</f>
        <v/>
      </c>
      <c r="I185" s="409" t="str">
        <f t="array" ref="I185">IFERROR(IF(INDEX('Disaggregation Data'!$M$159:$M$310,MATCH(LEFT(M185,255),LEFT('Disaggregation Data'!$J$159:$J$310,255),0))=0,"",INDEX('Disaggregation Data'!$M$159:$M$310,MATCH(LEFT(M185,255),LEFT('Disaggregation Data'!J$159:$J$310,255),0))),"")</f>
        <v/>
      </c>
      <c r="J185" s="408" t="str">
        <f t="array" ref="J185">IFERROR(IF(INDEX('Disaggregation Data'!$N$159:$N$310,MATCH(LEFT(M185,255),LEFT('Disaggregation Data'!$J$159:$J$310,255),0))=0,"",INDEX('Disaggregation Data'!$N$159:$N$310,MATCH(LEFT(M185,255),LEFT('Disaggregation Data'!J$159:$J$310,255),0))),"")</f>
        <v/>
      </c>
      <c r="K185" s="522">
        <f t="shared" si="12"/>
        <v>7</v>
      </c>
      <c r="L185" s="522" t="str">
        <f t="shared" si="13"/>
        <v>HIV O-4a(M): Porcentaje de hombres que afirman haber utilizado preservativo en su última relación de sexo anal con otro hombre-7</v>
      </c>
      <c r="M185" s="522" t="str">
        <f t="shared" si="14"/>
        <v>HIV O-4a(M): Porcentaje de hombres que afirman haber utilizado preservativo en su última relación de sexo anal con otro hombre</v>
      </c>
      <c r="N185" s="481" t="b">
        <f t="shared" si="15"/>
        <v>1</v>
      </c>
      <c r="O185" s="486" t="s">
        <v>1549</v>
      </c>
      <c r="P185" s="523" t="str">
        <f t="array" ref="P185">IFERROR(IF(INDEX('Disaggregation Records'!$G$59:$G$92,MATCH(LEFT(L185,255),LEFT('Disaggregation Records'!$D$59:$D$92,255),0))=0,"",INDEX('Disaggregation Records'!$G$59:$G$92,MATCH(LEFT(L185,255),LEFT('Disaggregation Records'!$D$59:$D$92,255),0))),"")</f>
        <v/>
      </c>
      <c r="Q185" s="520" t="s">
        <v>703</v>
      </c>
      <c r="R185" s="47"/>
    </row>
    <row r="186" spans="1:18" ht="47.15" customHeight="1" x14ac:dyDescent="0.45">
      <c r="A186" s="406">
        <v>2</v>
      </c>
      <c r="B186" s="521" t="str">
        <f>IFERROR(VLOOKUP(A186,'Outcome Indicators - Section C'!$A$10:$S$27,19,FALSE),"")</f>
        <v>HIV O-4a(M): Porcentaje de hombres que afirman haber utilizado preservativo en su última relación de sexo anal con otro hombre</v>
      </c>
      <c r="C186" s="426" t="str">
        <f t="array" ref="C186">IFERROR(IF(INDEX('Disaggregation Records'!$E$59:$E$92,MATCH(LEFT(L186,255),LEFT('Disaggregation Records'!$D$59:$D$92,255),0))=0,"",INDEX('Disaggregation Records'!$E$59:$E$92,MATCH(LEFT(L186,255),LEFT('Disaggregation Records'!$D$59:$D$92,255),0))),"")</f>
        <v/>
      </c>
      <c r="D186" s="426" t="str">
        <f t="array" ref="D186">IFERROR(IF(INDEX('Disaggregation Records'!$F$59:$F$92,MATCH(LEFT(L186,255),LEFT('Disaggregation Records'!$D$59:$D$92,255),0))=0,"",INDEX('Disaggregation Records'!$F$59:$F$92,MATCH(LEFT(L186,255),LEFT('Disaggregation Records'!$D$59:$D$92,255),0))),"")</f>
        <v/>
      </c>
      <c r="E186" s="409" t="str">
        <f t="array" ref="E186">IFERROR(IF(INDEX('Disaggregation Data'!$K$159:$K$310,MATCH(LEFT(M186,255),LEFT('Disaggregation Data'!$J$159:$J$310,255),0))=0,"",INDEX('Disaggregation Data'!$K$159:$K$310,MATCH(LEFT(M186,255),LEFT('Disaggregation Data'!J$159:$J$310,255),0))),"")</f>
        <v/>
      </c>
      <c r="F186" s="409" t="str">
        <f t="array" ref="F186">IFERROR(IF(INDEX('Disaggregation Data'!$L$159:$L$310,MATCH(LEFT(M186,255),LEFT('Disaggregation Data'!$J$159:$J$310,255),0))=0,"",INDEX('Disaggregation Data'!$L$159:$L$310,MATCH(LEFT(M186,255),LEFT('Disaggregation Data'!J$159:$J$310,255),0))),"")</f>
        <v/>
      </c>
      <c r="G186" s="409" t="str">
        <f t="array" ref="G186">IFERROR(IF(INDEX('Disaggregation Data'!$O$159:$O$310,MATCH(LEFT(M186,255),LEFT('Disaggregation Data'!$J$159:$J$310,255),0))=0,"",INDEX('Disaggregation Data'!$O$159:$O$310,MATCH(LEFT(M186,255),LEFT('Disaggregation Data'!J$159:$J$310,255),0))),"")</f>
        <v/>
      </c>
      <c r="H186" s="408" t="str">
        <f t="array" ref="H186">IFERROR(IF(INDEX('Disaggregation Data'!$P$159:$P$310,MATCH(LEFT(M186,255),LEFT('Disaggregation Data'!$J$159:$J$310,255),0))=0,"",INDEX('Disaggregation Data'!$P$159:$P$310,MATCH(LEFT(M186,255),LEFT('Disaggregation Data'!J$159:$J$310,255),0))),"")</f>
        <v/>
      </c>
      <c r="I186" s="409" t="str">
        <f t="array" ref="I186">IFERROR(IF(INDEX('Disaggregation Data'!$M$159:$M$310,MATCH(LEFT(M186,255),LEFT('Disaggregation Data'!$J$159:$J$310,255),0))=0,"",INDEX('Disaggregation Data'!$M$159:$M$310,MATCH(LEFT(M186,255),LEFT('Disaggregation Data'!J$159:$J$310,255),0))),"")</f>
        <v/>
      </c>
      <c r="J186" s="408" t="str">
        <f t="array" ref="J186">IFERROR(IF(INDEX('Disaggregation Data'!$N$159:$N$310,MATCH(LEFT(M186,255),LEFT('Disaggregation Data'!$J$159:$J$310,255),0))=0,"",INDEX('Disaggregation Data'!$N$159:$N$310,MATCH(LEFT(M186,255),LEFT('Disaggregation Data'!J$159:$J$310,255),0))),"")</f>
        <v/>
      </c>
      <c r="K186" s="522">
        <f t="shared" si="12"/>
        <v>8</v>
      </c>
      <c r="L186" s="522" t="str">
        <f t="shared" si="13"/>
        <v>HIV O-4a(M): Porcentaje de hombres que afirman haber utilizado preservativo en su última relación de sexo anal con otro hombre-8</v>
      </c>
      <c r="M186" s="522" t="str">
        <f t="shared" si="14"/>
        <v>HIV O-4a(M): Porcentaje de hombres que afirman haber utilizado preservativo en su última relación de sexo anal con otro hombre</v>
      </c>
      <c r="N186" s="481" t="b">
        <f t="shared" si="15"/>
        <v>1</v>
      </c>
      <c r="O186" s="486" t="s">
        <v>1550</v>
      </c>
      <c r="P186" s="523" t="str">
        <f t="array" ref="P186">IFERROR(IF(INDEX('Disaggregation Records'!$G$59:$G$92,MATCH(LEFT(L186,255),LEFT('Disaggregation Records'!$D$59:$D$92,255),0))=0,"",INDEX('Disaggregation Records'!$G$59:$G$92,MATCH(LEFT(L186,255),LEFT('Disaggregation Records'!$D$59:$D$92,255),0))),"")</f>
        <v/>
      </c>
      <c r="Q186" s="520" t="s">
        <v>703</v>
      </c>
      <c r="R186" s="47"/>
    </row>
    <row r="187" spans="1:18" ht="47.15" customHeight="1" x14ac:dyDescent="0.45">
      <c r="A187" s="406">
        <v>2</v>
      </c>
      <c r="B187" s="521" t="str">
        <f>IFERROR(VLOOKUP(A187,'Outcome Indicators - Section C'!$A$10:$S$27,19,FALSE),"")</f>
        <v>HIV O-4a(M): Porcentaje de hombres que afirman haber utilizado preservativo en su última relación de sexo anal con otro hombre</v>
      </c>
      <c r="C187" s="426" t="str">
        <f t="array" ref="C187">IFERROR(IF(INDEX('Disaggregation Records'!$E$59:$E$92,MATCH(LEFT(L187,255),LEFT('Disaggregation Records'!$D$59:$D$92,255),0))=0,"",INDEX('Disaggregation Records'!$E$59:$E$92,MATCH(LEFT(L187,255),LEFT('Disaggregation Records'!$D$59:$D$92,255),0))),"")</f>
        <v/>
      </c>
      <c r="D187" s="426" t="str">
        <f t="array" ref="D187">IFERROR(IF(INDEX('Disaggregation Records'!$F$59:$F$92,MATCH(LEFT(L187,255),LEFT('Disaggregation Records'!$D$59:$D$92,255),0))=0,"",INDEX('Disaggregation Records'!$F$59:$F$92,MATCH(LEFT(L187,255),LEFT('Disaggregation Records'!$D$59:$D$92,255),0))),"")</f>
        <v/>
      </c>
      <c r="E187" s="409" t="str">
        <f t="array" ref="E187">IFERROR(IF(INDEX('Disaggregation Data'!$K$159:$K$310,MATCH(LEFT(M187,255),LEFT('Disaggregation Data'!$J$159:$J$310,255),0))=0,"",INDEX('Disaggregation Data'!$K$159:$K$310,MATCH(LEFT(M187,255),LEFT('Disaggregation Data'!J$159:$J$310,255),0))),"")</f>
        <v/>
      </c>
      <c r="F187" s="409" t="str">
        <f t="array" ref="F187">IFERROR(IF(INDEX('Disaggregation Data'!$L$159:$L$310,MATCH(LEFT(M187,255),LEFT('Disaggregation Data'!$J$159:$J$310,255),0))=0,"",INDEX('Disaggregation Data'!$L$159:$L$310,MATCH(LEFT(M187,255),LEFT('Disaggregation Data'!J$159:$J$310,255),0))),"")</f>
        <v/>
      </c>
      <c r="G187" s="409" t="str">
        <f t="array" ref="G187">IFERROR(IF(INDEX('Disaggregation Data'!$O$159:$O$310,MATCH(LEFT(M187,255),LEFT('Disaggregation Data'!$J$159:$J$310,255),0))=0,"",INDEX('Disaggregation Data'!$O$159:$O$310,MATCH(LEFT(M187,255),LEFT('Disaggregation Data'!J$159:$J$310,255),0))),"")</f>
        <v/>
      </c>
      <c r="H187" s="408" t="str">
        <f t="array" ref="H187">IFERROR(IF(INDEX('Disaggregation Data'!$P$159:$P$310,MATCH(LEFT(M187,255),LEFT('Disaggregation Data'!$J$159:$J$310,255),0))=0,"",INDEX('Disaggregation Data'!$P$159:$P$310,MATCH(LEFT(M187,255),LEFT('Disaggregation Data'!J$159:$J$310,255),0))),"")</f>
        <v/>
      </c>
      <c r="I187" s="409" t="str">
        <f t="array" ref="I187">IFERROR(IF(INDEX('Disaggregation Data'!$M$159:$M$310,MATCH(LEFT(M187,255),LEFT('Disaggregation Data'!$J$159:$J$310,255),0))=0,"",INDEX('Disaggregation Data'!$M$159:$M$310,MATCH(LEFT(M187,255),LEFT('Disaggregation Data'!J$159:$J$310,255),0))),"")</f>
        <v/>
      </c>
      <c r="J187" s="408" t="str">
        <f t="array" ref="J187">IFERROR(IF(INDEX('Disaggregation Data'!$N$159:$N$310,MATCH(LEFT(M187,255),LEFT('Disaggregation Data'!$J$159:$J$310,255),0))=0,"",INDEX('Disaggregation Data'!$N$159:$N$310,MATCH(LEFT(M187,255),LEFT('Disaggregation Data'!J$159:$J$310,255),0))),"")</f>
        <v/>
      </c>
      <c r="K187" s="522">
        <f t="shared" si="12"/>
        <v>9</v>
      </c>
      <c r="L187" s="522" t="str">
        <f t="shared" si="13"/>
        <v>HIV O-4a(M): Porcentaje de hombres que afirman haber utilizado preservativo en su última relación de sexo anal con otro hombre-9</v>
      </c>
      <c r="M187" s="522" t="str">
        <f t="shared" si="14"/>
        <v>HIV O-4a(M): Porcentaje de hombres que afirman haber utilizado preservativo en su última relación de sexo anal con otro hombre</v>
      </c>
      <c r="N187" s="481" t="b">
        <f t="shared" si="15"/>
        <v>1</v>
      </c>
      <c r="O187" s="486" t="s">
        <v>1551</v>
      </c>
      <c r="P187" s="523" t="str">
        <f t="array" ref="P187">IFERROR(IF(INDEX('Disaggregation Records'!$G$59:$G$92,MATCH(LEFT(L187,255),LEFT('Disaggregation Records'!$D$59:$D$92,255),0))=0,"",INDEX('Disaggregation Records'!$G$59:$G$92,MATCH(LEFT(L187,255),LEFT('Disaggregation Records'!$D$59:$D$92,255),0))),"")</f>
        <v/>
      </c>
      <c r="Q187" s="520" t="s">
        <v>703</v>
      </c>
      <c r="R187" s="47"/>
    </row>
    <row r="188" spans="1:18" ht="47.15" customHeight="1" x14ac:dyDescent="0.45">
      <c r="A188" s="406">
        <v>3</v>
      </c>
      <c r="B188" s="521" t="str">
        <f>IFERROR(VLOOKUP(A188,'Outcome Indicators - Section C'!$A$10:$S$27,19,FALSE),"")</f>
        <v>HIV O-5(M): porcentaje de trabajadores del sexo que dicen haber utilizado preservativo con su último cliente</v>
      </c>
      <c r="C188" s="426" t="str">
        <f t="array" ref="C188">IFERROR(IF(INDEX('Disaggregation Records'!$E$59:$E$92,MATCH(LEFT(L188,255),LEFT('Disaggregation Records'!$D$59:$D$92,255),0))=0,"",INDEX('Disaggregation Records'!$E$59:$E$92,MATCH(LEFT(L188,255),LEFT('Disaggregation Records'!$D$59:$D$92,255),0))),"")</f>
        <v>Sexo</v>
      </c>
      <c r="D188" s="426" t="str">
        <f t="array" ref="D188">IFERROR(IF(INDEX('Disaggregation Records'!$F$59:$F$92,MATCH(LEFT(L188,255),LEFT('Disaggregation Records'!$D$59:$D$92,255),0))=0,"",INDEX('Disaggregation Records'!$F$59:$F$92,MATCH(LEFT(L188,255),LEFT('Disaggregation Records'!$D$59:$D$92,255),0))),"")</f>
        <v>Hombres</v>
      </c>
      <c r="E188" s="409" t="str">
        <f t="array" ref="E188">IFERROR(IF(INDEX('Disaggregation Data'!$K$159:$K$310,MATCH(LEFT(M188,255),LEFT('Disaggregation Data'!$J$159:$J$310,255),0))=0,"",INDEX('Disaggregation Data'!$K$159:$K$310,MATCH(LEFT(M188,255),LEFT('Disaggregation Data'!J$159:$J$310,255),0))),"")</f>
        <v/>
      </c>
      <c r="F188" s="409" t="str">
        <f t="array" ref="F188">IFERROR(IF(INDEX('Disaggregation Data'!$L$159:$L$310,MATCH(LEFT(M188,255),LEFT('Disaggregation Data'!$J$159:$J$310,255),0))=0,"",INDEX('Disaggregation Data'!$L$159:$L$310,MATCH(LEFT(M188,255),LEFT('Disaggregation Data'!J$159:$J$310,255),0))),"")</f>
        <v/>
      </c>
      <c r="G188" s="409" t="str">
        <f t="array" ref="G188">IFERROR(IF(INDEX('Disaggregation Data'!$O$159:$O$310,MATCH(LEFT(M188,255),LEFT('Disaggregation Data'!$J$159:$J$310,255),0))=0,"",INDEX('Disaggregation Data'!$O$159:$O$310,MATCH(LEFT(M188,255),LEFT('Disaggregation Data'!J$159:$J$310,255),0))),"")</f>
        <v/>
      </c>
      <c r="H188" s="408" t="str">
        <f t="array" ref="H188">IFERROR(IF(INDEX('Disaggregation Data'!$P$159:$P$310,MATCH(LEFT(M188,255),LEFT('Disaggregation Data'!$J$159:$J$310,255),0))=0,"",INDEX('Disaggregation Data'!$P$159:$P$310,MATCH(LEFT(M188,255),LEFT('Disaggregation Data'!J$159:$J$310,255),0))),"")</f>
        <v/>
      </c>
      <c r="I188" s="409" t="str">
        <f t="array" ref="I188">IFERROR(IF(INDEX('Disaggregation Data'!$M$159:$M$310,MATCH(LEFT(M188,255),LEFT('Disaggregation Data'!$J$159:$J$310,255),0))=0,"",INDEX('Disaggregation Data'!$M$159:$M$310,MATCH(LEFT(M188,255),LEFT('Disaggregation Data'!J$159:$J$310,255),0))),"")</f>
        <v/>
      </c>
      <c r="J188" s="408" t="str">
        <f t="array" ref="J188">IFERROR(IF(INDEX('Disaggregation Data'!$N$159:$N$310,MATCH(LEFT(M188,255),LEFT('Disaggregation Data'!$J$159:$J$310,255),0))=0,"",INDEX('Disaggregation Data'!$N$159:$N$310,MATCH(LEFT(M188,255),LEFT('Disaggregation Data'!J$159:$J$310,255),0))),"")</f>
        <v/>
      </c>
      <c r="K188" s="522">
        <f t="shared" si="12"/>
        <v>0</v>
      </c>
      <c r="L188" s="522" t="str">
        <f t="shared" si="13"/>
        <v>HIV O-5(M): porcentaje de trabajadores del sexo que dicen haber utilizado preservativo con su último cliente-0</v>
      </c>
      <c r="M188" s="522" t="str">
        <f t="shared" si="14"/>
        <v>HIV O-5(M): porcentaje de trabajadores del sexo que dicen haber utilizado preservativo con su último clienteSexoHombres</v>
      </c>
      <c r="N188" s="481" t="b">
        <f t="shared" si="15"/>
        <v>1</v>
      </c>
      <c r="O188" s="486" t="s">
        <v>1552</v>
      </c>
      <c r="P188" s="523" t="str">
        <f t="array" ref="P188">IFERROR(IF(INDEX('Disaggregation Records'!$G$59:$G$92,MATCH(LEFT(L188,255),LEFT('Disaggregation Records'!$D$59:$D$92,255),0))=0,"",INDEX('Disaggregation Records'!$G$59:$G$92,MATCH(LEFT(L188,255),LEFT('Disaggregation Records'!$D$59:$D$92,255),0))),"")</f>
        <v>a1L36000000zoLEEAY</v>
      </c>
      <c r="Q188" s="520" t="s">
        <v>704</v>
      </c>
      <c r="R188" s="47"/>
    </row>
    <row r="189" spans="1:18" ht="47.15" customHeight="1" x14ac:dyDescent="0.45">
      <c r="A189" s="406">
        <v>3</v>
      </c>
      <c r="B189" s="521" t="str">
        <f>IFERROR(VLOOKUP(A189,'Outcome Indicators - Section C'!$A$10:$S$27,19,FALSE),"")</f>
        <v>HIV O-5(M): porcentaje de trabajadores del sexo que dicen haber utilizado preservativo con su último cliente</v>
      </c>
      <c r="C189" s="426" t="str">
        <f t="array" ref="C189">IFERROR(IF(INDEX('Disaggregation Records'!$E$59:$E$92,MATCH(LEFT(L189,255),LEFT('Disaggregation Records'!$D$59:$D$92,255),0))=0,"",INDEX('Disaggregation Records'!$E$59:$E$92,MATCH(LEFT(L189,255),LEFT('Disaggregation Records'!$D$59:$D$92,255),0))),"")</f>
        <v>Sexo</v>
      </c>
      <c r="D189" s="426" t="str">
        <f t="array" ref="D189">IFERROR(IF(INDEX('Disaggregation Records'!$F$59:$F$92,MATCH(LEFT(L189,255),LEFT('Disaggregation Records'!$D$59:$D$92,255),0))=0,"",INDEX('Disaggregation Records'!$F$59:$F$92,MATCH(LEFT(L189,255),LEFT('Disaggregation Records'!$D$59:$D$92,255),0))),"")</f>
        <v>Mujeres</v>
      </c>
      <c r="E189" s="409" t="str">
        <f t="array" ref="E189">IFERROR(IF(INDEX('Disaggregation Data'!$K$159:$K$310,MATCH(LEFT(M189,255),LEFT('Disaggregation Data'!$J$159:$J$310,255),0))=0,"",INDEX('Disaggregation Data'!$K$159:$K$310,MATCH(LEFT(M189,255),LEFT('Disaggregation Data'!J$159:$J$310,255),0))),"")</f>
        <v/>
      </c>
      <c r="F189" s="409" t="str">
        <f t="array" ref="F189">IFERROR(IF(INDEX('Disaggregation Data'!$L$159:$L$310,MATCH(LEFT(M189,255),LEFT('Disaggregation Data'!$J$159:$J$310,255),0))=0,"",INDEX('Disaggregation Data'!$L$159:$L$310,MATCH(LEFT(M189,255),LEFT('Disaggregation Data'!J$159:$J$310,255),0))),"")</f>
        <v/>
      </c>
      <c r="G189" s="409" t="str">
        <f t="array" ref="G189">IFERROR(IF(INDEX('Disaggregation Data'!$O$159:$O$310,MATCH(LEFT(M189,255),LEFT('Disaggregation Data'!$J$159:$J$310,255),0))=0,"",INDEX('Disaggregation Data'!$O$159:$O$310,MATCH(LEFT(M189,255),LEFT('Disaggregation Data'!J$159:$J$310,255),0))),"")</f>
        <v/>
      </c>
      <c r="H189" s="408" t="str">
        <f t="array" ref="H189">IFERROR(IF(INDEX('Disaggregation Data'!$P$159:$P$310,MATCH(LEFT(M189,255),LEFT('Disaggregation Data'!$J$159:$J$310,255),0))=0,"",INDEX('Disaggregation Data'!$P$159:$P$310,MATCH(LEFT(M189,255),LEFT('Disaggregation Data'!J$159:$J$310,255),0))),"")</f>
        <v/>
      </c>
      <c r="I189" s="409" t="str">
        <f t="array" ref="I189">IFERROR(IF(INDEX('Disaggregation Data'!$M$159:$M$310,MATCH(LEFT(M189,255),LEFT('Disaggregation Data'!$J$159:$J$310,255),0))=0,"",INDEX('Disaggregation Data'!$M$159:$M$310,MATCH(LEFT(M189,255),LEFT('Disaggregation Data'!J$159:$J$310,255),0))),"")</f>
        <v/>
      </c>
      <c r="J189" s="408" t="str">
        <f t="array" ref="J189">IFERROR(IF(INDEX('Disaggregation Data'!$N$159:$N$310,MATCH(LEFT(M189,255),LEFT('Disaggregation Data'!$J$159:$J$310,255),0))=0,"",INDEX('Disaggregation Data'!$N$159:$N$310,MATCH(LEFT(M189,255),LEFT('Disaggregation Data'!J$159:$J$310,255),0))),"")</f>
        <v/>
      </c>
      <c r="K189" s="522">
        <f t="shared" si="12"/>
        <v>1</v>
      </c>
      <c r="L189" s="522" t="str">
        <f t="shared" si="13"/>
        <v>HIV O-5(M): porcentaje de trabajadores del sexo que dicen haber utilizado preservativo con su último cliente-1</v>
      </c>
      <c r="M189" s="522" t="str">
        <f t="shared" si="14"/>
        <v>HIV O-5(M): porcentaje de trabajadores del sexo que dicen haber utilizado preservativo con su último clienteSexoMujeres</v>
      </c>
      <c r="N189" s="481" t="b">
        <f t="shared" si="15"/>
        <v>1</v>
      </c>
      <c r="O189" s="486" t="s">
        <v>1553</v>
      </c>
      <c r="P189" s="523" t="str">
        <f t="array" ref="P189">IFERROR(IF(INDEX('Disaggregation Records'!$G$59:$G$92,MATCH(LEFT(L189,255),LEFT('Disaggregation Records'!$D$59:$D$92,255),0))=0,"",INDEX('Disaggregation Records'!$G$59:$G$92,MATCH(LEFT(L189,255),LEFT('Disaggregation Records'!$D$59:$D$92,255),0))),"")</f>
        <v>a1L36000000zoLFEAY</v>
      </c>
      <c r="Q189" s="520" t="s">
        <v>704</v>
      </c>
      <c r="R189" s="47"/>
    </row>
    <row r="190" spans="1:18" ht="47.15" customHeight="1" x14ac:dyDescent="0.45">
      <c r="A190" s="406">
        <v>3</v>
      </c>
      <c r="B190" s="521" t="str">
        <f>IFERROR(VLOOKUP(A190,'Outcome Indicators - Section C'!$A$10:$S$27,19,FALSE),"")</f>
        <v>HIV O-5(M): porcentaje de trabajadores del sexo que dicen haber utilizado preservativo con su último cliente</v>
      </c>
      <c r="C190" s="426" t="str">
        <f t="array" ref="C190">IFERROR(IF(INDEX('Disaggregation Records'!$E$59:$E$92,MATCH(LEFT(L190,255),LEFT('Disaggregation Records'!$D$59:$D$92,255),0))=0,"",INDEX('Disaggregation Records'!$E$59:$E$92,MATCH(LEFT(L190,255),LEFT('Disaggregation Records'!$D$59:$D$92,255),0))),"")</f>
        <v>Edad</v>
      </c>
      <c r="D190" s="426" t="str">
        <f t="array" ref="D190">IFERROR(IF(INDEX('Disaggregation Records'!$F$59:$F$92,MATCH(LEFT(L190,255),LEFT('Disaggregation Records'!$D$59:$D$92,255),0))=0,"",INDEX('Disaggregation Records'!$F$59:$F$92,MATCH(LEFT(L190,255),LEFT('Disaggregation Records'!$D$59:$D$92,255),0))),"")</f>
        <v>&lt;25</v>
      </c>
      <c r="E190" s="409" t="str">
        <f t="array" ref="E190">IFERROR(IF(INDEX('Disaggregation Data'!$K$159:$K$310,MATCH(LEFT(M190,255),LEFT('Disaggregation Data'!$J$159:$J$310,255),0))=0,"",INDEX('Disaggregation Data'!$K$159:$K$310,MATCH(LEFT(M190,255),LEFT('Disaggregation Data'!J$159:$J$310,255),0))),"")</f>
        <v/>
      </c>
      <c r="F190" s="409" t="str">
        <f t="array" ref="F190">IFERROR(IF(INDEX('Disaggregation Data'!$L$159:$L$310,MATCH(LEFT(M190,255),LEFT('Disaggregation Data'!$J$159:$J$310,255),0))=0,"",INDEX('Disaggregation Data'!$L$159:$L$310,MATCH(LEFT(M190,255),LEFT('Disaggregation Data'!J$159:$J$310,255),0))),"")</f>
        <v/>
      </c>
      <c r="G190" s="409" t="str">
        <f t="array" ref="G190">IFERROR(IF(INDEX('Disaggregation Data'!$O$159:$O$310,MATCH(LEFT(M190,255),LEFT('Disaggregation Data'!$J$159:$J$310,255),0))=0,"",INDEX('Disaggregation Data'!$O$159:$O$310,MATCH(LEFT(M190,255),LEFT('Disaggregation Data'!J$159:$J$310,255),0))),"")</f>
        <v/>
      </c>
      <c r="H190" s="408" t="str">
        <f t="array" ref="H190">IFERROR(IF(INDEX('Disaggregation Data'!$P$159:$P$310,MATCH(LEFT(M190,255),LEFT('Disaggregation Data'!$J$159:$J$310,255),0))=0,"",INDEX('Disaggregation Data'!$P$159:$P$310,MATCH(LEFT(M190,255),LEFT('Disaggregation Data'!J$159:$J$310,255),0))),"")</f>
        <v/>
      </c>
      <c r="I190" s="409" t="str">
        <f t="array" ref="I190">IFERROR(IF(INDEX('Disaggregation Data'!$M$159:$M$310,MATCH(LEFT(M190,255),LEFT('Disaggregation Data'!$J$159:$J$310,255),0))=0,"",INDEX('Disaggregation Data'!$M$159:$M$310,MATCH(LEFT(M190,255),LEFT('Disaggregation Data'!J$159:$J$310,255),0))),"")</f>
        <v/>
      </c>
      <c r="J190" s="408" t="str">
        <f t="array" ref="J190">IFERROR(IF(INDEX('Disaggregation Data'!$N$159:$N$310,MATCH(LEFT(M190,255),LEFT('Disaggregation Data'!$J$159:$J$310,255),0))=0,"",INDEX('Disaggregation Data'!$N$159:$N$310,MATCH(LEFT(M190,255),LEFT('Disaggregation Data'!J$159:$J$310,255),0))),"")</f>
        <v/>
      </c>
      <c r="K190" s="522">
        <f t="shared" si="12"/>
        <v>2</v>
      </c>
      <c r="L190" s="522" t="str">
        <f t="shared" si="13"/>
        <v>HIV O-5(M): porcentaje de trabajadores del sexo que dicen haber utilizado preservativo con su último cliente-2</v>
      </c>
      <c r="M190" s="522" t="str">
        <f t="shared" si="14"/>
        <v>HIV O-5(M): porcentaje de trabajadores del sexo que dicen haber utilizado preservativo con su último clienteEdad&lt;25</v>
      </c>
      <c r="N190" s="481" t="b">
        <f t="shared" si="15"/>
        <v>1</v>
      </c>
      <c r="O190" s="486" t="s">
        <v>1554</v>
      </c>
      <c r="P190" s="523" t="str">
        <f t="array" ref="P190">IFERROR(IF(INDEX('Disaggregation Records'!$G$59:$G$92,MATCH(LEFT(L190,255),LEFT('Disaggregation Records'!$D$59:$D$92,255),0))=0,"",INDEX('Disaggregation Records'!$G$59:$G$92,MATCH(LEFT(L190,255),LEFT('Disaggregation Records'!$D$59:$D$92,255),0))),"")</f>
        <v>a1L36000002NzjQEAS</v>
      </c>
      <c r="Q190" s="520" t="s">
        <v>704</v>
      </c>
      <c r="R190" s="47"/>
    </row>
    <row r="191" spans="1:18" ht="47.15" customHeight="1" x14ac:dyDescent="0.45">
      <c r="A191" s="406">
        <v>3</v>
      </c>
      <c r="B191" s="521" t="str">
        <f>IFERROR(VLOOKUP(A191,'Outcome Indicators - Section C'!$A$10:$S$27,19,FALSE),"")</f>
        <v>HIV O-5(M): porcentaje de trabajadores del sexo que dicen haber utilizado preservativo con su último cliente</v>
      </c>
      <c r="C191" s="426" t="str">
        <f t="array" ref="C191">IFERROR(IF(INDEX('Disaggregation Records'!$E$59:$E$92,MATCH(LEFT(L191,255),LEFT('Disaggregation Records'!$D$59:$D$92,255),0))=0,"",INDEX('Disaggregation Records'!$E$59:$E$92,MATCH(LEFT(L191,255),LEFT('Disaggregation Records'!$D$59:$D$92,255),0))),"")</f>
        <v>Edad</v>
      </c>
      <c r="D191" s="426" t="str">
        <f t="array" ref="D191">IFERROR(IF(INDEX('Disaggregation Records'!$F$59:$F$92,MATCH(LEFT(L191,255),LEFT('Disaggregation Records'!$D$59:$D$92,255),0))=0,"",INDEX('Disaggregation Records'!$F$59:$F$92,MATCH(LEFT(L191,255),LEFT('Disaggregation Records'!$D$59:$D$92,255),0))),"")</f>
        <v>25+</v>
      </c>
      <c r="E191" s="409" t="str">
        <f t="array" ref="E191">IFERROR(IF(INDEX('Disaggregation Data'!$K$159:$K$310,MATCH(LEFT(M191,255),LEFT('Disaggregation Data'!$J$159:$J$310,255),0))=0,"",INDEX('Disaggregation Data'!$K$159:$K$310,MATCH(LEFT(M191,255),LEFT('Disaggregation Data'!J$159:$J$310,255),0))),"")</f>
        <v/>
      </c>
      <c r="F191" s="409" t="str">
        <f t="array" ref="F191">IFERROR(IF(INDEX('Disaggregation Data'!$L$159:$L$310,MATCH(LEFT(M191,255),LEFT('Disaggregation Data'!$J$159:$J$310,255),0))=0,"",INDEX('Disaggregation Data'!$L$159:$L$310,MATCH(LEFT(M191,255),LEFT('Disaggregation Data'!J$159:$J$310,255),0))),"")</f>
        <v/>
      </c>
      <c r="G191" s="409" t="str">
        <f t="array" ref="G191">IFERROR(IF(INDEX('Disaggregation Data'!$O$159:$O$310,MATCH(LEFT(M191,255),LEFT('Disaggregation Data'!$J$159:$J$310,255),0))=0,"",INDEX('Disaggregation Data'!$O$159:$O$310,MATCH(LEFT(M191,255),LEFT('Disaggregation Data'!J$159:$J$310,255),0))),"")</f>
        <v/>
      </c>
      <c r="H191" s="408" t="str">
        <f t="array" ref="H191">IFERROR(IF(INDEX('Disaggregation Data'!$P$159:$P$310,MATCH(LEFT(M191,255),LEFT('Disaggregation Data'!$J$159:$J$310,255),0))=0,"",INDEX('Disaggregation Data'!$P$159:$P$310,MATCH(LEFT(M191,255),LEFT('Disaggregation Data'!J$159:$J$310,255),0))),"")</f>
        <v/>
      </c>
      <c r="I191" s="409" t="str">
        <f t="array" ref="I191">IFERROR(IF(INDEX('Disaggregation Data'!$M$159:$M$310,MATCH(LEFT(M191,255),LEFT('Disaggregation Data'!$J$159:$J$310,255),0))=0,"",INDEX('Disaggregation Data'!$M$159:$M$310,MATCH(LEFT(M191,255),LEFT('Disaggregation Data'!J$159:$J$310,255),0))),"")</f>
        <v/>
      </c>
      <c r="J191" s="408" t="str">
        <f t="array" ref="J191">IFERROR(IF(INDEX('Disaggregation Data'!$N$159:$N$310,MATCH(LEFT(M191,255),LEFT('Disaggregation Data'!$J$159:$J$310,255),0))=0,"",INDEX('Disaggregation Data'!$N$159:$N$310,MATCH(LEFT(M191,255),LEFT('Disaggregation Data'!J$159:$J$310,255),0))),"")</f>
        <v/>
      </c>
      <c r="K191" s="522">
        <f t="shared" si="12"/>
        <v>3</v>
      </c>
      <c r="L191" s="522" t="str">
        <f t="shared" si="13"/>
        <v>HIV O-5(M): porcentaje de trabajadores del sexo que dicen haber utilizado preservativo con su último cliente-3</v>
      </c>
      <c r="M191" s="522" t="str">
        <f t="shared" si="14"/>
        <v>HIV O-5(M): porcentaje de trabajadores del sexo que dicen haber utilizado preservativo con su último clienteEdad25+</v>
      </c>
      <c r="N191" s="481" t="b">
        <f t="shared" si="15"/>
        <v>1</v>
      </c>
      <c r="O191" s="486" t="s">
        <v>1555</v>
      </c>
      <c r="P191" s="523" t="str">
        <f t="array" ref="P191">IFERROR(IF(INDEX('Disaggregation Records'!$G$59:$G$92,MATCH(LEFT(L191,255),LEFT('Disaggregation Records'!$D$59:$D$92,255),0))=0,"",INDEX('Disaggregation Records'!$G$59:$G$92,MATCH(LEFT(L191,255),LEFT('Disaggregation Records'!$D$59:$D$92,255),0))),"")</f>
        <v>a1L36000002NzjREAS</v>
      </c>
      <c r="Q191" s="520" t="s">
        <v>704</v>
      </c>
      <c r="R191" s="47"/>
    </row>
    <row r="192" spans="1:18" ht="47.15" customHeight="1" x14ac:dyDescent="0.45">
      <c r="A192" s="406">
        <v>3</v>
      </c>
      <c r="B192" s="521" t="str">
        <f>IFERROR(VLOOKUP(A192,'Outcome Indicators - Section C'!$A$10:$S$27,19,FALSE),"")</f>
        <v>HIV O-5(M): porcentaje de trabajadores del sexo que dicen haber utilizado preservativo con su último cliente</v>
      </c>
      <c r="C192" s="426" t="str">
        <f t="array" ref="C192">IFERROR(IF(INDEX('Disaggregation Records'!$E$59:$E$92,MATCH(LEFT(L192,255),LEFT('Disaggregation Records'!$D$59:$D$92,255),0))=0,"",INDEX('Disaggregation Records'!$E$59:$E$92,MATCH(LEFT(L192,255),LEFT('Disaggregation Records'!$D$59:$D$92,255),0))),"")</f>
        <v/>
      </c>
      <c r="D192" s="426" t="str">
        <f t="array" ref="D192">IFERROR(IF(INDEX('Disaggregation Records'!$F$59:$F$92,MATCH(LEFT(L192,255),LEFT('Disaggregation Records'!$D$59:$D$92,255),0))=0,"",INDEX('Disaggregation Records'!$F$59:$F$92,MATCH(LEFT(L192,255),LEFT('Disaggregation Records'!$D$59:$D$92,255),0))),"")</f>
        <v/>
      </c>
      <c r="E192" s="409" t="str">
        <f t="array" ref="E192">IFERROR(IF(INDEX('Disaggregation Data'!$K$159:$K$310,MATCH(LEFT(M192,255),LEFT('Disaggregation Data'!$J$159:$J$310,255),0))=0,"",INDEX('Disaggregation Data'!$K$159:$K$310,MATCH(LEFT(M192,255),LEFT('Disaggregation Data'!J$159:$J$310,255),0))),"")</f>
        <v/>
      </c>
      <c r="F192" s="409" t="str">
        <f t="array" ref="F192">IFERROR(IF(INDEX('Disaggregation Data'!$L$159:$L$310,MATCH(LEFT(M192,255),LEFT('Disaggregation Data'!$J$159:$J$310,255),0))=0,"",INDEX('Disaggregation Data'!$L$159:$L$310,MATCH(LEFT(M192,255),LEFT('Disaggregation Data'!J$159:$J$310,255),0))),"")</f>
        <v/>
      </c>
      <c r="G192" s="409" t="str">
        <f t="array" ref="G192">IFERROR(IF(INDEX('Disaggregation Data'!$O$159:$O$310,MATCH(LEFT(M192,255),LEFT('Disaggregation Data'!$J$159:$J$310,255),0))=0,"",INDEX('Disaggregation Data'!$O$159:$O$310,MATCH(LEFT(M192,255),LEFT('Disaggregation Data'!J$159:$J$310,255),0))),"")</f>
        <v/>
      </c>
      <c r="H192" s="408" t="str">
        <f t="array" ref="H192">IFERROR(IF(INDEX('Disaggregation Data'!$P$159:$P$310,MATCH(LEFT(M192,255),LEFT('Disaggregation Data'!$J$159:$J$310,255),0))=0,"",INDEX('Disaggregation Data'!$P$159:$P$310,MATCH(LEFT(M192,255),LEFT('Disaggregation Data'!J$159:$J$310,255),0))),"")</f>
        <v/>
      </c>
      <c r="I192" s="409" t="str">
        <f t="array" ref="I192">IFERROR(IF(INDEX('Disaggregation Data'!$M$159:$M$310,MATCH(LEFT(M192,255),LEFT('Disaggregation Data'!$J$159:$J$310,255),0))=0,"",INDEX('Disaggregation Data'!$M$159:$M$310,MATCH(LEFT(M192,255),LEFT('Disaggregation Data'!J$159:$J$310,255),0))),"")</f>
        <v/>
      </c>
      <c r="J192" s="408" t="str">
        <f t="array" ref="J192">IFERROR(IF(INDEX('Disaggregation Data'!$N$159:$N$310,MATCH(LEFT(M192,255),LEFT('Disaggregation Data'!$J$159:$J$310,255),0))=0,"",INDEX('Disaggregation Data'!$N$159:$N$310,MATCH(LEFT(M192,255),LEFT('Disaggregation Data'!J$159:$J$310,255),0))),"")</f>
        <v/>
      </c>
      <c r="K192" s="522">
        <f t="shared" si="12"/>
        <v>4</v>
      </c>
      <c r="L192" s="522" t="str">
        <f t="shared" si="13"/>
        <v>HIV O-5(M): porcentaje de trabajadores del sexo que dicen haber utilizado preservativo con su último cliente-4</v>
      </c>
      <c r="M192" s="522" t="str">
        <f t="shared" si="14"/>
        <v>HIV O-5(M): porcentaje de trabajadores del sexo que dicen haber utilizado preservativo con su último cliente</v>
      </c>
      <c r="N192" s="481" t="b">
        <f t="shared" si="15"/>
        <v>1</v>
      </c>
      <c r="O192" s="486" t="s">
        <v>1556</v>
      </c>
      <c r="P192" s="523" t="str">
        <f t="array" ref="P192">IFERROR(IF(INDEX('Disaggregation Records'!$G$59:$G$92,MATCH(LEFT(L192,255),LEFT('Disaggregation Records'!$D$59:$D$92,255),0))=0,"",INDEX('Disaggregation Records'!$G$59:$G$92,MATCH(LEFT(L192,255),LEFT('Disaggregation Records'!$D$59:$D$92,255),0))),"")</f>
        <v/>
      </c>
      <c r="Q192" s="520" t="s">
        <v>704</v>
      </c>
      <c r="R192" s="47"/>
    </row>
    <row r="193" spans="1:18" ht="47.15" customHeight="1" x14ac:dyDescent="0.45">
      <c r="A193" s="406">
        <v>3</v>
      </c>
      <c r="B193" s="521" t="str">
        <f>IFERROR(VLOOKUP(A193,'Outcome Indicators - Section C'!$A$10:$S$27,19,FALSE),"")</f>
        <v>HIV O-5(M): porcentaje de trabajadores del sexo que dicen haber utilizado preservativo con su último cliente</v>
      </c>
      <c r="C193" s="426" t="str">
        <f t="array" ref="C193">IFERROR(IF(INDEX('Disaggregation Records'!$E$59:$E$92,MATCH(LEFT(L193,255),LEFT('Disaggregation Records'!$D$59:$D$92,255),0))=0,"",INDEX('Disaggregation Records'!$E$59:$E$92,MATCH(LEFT(L193,255),LEFT('Disaggregation Records'!$D$59:$D$92,255),0))),"")</f>
        <v/>
      </c>
      <c r="D193" s="426" t="str">
        <f t="array" ref="D193">IFERROR(IF(INDEX('Disaggregation Records'!$F$59:$F$92,MATCH(LEFT(L193,255),LEFT('Disaggregation Records'!$D$59:$D$92,255),0))=0,"",INDEX('Disaggregation Records'!$F$59:$F$92,MATCH(LEFT(L193,255),LEFT('Disaggregation Records'!$D$59:$D$92,255),0))),"")</f>
        <v/>
      </c>
      <c r="E193" s="409" t="str">
        <f t="array" ref="E193">IFERROR(IF(INDEX('Disaggregation Data'!$K$159:$K$310,MATCH(LEFT(M193,255),LEFT('Disaggregation Data'!$J$159:$J$310,255),0))=0,"",INDEX('Disaggregation Data'!$K$159:$K$310,MATCH(LEFT(M193,255),LEFT('Disaggregation Data'!J$159:$J$310,255),0))),"")</f>
        <v/>
      </c>
      <c r="F193" s="409" t="str">
        <f t="array" ref="F193">IFERROR(IF(INDEX('Disaggregation Data'!$L$159:$L$310,MATCH(LEFT(M193,255),LEFT('Disaggregation Data'!$J$159:$J$310,255),0))=0,"",INDEX('Disaggregation Data'!$L$159:$L$310,MATCH(LEFT(M193,255),LEFT('Disaggregation Data'!J$159:$J$310,255),0))),"")</f>
        <v/>
      </c>
      <c r="G193" s="409" t="str">
        <f t="array" ref="G193">IFERROR(IF(INDEX('Disaggregation Data'!$O$159:$O$310,MATCH(LEFT(M193,255),LEFT('Disaggregation Data'!$J$159:$J$310,255),0))=0,"",INDEX('Disaggregation Data'!$O$159:$O$310,MATCH(LEFT(M193,255),LEFT('Disaggregation Data'!J$159:$J$310,255),0))),"")</f>
        <v/>
      </c>
      <c r="H193" s="408" t="str">
        <f t="array" ref="H193">IFERROR(IF(INDEX('Disaggregation Data'!$P$159:$P$310,MATCH(LEFT(M193,255),LEFT('Disaggregation Data'!$J$159:$J$310,255),0))=0,"",INDEX('Disaggregation Data'!$P$159:$P$310,MATCH(LEFT(M193,255),LEFT('Disaggregation Data'!J$159:$J$310,255),0))),"")</f>
        <v/>
      </c>
      <c r="I193" s="409" t="str">
        <f t="array" ref="I193">IFERROR(IF(INDEX('Disaggregation Data'!$M$159:$M$310,MATCH(LEFT(M193,255),LEFT('Disaggregation Data'!$J$159:$J$310,255),0))=0,"",INDEX('Disaggregation Data'!$M$159:$M$310,MATCH(LEFT(M193,255),LEFT('Disaggregation Data'!J$159:$J$310,255),0))),"")</f>
        <v/>
      </c>
      <c r="J193" s="408" t="str">
        <f t="array" ref="J193">IFERROR(IF(INDEX('Disaggregation Data'!$N$159:$N$310,MATCH(LEFT(M193,255),LEFT('Disaggregation Data'!$J$159:$J$310,255),0))=0,"",INDEX('Disaggregation Data'!$N$159:$N$310,MATCH(LEFT(M193,255),LEFT('Disaggregation Data'!J$159:$J$310,255),0))),"")</f>
        <v/>
      </c>
      <c r="K193" s="522">
        <f t="shared" si="12"/>
        <v>5</v>
      </c>
      <c r="L193" s="522" t="str">
        <f t="shared" si="13"/>
        <v>HIV O-5(M): porcentaje de trabajadores del sexo que dicen haber utilizado preservativo con su último cliente-5</v>
      </c>
      <c r="M193" s="522" t="str">
        <f t="shared" si="14"/>
        <v>HIV O-5(M): porcentaje de trabajadores del sexo que dicen haber utilizado preservativo con su último cliente</v>
      </c>
      <c r="N193" s="481" t="b">
        <f t="shared" si="15"/>
        <v>1</v>
      </c>
      <c r="O193" s="486" t="s">
        <v>1557</v>
      </c>
      <c r="P193" s="523" t="str">
        <f t="array" ref="P193">IFERROR(IF(INDEX('Disaggregation Records'!$G$59:$G$92,MATCH(LEFT(L193,255),LEFT('Disaggregation Records'!$D$59:$D$92,255),0))=0,"",INDEX('Disaggregation Records'!$G$59:$G$92,MATCH(LEFT(L193,255),LEFT('Disaggregation Records'!$D$59:$D$92,255),0))),"")</f>
        <v/>
      </c>
      <c r="Q193" s="520" t="s">
        <v>704</v>
      </c>
      <c r="R193" s="47"/>
    </row>
    <row r="194" spans="1:18" ht="47.15" customHeight="1" x14ac:dyDescent="0.45">
      <c r="A194" s="406">
        <v>3</v>
      </c>
      <c r="B194" s="521" t="str">
        <f>IFERROR(VLOOKUP(A194,'Outcome Indicators - Section C'!$A$10:$S$27,19,FALSE),"")</f>
        <v>HIV O-5(M): porcentaje de trabajadores del sexo que dicen haber utilizado preservativo con su último cliente</v>
      </c>
      <c r="C194" s="426" t="str">
        <f t="array" ref="C194">IFERROR(IF(INDEX('Disaggregation Records'!$E$59:$E$92,MATCH(LEFT(L194,255),LEFT('Disaggregation Records'!$D$59:$D$92,255),0))=0,"",INDEX('Disaggregation Records'!$E$59:$E$92,MATCH(LEFT(L194,255),LEFT('Disaggregation Records'!$D$59:$D$92,255),0))),"")</f>
        <v/>
      </c>
      <c r="D194" s="426" t="str">
        <f t="array" ref="D194">IFERROR(IF(INDEX('Disaggregation Records'!$F$59:$F$92,MATCH(LEFT(L194,255),LEFT('Disaggregation Records'!$D$59:$D$92,255),0))=0,"",INDEX('Disaggregation Records'!$F$59:$F$92,MATCH(LEFT(L194,255),LEFT('Disaggregation Records'!$D$59:$D$92,255),0))),"")</f>
        <v/>
      </c>
      <c r="E194" s="409" t="str">
        <f t="array" ref="E194">IFERROR(IF(INDEX('Disaggregation Data'!$K$159:$K$310,MATCH(LEFT(M194,255),LEFT('Disaggregation Data'!$J$159:$J$310,255),0))=0,"",INDEX('Disaggregation Data'!$K$159:$K$310,MATCH(LEFT(M194,255),LEFT('Disaggregation Data'!J$159:$J$310,255),0))),"")</f>
        <v/>
      </c>
      <c r="F194" s="409" t="str">
        <f t="array" ref="F194">IFERROR(IF(INDEX('Disaggregation Data'!$L$159:$L$310,MATCH(LEFT(M194,255),LEFT('Disaggregation Data'!$J$159:$J$310,255),0))=0,"",INDEX('Disaggregation Data'!$L$159:$L$310,MATCH(LEFT(M194,255),LEFT('Disaggregation Data'!J$159:$J$310,255),0))),"")</f>
        <v/>
      </c>
      <c r="G194" s="409" t="str">
        <f t="array" ref="G194">IFERROR(IF(INDEX('Disaggregation Data'!$O$159:$O$310,MATCH(LEFT(M194,255),LEFT('Disaggregation Data'!$J$159:$J$310,255),0))=0,"",INDEX('Disaggregation Data'!$O$159:$O$310,MATCH(LEFT(M194,255),LEFT('Disaggregation Data'!J$159:$J$310,255),0))),"")</f>
        <v/>
      </c>
      <c r="H194" s="408" t="str">
        <f t="array" ref="H194">IFERROR(IF(INDEX('Disaggregation Data'!$P$159:$P$310,MATCH(LEFT(M194,255),LEFT('Disaggregation Data'!$J$159:$J$310,255),0))=0,"",INDEX('Disaggregation Data'!$P$159:$P$310,MATCH(LEFT(M194,255),LEFT('Disaggregation Data'!J$159:$J$310,255),0))),"")</f>
        <v/>
      </c>
      <c r="I194" s="409" t="str">
        <f t="array" ref="I194">IFERROR(IF(INDEX('Disaggregation Data'!$M$159:$M$310,MATCH(LEFT(M194,255),LEFT('Disaggregation Data'!$J$159:$J$310,255),0))=0,"",INDEX('Disaggregation Data'!$M$159:$M$310,MATCH(LEFT(M194,255),LEFT('Disaggregation Data'!J$159:$J$310,255),0))),"")</f>
        <v/>
      </c>
      <c r="J194" s="408" t="str">
        <f t="array" ref="J194">IFERROR(IF(INDEX('Disaggregation Data'!$N$159:$N$310,MATCH(LEFT(M194,255),LEFT('Disaggregation Data'!$J$159:$J$310,255),0))=0,"",INDEX('Disaggregation Data'!$N$159:$N$310,MATCH(LEFT(M194,255),LEFT('Disaggregation Data'!J$159:$J$310,255),0))),"")</f>
        <v/>
      </c>
      <c r="K194" s="522">
        <f t="shared" si="12"/>
        <v>6</v>
      </c>
      <c r="L194" s="522" t="str">
        <f t="shared" si="13"/>
        <v>HIV O-5(M): porcentaje de trabajadores del sexo que dicen haber utilizado preservativo con su último cliente-6</v>
      </c>
      <c r="M194" s="522" t="str">
        <f t="shared" si="14"/>
        <v>HIV O-5(M): porcentaje de trabajadores del sexo que dicen haber utilizado preservativo con su último cliente</v>
      </c>
      <c r="N194" s="481" t="b">
        <f t="shared" si="15"/>
        <v>1</v>
      </c>
      <c r="O194" s="486" t="s">
        <v>1558</v>
      </c>
      <c r="P194" s="523" t="str">
        <f t="array" ref="P194">IFERROR(IF(INDEX('Disaggregation Records'!$G$59:$G$92,MATCH(LEFT(L194,255),LEFT('Disaggregation Records'!$D$59:$D$92,255),0))=0,"",INDEX('Disaggregation Records'!$G$59:$G$92,MATCH(LEFT(L194,255),LEFT('Disaggregation Records'!$D$59:$D$92,255),0))),"")</f>
        <v/>
      </c>
      <c r="Q194" s="520" t="s">
        <v>704</v>
      </c>
      <c r="R194" s="47"/>
    </row>
    <row r="195" spans="1:18" ht="47.15" customHeight="1" x14ac:dyDescent="0.45">
      <c r="A195" s="406">
        <v>3</v>
      </c>
      <c r="B195" s="521" t="str">
        <f>IFERROR(VLOOKUP(A195,'Outcome Indicators - Section C'!$A$10:$S$27,19,FALSE),"")</f>
        <v>HIV O-5(M): porcentaje de trabajadores del sexo que dicen haber utilizado preservativo con su último cliente</v>
      </c>
      <c r="C195" s="426" t="str">
        <f t="array" ref="C195">IFERROR(IF(INDEX('Disaggregation Records'!$E$59:$E$92,MATCH(LEFT(L195,255),LEFT('Disaggregation Records'!$D$59:$D$92,255),0))=0,"",INDEX('Disaggregation Records'!$E$59:$E$92,MATCH(LEFT(L195,255),LEFT('Disaggregation Records'!$D$59:$D$92,255),0))),"")</f>
        <v/>
      </c>
      <c r="D195" s="426" t="str">
        <f t="array" ref="D195">IFERROR(IF(INDEX('Disaggregation Records'!$F$59:$F$92,MATCH(LEFT(L195,255),LEFT('Disaggregation Records'!$D$59:$D$92,255),0))=0,"",INDEX('Disaggregation Records'!$F$59:$F$92,MATCH(LEFT(L195,255),LEFT('Disaggregation Records'!$D$59:$D$92,255),0))),"")</f>
        <v/>
      </c>
      <c r="E195" s="409" t="str">
        <f t="array" ref="E195">IFERROR(IF(INDEX('Disaggregation Data'!$K$159:$K$310,MATCH(LEFT(M195,255),LEFT('Disaggregation Data'!$J$159:$J$310,255),0))=0,"",INDEX('Disaggregation Data'!$K$159:$K$310,MATCH(LEFT(M195,255),LEFT('Disaggregation Data'!J$159:$J$310,255),0))),"")</f>
        <v/>
      </c>
      <c r="F195" s="409" t="str">
        <f t="array" ref="F195">IFERROR(IF(INDEX('Disaggregation Data'!$L$159:$L$310,MATCH(LEFT(M195,255),LEFT('Disaggregation Data'!$J$159:$J$310,255),0))=0,"",INDEX('Disaggregation Data'!$L$159:$L$310,MATCH(LEFT(M195,255),LEFT('Disaggregation Data'!J$159:$J$310,255),0))),"")</f>
        <v/>
      </c>
      <c r="G195" s="409" t="str">
        <f t="array" ref="G195">IFERROR(IF(INDEX('Disaggregation Data'!$O$159:$O$310,MATCH(LEFT(M195,255),LEFT('Disaggregation Data'!$J$159:$J$310,255),0))=0,"",INDEX('Disaggregation Data'!$O$159:$O$310,MATCH(LEFT(M195,255),LEFT('Disaggregation Data'!J$159:$J$310,255),0))),"")</f>
        <v/>
      </c>
      <c r="H195" s="408" t="str">
        <f t="array" ref="H195">IFERROR(IF(INDEX('Disaggregation Data'!$P$159:$P$310,MATCH(LEFT(M195,255),LEFT('Disaggregation Data'!$J$159:$J$310,255),0))=0,"",INDEX('Disaggregation Data'!$P$159:$P$310,MATCH(LEFT(M195,255),LEFT('Disaggregation Data'!J$159:$J$310,255),0))),"")</f>
        <v/>
      </c>
      <c r="I195" s="409" t="str">
        <f t="array" ref="I195">IFERROR(IF(INDEX('Disaggregation Data'!$M$159:$M$310,MATCH(LEFT(M195,255),LEFT('Disaggregation Data'!$J$159:$J$310,255),0))=0,"",INDEX('Disaggregation Data'!$M$159:$M$310,MATCH(LEFT(M195,255),LEFT('Disaggregation Data'!J$159:$J$310,255),0))),"")</f>
        <v/>
      </c>
      <c r="J195" s="408" t="str">
        <f t="array" ref="J195">IFERROR(IF(INDEX('Disaggregation Data'!$N$159:$N$310,MATCH(LEFT(M195,255),LEFT('Disaggregation Data'!$J$159:$J$310,255),0))=0,"",INDEX('Disaggregation Data'!$N$159:$N$310,MATCH(LEFT(M195,255),LEFT('Disaggregation Data'!J$159:$J$310,255),0))),"")</f>
        <v/>
      </c>
      <c r="K195" s="522">
        <f t="shared" si="12"/>
        <v>7</v>
      </c>
      <c r="L195" s="522" t="str">
        <f t="shared" si="13"/>
        <v>HIV O-5(M): porcentaje de trabajadores del sexo que dicen haber utilizado preservativo con su último cliente-7</v>
      </c>
      <c r="M195" s="522" t="str">
        <f t="shared" si="14"/>
        <v>HIV O-5(M): porcentaje de trabajadores del sexo que dicen haber utilizado preservativo con su último cliente</v>
      </c>
      <c r="N195" s="481" t="b">
        <f t="shared" si="15"/>
        <v>1</v>
      </c>
      <c r="O195" s="486" t="s">
        <v>1559</v>
      </c>
      <c r="P195" s="523" t="str">
        <f t="array" ref="P195">IFERROR(IF(INDEX('Disaggregation Records'!$G$59:$G$92,MATCH(LEFT(L195,255),LEFT('Disaggregation Records'!$D$59:$D$92,255),0))=0,"",INDEX('Disaggregation Records'!$G$59:$G$92,MATCH(LEFT(L195,255),LEFT('Disaggregation Records'!$D$59:$D$92,255),0))),"")</f>
        <v/>
      </c>
      <c r="Q195" s="520" t="s">
        <v>704</v>
      </c>
      <c r="R195" s="47"/>
    </row>
    <row r="196" spans="1:18" ht="47.15" customHeight="1" x14ac:dyDescent="0.45">
      <c r="A196" s="406">
        <v>3</v>
      </c>
      <c r="B196" s="521" t="str">
        <f>IFERROR(VLOOKUP(A196,'Outcome Indicators - Section C'!$A$10:$S$27,19,FALSE),"")</f>
        <v>HIV O-5(M): porcentaje de trabajadores del sexo que dicen haber utilizado preservativo con su último cliente</v>
      </c>
      <c r="C196" s="426" t="str">
        <f t="array" ref="C196">IFERROR(IF(INDEX('Disaggregation Records'!$E$59:$E$92,MATCH(LEFT(L196,255),LEFT('Disaggregation Records'!$D$59:$D$92,255),0))=0,"",INDEX('Disaggregation Records'!$E$59:$E$92,MATCH(LEFT(L196,255),LEFT('Disaggregation Records'!$D$59:$D$92,255),0))),"")</f>
        <v/>
      </c>
      <c r="D196" s="426" t="str">
        <f t="array" ref="D196">IFERROR(IF(INDEX('Disaggregation Records'!$F$59:$F$92,MATCH(LEFT(L196,255),LEFT('Disaggregation Records'!$D$59:$D$92,255),0))=0,"",INDEX('Disaggregation Records'!$F$59:$F$92,MATCH(LEFT(L196,255),LEFT('Disaggregation Records'!$D$59:$D$92,255),0))),"")</f>
        <v/>
      </c>
      <c r="E196" s="409" t="str">
        <f t="array" ref="E196">IFERROR(IF(INDEX('Disaggregation Data'!$K$159:$K$310,MATCH(LEFT(M196,255),LEFT('Disaggregation Data'!$J$159:$J$310,255),0))=0,"",INDEX('Disaggregation Data'!$K$159:$K$310,MATCH(LEFT(M196,255),LEFT('Disaggregation Data'!J$159:$J$310,255),0))),"")</f>
        <v/>
      </c>
      <c r="F196" s="409" t="str">
        <f t="array" ref="F196">IFERROR(IF(INDEX('Disaggregation Data'!$L$159:$L$310,MATCH(LEFT(M196,255),LEFT('Disaggregation Data'!$J$159:$J$310,255),0))=0,"",INDEX('Disaggregation Data'!$L$159:$L$310,MATCH(LEFT(M196,255),LEFT('Disaggregation Data'!J$159:$J$310,255),0))),"")</f>
        <v/>
      </c>
      <c r="G196" s="409" t="str">
        <f t="array" ref="G196">IFERROR(IF(INDEX('Disaggregation Data'!$O$159:$O$310,MATCH(LEFT(M196,255),LEFT('Disaggregation Data'!$J$159:$J$310,255),0))=0,"",INDEX('Disaggregation Data'!$O$159:$O$310,MATCH(LEFT(M196,255),LEFT('Disaggregation Data'!J$159:$J$310,255),0))),"")</f>
        <v/>
      </c>
      <c r="H196" s="408" t="str">
        <f t="array" ref="H196">IFERROR(IF(INDEX('Disaggregation Data'!$P$159:$P$310,MATCH(LEFT(M196,255),LEFT('Disaggregation Data'!$J$159:$J$310,255),0))=0,"",INDEX('Disaggregation Data'!$P$159:$P$310,MATCH(LEFT(M196,255),LEFT('Disaggregation Data'!J$159:$J$310,255),0))),"")</f>
        <v/>
      </c>
      <c r="I196" s="409" t="str">
        <f t="array" ref="I196">IFERROR(IF(INDEX('Disaggregation Data'!$M$159:$M$310,MATCH(LEFT(M196,255),LEFT('Disaggregation Data'!$J$159:$J$310,255),0))=0,"",INDEX('Disaggregation Data'!$M$159:$M$310,MATCH(LEFT(M196,255),LEFT('Disaggregation Data'!J$159:$J$310,255),0))),"")</f>
        <v/>
      </c>
      <c r="J196" s="408" t="str">
        <f t="array" ref="J196">IFERROR(IF(INDEX('Disaggregation Data'!$N$159:$N$310,MATCH(LEFT(M196,255),LEFT('Disaggregation Data'!$J$159:$J$310,255),0))=0,"",INDEX('Disaggregation Data'!$N$159:$N$310,MATCH(LEFT(M196,255),LEFT('Disaggregation Data'!J$159:$J$310,255),0))),"")</f>
        <v/>
      </c>
      <c r="K196" s="522">
        <f t="shared" si="12"/>
        <v>8</v>
      </c>
      <c r="L196" s="522" t="str">
        <f t="shared" si="13"/>
        <v>HIV O-5(M): porcentaje de trabajadores del sexo que dicen haber utilizado preservativo con su último cliente-8</v>
      </c>
      <c r="M196" s="522" t="str">
        <f t="shared" si="14"/>
        <v>HIV O-5(M): porcentaje de trabajadores del sexo que dicen haber utilizado preservativo con su último cliente</v>
      </c>
      <c r="N196" s="481" t="b">
        <f t="shared" si="15"/>
        <v>1</v>
      </c>
      <c r="O196" s="486" t="s">
        <v>1560</v>
      </c>
      <c r="P196" s="523" t="str">
        <f t="array" ref="P196">IFERROR(IF(INDEX('Disaggregation Records'!$G$59:$G$92,MATCH(LEFT(L196,255),LEFT('Disaggregation Records'!$D$59:$D$92,255),0))=0,"",INDEX('Disaggregation Records'!$G$59:$G$92,MATCH(LEFT(L196,255),LEFT('Disaggregation Records'!$D$59:$D$92,255),0))),"")</f>
        <v/>
      </c>
      <c r="Q196" s="520" t="s">
        <v>704</v>
      </c>
      <c r="R196" s="47"/>
    </row>
    <row r="197" spans="1:18" ht="47.15" customHeight="1" x14ac:dyDescent="0.45">
      <c r="A197" s="406">
        <v>3</v>
      </c>
      <c r="B197" s="521" t="str">
        <f>IFERROR(VLOOKUP(A197,'Outcome Indicators - Section C'!$A$10:$S$27,19,FALSE),"")</f>
        <v>HIV O-5(M): porcentaje de trabajadores del sexo que dicen haber utilizado preservativo con su último cliente</v>
      </c>
      <c r="C197" s="426" t="str">
        <f t="array" ref="C197">IFERROR(IF(INDEX('Disaggregation Records'!$E$59:$E$92,MATCH(LEFT(L197,255),LEFT('Disaggregation Records'!$D$59:$D$92,255),0))=0,"",INDEX('Disaggregation Records'!$E$59:$E$92,MATCH(LEFT(L197,255),LEFT('Disaggregation Records'!$D$59:$D$92,255),0))),"")</f>
        <v/>
      </c>
      <c r="D197" s="426" t="str">
        <f t="array" ref="D197">IFERROR(IF(INDEX('Disaggregation Records'!$F$59:$F$92,MATCH(LEFT(L197,255),LEFT('Disaggregation Records'!$D$59:$D$92,255),0))=0,"",INDEX('Disaggregation Records'!$F$59:$F$92,MATCH(LEFT(L197,255),LEFT('Disaggregation Records'!$D$59:$D$92,255),0))),"")</f>
        <v/>
      </c>
      <c r="E197" s="409" t="str">
        <f t="array" ref="E197">IFERROR(IF(INDEX('Disaggregation Data'!$K$159:$K$310,MATCH(LEFT(M197,255),LEFT('Disaggregation Data'!$J$159:$J$310,255),0))=0,"",INDEX('Disaggregation Data'!$K$159:$K$310,MATCH(LEFT(M197,255),LEFT('Disaggregation Data'!J$159:$J$310,255),0))),"")</f>
        <v/>
      </c>
      <c r="F197" s="409" t="str">
        <f t="array" ref="F197">IFERROR(IF(INDEX('Disaggregation Data'!$L$159:$L$310,MATCH(LEFT(M197,255),LEFT('Disaggregation Data'!$J$159:$J$310,255),0))=0,"",INDEX('Disaggregation Data'!$L$159:$L$310,MATCH(LEFT(M197,255),LEFT('Disaggregation Data'!J$159:$J$310,255),0))),"")</f>
        <v/>
      </c>
      <c r="G197" s="409" t="str">
        <f t="array" ref="G197">IFERROR(IF(INDEX('Disaggregation Data'!$O$159:$O$310,MATCH(LEFT(M197,255),LEFT('Disaggregation Data'!$J$159:$J$310,255),0))=0,"",INDEX('Disaggregation Data'!$O$159:$O$310,MATCH(LEFT(M197,255),LEFT('Disaggregation Data'!J$159:$J$310,255),0))),"")</f>
        <v/>
      </c>
      <c r="H197" s="408" t="str">
        <f t="array" ref="H197">IFERROR(IF(INDEX('Disaggregation Data'!$P$159:$P$310,MATCH(LEFT(M197,255),LEFT('Disaggregation Data'!$J$159:$J$310,255),0))=0,"",INDEX('Disaggregation Data'!$P$159:$P$310,MATCH(LEFT(M197,255),LEFT('Disaggregation Data'!J$159:$J$310,255),0))),"")</f>
        <v/>
      </c>
      <c r="I197" s="409" t="str">
        <f t="array" ref="I197">IFERROR(IF(INDEX('Disaggregation Data'!$M$159:$M$310,MATCH(LEFT(M197,255),LEFT('Disaggregation Data'!$J$159:$J$310,255),0))=0,"",INDEX('Disaggregation Data'!$M$159:$M$310,MATCH(LEFT(M197,255),LEFT('Disaggregation Data'!J$159:$J$310,255),0))),"")</f>
        <v/>
      </c>
      <c r="J197" s="408" t="str">
        <f t="array" ref="J197">IFERROR(IF(INDEX('Disaggregation Data'!$N$159:$N$310,MATCH(LEFT(M197,255),LEFT('Disaggregation Data'!$J$159:$J$310,255),0))=0,"",INDEX('Disaggregation Data'!$N$159:$N$310,MATCH(LEFT(M197,255),LEFT('Disaggregation Data'!J$159:$J$310,255),0))),"")</f>
        <v/>
      </c>
      <c r="K197" s="522">
        <f t="shared" si="12"/>
        <v>9</v>
      </c>
      <c r="L197" s="522" t="str">
        <f t="shared" si="13"/>
        <v>HIV O-5(M): porcentaje de trabajadores del sexo que dicen haber utilizado preservativo con su último cliente-9</v>
      </c>
      <c r="M197" s="522" t="str">
        <f t="shared" si="14"/>
        <v>HIV O-5(M): porcentaje de trabajadores del sexo que dicen haber utilizado preservativo con su último cliente</v>
      </c>
      <c r="N197" s="481" t="b">
        <f t="shared" si="15"/>
        <v>1</v>
      </c>
      <c r="O197" s="486" t="s">
        <v>1561</v>
      </c>
      <c r="P197" s="523" t="str">
        <f t="array" ref="P197">IFERROR(IF(INDEX('Disaggregation Records'!$G$59:$G$92,MATCH(LEFT(L197,255),LEFT('Disaggregation Records'!$D$59:$D$92,255),0))=0,"",INDEX('Disaggregation Records'!$G$59:$G$92,MATCH(LEFT(L197,255),LEFT('Disaggregation Records'!$D$59:$D$92,255),0))),"")</f>
        <v/>
      </c>
      <c r="Q197" s="520" t="s">
        <v>704</v>
      </c>
      <c r="R197" s="47"/>
    </row>
    <row r="198" spans="1:18" ht="47.15" customHeight="1" x14ac:dyDescent="0.45">
      <c r="A198" s="406">
        <v>4</v>
      </c>
      <c r="B198" s="521" t="str">
        <f>IFERROR(VLOOKUP(A198,'Outcome Indicators - Section C'!$A$10:$S$27,19,FALSE),"")</f>
        <v>HIV O-4.1b(M): Porcentaje de personas transgénero que reportan uso de condón la última vez que sostuvieron relaciones sexuales con una pareja</v>
      </c>
      <c r="C198" s="426" t="str">
        <f t="array" ref="C198">IFERROR(IF(INDEX('Disaggregation Records'!$E$59:$E$92,MATCH(LEFT(L198,255),LEFT('Disaggregation Records'!$D$59:$D$92,255),0))=0,"",INDEX('Disaggregation Records'!$E$59:$E$92,MATCH(LEFT(L198,255),LEFT('Disaggregation Records'!$D$59:$D$92,255),0))),"")</f>
        <v>Edad</v>
      </c>
      <c r="D198" s="426" t="str">
        <f t="array" ref="D198">IFERROR(IF(INDEX('Disaggregation Records'!$F$59:$F$92,MATCH(LEFT(L198,255),LEFT('Disaggregation Records'!$D$59:$D$92,255),0))=0,"",INDEX('Disaggregation Records'!$F$59:$F$92,MATCH(LEFT(L198,255),LEFT('Disaggregation Records'!$D$59:$D$92,255),0))),"")</f>
        <v>&lt;25</v>
      </c>
      <c r="E198" s="409" t="str">
        <f t="array" ref="E198">IFERROR(IF(INDEX('Disaggregation Data'!$K$159:$K$310,MATCH(LEFT(M198,255),LEFT('Disaggregation Data'!$J$159:$J$310,255),0))=0,"",INDEX('Disaggregation Data'!$K$159:$K$310,MATCH(LEFT(M198,255),LEFT('Disaggregation Data'!J$159:$J$310,255),0))),"")</f>
        <v/>
      </c>
      <c r="F198" s="409" t="str">
        <f t="array" ref="F198">IFERROR(IF(INDEX('Disaggregation Data'!$L$159:$L$310,MATCH(LEFT(M198,255),LEFT('Disaggregation Data'!$J$159:$J$310,255),0))=0,"",INDEX('Disaggregation Data'!$L$159:$L$310,MATCH(LEFT(M198,255),LEFT('Disaggregation Data'!J$159:$J$310,255),0))),"")</f>
        <v/>
      </c>
      <c r="G198" s="409" t="str">
        <f t="array" ref="G198">IFERROR(IF(INDEX('Disaggregation Data'!$O$159:$O$310,MATCH(LEFT(M198,255),LEFT('Disaggregation Data'!$J$159:$J$310,255),0))=0,"",INDEX('Disaggregation Data'!$O$159:$O$310,MATCH(LEFT(M198,255),LEFT('Disaggregation Data'!J$159:$J$310,255),0))),"")</f>
        <v/>
      </c>
      <c r="H198" s="408" t="str">
        <f t="array" ref="H198">IFERROR(IF(INDEX('Disaggregation Data'!$P$159:$P$310,MATCH(LEFT(M198,255),LEFT('Disaggregation Data'!$J$159:$J$310,255),0))=0,"",INDEX('Disaggregation Data'!$P$159:$P$310,MATCH(LEFT(M198,255),LEFT('Disaggregation Data'!J$159:$J$310,255),0))),"")</f>
        <v/>
      </c>
      <c r="I198" s="409" t="str">
        <f t="array" ref="I198">IFERROR(IF(INDEX('Disaggregation Data'!$M$159:$M$310,MATCH(LEFT(M198,255),LEFT('Disaggregation Data'!$J$159:$J$310,255),0))=0,"",INDEX('Disaggregation Data'!$M$159:$M$310,MATCH(LEFT(M198,255),LEFT('Disaggregation Data'!J$159:$J$310,255),0))),"")</f>
        <v/>
      </c>
      <c r="J198" s="408" t="str">
        <f t="array" ref="J198">IFERROR(IF(INDEX('Disaggregation Data'!$N$159:$N$310,MATCH(LEFT(M198,255),LEFT('Disaggregation Data'!$J$159:$J$310,255),0))=0,"",INDEX('Disaggregation Data'!$N$159:$N$310,MATCH(LEFT(M198,255),LEFT('Disaggregation Data'!J$159:$J$310,255),0))),"")</f>
        <v/>
      </c>
      <c r="K198" s="522">
        <f t="shared" si="12"/>
        <v>0</v>
      </c>
      <c r="L198" s="522" t="str">
        <f t="shared" si="13"/>
        <v>HIV O-4.1b(M): Porcentaje de personas transgénero que reportan uso de condón la última vez que sostuvieron relaciones sexuales con una pareja-0</v>
      </c>
      <c r="M198" s="522" t="str">
        <f t="shared" si="14"/>
        <v>HIV O-4.1b(M): Porcentaje de personas transgénero que reportan uso de condón la última vez que sostuvieron relaciones sexuales con una parejaEdad&lt;25</v>
      </c>
      <c r="N198" s="481" t="b">
        <f t="shared" si="15"/>
        <v>1</v>
      </c>
      <c r="O198" s="486" t="s">
        <v>1562</v>
      </c>
      <c r="P198" s="523" t="str">
        <f t="array" ref="P198">IFERROR(IF(INDEX('Disaggregation Records'!$G$59:$G$92,MATCH(LEFT(L198,255),LEFT('Disaggregation Records'!$D$59:$D$92,255),0))=0,"",INDEX('Disaggregation Records'!$G$59:$G$92,MATCH(LEFT(L198,255),LEFT('Disaggregation Records'!$D$59:$D$92,255),0))),"")</f>
        <v>a1L36000002NzjOEAS</v>
      </c>
      <c r="Q198" s="520" t="s">
        <v>705</v>
      </c>
      <c r="R198" s="47"/>
    </row>
    <row r="199" spans="1:18" ht="47.15" customHeight="1" x14ac:dyDescent="0.45">
      <c r="A199" s="406">
        <v>4</v>
      </c>
      <c r="B199" s="521" t="str">
        <f>IFERROR(VLOOKUP(A199,'Outcome Indicators - Section C'!$A$10:$S$27,19,FALSE),"")</f>
        <v>HIV O-4.1b(M): Porcentaje de personas transgénero que reportan uso de condón la última vez que sostuvieron relaciones sexuales con una pareja</v>
      </c>
      <c r="C199" s="426" t="str">
        <f t="array" ref="C199">IFERROR(IF(INDEX('Disaggregation Records'!$E$59:$E$92,MATCH(LEFT(L199,255),LEFT('Disaggregation Records'!$D$59:$D$92,255),0))=0,"",INDEX('Disaggregation Records'!$E$59:$E$92,MATCH(LEFT(L199,255),LEFT('Disaggregation Records'!$D$59:$D$92,255),0))),"")</f>
        <v>Edad</v>
      </c>
      <c r="D199" s="426" t="str">
        <f t="array" ref="D199">IFERROR(IF(INDEX('Disaggregation Records'!$F$59:$F$92,MATCH(LEFT(L199,255),LEFT('Disaggregation Records'!$D$59:$D$92,255),0))=0,"",INDEX('Disaggregation Records'!$F$59:$F$92,MATCH(LEFT(L199,255),LEFT('Disaggregation Records'!$D$59:$D$92,255),0))),"")</f>
        <v>25+</v>
      </c>
      <c r="E199" s="409" t="str">
        <f t="array" ref="E199">IFERROR(IF(INDEX('Disaggregation Data'!$K$159:$K$310,MATCH(LEFT(M199,255),LEFT('Disaggregation Data'!$J$159:$J$310,255),0))=0,"",INDEX('Disaggregation Data'!$K$159:$K$310,MATCH(LEFT(M199,255),LEFT('Disaggregation Data'!J$159:$J$310,255),0))),"")</f>
        <v/>
      </c>
      <c r="F199" s="409" t="str">
        <f t="array" ref="F199">IFERROR(IF(INDEX('Disaggregation Data'!$L$159:$L$310,MATCH(LEFT(M199,255),LEFT('Disaggregation Data'!$J$159:$J$310,255),0))=0,"",INDEX('Disaggregation Data'!$L$159:$L$310,MATCH(LEFT(M199,255),LEFT('Disaggregation Data'!J$159:$J$310,255),0))),"")</f>
        <v/>
      </c>
      <c r="G199" s="409" t="str">
        <f t="array" ref="G199">IFERROR(IF(INDEX('Disaggregation Data'!$O$159:$O$310,MATCH(LEFT(M199,255),LEFT('Disaggregation Data'!$J$159:$J$310,255),0))=0,"",INDEX('Disaggregation Data'!$O$159:$O$310,MATCH(LEFT(M199,255),LEFT('Disaggregation Data'!J$159:$J$310,255),0))),"")</f>
        <v/>
      </c>
      <c r="H199" s="408" t="str">
        <f t="array" ref="H199">IFERROR(IF(INDEX('Disaggregation Data'!$P$159:$P$310,MATCH(LEFT(M199,255),LEFT('Disaggregation Data'!$J$159:$J$310,255),0))=0,"",INDEX('Disaggregation Data'!$P$159:$P$310,MATCH(LEFT(M199,255),LEFT('Disaggregation Data'!J$159:$J$310,255),0))),"")</f>
        <v/>
      </c>
      <c r="I199" s="409" t="str">
        <f t="array" ref="I199">IFERROR(IF(INDEX('Disaggregation Data'!$M$159:$M$310,MATCH(LEFT(M199,255),LEFT('Disaggregation Data'!$J$159:$J$310,255),0))=0,"",INDEX('Disaggregation Data'!$M$159:$M$310,MATCH(LEFT(M199,255),LEFT('Disaggregation Data'!J$159:$J$310,255),0))),"")</f>
        <v/>
      </c>
      <c r="J199" s="408" t="str">
        <f t="array" ref="J199">IFERROR(IF(INDEX('Disaggregation Data'!$N$159:$N$310,MATCH(LEFT(M199,255),LEFT('Disaggregation Data'!$J$159:$J$310,255),0))=0,"",INDEX('Disaggregation Data'!$N$159:$N$310,MATCH(LEFT(M199,255),LEFT('Disaggregation Data'!J$159:$J$310,255),0))),"")</f>
        <v/>
      </c>
      <c r="K199" s="522">
        <f t="shared" si="12"/>
        <v>1</v>
      </c>
      <c r="L199" s="522" t="str">
        <f t="shared" si="13"/>
        <v>HIV O-4.1b(M): Porcentaje de personas transgénero que reportan uso de condón la última vez que sostuvieron relaciones sexuales con una pareja-1</v>
      </c>
      <c r="M199" s="522" t="str">
        <f t="shared" si="14"/>
        <v>HIV O-4.1b(M): Porcentaje de personas transgénero que reportan uso de condón la última vez que sostuvieron relaciones sexuales con una parejaEdad25+</v>
      </c>
      <c r="N199" s="481" t="b">
        <f t="shared" si="15"/>
        <v>1</v>
      </c>
      <c r="O199" s="486" t="s">
        <v>1563</v>
      </c>
      <c r="P199" s="523" t="str">
        <f t="array" ref="P199">IFERROR(IF(INDEX('Disaggregation Records'!$G$59:$G$92,MATCH(LEFT(L199,255),LEFT('Disaggregation Records'!$D$59:$D$92,255),0))=0,"",INDEX('Disaggregation Records'!$G$59:$G$92,MATCH(LEFT(L199,255),LEFT('Disaggregation Records'!$D$59:$D$92,255),0))),"")</f>
        <v>a1L36000002NzjPEAS</v>
      </c>
      <c r="Q199" s="520" t="s">
        <v>705</v>
      </c>
      <c r="R199" s="47"/>
    </row>
    <row r="200" spans="1:18" ht="47.15" customHeight="1" x14ac:dyDescent="0.45">
      <c r="A200" s="406">
        <v>4</v>
      </c>
      <c r="B200" s="521" t="str">
        <f>IFERROR(VLOOKUP(A200,'Outcome Indicators - Section C'!$A$10:$S$27,19,FALSE),"")</f>
        <v>HIV O-4.1b(M): Porcentaje de personas transgénero que reportan uso de condón la última vez que sostuvieron relaciones sexuales con una pareja</v>
      </c>
      <c r="C200" s="426" t="str">
        <f t="array" ref="C200">IFERROR(IF(INDEX('Disaggregation Records'!$E$59:$E$92,MATCH(LEFT(L200,255),LEFT('Disaggregation Records'!$D$59:$D$92,255),0))=0,"",INDEX('Disaggregation Records'!$E$59:$E$92,MATCH(LEFT(L200,255),LEFT('Disaggregation Records'!$D$59:$D$92,255),0))),"")</f>
        <v/>
      </c>
      <c r="D200" s="426" t="str">
        <f t="array" ref="D200">IFERROR(IF(INDEX('Disaggregation Records'!$F$59:$F$92,MATCH(LEFT(L200,255),LEFT('Disaggregation Records'!$D$59:$D$92,255),0))=0,"",INDEX('Disaggregation Records'!$F$59:$F$92,MATCH(LEFT(L200,255),LEFT('Disaggregation Records'!$D$59:$D$92,255),0))),"")</f>
        <v/>
      </c>
      <c r="E200" s="409" t="str">
        <f t="array" ref="E200">IFERROR(IF(INDEX('Disaggregation Data'!$K$159:$K$310,MATCH(LEFT(M200,255),LEFT('Disaggregation Data'!$J$159:$J$310,255),0))=0,"",INDEX('Disaggregation Data'!$K$159:$K$310,MATCH(LEFT(M200,255),LEFT('Disaggregation Data'!J$159:$J$310,255),0))),"")</f>
        <v/>
      </c>
      <c r="F200" s="409" t="str">
        <f t="array" ref="F200">IFERROR(IF(INDEX('Disaggregation Data'!$L$159:$L$310,MATCH(LEFT(M200,255),LEFT('Disaggregation Data'!$J$159:$J$310,255),0))=0,"",INDEX('Disaggregation Data'!$L$159:$L$310,MATCH(LEFT(M200,255),LEFT('Disaggregation Data'!J$159:$J$310,255),0))),"")</f>
        <v/>
      </c>
      <c r="G200" s="409" t="str">
        <f t="array" ref="G200">IFERROR(IF(INDEX('Disaggregation Data'!$O$159:$O$310,MATCH(LEFT(M200,255),LEFT('Disaggregation Data'!$J$159:$J$310,255),0))=0,"",INDEX('Disaggregation Data'!$O$159:$O$310,MATCH(LEFT(M200,255),LEFT('Disaggregation Data'!J$159:$J$310,255),0))),"")</f>
        <v/>
      </c>
      <c r="H200" s="408" t="str">
        <f t="array" ref="H200">IFERROR(IF(INDEX('Disaggregation Data'!$P$159:$P$310,MATCH(LEFT(M200,255),LEFT('Disaggregation Data'!$J$159:$J$310,255),0))=0,"",INDEX('Disaggregation Data'!$P$159:$P$310,MATCH(LEFT(M200,255),LEFT('Disaggregation Data'!J$159:$J$310,255),0))),"")</f>
        <v/>
      </c>
      <c r="I200" s="409" t="str">
        <f t="array" ref="I200">IFERROR(IF(INDEX('Disaggregation Data'!$M$159:$M$310,MATCH(LEFT(M200,255),LEFT('Disaggregation Data'!$J$159:$J$310,255),0))=0,"",INDEX('Disaggregation Data'!$M$159:$M$310,MATCH(LEFT(M200,255),LEFT('Disaggregation Data'!J$159:$J$310,255),0))),"")</f>
        <v/>
      </c>
      <c r="J200" s="408" t="str">
        <f t="array" ref="J200">IFERROR(IF(INDEX('Disaggregation Data'!$N$159:$N$310,MATCH(LEFT(M200,255),LEFT('Disaggregation Data'!$J$159:$J$310,255),0))=0,"",INDEX('Disaggregation Data'!$N$159:$N$310,MATCH(LEFT(M200,255),LEFT('Disaggregation Data'!J$159:$J$310,255),0))),"")</f>
        <v/>
      </c>
      <c r="K200" s="522">
        <f t="shared" si="12"/>
        <v>2</v>
      </c>
      <c r="L200" s="522" t="str">
        <f t="shared" si="13"/>
        <v>HIV O-4.1b(M): Porcentaje de personas transgénero que reportan uso de condón la última vez que sostuvieron relaciones sexuales con una pareja-2</v>
      </c>
      <c r="M200" s="522" t="str">
        <f t="shared" si="14"/>
        <v>HIV O-4.1b(M): Porcentaje de personas transgénero que reportan uso de condón la última vez que sostuvieron relaciones sexuales con una pareja</v>
      </c>
      <c r="N200" s="481" t="b">
        <f t="shared" si="15"/>
        <v>1</v>
      </c>
      <c r="O200" s="486" t="s">
        <v>1564</v>
      </c>
      <c r="P200" s="523" t="str">
        <f t="array" ref="P200">IFERROR(IF(INDEX('Disaggregation Records'!$G$59:$G$92,MATCH(LEFT(L200,255),LEFT('Disaggregation Records'!$D$59:$D$92,255),0))=0,"",INDEX('Disaggregation Records'!$G$59:$G$92,MATCH(LEFT(L200,255),LEFT('Disaggregation Records'!$D$59:$D$92,255),0))),"")</f>
        <v/>
      </c>
      <c r="Q200" s="520" t="s">
        <v>705</v>
      </c>
      <c r="R200" s="47"/>
    </row>
    <row r="201" spans="1:18" ht="47.15" customHeight="1" x14ac:dyDescent="0.45">
      <c r="A201" s="406">
        <v>4</v>
      </c>
      <c r="B201" s="521" t="str">
        <f>IFERROR(VLOOKUP(A201,'Outcome Indicators - Section C'!$A$10:$S$27,19,FALSE),"")</f>
        <v>HIV O-4.1b(M): Porcentaje de personas transgénero que reportan uso de condón la última vez que sostuvieron relaciones sexuales con una pareja</v>
      </c>
      <c r="C201" s="426" t="str">
        <f t="array" ref="C201">IFERROR(IF(INDEX('Disaggregation Records'!$E$59:$E$92,MATCH(LEFT(L201,255),LEFT('Disaggregation Records'!$D$59:$D$92,255),0))=0,"",INDEX('Disaggregation Records'!$E$59:$E$92,MATCH(LEFT(L201,255),LEFT('Disaggregation Records'!$D$59:$D$92,255),0))),"")</f>
        <v/>
      </c>
      <c r="D201" s="426" t="str">
        <f t="array" ref="D201">IFERROR(IF(INDEX('Disaggregation Records'!$F$59:$F$92,MATCH(LEFT(L201,255),LEFT('Disaggregation Records'!$D$59:$D$92,255),0))=0,"",INDEX('Disaggregation Records'!$F$59:$F$92,MATCH(LEFT(L201,255),LEFT('Disaggregation Records'!$D$59:$D$92,255),0))),"")</f>
        <v/>
      </c>
      <c r="E201" s="409" t="str">
        <f t="array" ref="E201">IFERROR(IF(INDEX('Disaggregation Data'!$K$159:$K$310,MATCH(LEFT(M201,255),LEFT('Disaggregation Data'!$J$159:$J$310,255),0))=0,"",INDEX('Disaggregation Data'!$K$159:$K$310,MATCH(LEFT(M201,255),LEFT('Disaggregation Data'!J$159:$J$310,255),0))),"")</f>
        <v/>
      </c>
      <c r="F201" s="409" t="str">
        <f t="array" ref="F201">IFERROR(IF(INDEX('Disaggregation Data'!$L$159:$L$310,MATCH(LEFT(M201,255),LEFT('Disaggregation Data'!$J$159:$J$310,255),0))=0,"",INDEX('Disaggregation Data'!$L$159:$L$310,MATCH(LEFT(M201,255),LEFT('Disaggregation Data'!J$159:$J$310,255),0))),"")</f>
        <v/>
      </c>
      <c r="G201" s="409" t="str">
        <f t="array" ref="G201">IFERROR(IF(INDEX('Disaggregation Data'!$O$159:$O$310,MATCH(LEFT(M201,255),LEFT('Disaggregation Data'!$J$159:$J$310,255),0))=0,"",INDEX('Disaggregation Data'!$O$159:$O$310,MATCH(LEFT(M201,255),LEFT('Disaggregation Data'!J$159:$J$310,255),0))),"")</f>
        <v/>
      </c>
      <c r="H201" s="408" t="str">
        <f t="array" ref="H201">IFERROR(IF(INDEX('Disaggregation Data'!$P$159:$P$310,MATCH(LEFT(M201,255),LEFT('Disaggregation Data'!$J$159:$J$310,255),0))=0,"",INDEX('Disaggregation Data'!$P$159:$P$310,MATCH(LEFT(M201,255),LEFT('Disaggregation Data'!J$159:$J$310,255),0))),"")</f>
        <v/>
      </c>
      <c r="I201" s="409" t="str">
        <f t="array" ref="I201">IFERROR(IF(INDEX('Disaggregation Data'!$M$159:$M$310,MATCH(LEFT(M201,255),LEFT('Disaggregation Data'!$J$159:$J$310,255),0))=0,"",INDEX('Disaggregation Data'!$M$159:$M$310,MATCH(LEFT(M201,255),LEFT('Disaggregation Data'!J$159:$J$310,255),0))),"")</f>
        <v/>
      </c>
      <c r="J201" s="408" t="str">
        <f t="array" ref="J201">IFERROR(IF(INDEX('Disaggregation Data'!$N$159:$N$310,MATCH(LEFT(M201,255),LEFT('Disaggregation Data'!$J$159:$J$310,255),0))=0,"",INDEX('Disaggregation Data'!$N$159:$N$310,MATCH(LEFT(M201,255),LEFT('Disaggregation Data'!J$159:$J$310,255),0))),"")</f>
        <v/>
      </c>
      <c r="K201" s="522">
        <f t="shared" si="12"/>
        <v>3</v>
      </c>
      <c r="L201" s="522" t="str">
        <f t="shared" si="13"/>
        <v>HIV O-4.1b(M): Porcentaje de personas transgénero que reportan uso de condón la última vez que sostuvieron relaciones sexuales con una pareja-3</v>
      </c>
      <c r="M201" s="522" t="str">
        <f t="shared" si="14"/>
        <v>HIV O-4.1b(M): Porcentaje de personas transgénero que reportan uso de condón la última vez que sostuvieron relaciones sexuales con una pareja</v>
      </c>
      <c r="N201" s="481" t="b">
        <f t="shared" si="15"/>
        <v>1</v>
      </c>
      <c r="O201" s="486" t="s">
        <v>1565</v>
      </c>
      <c r="P201" s="523" t="str">
        <f t="array" ref="P201">IFERROR(IF(INDEX('Disaggregation Records'!$G$59:$G$92,MATCH(LEFT(L201,255),LEFT('Disaggregation Records'!$D$59:$D$92,255),0))=0,"",INDEX('Disaggregation Records'!$G$59:$G$92,MATCH(LEFT(L201,255),LEFT('Disaggregation Records'!$D$59:$D$92,255),0))),"")</f>
        <v/>
      </c>
      <c r="Q201" s="520" t="s">
        <v>705</v>
      </c>
      <c r="R201" s="47"/>
    </row>
    <row r="202" spans="1:18" ht="47.15" customHeight="1" x14ac:dyDescent="0.45">
      <c r="A202" s="406">
        <v>4</v>
      </c>
      <c r="B202" s="521" t="str">
        <f>IFERROR(VLOOKUP(A202,'Outcome Indicators - Section C'!$A$10:$S$27,19,FALSE),"")</f>
        <v>HIV O-4.1b(M): Porcentaje de personas transgénero que reportan uso de condón la última vez que sostuvieron relaciones sexuales con una pareja</v>
      </c>
      <c r="C202" s="426" t="str">
        <f t="array" ref="C202">IFERROR(IF(INDEX('Disaggregation Records'!$E$59:$E$92,MATCH(LEFT(L202,255),LEFT('Disaggregation Records'!$D$59:$D$92,255),0))=0,"",INDEX('Disaggregation Records'!$E$59:$E$92,MATCH(LEFT(L202,255),LEFT('Disaggregation Records'!$D$59:$D$92,255),0))),"")</f>
        <v/>
      </c>
      <c r="D202" s="426" t="str">
        <f t="array" ref="D202">IFERROR(IF(INDEX('Disaggregation Records'!$F$59:$F$92,MATCH(LEFT(L202,255),LEFT('Disaggregation Records'!$D$59:$D$92,255),0))=0,"",INDEX('Disaggregation Records'!$F$59:$F$92,MATCH(LEFT(L202,255),LEFT('Disaggregation Records'!$D$59:$D$92,255),0))),"")</f>
        <v/>
      </c>
      <c r="E202" s="409" t="str">
        <f t="array" ref="E202">IFERROR(IF(INDEX('Disaggregation Data'!$K$159:$K$310,MATCH(LEFT(M202,255),LEFT('Disaggregation Data'!$J$159:$J$310,255),0))=0,"",INDEX('Disaggregation Data'!$K$159:$K$310,MATCH(LEFT(M202,255),LEFT('Disaggregation Data'!J$159:$J$310,255),0))),"")</f>
        <v/>
      </c>
      <c r="F202" s="409" t="str">
        <f t="array" ref="F202">IFERROR(IF(INDEX('Disaggregation Data'!$L$159:$L$310,MATCH(LEFT(M202,255),LEFT('Disaggregation Data'!$J$159:$J$310,255),0))=0,"",INDEX('Disaggregation Data'!$L$159:$L$310,MATCH(LEFT(M202,255),LEFT('Disaggregation Data'!J$159:$J$310,255),0))),"")</f>
        <v/>
      </c>
      <c r="G202" s="409" t="str">
        <f t="array" ref="G202">IFERROR(IF(INDEX('Disaggregation Data'!$O$159:$O$310,MATCH(LEFT(M202,255),LEFT('Disaggregation Data'!$J$159:$J$310,255),0))=0,"",INDEX('Disaggregation Data'!$O$159:$O$310,MATCH(LEFT(M202,255),LEFT('Disaggregation Data'!J$159:$J$310,255),0))),"")</f>
        <v/>
      </c>
      <c r="H202" s="408" t="str">
        <f t="array" ref="H202">IFERROR(IF(INDEX('Disaggregation Data'!$P$159:$P$310,MATCH(LEFT(M202,255),LEFT('Disaggregation Data'!$J$159:$J$310,255),0))=0,"",INDEX('Disaggregation Data'!$P$159:$P$310,MATCH(LEFT(M202,255),LEFT('Disaggregation Data'!J$159:$J$310,255),0))),"")</f>
        <v/>
      </c>
      <c r="I202" s="409" t="str">
        <f t="array" ref="I202">IFERROR(IF(INDEX('Disaggregation Data'!$M$159:$M$310,MATCH(LEFT(M202,255),LEFT('Disaggregation Data'!$J$159:$J$310,255),0))=0,"",INDEX('Disaggregation Data'!$M$159:$M$310,MATCH(LEFT(M202,255),LEFT('Disaggregation Data'!J$159:$J$310,255),0))),"")</f>
        <v/>
      </c>
      <c r="J202" s="408" t="str">
        <f t="array" ref="J202">IFERROR(IF(INDEX('Disaggregation Data'!$N$159:$N$310,MATCH(LEFT(M202,255),LEFT('Disaggregation Data'!$J$159:$J$310,255),0))=0,"",INDEX('Disaggregation Data'!$N$159:$N$310,MATCH(LEFT(M202,255),LEFT('Disaggregation Data'!J$159:$J$310,255),0))),"")</f>
        <v/>
      </c>
      <c r="K202" s="522">
        <f t="shared" si="12"/>
        <v>4</v>
      </c>
      <c r="L202" s="522" t="str">
        <f t="shared" si="13"/>
        <v>HIV O-4.1b(M): Porcentaje de personas transgénero que reportan uso de condón la última vez que sostuvieron relaciones sexuales con una pareja-4</v>
      </c>
      <c r="M202" s="522" t="str">
        <f t="shared" si="14"/>
        <v>HIV O-4.1b(M): Porcentaje de personas transgénero que reportan uso de condón la última vez que sostuvieron relaciones sexuales con una pareja</v>
      </c>
      <c r="N202" s="481" t="b">
        <f t="shared" si="15"/>
        <v>1</v>
      </c>
      <c r="O202" s="486" t="s">
        <v>1566</v>
      </c>
      <c r="P202" s="523" t="str">
        <f t="array" ref="P202">IFERROR(IF(INDEX('Disaggregation Records'!$G$59:$G$92,MATCH(LEFT(L202,255),LEFT('Disaggregation Records'!$D$59:$D$92,255),0))=0,"",INDEX('Disaggregation Records'!$G$59:$G$92,MATCH(LEFT(L202,255),LEFT('Disaggregation Records'!$D$59:$D$92,255),0))),"")</f>
        <v/>
      </c>
      <c r="Q202" s="520" t="s">
        <v>705</v>
      </c>
      <c r="R202" s="47"/>
    </row>
    <row r="203" spans="1:18" ht="47.15" customHeight="1" x14ac:dyDescent="0.45">
      <c r="A203" s="406">
        <v>4</v>
      </c>
      <c r="B203" s="521" t="str">
        <f>IFERROR(VLOOKUP(A203,'Outcome Indicators - Section C'!$A$10:$S$27,19,FALSE),"")</f>
        <v>HIV O-4.1b(M): Porcentaje de personas transgénero que reportan uso de condón la última vez que sostuvieron relaciones sexuales con una pareja</v>
      </c>
      <c r="C203" s="426" t="str">
        <f t="array" ref="C203">IFERROR(IF(INDEX('Disaggregation Records'!$E$59:$E$92,MATCH(LEFT(L203,255),LEFT('Disaggregation Records'!$D$59:$D$92,255),0))=0,"",INDEX('Disaggregation Records'!$E$59:$E$92,MATCH(LEFT(L203,255),LEFT('Disaggregation Records'!$D$59:$D$92,255),0))),"")</f>
        <v/>
      </c>
      <c r="D203" s="426" t="str">
        <f t="array" ref="D203">IFERROR(IF(INDEX('Disaggregation Records'!$F$59:$F$92,MATCH(LEFT(L203,255),LEFT('Disaggregation Records'!$D$59:$D$92,255),0))=0,"",INDEX('Disaggregation Records'!$F$59:$F$92,MATCH(LEFT(L203,255),LEFT('Disaggregation Records'!$D$59:$D$92,255),0))),"")</f>
        <v/>
      </c>
      <c r="E203" s="409" t="str">
        <f t="array" ref="E203">IFERROR(IF(INDEX('Disaggregation Data'!$K$159:$K$310,MATCH(LEFT(M203,255),LEFT('Disaggregation Data'!$J$159:$J$310,255),0))=0,"",INDEX('Disaggregation Data'!$K$159:$K$310,MATCH(LEFT(M203,255),LEFT('Disaggregation Data'!J$159:$J$310,255),0))),"")</f>
        <v/>
      </c>
      <c r="F203" s="409" t="str">
        <f t="array" ref="F203">IFERROR(IF(INDEX('Disaggregation Data'!$L$159:$L$310,MATCH(LEFT(M203,255),LEFT('Disaggregation Data'!$J$159:$J$310,255),0))=0,"",INDEX('Disaggregation Data'!$L$159:$L$310,MATCH(LEFT(M203,255),LEFT('Disaggregation Data'!J$159:$J$310,255),0))),"")</f>
        <v/>
      </c>
      <c r="G203" s="409" t="str">
        <f t="array" ref="G203">IFERROR(IF(INDEX('Disaggregation Data'!$O$159:$O$310,MATCH(LEFT(M203,255),LEFT('Disaggregation Data'!$J$159:$J$310,255),0))=0,"",INDEX('Disaggregation Data'!$O$159:$O$310,MATCH(LEFT(M203,255),LEFT('Disaggregation Data'!J$159:$J$310,255),0))),"")</f>
        <v/>
      </c>
      <c r="H203" s="408" t="str">
        <f t="array" ref="H203">IFERROR(IF(INDEX('Disaggregation Data'!$P$159:$P$310,MATCH(LEFT(M203,255),LEFT('Disaggregation Data'!$J$159:$J$310,255),0))=0,"",INDEX('Disaggregation Data'!$P$159:$P$310,MATCH(LEFT(M203,255),LEFT('Disaggregation Data'!J$159:$J$310,255),0))),"")</f>
        <v/>
      </c>
      <c r="I203" s="409" t="str">
        <f t="array" ref="I203">IFERROR(IF(INDEX('Disaggregation Data'!$M$159:$M$310,MATCH(LEFT(M203,255),LEFT('Disaggregation Data'!$J$159:$J$310,255),0))=0,"",INDEX('Disaggregation Data'!$M$159:$M$310,MATCH(LEFT(M203,255),LEFT('Disaggregation Data'!J$159:$J$310,255),0))),"")</f>
        <v/>
      </c>
      <c r="J203" s="408" t="str">
        <f t="array" ref="J203">IFERROR(IF(INDEX('Disaggregation Data'!$N$159:$N$310,MATCH(LEFT(M203,255),LEFT('Disaggregation Data'!$J$159:$J$310,255),0))=0,"",INDEX('Disaggregation Data'!$N$159:$N$310,MATCH(LEFT(M203,255),LEFT('Disaggregation Data'!J$159:$J$310,255),0))),"")</f>
        <v/>
      </c>
      <c r="K203" s="522">
        <f t="shared" si="12"/>
        <v>5</v>
      </c>
      <c r="L203" s="522" t="str">
        <f t="shared" si="13"/>
        <v>HIV O-4.1b(M): Porcentaje de personas transgénero que reportan uso de condón la última vez que sostuvieron relaciones sexuales con una pareja-5</v>
      </c>
      <c r="M203" s="522" t="str">
        <f t="shared" si="14"/>
        <v>HIV O-4.1b(M): Porcentaje de personas transgénero que reportan uso de condón la última vez que sostuvieron relaciones sexuales con una pareja</v>
      </c>
      <c r="N203" s="481" t="b">
        <f t="shared" si="15"/>
        <v>1</v>
      </c>
      <c r="O203" s="486" t="s">
        <v>1567</v>
      </c>
      <c r="P203" s="523" t="str">
        <f t="array" ref="P203">IFERROR(IF(INDEX('Disaggregation Records'!$G$59:$G$92,MATCH(LEFT(L203,255),LEFT('Disaggregation Records'!$D$59:$D$92,255),0))=0,"",INDEX('Disaggregation Records'!$G$59:$G$92,MATCH(LEFT(L203,255),LEFT('Disaggregation Records'!$D$59:$D$92,255),0))),"")</f>
        <v/>
      </c>
      <c r="Q203" s="520" t="s">
        <v>705</v>
      </c>
      <c r="R203" s="47"/>
    </row>
    <row r="204" spans="1:18" ht="47.15" customHeight="1" x14ac:dyDescent="0.45">
      <c r="A204" s="406">
        <v>4</v>
      </c>
      <c r="B204" s="521" t="str">
        <f>IFERROR(VLOOKUP(A204,'Outcome Indicators - Section C'!$A$10:$S$27,19,FALSE),"")</f>
        <v>HIV O-4.1b(M): Porcentaje de personas transgénero que reportan uso de condón la última vez que sostuvieron relaciones sexuales con una pareja</v>
      </c>
      <c r="C204" s="426" t="str">
        <f t="array" ref="C204">IFERROR(IF(INDEX('Disaggregation Records'!$E$59:$E$92,MATCH(LEFT(L204,255),LEFT('Disaggregation Records'!$D$59:$D$92,255),0))=0,"",INDEX('Disaggregation Records'!$E$59:$E$92,MATCH(LEFT(L204,255),LEFT('Disaggregation Records'!$D$59:$D$92,255),0))),"")</f>
        <v/>
      </c>
      <c r="D204" s="426" t="str">
        <f t="array" ref="D204">IFERROR(IF(INDEX('Disaggregation Records'!$F$59:$F$92,MATCH(LEFT(L204,255),LEFT('Disaggregation Records'!$D$59:$D$92,255),0))=0,"",INDEX('Disaggregation Records'!$F$59:$F$92,MATCH(LEFT(L204,255),LEFT('Disaggregation Records'!$D$59:$D$92,255),0))),"")</f>
        <v/>
      </c>
      <c r="E204" s="409" t="str">
        <f t="array" ref="E204">IFERROR(IF(INDEX('Disaggregation Data'!$K$159:$K$310,MATCH(LEFT(M204,255),LEFT('Disaggregation Data'!$J$159:$J$310,255),0))=0,"",INDEX('Disaggregation Data'!$K$159:$K$310,MATCH(LEFT(M204,255),LEFT('Disaggregation Data'!J$159:$J$310,255),0))),"")</f>
        <v/>
      </c>
      <c r="F204" s="409" t="str">
        <f t="array" ref="F204">IFERROR(IF(INDEX('Disaggregation Data'!$L$159:$L$310,MATCH(LEFT(M204,255),LEFT('Disaggregation Data'!$J$159:$J$310,255),0))=0,"",INDEX('Disaggregation Data'!$L$159:$L$310,MATCH(LEFT(M204,255),LEFT('Disaggregation Data'!J$159:$J$310,255),0))),"")</f>
        <v/>
      </c>
      <c r="G204" s="409" t="str">
        <f t="array" ref="G204">IFERROR(IF(INDEX('Disaggregation Data'!$O$159:$O$310,MATCH(LEFT(M204,255),LEFT('Disaggregation Data'!$J$159:$J$310,255),0))=0,"",INDEX('Disaggregation Data'!$O$159:$O$310,MATCH(LEFT(M204,255),LEFT('Disaggregation Data'!J$159:$J$310,255),0))),"")</f>
        <v/>
      </c>
      <c r="H204" s="408" t="str">
        <f t="array" ref="H204">IFERROR(IF(INDEX('Disaggregation Data'!$P$159:$P$310,MATCH(LEFT(M204,255),LEFT('Disaggregation Data'!$J$159:$J$310,255),0))=0,"",INDEX('Disaggregation Data'!$P$159:$P$310,MATCH(LEFT(M204,255),LEFT('Disaggregation Data'!J$159:$J$310,255),0))),"")</f>
        <v/>
      </c>
      <c r="I204" s="409" t="str">
        <f t="array" ref="I204">IFERROR(IF(INDEX('Disaggregation Data'!$M$159:$M$310,MATCH(LEFT(M204,255),LEFT('Disaggregation Data'!$J$159:$J$310,255),0))=0,"",INDEX('Disaggregation Data'!$M$159:$M$310,MATCH(LEFT(M204,255),LEFT('Disaggregation Data'!J$159:$J$310,255),0))),"")</f>
        <v/>
      </c>
      <c r="J204" s="408" t="str">
        <f t="array" ref="J204">IFERROR(IF(INDEX('Disaggregation Data'!$N$159:$N$310,MATCH(LEFT(M204,255),LEFT('Disaggregation Data'!$J$159:$J$310,255),0))=0,"",INDEX('Disaggregation Data'!$N$159:$N$310,MATCH(LEFT(M204,255),LEFT('Disaggregation Data'!J$159:$J$310,255),0))),"")</f>
        <v/>
      </c>
      <c r="K204" s="522">
        <f t="shared" si="12"/>
        <v>6</v>
      </c>
      <c r="L204" s="522" t="str">
        <f t="shared" si="13"/>
        <v>HIV O-4.1b(M): Porcentaje de personas transgénero que reportan uso de condón la última vez que sostuvieron relaciones sexuales con una pareja-6</v>
      </c>
      <c r="M204" s="522" t="str">
        <f t="shared" si="14"/>
        <v>HIV O-4.1b(M): Porcentaje de personas transgénero que reportan uso de condón la última vez que sostuvieron relaciones sexuales con una pareja</v>
      </c>
      <c r="N204" s="481" t="b">
        <f t="shared" si="15"/>
        <v>1</v>
      </c>
      <c r="O204" s="486" t="s">
        <v>1568</v>
      </c>
      <c r="P204" s="523" t="str">
        <f t="array" ref="P204">IFERROR(IF(INDEX('Disaggregation Records'!$G$59:$G$92,MATCH(LEFT(L204,255),LEFT('Disaggregation Records'!$D$59:$D$92,255),0))=0,"",INDEX('Disaggregation Records'!$G$59:$G$92,MATCH(LEFT(L204,255),LEFT('Disaggregation Records'!$D$59:$D$92,255),0))),"")</f>
        <v/>
      </c>
      <c r="Q204" s="520" t="s">
        <v>705</v>
      </c>
      <c r="R204" s="47"/>
    </row>
    <row r="205" spans="1:18" ht="47.15" customHeight="1" x14ac:dyDescent="0.45">
      <c r="A205" s="406">
        <v>4</v>
      </c>
      <c r="B205" s="521" t="str">
        <f>IFERROR(VLOOKUP(A205,'Outcome Indicators - Section C'!$A$10:$S$27,19,FALSE),"")</f>
        <v>HIV O-4.1b(M): Porcentaje de personas transgénero que reportan uso de condón la última vez que sostuvieron relaciones sexuales con una pareja</v>
      </c>
      <c r="C205" s="426" t="str">
        <f t="array" ref="C205">IFERROR(IF(INDEX('Disaggregation Records'!$E$59:$E$92,MATCH(LEFT(L205,255),LEFT('Disaggregation Records'!$D$59:$D$92,255),0))=0,"",INDEX('Disaggregation Records'!$E$59:$E$92,MATCH(LEFT(L205,255),LEFT('Disaggregation Records'!$D$59:$D$92,255),0))),"")</f>
        <v/>
      </c>
      <c r="D205" s="426" t="str">
        <f t="array" ref="D205">IFERROR(IF(INDEX('Disaggregation Records'!$F$59:$F$92,MATCH(LEFT(L205,255),LEFT('Disaggregation Records'!$D$59:$D$92,255),0))=0,"",INDEX('Disaggregation Records'!$F$59:$F$92,MATCH(LEFT(L205,255),LEFT('Disaggregation Records'!$D$59:$D$92,255),0))),"")</f>
        <v/>
      </c>
      <c r="E205" s="409" t="str">
        <f t="array" ref="E205">IFERROR(IF(INDEX('Disaggregation Data'!$K$159:$K$310,MATCH(LEFT(M205,255),LEFT('Disaggregation Data'!$J$159:$J$310,255),0))=0,"",INDEX('Disaggregation Data'!$K$159:$K$310,MATCH(LEFT(M205,255),LEFT('Disaggregation Data'!J$159:$J$310,255),0))),"")</f>
        <v/>
      </c>
      <c r="F205" s="409" t="str">
        <f t="array" ref="F205">IFERROR(IF(INDEX('Disaggregation Data'!$L$159:$L$310,MATCH(LEFT(M205,255),LEFT('Disaggregation Data'!$J$159:$J$310,255),0))=0,"",INDEX('Disaggregation Data'!$L$159:$L$310,MATCH(LEFT(M205,255),LEFT('Disaggregation Data'!J$159:$J$310,255),0))),"")</f>
        <v/>
      </c>
      <c r="G205" s="409" t="str">
        <f t="array" ref="G205">IFERROR(IF(INDEX('Disaggregation Data'!$O$159:$O$310,MATCH(LEFT(M205,255),LEFT('Disaggregation Data'!$J$159:$J$310,255),0))=0,"",INDEX('Disaggregation Data'!$O$159:$O$310,MATCH(LEFT(M205,255),LEFT('Disaggregation Data'!J$159:$J$310,255),0))),"")</f>
        <v/>
      </c>
      <c r="H205" s="408" t="str">
        <f t="array" ref="H205">IFERROR(IF(INDEX('Disaggregation Data'!$P$159:$P$310,MATCH(LEFT(M205,255),LEFT('Disaggregation Data'!$J$159:$J$310,255),0))=0,"",INDEX('Disaggregation Data'!$P$159:$P$310,MATCH(LEFT(M205,255),LEFT('Disaggregation Data'!J$159:$J$310,255),0))),"")</f>
        <v/>
      </c>
      <c r="I205" s="409" t="str">
        <f t="array" ref="I205">IFERROR(IF(INDEX('Disaggregation Data'!$M$159:$M$310,MATCH(LEFT(M205,255),LEFT('Disaggregation Data'!$J$159:$J$310,255),0))=0,"",INDEX('Disaggregation Data'!$M$159:$M$310,MATCH(LEFT(M205,255),LEFT('Disaggregation Data'!J$159:$J$310,255),0))),"")</f>
        <v/>
      </c>
      <c r="J205" s="408" t="str">
        <f t="array" ref="J205">IFERROR(IF(INDEX('Disaggregation Data'!$N$159:$N$310,MATCH(LEFT(M205,255),LEFT('Disaggregation Data'!$J$159:$J$310,255),0))=0,"",INDEX('Disaggregation Data'!$N$159:$N$310,MATCH(LEFT(M205,255),LEFT('Disaggregation Data'!J$159:$J$310,255),0))),"")</f>
        <v/>
      </c>
      <c r="K205" s="522">
        <f t="shared" si="12"/>
        <v>7</v>
      </c>
      <c r="L205" s="522" t="str">
        <f t="shared" si="13"/>
        <v>HIV O-4.1b(M): Porcentaje de personas transgénero que reportan uso de condón la última vez que sostuvieron relaciones sexuales con una pareja-7</v>
      </c>
      <c r="M205" s="522" t="str">
        <f t="shared" si="14"/>
        <v>HIV O-4.1b(M): Porcentaje de personas transgénero que reportan uso de condón la última vez que sostuvieron relaciones sexuales con una pareja</v>
      </c>
      <c r="N205" s="481" t="b">
        <f t="shared" si="15"/>
        <v>1</v>
      </c>
      <c r="O205" s="486" t="s">
        <v>1569</v>
      </c>
      <c r="P205" s="523" t="str">
        <f t="array" ref="P205">IFERROR(IF(INDEX('Disaggregation Records'!$G$59:$G$92,MATCH(LEFT(L205,255),LEFT('Disaggregation Records'!$D$59:$D$92,255),0))=0,"",INDEX('Disaggregation Records'!$G$59:$G$92,MATCH(LEFT(L205,255),LEFT('Disaggregation Records'!$D$59:$D$92,255),0))),"")</f>
        <v/>
      </c>
      <c r="Q205" s="520" t="s">
        <v>705</v>
      </c>
      <c r="R205" s="47"/>
    </row>
    <row r="206" spans="1:18" ht="47.15" customHeight="1" x14ac:dyDescent="0.45">
      <c r="A206" s="406">
        <v>4</v>
      </c>
      <c r="B206" s="521" t="str">
        <f>IFERROR(VLOOKUP(A206,'Outcome Indicators - Section C'!$A$10:$S$27,19,FALSE),"")</f>
        <v>HIV O-4.1b(M): Porcentaje de personas transgénero que reportan uso de condón la última vez que sostuvieron relaciones sexuales con una pareja</v>
      </c>
      <c r="C206" s="426" t="str">
        <f t="array" ref="C206">IFERROR(IF(INDEX('Disaggregation Records'!$E$59:$E$92,MATCH(LEFT(L206,255),LEFT('Disaggregation Records'!$D$59:$D$92,255),0))=0,"",INDEX('Disaggregation Records'!$E$59:$E$92,MATCH(LEFT(L206,255),LEFT('Disaggregation Records'!$D$59:$D$92,255),0))),"")</f>
        <v/>
      </c>
      <c r="D206" s="426" t="str">
        <f t="array" ref="D206">IFERROR(IF(INDEX('Disaggregation Records'!$F$59:$F$92,MATCH(LEFT(L206,255),LEFT('Disaggregation Records'!$D$59:$D$92,255),0))=0,"",INDEX('Disaggregation Records'!$F$59:$F$92,MATCH(LEFT(L206,255),LEFT('Disaggregation Records'!$D$59:$D$92,255),0))),"")</f>
        <v/>
      </c>
      <c r="E206" s="409" t="str">
        <f t="array" ref="E206">IFERROR(IF(INDEX('Disaggregation Data'!$K$159:$K$310,MATCH(LEFT(M206,255),LEFT('Disaggregation Data'!$J$159:$J$310,255),0))=0,"",INDEX('Disaggregation Data'!$K$159:$K$310,MATCH(LEFT(M206,255),LEFT('Disaggregation Data'!J$159:$J$310,255),0))),"")</f>
        <v/>
      </c>
      <c r="F206" s="409" t="str">
        <f t="array" ref="F206">IFERROR(IF(INDEX('Disaggregation Data'!$L$159:$L$310,MATCH(LEFT(M206,255),LEFT('Disaggregation Data'!$J$159:$J$310,255),0))=0,"",INDEX('Disaggregation Data'!$L$159:$L$310,MATCH(LEFT(M206,255),LEFT('Disaggregation Data'!J$159:$J$310,255),0))),"")</f>
        <v/>
      </c>
      <c r="G206" s="409" t="str">
        <f t="array" ref="G206">IFERROR(IF(INDEX('Disaggregation Data'!$O$159:$O$310,MATCH(LEFT(M206,255),LEFT('Disaggregation Data'!$J$159:$J$310,255),0))=0,"",INDEX('Disaggregation Data'!$O$159:$O$310,MATCH(LEFT(M206,255),LEFT('Disaggregation Data'!J$159:$J$310,255),0))),"")</f>
        <v/>
      </c>
      <c r="H206" s="408" t="str">
        <f t="array" ref="H206">IFERROR(IF(INDEX('Disaggregation Data'!$P$159:$P$310,MATCH(LEFT(M206,255),LEFT('Disaggregation Data'!$J$159:$J$310,255),0))=0,"",INDEX('Disaggregation Data'!$P$159:$P$310,MATCH(LEFT(M206,255),LEFT('Disaggregation Data'!J$159:$J$310,255),0))),"")</f>
        <v/>
      </c>
      <c r="I206" s="409" t="str">
        <f t="array" ref="I206">IFERROR(IF(INDEX('Disaggregation Data'!$M$159:$M$310,MATCH(LEFT(M206,255),LEFT('Disaggregation Data'!$J$159:$J$310,255),0))=0,"",INDEX('Disaggregation Data'!$M$159:$M$310,MATCH(LEFT(M206,255),LEFT('Disaggregation Data'!J$159:$J$310,255),0))),"")</f>
        <v/>
      </c>
      <c r="J206" s="408" t="str">
        <f t="array" ref="J206">IFERROR(IF(INDEX('Disaggregation Data'!$N$159:$N$310,MATCH(LEFT(M206,255),LEFT('Disaggregation Data'!$J$159:$J$310,255),0))=0,"",INDEX('Disaggregation Data'!$N$159:$N$310,MATCH(LEFT(M206,255),LEFT('Disaggregation Data'!J$159:$J$310,255),0))),"")</f>
        <v/>
      </c>
      <c r="K206" s="522">
        <f t="shared" si="12"/>
        <v>8</v>
      </c>
      <c r="L206" s="522" t="str">
        <f t="shared" si="13"/>
        <v>HIV O-4.1b(M): Porcentaje de personas transgénero que reportan uso de condón la última vez que sostuvieron relaciones sexuales con una pareja-8</v>
      </c>
      <c r="M206" s="522" t="str">
        <f t="shared" si="14"/>
        <v>HIV O-4.1b(M): Porcentaje de personas transgénero que reportan uso de condón la última vez que sostuvieron relaciones sexuales con una pareja</v>
      </c>
      <c r="N206" s="481" t="b">
        <f t="shared" si="15"/>
        <v>1</v>
      </c>
      <c r="O206" s="486" t="s">
        <v>1570</v>
      </c>
      <c r="P206" s="523" t="str">
        <f t="array" ref="P206">IFERROR(IF(INDEX('Disaggregation Records'!$G$59:$G$92,MATCH(LEFT(L206,255),LEFT('Disaggregation Records'!$D$59:$D$92,255),0))=0,"",INDEX('Disaggregation Records'!$G$59:$G$92,MATCH(LEFT(L206,255),LEFT('Disaggregation Records'!$D$59:$D$92,255),0))),"")</f>
        <v/>
      </c>
      <c r="Q206" s="520" t="s">
        <v>705</v>
      </c>
      <c r="R206" s="47"/>
    </row>
    <row r="207" spans="1:18" ht="47.15" customHeight="1" x14ac:dyDescent="0.45">
      <c r="A207" s="406">
        <v>4</v>
      </c>
      <c r="B207" s="521" t="str">
        <f>IFERROR(VLOOKUP(A207,'Outcome Indicators - Section C'!$A$10:$S$27,19,FALSE),"")</f>
        <v>HIV O-4.1b(M): Porcentaje de personas transgénero que reportan uso de condón la última vez que sostuvieron relaciones sexuales con una pareja</v>
      </c>
      <c r="C207" s="426" t="str">
        <f t="array" ref="C207">IFERROR(IF(INDEX('Disaggregation Records'!$E$59:$E$92,MATCH(LEFT(L207,255),LEFT('Disaggregation Records'!$D$59:$D$92,255),0))=0,"",INDEX('Disaggregation Records'!$E$59:$E$92,MATCH(LEFT(L207,255),LEFT('Disaggregation Records'!$D$59:$D$92,255),0))),"")</f>
        <v/>
      </c>
      <c r="D207" s="426" t="str">
        <f t="array" ref="D207">IFERROR(IF(INDEX('Disaggregation Records'!$F$59:$F$92,MATCH(LEFT(L207,255),LEFT('Disaggregation Records'!$D$59:$D$92,255),0))=0,"",INDEX('Disaggregation Records'!$F$59:$F$92,MATCH(LEFT(L207,255),LEFT('Disaggregation Records'!$D$59:$D$92,255),0))),"")</f>
        <v/>
      </c>
      <c r="E207" s="409" t="str">
        <f t="array" ref="E207">IFERROR(IF(INDEX('Disaggregation Data'!$K$159:$K$310,MATCH(LEFT(M207,255),LEFT('Disaggregation Data'!$J$159:$J$310,255),0))=0,"",INDEX('Disaggregation Data'!$K$159:$K$310,MATCH(LEFT(M207,255),LEFT('Disaggregation Data'!J$159:$J$310,255),0))),"")</f>
        <v/>
      </c>
      <c r="F207" s="409" t="str">
        <f t="array" ref="F207">IFERROR(IF(INDEX('Disaggregation Data'!$L$159:$L$310,MATCH(LEFT(M207,255),LEFT('Disaggregation Data'!$J$159:$J$310,255),0))=0,"",INDEX('Disaggregation Data'!$L$159:$L$310,MATCH(LEFT(M207,255),LEFT('Disaggregation Data'!J$159:$J$310,255),0))),"")</f>
        <v/>
      </c>
      <c r="G207" s="409" t="str">
        <f t="array" ref="G207">IFERROR(IF(INDEX('Disaggregation Data'!$O$159:$O$310,MATCH(LEFT(M207,255),LEFT('Disaggregation Data'!$J$159:$J$310,255),0))=0,"",INDEX('Disaggregation Data'!$O$159:$O$310,MATCH(LEFT(M207,255),LEFT('Disaggregation Data'!J$159:$J$310,255),0))),"")</f>
        <v/>
      </c>
      <c r="H207" s="408" t="str">
        <f t="array" ref="H207">IFERROR(IF(INDEX('Disaggregation Data'!$P$159:$P$310,MATCH(LEFT(M207,255),LEFT('Disaggregation Data'!$J$159:$J$310,255),0))=0,"",INDEX('Disaggregation Data'!$P$159:$P$310,MATCH(LEFT(M207,255),LEFT('Disaggregation Data'!J$159:$J$310,255),0))),"")</f>
        <v/>
      </c>
      <c r="I207" s="409" t="str">
        <f t="array" ref="I207">IFERROR(IF(INDEX('Disaggregation Data'!$M$159:$M$310,MATCH(LEFT(M207,255),LEFT('Disaggregation Data'!$J$159:$J$310,255),0))=0,"",INDEX('Disaggregation Data'!$M$159:$M$310,MATCH(LEFT(M207,255),LEFT('Disaggregation Data'!J$159:$J$310,255),0))),"")</f>
        <v/>
      </c>
      <c r="J207" s="408" t="str">
        <f t="array" ref="J207">IFERROR(IF(INDEX('Disaggregation Data'!$N$159:$N$310,MATCH(LEFT(M207,255),LEFT('Disaggregation Data'!$J$159:$J$310,255),0))=0,"",INDEX('Disaggregation Data'!$N$159:$N$310,MATCH(LEFT(M207,255),LEFT('Disaggregation Data'!J$159:$J$310,255),0))),"")</f>
        <v/>
      </c>
      <c r="K207" s="522">
        <f t="shared" si="12"/>
        <v>9</v>
      </c>
      <c r="L207" s="522" t="str">
        <f t="shared" si="13"/>
        <v>HIV O-4.1b(M): Porcentaje de personas transgénero que reportan uso de condón la última vez que sostuvieron relaciones sexuales con una pareja-9</v>
      </c>
      <c r="M207" s="522" t="str">
        <f t="shared" si="14"/>
        <v>HIV O-4.1b(M): Porcentaje de personas transgénero que reportan uso de condón la última vez que sostuvieron relaciones sexuales con una pareja</v>
      </c>
      <c r="N207" s="481" t="b">
        <f t="shared" si="15"/>
        <v>1</v>
      </c>
      <c r="O207" s="486" t="s">
        <v>1571</v>
      </c>
      <c r="P207" s="523" t="str">
        <f t="array" ref="P207">IFERROR(IF(INDEX('Disaggregation Records'!$G$59:$G$92,MATCH(LEFT(L207,255),LEFT('Disaggregation Records'!$D$59:$D$92,255),0))=0,"",INDEX('Disaggregation Records'!$G$59:$G$92,MATCH(LEFT(L207,255),LEFT('Disaggregation Records'!$D$59:$D$92,255),0))),"")</f>
        <v/>
      </c>
      <c r="Q207" s="520" t="s">
        <v>705</v>
      </c>
      <c r="R207" s="47"/>
    </row>
    <row r="208" spans="1:18" ht="47.15" customHeight="1" x14ac:dyDescent="0.45">
      <c r="A208" s="406">
        <v>5</v>
      </c>
      <c r="B208" s="521" t="str">
        <f>IFERROR(VLOOKUP(A208,'Outcome Indicators - Section C'!$A$10:$S$27,19,FALSE),"")</f>
        <v/>
      </c>
      <c r="C208" s="426" t="str">
        <f t="array" ref="C208">IFERROR(IF(INDEX('Disaggregation Records'!$E$59:$E$92,MATCH(LEFT(L208,255),LEFT('Disaggregation Records'!$D$59:$D$92,255),0))=0,"",INDEX('Disaggregation Records'!$E$59:$E$92,MATCH(LEFT(L208,255),LEFT('Disaggregation Records'!$D$59:$D$92,255),0))),"")</f>
        <v/>
      </c>
      <c r="D208" s="426" t="str">
        <f t="array" ref="D208">IFERROR(IF(INDEX('Disaggregation Records'!$F$59:$F$92,MATCH(LEFT(L208,255),LEFT('Disaggregation Records'!$D$59:$D$92,255),0))=0,"",INDEX('Disaggregation Records'!$F$59:$F$92,MATCH(LEFT(L208,255),LEFT('Disaggregation Records'!$D$59:$D$92,255),0))),"")</f>
        <v/>
      </c>
      <c r="E208" s="409" t="str">
        <f t="array" ref="E208">IFERROR(IF(INDEX('Disaggregation Data'!$K$159:$K$310,MATCH(LEFT(M208,255),LEFT('Disaggregation Data'!$J$159:$J$310,255),0))=0,"",INDEX('Disaggregation Data'!$K$159:$K$310,MATCH(LEFT(M208,255),LEFT('Disaggregation Data'!J$159:$J$310,255),0))),"")</f>
        <v/>
      </c>
      <c r="F208" s="409" t="str">
        <f t="array" ref="F208">IFERROR(IF(INDEX('Disaggregation Data'!$L$159:$L$310,MATCH(LEFT(M208,255),LEFT('Disaggregation Data'!$J$159:$J$310,255),0))=0,"",INDEX('Disaggregation Data'!$L$159:$L$310,MATCH(LEFT(M208,255),LEFT('Disaggregation Data'!J$159:$J$310,255),0))),"")</f>
        <v/>
      </c>
      <c r="G208" s="409" t="str">
        <f t="array" ref="G208">IFERROR(IF(INDEX('Disaggregation Data'!$O$159:$O$310,MATCH(LEFT(M208,255),LEFT('Disaggregation Data'!$J$159:$J$310,255),0))=0,"",INDEX('Disaggregation Data'!$O$159:$O$310,MATCH(LEFT(M208,255),LEFT('Disaggregation Data'!J$159:$J$310,255),0))),"")</f>
        <v/>
      </c>
      <c r="H208" s="408" t="str">
        <f t="array" ref="H208">IFERROR(IF(INDEX('Disaggregation Data'!$P$159:$P$310,MATCH(LEFT(M208,255),LEFT('Disaggregation Data'!$J$159:$J$310,255),0))=0,"",INDEX('Disaggregation Data'!$P$159:$P$310,MATCH(LEFT(M208,255),LEFT('Disaggregation Data'!J$159:$J$310,255),0))),"")</f>
        <v/>
      </c>
      <c r="I208" s="409" t="str">
        <f t="array" ref="I208">IFERROR(IF(INDEX('Disaggregation Data'!$M$159:$M$310,MATCH(LEFT(M208,255),LEFT('Disaggregation Data'!$J$159:$J$310,255),0))=0,"",INDEX('Disaggregation Data'!$M$159:$M$310,MATCH(LEFT(M208,255),LEFT('Disaggregation Data'!J$159:$J$310,255),0))),"")</f>
        <v/>
      </c>
      <c r="J208" s="408" t="str">
        <f t="array" ref="J208">IFERROR(IF(INDEX('Disaggregation Data'!$N$159:$N$310,MATCH(LEFT(M208,255),LEFT('Disaggregation Data'!$J$159:$J$310,255),0))=0,"",INDEX('Disaggregation Data'!$N$159:$N$310,MATCH(LEFT(M208,255),LEFT('Disaggregation Data'!J$159:$J$310,255),0))),"")</f>
        <v/>
      </c>
      <c r="K208" s="522">
        <f t="shared" si="12"/>
        <v>0</v>
      </c>
      <c r="L208" s="522" t="str">
        <f t="shared" si="13"/>
        <v/>
      </c>
      <c r="M208" s="522" t="str">
        <f t="shared" si="14"/>
        <v/>
      </c>
      <c r="N208" s="481" t="b">
        <f t="shared" si="15"/>
        <v>0</v>
      </c>
      <c r="O208" s="486" t="s">
        <v>1572</v>
      </c>
      <c r="P208" s="523" t="str">
        <f t="array" ref="P208">IFERROR(IF(INDEX('Disaggregation Records'!$G$59:$G$92,MATCH(LEFT(L208,255),LEFT('Disaggregation Records'!$D$59:$D$92,255),0))=0,"",INDEX('Disaggregation Records'!$G$59:$G$92,MATCH(LEFT(L208,255),LEFT('Disaggregation Records'!$D$59:$D$92,255),0))),"")</f>
        <v/>
      </c>
      <c r="Q208" s="520" t="s">
        <v>706</v>
      </c>
      <c r="R208" s="47"/>
    </row>
    <row r="209" spans="1:18" ht="47.15" customHeight="1" x14ac:dyDescent="0.45">
      <c r="A209" s="406">
        <v>5</v>
      </c>
      <c r="B209" s="521" t="str">
        <f>IFERROR(VLOOKUP(A209,'Outcome Indicators - Section C'!$A$10:$S$27,19,FALSE),"")</f>
        <v/>
      </c>
      <c r="C209" s="426" t="str">
        <f t="array" ref="C209">IFERROR(IF(INDEX('Disaggregation Records'!$E$59:$E$92,MATCH(LEFT(L209,255),LEFT('Disaggregation Records'!$D$59:$D$92,255),0))=0,"",INDEX('Disaggregation Records'!$E$59:$E$92,MATCH(LEFT(L209,255),LEFT('Disaggregation Records'!$D$59:$D$92,255),0))),"")</f>
        <v/>
      </c>
      <c r="D209" s="426" t="str">
        <f t="array" ref="D209">IFERROR(IF(INDEX('Disaggregation Records'!$F$59:$F$92,MATCH(LEFT(L209,255),LEFT('Disaggregation Records'!$D$59:$D$92,255),0))=0,"",INDEX('Disaggregation Records'!$F$59:$F$92,MATCH(LEFT(L209,255),LEFT('Disaggregation Records'!$D$59:$D$92,255),0))),"")</f>
        <v/>
      </c>
      <c r="E209" s="409" t="str">
        <f t="array" ref="E209">IFERROR(IF(INDEX('Disaggregation Data'!$K$159:$K$310,MATCH(LEFT(M209,255),LEFT('Disaggregation Data'!$J$159:$J$310,255),0))=0,"",INDEX('Disaggregation Data'!$K$159:$K$310,MATCH(LEFT(M209,255),LEFT('Disaggregation Data'!J$159:$J$310,255),0))),"")</f>
        <v/>
      </c>
      <c r="F209" s="409" t="str">
        <f t="array" ref="F209">IFERROR(IF(INDEX('Disaggregation Data'!$L$159:$L$310,MATCH(LEFT(M209,255),LEFT('Disaggregation Data'!$J$159:$J$310,255),0))=0,"",INDEX('Disaggregation Data'!$L$159:$L$310,MATCH(LEFT(M209,255),LEFT('Disaggregation Data'!J$159:$J$310,255),0))),"")</f>
        <v/>
      </c>
      <c r="G209" s="409" t="str">
        <f t="array" ref="G209">IFERROR(IF(INDEX('Disaggregation Data'!$O$159:$O$310,MATCH(LEFT(M209,255),LEFT('Disaggregation Data'!$J$159:$J$310,255),0))=0,"",INDEX('Disaggregation Data'!$O$159:$O$310,MATCH(LEFT(M209,255),LEFT('Disaggregation Data'!J$159:$J$310,255),0))),"")</f>
        <v/>
      </c>
      <c r="H209" s="408" t="str">
        <f t="array" ref="H209">IFERROR(IF(INDEX('Disaggregation Data'!$P$159:$P$310,MATCH(LEFT(M209,255),LEFT('Disaggregation Data'!$J$159:$J$310,255),0))=0,"",INDEX('Disaggregation Data'!$P$159:$P$310,MATCH(LEFT(M209,255),LEFT('Disaggregation Data'!J$159:$J$310,255),0))),"")</f>
        <v/>
      </c>
      <c r="I209" s="409" t="str">
        <f t="array" ref="I209">IFERROR(IF(INDEX('Disaggregation Data'!$M$159:$M$310,MATCH(LEFT(M209,255),LEFT('Disaggregation Data'!$J$159:$J$310,255),0))=0,"",INDEX('Disaggregation Data'!$M$159:$M$310,MATCH(LEFT(M209,255),LEFT('Disaggregation Data'!J$159:$J$310,255),0))),"")</f>
        <v/>
      </c>
      <c r="J209" s="408" t="str">
        <f t="array" ref="J209">IFERROR(IF(INDEX('Disaggregation Data'!$N$159:$N$310,MATCH(LEFT(M209,255),LEFT('Disaggregation Data'!$J$159:$J$310,255),0))=0,"",INDEX('Disaggregation Data'!$N$159:$N$310,MATCH(LEFT(M209,255),LEFT('Disaggregation Data'!J$159:$J$310,255),0))),"")</f>
        <v/>
      </c>
      <c r="K209" s="522">
        <f t="shared" si="12"/>
        <v>1</v>
      </c>
      <c r="L209" s="522" t="str">
        <f t="shared" si="13"/>
        <v/>
      </c>
      <c r="M209" s="522" t="str">
        <f t="shared" si="14"/>
        <v/>
      </c>
      <c r="N209" s="481" t="b">
        <f t="shared" si="15"/>
        <v>0</v>
      </c>
      <c r="O209" s="486" t="s">
        <v>1573</v>
      </c>
      <c r="P209" s="523" t="str">
        <f t="array" ref="P209">IFERROR(IF(INDEX('Disaggregation Records'!$G$59:$G$92,MATCH(LEFT(L209,255),LEFT('Disaggregation Records'!$D$59:$D$92,255),0))=0,"",INDEX('Disaggregation Records'!$G$59:$G$92,MATCH(LEFT(L209,255),LEFT('Disaggregation Records'!$D$59:$D$92,255),0))),"")</f>
        <v/>
      </c>
      <c r="Q209" s="520" t="s">
        <v>706</v>
      </c>
      <c r="R209" s="47"/>
    </row>
    <row r="210" spans="1:18" ht="47.15" customHeight="1" x14ac:dyDescent="0.45">
      <c r="A210" s="406">
        <v>5</v>
      </c>
      <c r="B210" s="521" t="str">
        <f>IFERROR(VLOOKUP(A210,'Outcome Indicators - Section C'!$A$10:$S$27,19,FALSE),"")</f>
        <v/>
      </c>
      <c r="C210" s="426" t="str">
        <f t="array" ref="C210">IFERROR(IF(INDEX('Disaggregation Records'!$E$59:$E$92,MATCH(LEFT(L210,255),LEFT('Disaggregation Records'!$D$59:$D$92,255),0))=0,"",INDEX('Disaggregation Records'!$E$59:$E$92,MATCH(LEFT(L210,255),LEFT('Disaggregation Records'!$D$59:$D$92,255),0))),"")</f>
        <v/>
      </c>
      <c r="D210" s="426" t="str">
        <f t="array" ref="D210">IFERROR(IF(INDEX('Disaggregation Records'!$F$59:$F$92,MATCH(LEFT(L210,255),LEFT('Disaggregation Records'!$D$59:$D$92,255),0))=0,"",INDEX('Disaggregation Records'!$F$59:$F$92,MATCH(LEFT(L210,255),LEFT('Disaggregation Records'!$D$59:$D$92,255),0))),"")</f>
        <v/>
      </c>
      <c r="E210" s="409" t="str">
        <f t="array" ref="E210">IFERROR(IF(INDEX('Disaggregation Data'!$K$159:$K$310,MATCH(LEFT(M210,255),LEFT('Disaggregation Data'!$J$159:$J$310,255),0))=0,"",INDEX('Disaggregation Data'!$K$159:$K$310,MATCH(LEFT(M210,255),LEFT('Disaggregation Data'!J$159:$J$310,255),0))),"")</f>
        <v/>
      </c>
      <c r="F210" s="409" t="str">
        <f t="array" ref="F210">IFERROR(IF(INDEX('Disaggregation Data'!$L$159:$L$310,MATCH(LEFT(M210,255),LEFT('Disaggregation Data'!$J$159:$J$310,255),0))=0,"",INDEX('Disaggregation Data'!$L$159:$L$310,MATCH(LEFT(M210,255),LEFT('Disaggregation Data'!J$159:$J$310,255),0))),"")</f>
        <v/>
      </c>
      <c r="G210" s="409" t="str">
        <f t="array" ref="G210">IFERROR(IF(INDEX('Disaggregation Data'!$O$159:$O$310,MATCH(LEFT(M210,255),LEFT('Disaggregation Data'!$J$159:$J$310,255),0))=0,"",INDEX('Disaggregation Data'!$O$159:$O$310,MATCH(LEFT(M210,255),LEFT('Disaggregation Data'!J$159:$J$310,255),0))),"")</f>
        <v/>
      </c>
      <c r="H210" s="408" t="str">
        <f t="array" ref="H210">IFERROR(IF(INDEX('Disaggregation Data'!$P$159:$P$310,MATCH(LEFT(M210,255),LEFT('Disaggregation Data'!$J$159:$J$310,255),0))=0,"",INDEX('Disaggregation Data'!$P$159:$P$310,MATCH(LEFT(M210,255),LEFT('Disaggregation Data'!J$159:$J$310,255),0))),"")</f>
        <v/>
      </c>
      <c r="I210" s="409" t="str">
        <f t="array" ref="I210">IFERROR(IF(INDEX('Disaggregation Data'!$M$159:$M$310,MATCH(LEFT(M210,255),LEFT('Disaggregation Data'!$J$159:$J$310,255),0))=0,"",INDEX('Disaggregation Data'!$M$159:$M$310,MATCH(LEFT(M210,255),LEFT('Disaggregation Data'!J$159:$J$310,255),0))),"")</f>
        <v/>
      </c>
      <c r="J210" s="408" t="str">
        <f t="array" ref="J210">IFERROR(IF(INDEX('Disaggregation Data'!$N$159:$N$310,MATCH(LEFT(M210,255),LEFT('Disaggregation Data'!$J$159:$J$310,255),0))=0,"",INDEX('Disaggregation Data'!$N$159:$N$310,MATCH(LEFT(M210,255),LEFT('Disaggregation Data'!J$159:$J$310,255),0))),"")</f>
        <v/>
      </c>
      <c r="K210" s="522">
        <f t="shared" si="12"/>
        <v>2</v>
      </c>
      <c r="L210" s="522" t="str">
        <f t="shared" si="13"/>
        <v/>
      </c>
      <c r="M210" s="522" t="str">
        <f t="shared" si="14"/>
        <v/>
      </c>
      <c r="N210" s="481" t="b">
        <f t="shared" si="15"/>
        <v>0</v>
      </c>
      <c r="O210" s="486" t="s">
        <v>1574</v>
      </c>
      <c r="P210" s="523" t="str">
        <f t="array" ref="P210">IFERROR(IF(INDEX('Disaggregation Records'!$G$59:$G$92,MATCH(LEFT(L210,255),LEFT('Disaggregation Records'!$D$59:$D$92,255),0))=0,"",INDEX('Disaggregation Records'!$G$59:$G$92,MATCH(LEFT(L210,255),LEFT('Disaggregation Records'!$D$59:$D$92,255),0))),"")</f>
        <v/>
      </c>
      <c r="Q210" s="520" t="s">
        <v>706</v>
      </c>
      <c r="R210" s="47"/>
    </row>
    <row r="211" spans="1:18" ht="47.15" customHeight="1" x14ac:dyDescent="0.45">
      <c r="A211" s="406">
        <v>5</v>
      </c>
      <c r="B211" s="521" t="str">
        <f>IFERROR(VLOOKUP(A211,'Outcome Indicators - Section C'!$A$10:$S$27,19,FALSE),"")</f>
        <v/>
      </c>
      <c r="C211" s="426" t="str">
        <f t="array" ref="C211">IFERROR(IF(INDEX('Disaggregation Records'!$E$59:$E$92,MATCH(LEFT(L211,255),LEFT('Disaggregation Records'!$D$59:$D$92,255),0))=0,"",INDEX('Disaggregation Records'!$E$59:$E$92,MATCH(LEFT(L211,255),LEFT('Disaggregation Records'!$D$59:$D$92,255),0))),"")</f>
        <v/>
      </c>
      <c r="D211" s="426" t="str">
        <f t="array" ref="D211">IFERROR(IF(INDEX('Disaggregation Records'!$F$59:$F$92,MATCH(LEFT(L211,255),LEFT('Disaggregation Records'!$D$59:$D$92,255),0))=0,"",INDEX('Disaggregation Records'!$F$59:$F$92,MATCH(LEFT(L211,255),LEFT('Disaggregation Records'!$D$59:$D$92,255),0))),"")</f>
        <v/>
      </c>
      <c r="E211" s="409" t="str">
        <f t="array" ref="E211">IFERROR(IF(INDEX('Disaggregation Data'!$K$159:$K$310,MATCH(LEFT(M211,255),LEFT('Disaggregation Data'!$J$159:$J$310,255),0))=0,"",INDEX('Disaggregation Data'!$K$159:$K$310,MATCH(LEFT(M211,255),LEFT('Disaggregation Data'!J$159:$J$310,255),0))),"")</f>
        <v/>
      </c>
      <c r="F211" s="409" t="str">
        <f t="array" ref="F211">IFERROR(IF(INDEX('Disaggregation Data'!$L$159:$L$310,MATCH(LEFT(M211,255),LEFT('Disaggregation Data'!$J$159:$J$310,255),0))=0,"",INDEX('Disaggregation Data'!$L$159:$L$310,MATCH(LEFT(M211,255),LEFT('Disaggregation Data'!J$159:$J$310,255),0))),"")</f>
        <v/>
      </c>
      <c r="G211" s="409" t="str">
        <f t="array" ref="G211">IFERROR(IF(INDEX('Disaggregation Data'!$O$159:$O$310,MATCH(LEFT(M211,255),LEFT('Disaggregation Data'!$J$159:$J$310,255),0))=0,"",INDEX('Disaggregation Data'!$O$159:$O$310,MATCH(LEFT(M211,255),LEFT('Disaggregation Data'!J$159:$J$310,255),0))),"")</f>
        <v/>
      </c>
      <c r="H211" s="408" t="str">
        <f t="array" ref="H211">IFERROR(IF(INDEX('Disaggregation Data'!$P$159:$P$310,MATCH(LEFT(M211,255),LEFT('Disaggregation Data'!$J$159:$J$310,255),0))=0,"",INDEX('Disaggregation Data'!$P$159:$P$310,MATCH(LEFT(M211,255),LEFT('Disaggregation Data'!J$159:$J$310,255),0))),"")</f>
        <v/>
      </c>
      <c r="I211" s="409" t="str">
        <f t="array" ref="I211">IFERROR(IF(INDEX('Disaggregation Data'!$M$159:$M$310,MATCH(LEFT(M211,255),LEFT('Disaggregation Data'!$J$159:$J$310,255),0))=0,"",INDEX('Disaggregation Data'!$M$159:$M$310,MATCH(LEFT(M211,255),LEFT('Disaggregation Data'!J$159:$J$310,255),0))),"")</f>
        <v/>
      </c>
      <c r="J211" s="408" t="str">
        <f t="array" ref="J211">IFERROR(IF(INDEX('Disaggregation Data'!$N$159:$N$310,MATCH(LEFT(M211,255),LEFT('Disaggregation Data'!$J$159:$J$310,255),0))=0,"",INDEX('Disaggregation Data'!$N$159:$N$310,MATCH(LEFT(M211,255),LEFT('Disaggregation Data'!J$159:$J$310,255),0))),"")</f>
        <v/>
      </c>
      <c r="K211" s="522">
        <f t="shared" si="12"/>
        <v>3</v>
      </c>
      <c r="L211" s="522" t="str">
        <f t="shared" si="13"/>
        <v/>
      </c>
      <c r="M211" s="522" t="str">
        <f t="shared" si="14"/>
        <v/>
      </c>
      <c r="N211" s="481" t="b">
        <f t="shared" si="15"/>
        <v>0</v>
      </c>
      <c r="O211" s="486" t="s">
        <v>1575</v>
      </c>
      <c r="P211" s="523" t="str">
        <f t="array" ref="P211">IFERROR(IF(INDEX('Disaggregation Records'!$G$59:$G$92,MATCH(LEFT(L211,255),LEFT('Disaggregation Records'!$D$59:$D$92,255),0))=0,"",INDEX('Disaggregation Records'!$G$59:$G$92,MATCH(LEFT(L211,255),LEFT('Disaggregation Records'!$D$59:$D$92,255),0))),"")</f>
        <v/>
      </c>
      <c r="Q211" s="520" t="s">
        <v>706</v>
      </c>
      <c r="R211" s="47"/>
    </row>
    <row r="212" spans="1:18" ht="47.15" customHeight="1" x14ac:dyDescent="0.45">
      <c r="A212" s="406">
        <v>5</v>
      </c>
      <c r="B212" s="521" t="str">
        <f>IFERROR(VLOOKUP(A212,'Outcome Indicators - Section C'!$A$10:$S$27,19,FALSE),"")</f>
        <v/>
      </c>
      <c r="C212" s="426" t="str">
        <f t="array" ref="C212">IFERROR(IF(INDEX('Disaggregation Records'!$E$59:$E$92,MATCH(LEFT(L212,255),LEFT('Disaggregation Records'!$D$59:$D$92,255),0))=0,"",INDEX('Disaggregation Records'!$E$59:$E$92,MATCH(LEFT(L212,255),LEFT('Disaggregation Records'!$D$59:$D$92,255),0))),"")</f>
        <v/>
      </c>
      <c r="D212" s="426" t="str">
        <f t="array" ref="D212">IFERROR(IF(INDEX('Disaggregation Records'!$F$59:$F$92,MATCH(LEFT(L212,255),LEFT('Disaggregation Records'!$D$59:$D$92,255),0))=0,"",INDEX('Disaggregation Records'!$F$59:$F$92,MATCH(LEFT(L212,255),LEFT('Disaggregation Records'!$D$59:$D$92,255),0))),"")</f>
        <v/>
      </c>
      <c r="E212" s="409" t="str">
        <f t="array" ref="E212">IFERROR(IF(INDEX('Disaggregation Data'!$K$159:$K$310,MATCH(LEFT(M212,255),LEFT('Disaggregation Data'!$J$159:$J$310,255),0))=0,"",INDEX('Disaggregation Data'!$K$159:$K$310,MATCH(LEFT(M212,255),LEFT('Disaggregation Data'!J$159:$J$310,255),0))),"")</f>
        <v/>
      </c>
      <c r="F212" s="409" t="str">
        <f t="array" ref="F212">IFERROR(IF(INDEX('Disaggregation Data'!$L$159:$L$310,MATCH(LEFT(M212,255),LEFT('Disaggregation Data'!$J$159:$J$310,255),0))=0,"",INDEX('Disaggregation Data'!$L$159:$L$310,MATCH(LEFT(M212,255),LEFT('Disaggregation Data'!J$159:$J$310,255),0))),"")</f>
        <v/>
      </c>
      <c r="G212" s="409" t="str">
        <f t="array" ref="G212">IFERROR(IF(INDEX('Disaggregation Data'!$O$159:$O$310,MATCH(LEFT(M212,255),LEFT('Disaggregation Data'!$J$159:$J$310,255),0))=0,"",INDEX('Disaggregation Data'!$O$159:$O$310,MATCH(LEFT(M212,255),LEFT('Disaggregation Data'!J$159:$J$310,255),0))),"")</f>
        <v/>
      </c>
      <c r="H212" s="408" t="str">
        <f t="array" ref="H212">IFERROR(IF(INDEX('Disaggregation Data'!$P$159:$P$310,MATCH(LEFT(M212,255),LEFT('Disaggregation Data'!$J$159:$J$310,255),0))=0,"",INDEX('Disaggregation Data'!$P$159:$P$310,MATCH(LEFT(M212,255),LEFT('Disaggregation Data'!J$159:$J$310,255),0))),"")</f>
        <v/>
      </c>
      <c r="I212" s="409" t="str">
        <f t="array" ref="I212">IFERROR(IF(INDEX('Disaggregation Data'!$M$159:$M$310,MATCH(LEFT(M212,255),LEFT('Disaggregation Data'!$J$159:$J$310,255),0))=0,"",INDEX('Disaggregation Data'!$M$159:$M$310,MATCH(LEFT(M212,255),LEFT('Disaggregation Data'!J$159:$J$310,255),0))),"")</f>
        <v/>
      </c>
      <c r="J212" s="408" t="str">
        <f t="array" ref="J212">IFERROR(IF(INDEX('Disaggregation Data'!$N$159:$N$310,MATCH(LEFT(M212,255),LEFT('Disaggregation Data'!$J$159:$J$310,255),0))=0,"",INDEX('Disaggregation Data'!$N$159:$N$310,MATCH(LEFT(M212,255),LEFT('Disaggregation Data'!J$159:$J$310,255),0))),"")</f>
        <v/>
      </c>
      <c r="K212" s="522">
        <f t="shared" si="12"/>
        <v>4</v>
      </c>
      <c r="L212" s="522" t="str">
        <f t="shared" si="13"/>
        <v/>
      </c>
      <c r="M212" s="522" t="str">
        <f t="shared" si="14"/>
        <v/>
      </c>
      <c r="N212" s="481" t="b">
        <f t="shared" si="15"/>
        <v>0</v>
      </c>
      <c r="O212" s="486" t="s">
        <v>1576</v>
      </c>
      <c r="P212" s="523" t="str">
        <f t="array" ref="P212">IFERROR(IF(INDEX('Disaggregation Records'!$G$59:$G$92,MATCH(LEFT(L212,255),LEFT('Disaggregation Records'!$D$59:$D$92,255),0))=0,"",INDEX('Disaggregation Records'!$G$59:$G$92,MATCH(LEFT(L212,255),LEFT('Disaggregation Records'!$D$59:$D$92,255),0))),"")</f>
        <v/>
      </c>
      <c r="Q212" s="520" t="s">
        <v>706</v>
      </c>
      <c r="R212" s="47"/>
    </row>
    <row r="213" spans="1:18" ht="47.15" customHeight="1" x14ac:dyDescent="0.45">
      <c r="A213" s="406">
        <v>5</v>
      </c>
      <c r="B213" s="521" t="str">
        <f>IFERROR(VLOOKUP(A213,'Outcome Indicators - Section C'!$A$10:$S$27,19,FALSE),"")</f>
        <v/>
      </c>
      <c r="C213" s="426" t="str">
        <f t="array" ref="C213">IFERROR(IF(INDEX('Disaggregation Records'!$E$59:$E$92,MATCH(LEFT(L213,255),LEFT('Disaggregation Records'!$D$59:$D$92,255),0))=0,"",INDEX('Disaggregation Records'!$E$59:$E$92,MATCH(LEFT(L213,255),LEFT('Disaggregation Records'!$D$59:$D$92,255),0))),"")</f>
        <v/>
      </c>
      <c r="D213" s="426" t="str">
        <f t="array" ref="D213">IFERROR(IF(INDEX('Disaggregation Records'!$F$59:$F$92,MATCH(LEFT(L213,255),LEFT('Disaggregation Records'!$D$59:$D$92,255),0))=0,"",INDEX('Disaggregation Records'!$F$59:$F$92,MATCH(LEFT(L213,255),LEFT('Disaggregation Records'!$D$59:$D$92,255),0))),"")</f>
        <v/>
      </c>
      <c r="E213" s="409" t="str">
        <f t="array" ref="E213">IFERROR(IF(INDEX('Disaggregation Data'!$K$159:$K$310,MATCH(LEFT(M213,255),LEFT('Disaggregation Data'!$J$159:$J$310,255),0))=0,"",INDEX('Disaggregation Data'!$K$159:$K$310,MATCH(LEFT(M213,255),LEFT('Disaggregation Data'!J$159:$J$310,255),0))),"")</f>
        <v/>
      </c>
      <c r="F213" s="409" t="str">
        <f t="array" ref="F213">IFERROR(IF(INDEX('Disaggregation Data'!$L$159:$L$310,MATCH(LEFT(M213,255),LEFT('Disaggregation Data'!$J$159:$J$310,255),0))=0,"",INDEX('Disaggregation Data'!$L$159:$L$310,MATCH(LEFT(M213,255),LEFT('Disaggregation Data'!J$159:$J$310,255),0))),"")</f>
        <v/>
      </c>
      <c r="G213" s="409" t="str">
        <f t="array" ref="G213">IFERROR(IF(INDEX('Disaggregation Data'!$O$159:$O$310,MATCH(LEFT(M213,255),LEFT('Disaggregation Data'!$J$159:$J$310,255),0))=0,"",INDEX('Disaggregation Data'!$O$159:$O$310,MATCH(LEFT(M213,255),LEFT('Disaggregation Data'!J$159:$J$310,255),0))),"")</f>
        <v/>
      </c>
      <c r="H213" s="408" t="str">
        <f t="array" ref="H213">IFERROR(IF(INDEX('Disaggregation Data'!$P$159:$P$310,MATCH(LEFT(M213,255),LEFT('Disaggregation Data'!$J$159:$J$310,255),0))=0,"",INDEX('Disaggregation Data'!$P$159:$P$310,MATCH(LEFT(M213,255),LEFT('Disaggregation Data'!J$159:$J$310,255),0))),"")</f>
        <v/>
      </c>
      <c r="I213" s="409" t="str">
        <f t="array" ref="I213">IFERROR(IF(INDEX('Disaggregation Data'!$M$159:$M$310,MATCH(LEFT(M213,255),LEFT('Disaggregation Data'!$J$159:$J$310,255),0))=0,"",INDEX('Disaggregation Data'!$M$159:$M$310,MATCH(LEFT(M213,255),LEFT('Disaggregation Data'!J$159:$J$310,255),0))),"")</f>
        <v/>
      </c>
      <c r="J213" s="408" t="str">
        <f t="array" ref="J213">IFERROR(IF(INDEX('Disaggregation Data'!$N$159:$N$310,MATCH(LEFT(M213,255),LEFT('Disaggregation Data'!$J$159:$J$310,255),0))=0,"",INDEX('Disaggregation Data'!$N$159:$N$310,MATCH(LEFT(M213,255),LEFT('Disaggregation Data'!J$159:$J$310,255),0))),"")</f>
        <v/>
      </c>
      <c r="K213" s="522">
        <f t="shared" si="12"/>
        <v>5</v>
      </c>
      <c r="L213" s="522" t="str">
        <f t="shared" si="13"/>
        <v/>
      </c>
      <c r="M213" s="522" t="str">
        <f t="shared" si="14"/>
        <v/>
      </c>
      <c r="N213" s="481" t="b">
        <f t="shared" si="15"/>
        <v>0</v>
      </c>
      <c r="O213" s="486" t="s">
        <v>1577</v>
      </c>
      <c r="P213" s="523" t="str">
        <f t="array" ref="P213">IFERROR(IF(INDEX('Disaggregation Records'!$G$59:$G$92,MATCH(LEFT(L213,255),LEFT('Disaggregation Records'!$D$59:$D$92,255),0))=0,"",INDEX('Disaggregation Records'!$G$59:$G$92,MATCH(LEFT(L213,255),LEFT('Disaggregation Records'!$D$59:$D$92,255),0))),"")</f>
        <v/>
      </c>
      <c r="Q213" s="520" t="s">
        <v>706</v>
      </c>
      <c r="R213" s="47"/>
    </row>
    <row r="214" spans="1:18" ht="47.15" customHeight="1" x14ac:dyDescent="0.45">
      <c r="A214" s="406">
        <v>5</v>
      </c>
      <c r="B214" s="521" t="str">
        <f>IFERROR(VLOOKUP(A214,'Outcome Indicators - Section C'!$A$10:$S$27,19,FALSE),"")</f>
        <v/>
      </c>
      <c r="C214" s="426" t="str">
        <f t="array" ref="C214">IFERROR(IF(INDEX('Disaggregation Records'!$E$59:$E$92,MATCH(LEFT(L214,255),LEFT('Disaggregation Records'!$D$59:$D$92,255),0))=0,"",INDEX('Disaggregation Records'!$E$59:$E$92,MATCH(LEFT(L214,255),LEFT('Disaggregation Records'!$D$59:$D$92,255),0))),"")</f>
        <v/>
      </c>
      <c r="D214" s="426" t="str">
        <f t="array" ref="D214">IFERROR(IF(INDEX('Disaggregation Records'!$F$59:$F$92,MATCH(LEFT(L214,255),LEFT('Disaggregation Records'!$D$59:$D$92,255),0))=0,"",INDEX('Disaggregation Records'!$F$59:$F$92,MATCH(LEFT(L214,255),LEFT('Disaggregation Records'!$D$59:$D$92,255),0))),"")</f>
        <v/>
      </c>
      <c r="E214" s="409" t="str">
        <f t="array" ref="E214">IFERROR(IF(INDEX('Disaggregation Data'!$K$159:$K$310,MATCH(LEFT(M214,255),LEFT('Disaggregation Data'!$J$159:$J$310,255),0))=0,"",INDEX('Disaggregation Data'!$K$159:$K$310,MATCH(LEFT(M214,255),LEFT('Disaggregation Data'!J$159:$J$310,255),0))),"")</f>
        <v/>
      </c>
      <c r="F214" s="409" t="str">
        <f t="array" ref="F214">IFERROR(IF(INDEX('Disaggregation Data'!$L$159:$L$310,MATCH(LEFT(M214,255),LEFT('Disaggregation Data'!$J$159:$J$310,255),0))=0,"",INDEX('Disaggregation Data'!$L$159:$L$310,MATCH(LEFT(M214,255),LEFT('Disaggregation Data'!J$159:$J$310,255),0))),"")</f>
        <v/>
      </c>
      <c r="G214" s="409" t="str">
        <f t="array" ref="G214">IFERROR(IF(INDEX('Disaggregation Data'!$O$159:$O$310,MATCH(LEFT(M214,255),LEFT('Disaggregation Data'!$J$159:$J$310,255),0))=0,"",INDEX('Disaggregation Data'!$O$159:$O$310,MATCH(LEFT(M214,255),LEFT('Disaggregation Data'!J$159:$J$310,255),0))),"")</f>
        <v/>
      </c>
      <c r="H214" s="408" t="str">
        <f t="array" ref="H214">IFERROR(IF(INDEX('Disaggregation Data'!$P$159:$P$310,MATCH(LEFT(M214,255),LEFT('Disaggregation Data'!$J$159:$J$310,255),0))=0,"",INDEX('Disaggregation Data'!$P$159:$P$310,MATCH(LEFT(M214,255),LEFT('Disaggregation Data'!J$159:$J$310,255),0))),"")</f>
        <v/>
      </c>
      <c r="I214" s="409" t="str">
        <f t="array" ref="I214">IFERROR(IF(INDEX('Disaggregation Data'!$M$159:$M$310,MATCH(LEFT(M214,255),LEFT('Disaggregation Data'!$J$159:$J$310,255),0))=0,"",INDEX('Disaggregation Data'!$M$159:$M$310,MATCH(LEFT(M214,255),LEFT('Disaggregation Data'!J$159:$J$310,255),0))),"")</f>
        <v/>
      </c>
      <c r="J214" s="408" t="str">
        <f t="array" ref="J214">IFERROR(IF(INDEX('Disaggregation Data'!$N$159:$N$310,MATCH(LEFT(M214,255),LEFT('Disaggregation Data'!$J$159:$J$310,255),0))=0,"",INDEX('Disaggregation Data'!$N$159:$N$310,MATCH(LEFT(M214,255),LEFT('Disaggregation Data'!J$159:$J$310,255),0))),"")</f>
        <v/>
      </c>
      <c r="K214" s="522">
        <f t="shared" si="12"/>
        <v>6</v>
      </c>
      <c r="L214" s="522" t="str">
        <f t="shared" si="13"/>
        <v/>
      </c>
      <c r="M214" s="522" t="str">
        <f t="shared" si="14"/>
        <v/>
      </c>
      <c r="N214" s="481" t="b">
        <f t="shared" si="15"/>
        <v>0</v>
      </c>
      <c r="O214" s="486" t="s">
        <v>1578</v>
      </c>
      <c r="P214" s="523" t="str">
        <f t="array" ref="P214">IFERROR(IF(INDEX('Disaggregation Records'!$G$59:$G$92,MATCH(LEFT(L214,255),LEFT('Disaggregation Records'!$D$59:$D$92,255),0))=0,"",INDEX('Disaggregation Records'!$G$59:$G$92,MATCH(LEFT(L214,255),LEFT('Disaggregation Records'!$D$59:$D$92,255),0))),"")</f>
        <v/>
      </c>
      <c r="Q214" s="520" t="s">
        <v>706</v>
      </c>
      <c r="R214" s="47"/>
    </row>
    <row r="215" spans="1:18" ht="47.15" customHeight="1" x14ac:dyDescent="0.45">
      <c r="A215" s="406">
        <v>5</v>
      </c>
      <c r="B215" s="521" t="str">
        <f>IFERROR(VLOOKUP(A215,'Outcome Indicators - Section C'!$A$10:$S$27,19,FALSE),"")</f>
        <v/>
      </c>
      <c r="C215" s="426" t="str">
        <f t="array" ref="C215">IFERROR(IF(INDEX('Disaggregation Records'!$E$59:$E$92,MATCH(LEFT(L215,255),LEFT('Disaggregation Records'!$D$59:$D$92,255),0))=0,"",INDEX('Disaggregation Records'!$E$59:$E$92,MATCH(LEFT(L215,255),LEFT('Disaggregation Records'!$D$59:$D$92,255),0))),"")</f>
        <v/>
      </c>
      <c r="D215" s="426" t="str">
        <f t="array" ref="D215">IFERROR(IF(INDEX('Disaggregation Records'!$F$59:$F$92,MATCH(LEFT(L215,255),LEFT('Disaggregation Records'!$D$59:$D$92,255),0))=0,"",INDEX('Disaggregation Records'!$F$59:$F$92,MATCH(LEFT(L215,255),LEFT('Disaggregation Records'!$D$59:$D$92,255),0))),"")</f>
        <v/>
      </c>
      <c r="E215" s="409" t="str">
        <f t="array" ref="E215">IFERROR(IF(INDEX('Disaggregation Data'!$K$159:$K$310,MATCH(LEFT(M215,255),LEFT('Disaggregation Data'!$J$159:$J$310,255),0))=0,"",INDEX('Disaggregation Data'!$K$159:$K$310,MATCH(LEFT(M215,255),LEFT('Disaggregation Data'!J$159:$J$310,255),0))),"")</f>
        <v/>
      </c>
      <c r="F215" s="409" t="str">
        <f t="array" ref="F215">IFERROR(IF(INDEX('Disaggregation Data'!$L$159:$L$310,MATCH(LEFT(M215,255),LEFT('Disaggregation Data'!$J$159:$J$310,255),0))=0,"",INDEX('Disaggregation Data'!$L$159:$L$310,MATCH(LEFT(M215,255),LEFT('Disaggregation Data'!J$159:$J$310,255),0))),"")</f>
        <v/>
      </c>
      <c r="G215" s="409" t="str">
        <f t="array" ref="G215">IFERROR(IF(INDEX('Disaggregation Data'!$O$159:$O$310,MATCH(LEFT(M215,255),LEFT('Disaggregation Data'!$J$159:$J$310,255),0))=0,"",INDEX('Disaggregation Data'!$O$159:$O$310,MATCH(LEFT(M215,255),LEFT('Disaggregation Data'!J$159:$J$310,255),0))),"")</f>
        <v/>
      </c>
      <c r="H215" s="408" t="str">
        <f t="array" ref="H215">IFERROR(IF(INDEX('Disaggregation Data'!$P$159:$P$310,MATCH(LEFT(M215,255),LEFT('Disaggregation Data'!$J$159:$J$310,255),0))=0,"",INDEX('Disaggregation Data'!$P$159:$P$310,MATCH(LEFT(M215,255),LEFT('Disaggregation Data'!J$159:$J$310,255),0))),"")</f>
        <v/>
      </c>
      <c r="I215" s="409" t="str">
        <f t="array" ref="I215">IFERROR(IF(INDEX('Disaggregation Data'!$M$159:$M$310,MATCH(LEFT(M215,255),LEFT('Disaggregation Data'!$J$159:$J$310,255),0))=0,"",INDEX('Disaggregation Data'!$M$159:$M$310,MATCH(LEFT(M215,255),LEFT('Disaggregation Data'!J$159:$J$310,255),0))),"")</f>
        <v/>
      </c>
      <c r="J215" s="408" t="str">
        <f t="array" ref="J215">IFERROR(IF(INDEX('Disaggregation Data'!$N$159:$N$310,MATCH(LEFT(M215,255),LEFT('Disaggregation Data'!$J$159:$J$310,255),0))=0,"",INDEX('Disaggregation Data'!$N$159:$N$310,MATCH(LEFT(M215,255),LEFT('Disaggregation Data'!J$159:$J$310,255),0))),"")</f>
        <v/>
      </c>
      <c r="K215" s="522">
        <f t="shared" si="12"/>
        <v>7</v>
      </c>
      <c r="L215" s="522" t="str">
        <f t="shared" si="13"/>
        <v/>
      </c>
      <c r="M215" s="522" t="str">
        <f t="shared" si="14"/>
        <v/>
      </c>
      <c r="N215" s="481" t="b">
        <f t="shared" si="15"/>
        <v>0</v>
      </c>
      <c r="O215" s="486" t="s">
        <v>1579</v>
      </c>
      <c r="P215" s="523" t="str">
        <f t="array" ref="P215">IFERROR(IF(INDEX('Disaggregation Records'!$G$59:$G$92,MATCH(LEFT(L215,255),LEFT('Disaggregation Records'!$D$59:$D$92,255),0))=0,"",INDEX('Disaggregation Records'!$G$59:$G$92,MATCH(LEFT(L215,255),LEFT('Disaggregation Records'!$D$59:$D$92,255),0))),"")</f>
        <v/>
      </c>
      <c r="Q215" s="520" t="s">
        <v>706</v>
      </c>
      <c r="R215" s="47"/>
    </row>
    <row r="216" spans="1:18" ht="47.15" customHeight="1" x14ac:dyDescent="0.45">
      <c r="A216" s="406">
        <v>5</v>
      </c>
      <c r="B216" s="521" t="str">
        <f>IFERROR(VLOOKUP(A216,'Outcome Indicators - Section C'!$A$10:$S$27,19,FALSE),"")</f>
        <v/>
      </c>
      <c r="C216" s="426" t="str">
        <f t="array" ref="C216">IFERROR(IF(INDEX('Disaggregation Records'!$E$59:$E$92,MATCH(LEFT(L216,255),LEFT('Disaggregation Records'!$D$59:$D$92,255),0))=0,"",INDEX('Disaggregation Records'!$E$59:$E$92,MATCH(LEFT(L216,255),LEFT('Disaggregation Records'!$D$59:$D$92,255),0))),"")</f>
        <v/>
      </c>
      <c r="D216" s="426" t="str">
        <f t="array" ref="D216">IFERROR(IF(INDEX('Disaggregation Records'!$F$59:$F$92,MATCH(LEFT(L216,255),LEFT('Disaggregation Records'!$D$59:$D$92,255),0))=0,"",INDEX('Disaggregation Records'!$F$59:$F$92,MATCH(LEFT(L216,255),LEFT('Disaggregation Records'!$D$59:$D$92,255),0))),"")</f>
        <v/>
      </c>
      <c r="E216" s="409" t="str">
        <f t="array" ref="E216">IFERROR(IF(INDEX('Disaggregation Data'!$K$159:$K$310,MATCH(LEFT(M216,255),LEFT('Disaggregation Data'!$J$159:$J$310,255),0))=0,"",INDEX('Disaggregation Data'!$K$159:$K$310,MATCH(LEFT(M216,255),LEFT('Disaggregation Data'!J$159:$J$310,255),0))),"")</f>
        <v/>
      </c>
      <c r="F216" s="409" t="str">
        <f t="array" ref="F216">IFERROR(IF(INDEX('Disaggregation Data'!$L$159:$L$310,MATCH(LEFT(M216,255),LEFT('Disaggregation Data'!$J$159:$J$310,255),0))=0,"",INDEX('Disaggregation Data'!$L$159:$L$310,MATCH(LEFT(M216,255),LEFT('Disaggregation Data'!J$159:$J$310,255),0))),"")</f>
        <v/>
      </c>
      <c r="G216" s="409" t="str">
        <f t="array" ref="G216">IFERROR(IF(INDEX('Disaggregation Data'!$O$159:$O$310,MATCH(LEFT(M216,255),LEFT('Disaggregation Data'!$J$159:$J$310,255),0))=0,"",INDEX('Disaggregation Data'!$O$159:$O$310,MATCH(LEFT(M216,255),LEFT('Disaggregation Data'!J$159:$J$310,255),0))),"")</f>
        <v/>
      </c>
      <c r="H216" s="408" t="str">
        <f t="array" ref="H216">IFERROR(IF(INDEX('Disaggregation Data'!$P$159:$P$310,MATCH(LEFT(M216,255),LEFT('Disaggregation Data'!$J$159:$J$310,255),0))=0,"",INDEX('Disaggregation Data'!$P$159:$P$310,MATCH(LEFT(M216,255),LEFT('Disaggregation Data'!J$159:$J$310,255),0))),"")</f>
        <v/>
      </c>
      <c r="I216" s="409" t="str">
        <f t="array" ref="I216">IFERROR(IF(INDEX('Disaggregation Data'!$M$159:$M$310,MATCH(LEFT(M216,255),LEFT('Disaggregation Data'!$J$159:$J$310,255),0))=0,"",INDEX('Disaggregation Data'!$M$159:$M$310,MATCH(LEFT(M216,255),LEFT('Disaggregation Data'!J$159:$J$310,255),0))),"")</f>
        <v/>
      </c>
      <c r="J216" s="408" t="str">
        <f t="array" ref="J216">IFERROR(IF(INDEX('Disaggregation Data'!$N$159:$N$310,MATCH(LEFT(M216,255),LEFT('Disaggregation Data'!$J$159:$J$310,255),0))=0,"",INDEX('Disaggregation Data'!$N$159:$N$310,MATCH(LEFT(M216,255),LEFT('Disaggregation Data'!J$159:$J$310,255),0))),"")</f>
        <v/>
      </c>
      <c r="K216" s="522">
        <f t="shared" si="12"/>
        <v>8</v>
      </c>
      <c r="L216" s="522" t="str">
        <f t="shared" si="13"/>
        <v/>
      </c>
      <c r="M216" s="522" t="str">
        <f t="shared" si="14"/>
        <v/>
      </c>
      <c r="N216" s="481" t="b">
        <f t="shared" si="15"/>
        <v>0</v>
      </c>
      <c r="O216" s="486" t="s">
        <v>1580</v>
      </c>
      <c r="P216" s="523" t="str">
        <f t="array" ref="P216">IFERROR(IF(INDEX('Disaggregation Records'!$G$59:$G$92,MATCH(LEFT(L216,255),LEFT('Disaggregation Records'!$D$59:$D$92,255),0))=0,"",INDEX('Disaggregation Records'!$G$59:$G$92,MATCH(LEFT(L216,255),LEFT('Disaggregation Records'!$D$59:$D$92,255),0))),"")</f>
        <v/>
      </c>
      <c r="Q216" s="520" t="s">
        <v>706</v>
      </c>
      <c r="R216" s="47"/>
    </row>
    <row r="217" spans="1:18" ht="47.15" customHeight="1" x14ac:dyDescent="0.45">
      <c r="A217" s="406">
        <v>5</v>
      </c>
      <c r="B217" s="521" t="str">
        <f>IFERROR(VLOOKUP(A217,'Outcome Indicators - Section C'!$A$10:$S$27,19,FALSE),"")</f>
        <v/>
      </c>
      <c r="C217" s="426" t="str">
        <f t="array" ref="C217">IFERROR(IF(INDEX('Disaggregation Records'!$E$59:$E$92,MATCH(LEFT(L217,255),LEFT('Disaggregation Records'!$D$59:$D$92,255),0))=0,"",INDEX('Disaggregation Records'!$E$59:$E$92,MATCH(LEFT(L217,255),LEFT('Disaggregation Records'!$D$59:$D$92,255),0))),"")</f>
        <v/>
      </c>
      <c r="D217" s="426" t="str">
        <f t="array" ref="D217">IFERROR(IF(INDEX('Disaggregation Records'!$F$59:$F$92,MATCH(LEFT(L217,255),LEFT('Disaggregation Records'!$D$59:$D$92,255),0))=0,"",INDEX('Disaggregation Records'!$F$59:$F$92,MATCH(LEFT(L217,255),LEFT('Disaggregation Records'!$D$59:$D$92,255),0))),"")</f>
        <v/>
      </c>
      <c r="E217" s="409" t="str">
        <f t="array" ref="E217">IFERROR(IF(INDEX('Disaggregation Data'!$K$159:$K$310,MATCH(LEFT(M217,255),LEFT('Disaggregation Data'!$J$159:$J$310,255),0))=0,"",INDEX('Disaggregation Data'!$K$159:$K$310,MATCH(LEFT(M217,255),LEFT('Disaggregation Data'!J$159:$J$310,255),0))),"")</f>
        <v/>
      </c>
      <c r="F217" s="409" t="str">
        <f t="array" ref="F217">IFERROR(IF(INDEX('Disaggregation Data'!$L$159:$L$310,MATCH(LEFT(M217,255),LEFT('Disaggregation Data'!$J$159:$J$310,255),0))=0,"",INDEX('Disaggregation Data'!$L$159:$L$310,MATCH(LEFT(M217,255),LEFT('Disaggregation Data'!J$159:$J$310,255),0))),"")</f>
        <v/>
      </c>
      <c r="G217" s="409" t="str">
        <f t="array" ref="G217">IFERROR(IF(INDEX('Disaggregation Data'!$O$159:$O$310,MATCH(LEFT(M217,255),LEFT('Disaggregation Data'!$J$159:$J$310,255),0))=0,"",INDEX('Disaggregation Data'!$O$159:$O$310,MATCH(LEFT(M217,255),LEFT('Disaggregation Data'!J$159:$J$310,255),0))),"")</f>
        <v/>
      </c>
      <c r="H217" s="408" t="str">
        <f t="array" ref="H217">IFERROR(IF(INDEX('Disaggregation Data'!$P$159:$P$310,MATCH(LEFT(M217,255),LEFT('Disaggregation Data'!$J$159:$J$310,255),0))=0,"",INDEX('Disaggregation Data'!$P$159:$P$310,MATCH(LEFT(M217,255),LEFT('Disaggregation Data'!J$159:$J$310,255),0))),"")</f>
        <v/>
      </c>
      <c r="I217" s="409" t="str">
        <f t="array" ref="I217">IFERROR(IF(INDEX('Disaggregation Data'!$M$159:$M$310,MATCH(LEFT(M217,255),LEFT('Disaggregation Data'!$J$159:$J$310,255),0))=0,"",INDEX('Disaggregation Data'!$M$159:$M$310,MATCH(LEFT(M217,255),LEFT('Disaggregation Data'!J$159:$J$310,255),0))),"")</f>
        <v/>
      </c>
      <c r="J217" s="408" t="str">
        <f t="array" ref="J217">IFERROR(IF(INDEX('Disaggregation Data'!$N$159:$N$310,MATCH(LEFT(M217,255),LEFT('Disaggregation Data'!$J$159:$J$310,255),0))=0,"",INDEX('Disaggregation Data'!$N$159:$N$310,MATCH(LEFT(M217,255),LEFT('Disaggregation Data'!J$159:$J$310,255),0))),"")</f>
        <v/>
      </c>
      <c r="K217" s="522">
        <f t="shared" si="12"/>
        <v>9</v>
      </c>
      <c r="L217" s="522" t="str">
        <f t="shared" si="13"/>
        <v/>
      </c>
      <c r="M217" s="522" t="str">
        <f t="shared" si="14"/>
        <v/>
      </c>
      <c r="N217" s="481" t="b">
        <f t="shared" si="15"/>
        <v>0</v>
      </c>
      <c r="O217" s="486" t="s">
        <v>1581</v>
      </c>
      <c r="P217" s="523" t="str">
        <f t="array" ref="P217">IFERROR(IF(INDEX('Disaggregation Records'!$G$59:$G$92,MATCH(LEFT(L217,255),LEFT('Disaggregation Records'!$D$59:$D$92,255),0))=0,"",INDEX('Disaggregation Records'!$G$59:$G$92,MATCH(LEFT(L217,255),LEFT('Disaggregation Records'!$D$59:$D$92,255),0))),"")</f>
        <v/>
      </c>
      <c r="Q217" s="520" t="s">
        <v>706</v>
      </c>
      <c r="R217" s="47"/>
    </row>
    <row r="218" spans="1:18" ht="47.15" customHeight="1" x14ac:dyDescent="0.45">
      <c r="A218" s="406">
        <v>6</v>
      </c>
      <c r="B218" s="521" t="str">
        <f>IFERROR(VLOOKUP(A218,'Outcome Indicators - Section C'!$A$10:$S$27,19,FALSE),"")</f>
        <v/>
      </c>
      <c r="C218" s="426" t="str">
        <f t="array" ref="C218">IFERROR(IF(INDEX('Disaggregation Records'!$E$59:$E$92,MATCH(LEFT(L218,255),LEFT('Disaggregation Records'!$D$59:$D$92,255),0))=0,"",INDEX('Disaggregation Records'!$E$59:$E$92,MATCH(LEFT(L218,255),LEFT('Disaggregation Records'!$D$59:$D$92,255),0))),"")</f>
        <v/>
      </c>
      <c r="D218" s="426" t="str">
        <f t="array" ref="D218">IFERROR(IF(INDEX('Disaggregation Records'!$F$59:$F$92,MATCH(LEFT(L218,255),LEFT('Disaggregation Records'!$D$59:$D$92,255),0))=0,"",INDEX('Disaggregation Records'!$F$59:$F$92,MATCH(LEFT(L218,255),LEFT('Disaggregation Records'!$D$59:$D$92,255),0))),"")</f>
        <v/>
      </c>
      <c r="E218" s="409" t="str">
        <f t="array" ref="E218">IFERROR(IF(INDEX('Disaggregation Data'!$K$159:$K$310,MATCH(LEFT(M218,255),LEFT('Disaggregation Data'!$J$159:$J$310,255),0))=0,"",INDEX('Disaggregation Data'!$K$159:$K$310,MATCH(LEFT(M218,255),LEFT('Disaggregation Data'!J$159:$J$310,255),0))),"")</f>
        <v/>
      </c>
      <c r="F218" s="409" t="str">
        <f t="array" ref="F218">IFERROR(IF(INDEX('Disaggregation Data'!$L$159:$L$310,MATCH(LEFT(M218,255),LEFT('Disaggregation Data'!$J$159:$J$310,255),0))=0,"",INDEX('Disaggregation Data'!$L$159:$L$310,MATCH(LEFT(M218,255),LEFT('Disaggregation Data'!J$159:$J$310,255),0))),"")</f>
        <v/>
      </c>
      <c r="G218" s="409" t="str">
        <f t="array" ref="G218">IFERROR(IF(INDEX('Disaggregation Data'!$O$159:$O$310,MATCH(LEFT(M218,255),LEFT('Disaggregation Data'!$J$159:$J$310,255),0))=0,"",INDEX('Disaggregation Data'!$O$159:$O$310,MATCH(LEFT(M218,255),LEFT('Disaggregation Data'!J$159:$J$310,255),0))),"")</f>
        <v/>
      </c>
      <c r="H218" s="408" t="str">
        <f t="array" ref="H218">IFERROR(IF(INDEX('Disaggregation Data'!$P$159:$P$310,MATCH(LEFT(M218,255),LEFT('Disaggregation Data'!$J$159:$J$310,255),0))=0,"",INDEX('Disaggregation Data'!$P$159:$P$310,MATCH(LEFT(M218,255),LEFT('Disaggregation Data'!J$159:$J$310,255),0))),"")</f>
        <v/>
      </c>
      <c r="I218" s="409" t="str">
        <f t="array" ref="I218">IFERROR(IF(INDEX('Disaggregation Data'!$M$159:$M$310,MATCH(LEFT(M218,255),LEFT('Disaggregation Data'!$J$159:$J$310,255),0))=0,"",INDEX('Disaggregation Data'!$M$159:$M$310,MATCH(LEFT(M218,255),LEFT('Disaggregation Data'!J$159:$J$310,255),0))),"")</f>
        <v/>
      </c>
      <c r="J218" s="408" t="str">
        <f t="array" ref="J218">IFERROR(IF(INDEX('Disaggregation Data'!$N$159:$N$310,MATCH(LEFT(M218,255),LEFT('Disaggregation Data'!$J$159:$J$310,255),0))=0,"",INDEX('Disaggregation Data'!$N$159:$N$310,MATCH(LEFT(M218,255),LEFT('Disaggregation Data'!J$159:$J$310,255),0))),"")</f>
        <v/>
      </c>
      <c r="K218" s="522">
        <f t="shared" si="12"/>
        <v>10</v>
      </c>
      <c r="L218" s="522" t="str">
        <f t="shared" si="13"/>
        <v/>
      </c>
      <c r="M218" s="522" t="str">
        <f t="shared" si="14"/>
        <v/>
      </c>
      <c r="N218" s="481" t="b">
        <f t="shared" si="15"/>
        <v>0</v>
      </c>
      <c r="O218" s="486" t="s">
        <v>1582</v>
      </c>
      <c r="P218" s="523" t="str">
        <f t="array" ref="P218">IFERROR(IF(INDEX('Disaggregation Records'!$G$59:$G$92,MATCH(LEFT(L218,255),LEFT('Disaggregation Records'!$D$59:$D$92,255),0))=0,"",INDEX('Disaggregation Records'!$G$59:$G$92,MATCH(LEFT(L218,255),LEFT('Disaggregation Records'!$D$59:$D$92,255),0))),"")</f>
        <v/>
      </c>
      <c r="Q218" s="520" t="s">
        <v>707</v>
      </c>
      <c r="R218" s="47"/>
    </row>
    <row r="219" spans="1:18" ht="47.15" customHeight="1" x14ac:dyDescent="0.45">
      <c r="A219" s="406">
        <v>6</v>
      </c>
      <c r="B219" s="521" t="str">
        <f>IFERROR(VLOOKUP(A219,'Outcome Indicators - Section C'!$A$10:$S$27,19,FALSE),"")</f>
        <v/>
      </c>
      <c r="C219" s="426" t="str">
        <f t="array" ref="C219">IFERROR(IF(INDEX('Disaggregation Records'!$E$59:$E$92,MATCH(LEFT(L219,255),LEFT('Disaggregation Records'!$D$59:$D$92,255),0))=0,"",INDEX('Disaggregation Records'!$E$59:$E$92,MATCH(LEFT(L219,255),LEFT('Disaggregation Records'!$D$59:$D$92,255),0))),"")</f>
        <v/>
      </c>
      <c r="D219" s="426" t="str">
        <f t="array" ref="D219">IFERROR(IF(INDEX('Disaggregation Records'!$F$59:$F$92,MATCH(LEFT(L219,255),LEFT('Disaggregation Records'!$D$59:$D$92,255),0))=0,"",INDEX('Disaggregation Records'!$F$59:$F$92,MATCH(LEFT(L219,255),LEFT('Disaggregation Records'!$D$59:$D$92,255),0))),"")</f>
        <v/>
      </c>
      <c r="E219" s="409" t="str">
        <f t="array" ref="E219">IFERROR(IF(INDEX('Disaggregation Data'!$K$159:$K$310,MATCH(LEFT(M219,255),LEFT('Disaggregation Data'!$J$159:$J$310,255),0))=0,"",INDEX('Disaggregation Data'!$K$159:$K$310,MATCH(LEFT(M219,255),LEFT('Disaggregation Data'!J$159:$J$310,255),0))),"")</f>
        <v/>
      </c>
      <c r="F219" s="409" t="str">
        <f t="array" ref="F219">IFERROR(IF(INDEX('Disaggregation Data'!$L$159:$L$310,MATCH(LEFT(M219,255),LEFT('Disaggregation Data'!$J$159:$J$310,255),0))=0,"",INDEX('Disaggregation Data'!$L$159:$L$310,MATCH(LEFT(M219,255),LEFT('Disaggregation Data'!J$159:$J$310,255),0))),"")</f>
        <v/>
      </c>
      <c r="G219" s="409" t="str">
        <f t="array" ref="G219">IFERROR(IF(INDEX('Disaggregation Data'!$O$159:$O$310,MATCH(LEFT(M219,255),LEFT('Disaggregation Data'!$J$159:$J$310,255),0))=0,"",INDEX('Disaggregation Data'!$O$159:$O$310,MATCH(LEFT(M219,255),LEFT('Disaggregation Data'!J$159:$J$310,255),0))),"")</f>
        <v/>
      </c>
      <c r="H219" s="408" t="str">
        <f t="array" ref="H219">IFERROR(IF(INDEX('Disaggregation Data'!$P$159:$P$310,MATCH(LEFT(M219,255),LEFT('Disaggregation Data'!$J$159:$J$310,255),0))=0,"",INDEX('Disaggregation Data'!$P$159:$P$310,MATCH(LEFT(M219,255),LEFT('Disaggregation Data'!J$159:$J$310,255),0))),"")</f>
        <v/>
      </c>
      <c r="I219" s="409" t="str">
        <f t="array" ref="I219">IFERROR(IF(INDEX('Disaggregation Data'!$M$159:$M$310,MATCH(LEFT(M219,255),LEFT('Disaggregation Data'!$J$159:$J$310,255),0))=0,"",INDEX('Disaggregation Data'!$M$159:$M$310,MATCH(LEFT(M219,255),LEFT('Disaggregation Data'!J$159:$J$310,255),0))),"")</f>
        <v/>
      </c>
      <c r="J219" s="408" t="str">
        <f t="array" ref="J219">IFERROR(IF(INDEX('Disaggregation Data'!$N$159:$N$310,MATCH(LEFT(M219,255),LEFT('Disaggregation Data'!$J$159:$J$310,255),0))=0,"",INDEX('Disaggregation Data'!$N$159:$N$310,MATCH(LEFT(M219,255),LEFT('Disaggregation Data'!J$159:$J$310,255),0))),"")</f>
        <v/>
      </c>
      <c r="K219" s="522">
        <f t="shared" si="12"/>
        <v>11</v>
      </c>
      <c r="L219" s="522" t="str">
        <f t="shared" si="13"/>
        <v/>
      </c>
      <c r="M219" s="522" t="str">
        <f t="shared" si="14"/>
        <v/>
      </c>
      <c r="N219" s="481" t="b">
        <f t="shared" si="15"/>
        <v>0</v>
      </c>
      <c r="O219" s="486" t="s">
        <v>1583</v>
      </c>
      <c r="P219" s="523" t="str">
        <f t="array" ref="P219">IFERROR(IF(INDEX('Disaggregation Records'!$G$59:$G$92,MATCH(LEFT(L219,255),LEFT('Disaggregation Records'!$D$59:$D$92,255),0))=0,"",INDEX('Disaggregation Records'!$G$59:$G$92,MATCH(LEFT(L219,255),LEFT('Disaggregation Records'!$D$59:$D$92,255),0))),"")</f>
        <v/>
      </c>
      <c r="Q219" s="520" t="s">
        <v>707</v>
      </c>
      <c r="R219" s="47"/>
    </row>
    <row r="220" spans="1:18" ht="47.15" customHeight="1" x14ac:dyDescent="0.45">
      <c r="A220" s="406">
        <v>6</v>
      </c>
      <c r="B220" s="521" t="str">
        <f>IFERROR(VLOOKUP(A220,'Outcome Indicators - Section C'!$A$10:$S$27,19,FALSE),"")</f>
        <v/>
      </c>
      <c r="C220" s="426" t="str">
        <f t="array" ref="C220">IFERROR(IF(INDEX('Disaggregation Records'!$E$59:$E$92,MATCH(LEFT(L220,255),LEFT('Disaggregation Records'!$D$59:$D$92,255),0))=0,"",INDEX('Disaggregation Records'!$E$59:$E$92,MATCH(LEFT(L220,255),LEFT('Disaggregation Records'!$D$59:$D$92,255),0))),"")</f>
        <v/>
      </c>
      <c r="D220" s="426" t="str">
        <f t="array" ref="D220">IFERROR(IF(INDEX('Disaggregation Records'!$F$59:$F$92,MATCH(LEFT(L220,255),LEFT('Disaggregation Records'!$D$59:$D$92,255),0))=0,"",INDEX('Disaggregation Records'!$F$59:$F$92,MATCH(LEFT(L220,255),LEFT('Disaggregation Records'!$D$59:$D$92,255),0))),"")</f>
        <v/>
      </c>
      <c r="E220" s="409" t="str">
        <f t="array" ref="E220">IFERROR(IF(INDEX('Disaggregation Data'!$K$159:$K$310,MATCH(LEFT(M220,255),LEFT('Disaggregation Data'!$J$159:$J$310,255),0))=0,"",INDEX('Disaggregation Data'!$K$159:$K$310,MATCH(LEFT(M220,255),LEFT('Disaggregation Data'!J$159:$J$310,255),0))),"")</f>
        <v/>
      </c>
      <c r="F220" s="409" t="str">
        <f t="array" ref="F220">IFERROR(IF(INDEX('Disaggregation Data'!$L$159:$L$310,MATCH(LEFT(M220,255),LEFT('Disaggregation Data'!$J$159:$J$310,255),0))=0,"",INDEX('Disaggregation Data'!$L$159:$L$310,MATCH(LEFT(M220,255),LEFT('Disaggregation Data'!J$159:$J$310,255),0))),"")</f>
        <v/>
      </c>
      <c r="G220" s="409" t="str">
        <f t="array" ref="G220">IFERROR(IF(INDEX('Disaggregation Data'!$O$159:$O$310,MATCH(LEFT(M220,255),LEFT('Disaggregation Data'!$J$159:$J$310,255),0))=0,"",INDEX('Disaggregation Data'!$O$159:$O$310,MATCH(LEFT(M220,255),LEFT('Disaggregation Data'!J$159:$J$310,255),0))),"")</f>
        <v/>
      </c>
      <c r="H220" s="408" t="str">
        <f t="array" ref="H220">IFERROR(IF(INDEX('Disaggregation Data'!$P$159:$P$310,MATCH(LEFT(M220,255),LEFT('Disaggregation Data'!$J$159:$J$310,255),0))=0,"",INDEX('Disaggregation Data'!$P$159:$P$310,MATCH(LEFT(M220,255),LEFT('Disaggregation Data'!J$159:$J$310,255),0))),"")</f>
        <v/>
      </c>
      <c r="I220" s="409" t="str">
        <f t="array" ref="I220">IFERROR(IF(INDEX('Disaggregation Data'!$M$159:$M$310,MATCH(LEFT(M220,255),LEFT('Disaggregation Data'!$J$159:$J$310,255),0))=0,"",INDEX('Disaggregation Data'!$M$159:$M$310,MATCH(LEFT(M220,255),LEFT('Disaggregation Data'!J$159:$J$310,255),0))),"")</f>
        <v/>
      </c>
      <c r="J220" s="408" t="str">
        <f t="array" ref="J220">IFERROR(IF(INDEX('Disaggregation Data'!$N$159:$N$310,MATCH(LEFT(M220,255),LEFT('Disaggregation Data'!$J$159:$J$310,255),0))=0,"",INDEX('Disaggregation Data'!$N$159:$N$310,MATCH(LEFT(M220,255),LEFT('Disaggregation Data'!J$159:$J$310,255),0))),"")</f>
        <v/>
      </c>
      <c r="K220" s="522">
        <f t="shared" si="12"/>
        <v>12</v>
      </c>
      <c r="L220" s="522" t="str">
        <f t="shared" si="13"/>
        <v/>
      </c>
      <c r="M220" s="522" t="str">
        <f t="shared" si="14"/>
        <v/>
      </c>
      <c r="N220" s="481" t="b">
        <f t="shared" si="15"/>
        <v>0</v>
      </c>
      <c r="O220" s="486" t="s">
        <v>1584</v>
      </c>
      <c r="P220" s="523" t="str">
        <f t="array" ref="P220">IFERROR(IF(INDEX('Disaggregation Records'!$G$59:$G$92,MATCH(LEFT(L220,255),LEFT('Disaggregation Records'!$D$59:$D$92,255),0))=0,"",INDEX('Disaggregation Records'!$G$59:$G$92,MATCH(LEFT(L220,255),LEFT('Disaggregation Records'!$D$59:$D$92,255),0))),"")</f>
        <v/>
      </c>
      <c r="Q220" s="520" t="s">
        <v>707</v>
      </c>
      <c r="R220" s="47"/>
    </row>
    <row r="221" spans="1:18" ht="47.15" customHeight="1" x14ac:dyDescent="0.45">
      <c r="A221" s="406">
        <v>6</v>
      </c>
      <c r="B221" s="521" t="str">
        <f>IFERROR(VLOOKUP(A221,'Outcome Indicators - Section C'!$A$10:$S$27,19,FALSE),"")</f>
        <v/>
      </c>
      <c r="C221" s="426" t="str">
        <f t="array" ref="C221">IFERROR(IF(INDEX('Disaggregation Records'!$E$59:$E$92,MATCH(LEFT(L221,255),LEFT('Disaggregation Records'!$D$59:$D$92,255),0))=0,"",INDEX('Disaggregation Records'!$E$59:$E$92,MATCH(LEFT(L221,255),LEFT('Disaggregation Records'!$D$59:$D$92,255),0))),"")</f>
        <v/>
      </c>
      <c r="D221" s="426" t="str">
        <f t="array" ref="D221">IFERROR(IF(INDEX('Disaggregation Records'!$F$59:$F$92,MATCH(LEFT(L221,255),LEFT('Disaggregation Records'!$D$59:$D$92,255),0))=0,"",INDEX('Disaggregation Records'!$F$59:$F$92,MATCH(LEFT(L221,255),LEFT('Disaggregation Records'!$D$59:$D$92,255),0))),"")</f>
        <v/>
      </c>
      <c r="E221" s="409" t="str">
        <f t="array" ref="E221">IFERROR(IF(INDEX('Disaggregation Data'!$K$159:$K$310,MATCH(LEFT(M221,255),LEFT('Disaggregation Data'!$J$159:$J$310,255),0))=0,"",INDEX('Disaggregation Data'!$K$159:$K$310,MATCH(LEFT(M221,255),LEFT('Disaggregation Data'!J$159:$J$310,255),0))),"")</f>
        <v/>
      </c>
      <c r="F221" s="409" t="str">
        <f t="array" ref="F221">IFERROR(IF(INDEX('Disaggregation Data'!$L$159:$L$310,MATCH(LEFT(M221,255),LEFT('Disaggregation Data'!$J$159:$J$310,255),0))=0,"",INDEX('Disaggregation Data'!$L$159:$L$310,MATCH(LEFT(M221,255),LEFT('Disaggregation Data'!J$159:$J$310,255),0))),"")</f>
        <v/>
      </c>
      <c r="G221" s="409" t="str">
        <f t="array" ref="G221">IFERROR(IF(INDEX('Disaggregation Data'!$O$159:$O$310,MATCH(LEFT(M221,255),LEFT('Disaggregation Data'!$J$159:$J$310,255),0))=0,"",INDEX('Disaggregation Data'!$O$159:$O$310,MATCH(LEFT(M221,255),LEFT('Disaggregation Data'!J$159:$J$310,255),0))),"")</f>
        <v/>
      </c>
      <c r="H221" s="408" t="str">
        <f t="array" ref="H221">IFERROR(IF(INDEX('Disaggregation Data'!$P$159:$P$310,MATCH(LEFT(M221,255),LEFT('Disaggregation Data'!$J$159:$J$310,255),0))=0,"",INDEX('Disaggregation Data'!$P$159:$P$310,MATCH(LEFT(M221,255),LEFT('Disaggregation Data'!J$159:$J$310,255),0))),"")</f>
        <v/>
      </c>
      <c r="I221" s="409" t="str">
        <f t="array" ref="I221">IFERROR(IF(INDEX('Disaggregation Data'!$M$159:$M$310,MATCH(LEFT(M221,255),LEFT('Disaggregation Data'!$J$159:$J$310,255),0))=0,"",INDEX('Disaggregation Data'!$M$159:$M$310,MATCH(LEFT(M221,255),LEFT('Disaggregation Data'!J$159:$J$310,255),0))),"")</f>
        <v/>
      </c>
      <c r="J221" s="408" t="str">
        <f t="array" ref="J221">IFERROR(IF(INDEX('Disaggregation Data'!$N$159:$N$310,MATCH(LEFT(M221,255),LEFT('Disaggregation Data'!$J$159:$J$310,255),0))=0,"",INDEX('Disaggregation Data'!$N$159:$N$310,MATCH(LEFT(M221,255),LEFT('Disaggregation Data'!J$159:$J$310,255),0))),"")</f>
        <v/>
      </c>
      <c r="K221" s="522">
        <f t="shared" si="12"/>
        <v>13</v>
      </c>
      <c r="L221" s="522" t="str">
        <f t="shared" si="13"/>
        <v/>
      </c>
      <c r="M221" s="522" t="str">
        <f t="shared" si="14"/>
        <v/>
      </c>
      <c r="N221" s="481" t="b">
        <f t="shared" si="15"/>
        <v>0</v>
      </c>
      <c r="O221" s="486" t="s">
        <v>1585</v>
      </c>
      <c r="P221" s="523" t="str">
        <f t="array" ref="P221">IFERROR(IF(INDEX('Disaggregation Records'!$G$59:$G$92,MATCH(LEFT(L221,255),LEFT('Disaggregation Records'!$D$59:$D$92,255),0))=0,"",INDEX('Disaggregation Records'!$G$59:$G$92,MATCH(LEFT(L221,255),LEFT('Disaggregation Records'!$D$59:$D$92,255),0))),"")</f>
        <v/>
      </c>
      <c r="Q221" s="520" t="s">
        <v>707</v>
      </c>
      <c r="R221" s="47"/>
    </row>
    <row r="222" spans="1:18" ht="47.15" customHeight="1" x14ac:dyDescent="0.45">
      <c r="A222" s="406">
        <v>6</v>
      </c>
      <c r="B222" s="521" t="str">
        <f>IFERROR(VLOOKUP(A222,'Outcome Indicators - Section C'!$A$10:$S$27,19,FALSE),"")</f>
        <v/>
      </c>
      <c r="C222" s="426" t="str">
        <f t="array" ref="C222">IFERROR(IF(INDEX('Disaggregation Records'!$E$59:$E$92,MATCH(LEFT(L222,255),LEFT('Disaggregation Records'!$D$59:$D$92,255),0))=0,"",INDEX('Disaggregation Records'!$E$59:$E$92,MATCH(LEFT(L222,255),LEFT('Disaggregation Records'!$D$59:$D$92,255),0))),"")</f>
        <v/>
      </c>
      <c r="D222" s="426" t="str">
        <f t="array" ref="D222">IFERROR(IF(INDEX('Disaggregation Records'!$F$59:$F$92,MATCH(LEFT(L222,255),LEFT('Disaggregation Records'!$D$59:$D$92,255),0))=0,"",INDEX('Disaggregation Records'!$F$59:$F$92,MATCH(LEFT(L222,255),LEFT('Disaggregation Records'!$D$59:$D$92,255),0))),"")</f>
        <v/>
      </c>
      <c r="E222" s="409" t="str">
        <f t="array" ref="E222">IFERROR(IF(INDEX('Disaggregation Data'!$K$159:$K$310,MATCH(LEFT(M222,255),LEFT('Disaggregation Data'!$J$159:$J$310,255),0))=0,"",INDEX('Disaggregation Data'!$K$159:$K$310,MATCH(LEFT(M222,255),LEFT('Disaggregation Data'!J$159:$J$310,255),0))),"")</f>
        <v/>
      </c>
      <c r="F222" s="409" t="str">
        <f t="array" ref="F222">IFERROR(IF(INDEX('Disaggregation Data'!$L$159:$L$310,MATCH(LEFT(M222,255),LEFT('Disaggregation Data'!$J$159:$J$310,255),0))=0,"",INDEX('Disaggregation Data'!$L$159:$L$310,MATCH(LEFT(M222,255),LEFT('Disaggregation Data'!J$159:$J$310,255),0))),"")</f>
        <v/>
      </c>
      <c r="G222" s="409" t="str">
        <f t="array" ref="G222">IFERROR(IF(INDEX('Disaggregation Data'!$O$159:$O$310,MATCH(LEFT(M222,255),LEFT('Disaggregation Data'!$J$159:$J$310,255),0))=0,"",INDEX('Disaggregation Data'!$O$159:$O$310,MATCH(LEFT(M222,255),LEFT('Disaggregation Data'!J$159:$J$310,255),0))),"")</f>
        <v/>
      </c>
      <c r="H222" s="408" t="str">
        <f t="array" ref="H222">IFERROR(IF(INDEX('Disaggregation Data'!$P$159:$P$310,MATCH(LEFT(M222,255),LEFT('Disaggregation Data'!$J$159:$J$310,255),0))=0,"",INDEX('Disaggregation Data'!$P$159:$P$310,MATCH(LEFT(M222,255),LEFT('Disaggregation Data'!J$159:$J$310,255),0))),"")</f>
        <v/>
      </c>
      <c r="I222" s="409" t="str">
        <f t="array" ref="I222">IFERROR(IF(INDEX('Disaggregation Data'!$M$159:$M$310,MATCH(LEFT(M222,255),LEFT('Disaggregation Data'!$J$159:$J$310,255),0))=0,"",INDEX('Disaggregation Data'!$M$159:$M$310,MATCH(LEFT(M222,255),LEFT('Disaggregation Data'!J$159:$J$310,255),0))),"")</f>
        <v/>
      </c>
      <c r="J222" s="408" t="str">
        <f t="array" ref="J222">IFERROR(IF(INDEX('Disaggregation Data'!$N$159:$N$310,MATCH(LEFT(M222,255),LEFT('Disaggregation Data'!$J$159:$J$310,255),0))=0,"",INDEX('Disaggregation Data'!$N$159:$N$310,MATCH(LEFT(M222,255),LEFT('Disaggregation Data'!J$159:$J$310,255),0))),"")</f>
        <v/>
      </c>
      <c r="K222" s="522">
        <f t="shared" si="12"/>
        <v>14</v>
      </c>
      <c r="L222" s="522" t="str">
        <f t="shared" si="13"/>
        <v/>
      </c>
      <c r="M222" s="522" t="str">
        <f t="shared" si="14"/>
        <v/>
      </c>
      <c r="N222" s="481" t="b">
        <f t="shared" si="15"/>
        <v>0</v>
      </c>
      <c r="O222" s="486" t="s">
        <v>1586</v>
      </c>
      <c r="P222" s="523" t="str">
        <f t="array" ref="P222">IFERROR(IF(INDEX('Disaggregation Records'!$G$59:$G$92,MATCH(LEFT(L222,255),LEFT('Disaggregation Records'!$D$59:$D$92,255),0))=0,"",INDEX('Disaggregation Records'!$G$59:$G$92,MATCH(LEFT(L222,255),LEFT('Disaggregation Records'!$D$59:$D$92,255),0))),"")</f>
        <v/>
      </c>
      <c r="Q222" s="520" t="s">
        <v>707</v>
      </c>
      <c r="R222" s="47"/>
    </row>
    <row r="223" spans="1:18" ht="47.15" customHeight="1" x14ac:dyDescent="0.45">
      <c r="A223" s="406">
        <v>6</v>
      </c>
      <c r="B223" s="521" t="str">
        <f>IFERROR(VLOOKUP(A223,'Outcome Indicators - Section C'!$A$10:$S$27,19,FALSE),"")</f>
        <v/>
      </c>
      <c r="C223" s="426" t="str">
        <f t="array" ref="C223">IFERROR(IF(INDEX('Disaggregation Records'!$E$59:$E$92,MATCH(LEFT(L223,255),LEFT('Disaggregation Records'!$D$59:$D$92,255),0))=0,"",INDEX('Disaggregation Records'!$E$59:$E$92,MATCH(LEFT(L223,255),LEFT('Disaggregation Records'!$D$59:$D$92,255),0))),"")</f>
        <v/>
      </c>
      <c r="D223" s="426" t="str">
        <f t="array" ref="D223">IFERROR(IF(INDEX('Disaggregation Records'!$F$59:$F$92,MATCH(LEFT(L223,255),LEFT('Disaggregation Records'!$D$59:$D$92,255),0))=0,"",INDEX('Disaggregation Records'!$F$59:$F$92,MATCH(LEFT(L223,255),LEFT('Disaggregation Records'!$D$59:$D$92,255),0))),"")</f>
        <v/>
      </c>
      <c r="E223" s="409" t="str">
        <f t="array" ref="E223">IFERROR(IF(INDEX('Disaggregation Data'!$K$159:$K$310,MATCH(LEFT(M223,255),LEFT('Disaggregation Data'!$J$159:$J$310,255),0))=0,"",INDEX('Disaggregation Data'!$K$159:$K$310,MATCH(LEFT(M223,255),LEFT('Disaggregation Data'!J$159:$J$310,255),0))),"")</f>
        <v/>
      </c>
      <c r="F223" s="409" t="str">
        <f t="array" ref="F223">IFERROR(IF(INDEX('Disaggregation Data'!$L$159:$L$310,MATCH(LEFT(M223,255),LEFT('Disaggregation Data'!$J$159:$J$310,255),0))=0,"",INDEX('Disaggregation Data'!$L$159:$L$310,MATCH(LEFT(M223,255),LEFT('Disaggregation Data'!J$159:$J$310,255),0))),"")</f>
        <v/>
      </c>
      <c r="G223" s="409" t="str">
        <f t="array" ref="G223">IFERROR(IF(INDEX('Disaggregation Data'!$O$159:$O$310,MATCH(LEFT(M223,255),LEFT('Disaggregation Data'!$J$159:$J$310,255),0))=0,"",INDEX('Disaggregation Data'!$O$159:$O$310,MATCH(LEFT(M223,255),LEFT('Disaggregation Data'!J$159:$J$310,255),0))),"")</f>
        <v/>
      </c>
      <c r="H223" s="408" t="str">
        <f t="array" ref="H223">IFERROR(IF(INDEX('Disaggregation Data'!$P$159:$P$310,MATCH(LEFT(M223,255),LEFT('Disaggregation Data'!$J$159:$J$310,255),0))=0,"",INDEX('Disaggregation Data'!$P$159:$P$310,MATCH(LEFT(M223,255),LEFT('Disaggregation Data'!J$159:$J$310,255),0))),"")</f>
        <v/>
      </c>
      <c r="I223" s="409" t="str">
        <f t="array" ref="I223">IFERROR(IF(INDEX('Disaggregation Data'!$M$159:$M$310,MATCH(LEFT(M223,255),LEFT('Disaggregation Data'!$J$159:$J$310,255),0))=0,"",INDEX('Disaggregation Data'!$M$159:$M$310,MATCH(LEFT(M223,255),LEFT('Disaggregation Data'!J$159:$J$310,255),0))),"")</f>
        <v/>
      </c>
      <c r="J223" s="408" t="str">
        <f t="array" ref="J223">IFERROR(IF(INDEX('Disaggregation Data'!$N$159:$N$310,MATCH(LEFT(M223,255),LEFT('Disaggregation Data'!$J$159:$J$310,255),0))=0,"",INDEX('Disaggregation Data'!$N$159:$N$310,MATCH(LEFT(M223,255),LEFT('Disaggregation Data'!J$159:$J$310,255),0))),"")</f>
        <v/>
      </c>
      <c r="K223" s="522">
        <f t="shared" si="12"/>
        <v>15</v>
      </c>
      <c r="L223" s="522" t="str">
        <f t="shared" si="13"/>
        <v/>
      </c>
      <c r="M223" s="522" t="str">
        <f t="shared" si="14"/>
        <v/>
      </c>
      <c r="N223" s="481" t="b">
        <f t="shared" si="15"/>
        <v>0</v>
      </c>
      <c r="O223" s="486" t="s">
        <v>1587</v>
      </c>
      <c r="P223" s="523" t="str">
        <f t="array" ref="P223">IFERROR(IF(INDEX('Disaggregation Records'!$G$59:$G$92,MATCH(LEFT(L223,255),LEFT('Disaggregation Records'!$D$59:$D$92,255),0))=0,"",INDEX('Disaggregation Records'!$G$59:$G$92,MATCH(LEFT(L223,255),LEFT('Disaggregation Records'!$D$59:$D$92,255),0))),"")</f>
        <v/>
      </c>
      <c r="Q223" s="520" t="s">
        <v>707</v>
      </c>
      <c r="R223" s="47"/>
    </row>
    <row r="224" spans="1:18" ht="47.15" customHeight="1" x14ac:dyDescent="0.45">
      <c r="A224" s="406">
        <v>6</v>
      </c>
      <c r="B224" s="521" t="str">
        <f>IFERROR(VLOOKUP(A224,'Outcome Indicators - Section C'!$A$10:$S$27,19,FALSE),"")</f>
        <v/>
      </c>
      <c r="C224" s="426" t="str">
        <f t="array" ref="C224">IFERROR(IF(INDEX('Disaggregation Records'!$E$59:$E$92,MATCH(LEFT(L224,255),LEFT('Disaggregation Records'!$D$59:$D$92,255),0))=0,"",INDEX('Disaggregation Records'!$E$59:$E$92,MATCH(LEFT(L224,255),LEFT('Disaggregation Records'!$D$59:$D$92,255),0))),"")</f>
        <v/>
      </c>
      <c r="D224" s="426" t="str">
        <f t="array" ref="D224">IFERROR(IF(INDEX('Disaggregation Records'!$F$59:$F$92,MATCH(LEFT(L224,255),LEFT('Disaggregation Records'!$D$59:$D$92,255),0))=0,"",INDEX('Disaggregation Records'!$F$59:$F$92,MATCH(LEFT(L224,255),LEFT('Disaggregation Records'!$D$59:$D$92,255),0))),"")</f>
        <v/>
      </c>
      <c r="E224" s="409" t="str">
        <f t="array" ref="E224">IFERROR(IF(INDEX('Disaggregation Data'!$K$159:$K$310,MATCH(LEFT(M224,255),LEFT('Disaggregation Data'!$J$159:$J$310,255),0))=0,"",INDEX('Disaggregation Data'!$K$159:$K$310,MATCH(LEFT(M224,255),LEFT('Disaggregation Data'!J$159:$J$310,255),0))),"")</f>
        <v/>
      </c>
      <c r="F224" s="409" t="str">
        <f t="array" ref="F224">IFERROR(IF(INDEX('Disaggregation Data'!$L$159:$L$310,MATCH(LEFT(M224,255),LEFT('Disaggregation Data'!$J$159:$J$310,255),0))=0,"",INDEX('Disaggregation Data'!$L$159:$L$310,MATCH(LEFT(M224,255),LEFT('Disaggregation Data'!J$159:$J$310,255),0))),"")</f>
        <v/>
      </c>
      <c r="G224" s="409" t="str">
        <f t="array" ref="G224">IFERROR(IF(INDEX('Disaggregation Data'!$O$159:$O$310,MATCH(LEFT(M224,255),LEFT('Disaggregation Data'!$J$159:$J$310,255),0))=0,"",INDEX('Disaggregation Data'!$O$159:$O$310,MATCH(LEFT(M224,255),LEFT('Disaggregation Data'!J$159:$J$310,255),0))),"")</f>
        <v/>
      </c>
      <c r="H224" s="408" t="str">
        <f t="array" ref="H224">IFERROR(IF(INDEX('Disaggregation Data'!$P$159:$P$310,MATCH(LEFT(M224,255),LEFT('Disaggregation Data'!$J$159:$J$310,255),0))=0,"",INDEX('Disaggregation Data'!$P$159:$P$310,MATCH(LEFT(M224,255),LEFT('Disaggregation Data'!J$159:$J$310,255),0))),"")</f>
        <v/>
      </c>
      <c r="I224" s="409" t="str">
        <f t="array" ref="I224">IFERROR(IF(INDEX('Disaggregation Data'!$M$159:$M$310,MATCH(LEFT(M224,255),LEFT('Disaggregation Data'!$J$159:$J$310,255),0))=0,"",INDEX('Disaggregation Data'!$M$159:$M$310,MATCH(LEFT(M224,255),LEFT('Disaggregation Data'!J$159:$J$310,255),0))),"")</f>
        <v/>
      </c>
      <c r="J224" s="408" t="str">
        <f t="array" ref="J224">IFERROR(IF(INDEX('Disaggregation Data'!$N$159:$N$310,MATCH(LEFT(M224,255),LEFT('Disaggregation Data'!$J$159:$J$310,255),0))=0,"",INDEX('Disaggregation Data'!$N$159:$N$310,MATCH(LEFT(M224,255),LEFT('Disaggregation Data'!J$159:$J$310,255),0))),"")</f>
        <v/>
      </c>
      <c r="K224" s="522">
        <f t="shared" si="12"/>
        <v>16</v>
      </c>
      <c r="L224" s="522" t="str">
        <f t="shared" si="13"/>
        <v/>
      </c>
      <c r="M224" s="522" t="str">
        <f t="shared" si="14"/>
        <v/>
      </c>
      <c r="N224" s="481" t="b">
        <f t="shared" si="15"/>
        <v>0</v>
      </c>
      <c r="O224" s="486" t="s">
        <v>1588</v>
      </c>
      <c r="P224" s="523" t="str">
        <f t="array" ref="P224">IFERROR(IF(INDEX('Disaggregation Records'!$G$59:$G$92,MATCH(LEFT(L224,255),LEFT('Disaggregation Records'!$D$59:$D$92,255),0))=0,"",INDEX('Disaggregation Records'!$G$59:$G$92,MATCH(LEFT(L224,255),LEFT('Disaggregation Records'!$D$59:$D$92,255),0))),"")</f>
        <v/>
      </c>
      <c r="Q224" s="520" t="s">
        <v>707</v>
      </c>
      <c r="R224" s="47"/>
    </row>
    <row r="225" spans="1:18" ht="47.15" customHeight="1" x14ac:dyDescent="0.45">
      <c r="A225" s="406">
        <v>6</v>
      </c>
      <c r="B225" s="521" t="str">
        <f>IFERROR(VLOOKUP(A225,'Outcome Indicators - Section C'!$A$10:$S$27,19,FALSE),"")</f>
        <v/>
      </c>
      <c r="C225" s="426" t="str">
        <f t="array" ref="C225">IFERROR(IF(INDEX('Disaggregation Records'!$E$59:$E$92,MATCH(LEFT(L225,255),LEFT('Disaggregation Records'!$D$59:$D$92,255),0))=0,"",INDEX('Disaggregation Records'!$E$59:$E$92,MATCH(LEFT(L225,255),LEFT('Disaggregation Records'!$D$59:$D$92,255),0))),"")</f>
        <v/>
      </c>
      <c r="D225" s="426" t="str">
        <f t="array" ref="D225">IFERROR(IF(INDEX('Disaggregation Records'!$F$59:$F$92,MATCH(LEFT(L225,255),LEFT('Disaggregation Records'!$D$59:$D$92,255),0))=0,"",INDEX('Disaggregation Records'!$F$59:$F$92,MATCH(LEFT(L225,255),LEFT('Disaggregation Records'!$D$59:$D$92,255),0))),"")</f>
        <v/>
      </c>
      <c r="E225" s="409" t="str">
        <f t="array" ref="E225">IFERROR(IF(INDEX('Disaggregation Data'!$K$159:$K$310,MATCH(LEFT(M225,255),LEFT('Disaggregation Data'!$J$159:$J$310,255),0))=0,"",INDEX('Disaggregation Data'!$K$159:$K$310,MATCH(LEFT(M225,255),LEFT('Disaggregation Data'!J$159:$J$310,255),0))),"")</f>
        <v/>
      </c>
      <c r="F225" s="409" t="str">
        <f t="array" ref="F225">IFERROR(IF(INDEX('Disaggregation Data'!$L$159:$L$310,MATCH(LEFT(M225,255),LEFT('Disaggregation Data'!$J$159:$J$310,255),0))=0,"",INDEX('Disaggregation Data'!$L$159:$L$310,MATCH(LEFT(M225,255),LEFT('Disaggregation Data'!J$159:$J$310,255),0))),"")</f>
        <v/>
      </c>
      <c r="G225" s="409" t="str">
        <f t="array" ref="G225">IFERROR(IF(INDEX('Disaggregation Data'!$O$159:$O$310,MATCH(LEFT(M225,255),LEFT('Disaggregation Data'!$J$159:$J$310,255),0))=0,"",INDEX('Disaggregation Data'!$O$159:$O$310,MATCH(LEFT(M225,255),LEFT('Disaggregation Data'!J$159:$J$310,255),0))),"")</f>
        <v/>
      </c>
      <c r="H225" s="408" t="str">
        <f t="array" ref="H225">IFERROR(IF(INDEX('Disaggregation Data'!$P$159:$P$310,MATCH(LEFT(M225,255),LEFT('Disaggregation Data'!$J$159:$J$310,255),0))=0,"",INDEX('Disaggregation Data'!$P$159:$P$310,MATCH(LEFT(M225,255),LEFT('Disaggregation Data'!J$159:$J$310,255),0))),"")</f>
        <v/>
      </c>
      <c r="I225" s="409" t="str">
        <f t="array" ref="I225">IFERROR(IF(INDEX('Disaggregation Data'!$M$159:$M$310,MATCH(LEFT(M225,255),LEFT('Disaggregation Data'!$J$159:$J$310,255),0))=0,"",INDEX('Disaggregation Data'!$M$159:$M$310,MATCH(LEFT(M225,255),LEFT('Disaggregation Data'!J$159:$J$310,255),0))),"")</f>
        <v/>
      </c>
      <c r="J225" s="408" t="str">
        <f t="array" ref="J225">IFERROR(IF(INDEX('Disaggregation Data'!$N$159:$N$310,MATCH(LEFT(M225,255),LEFT('Disaggregation Data'!$J$159:$J$310,255),0))=0,"",INDEX('Disaggregation Data'!$N$159:$N$310,MATCH(LEFT(M225,255),LEFT('Disaggregation Data'!J$159:$J$310,255),0))),"")</f>
        <v/>
      </c>
      <c r="K225" s="522">
        <f t="shared" si="12"/>
        <v>17</v>
      </c>
      <c r="L225" s="522" t="str">
        <f t="shared" si="13"/>
        <v/>
      </c>
      <c r="M225" s="522" t="str">
        <f t="shared" si="14"/>
        <v/>
      </c>
      <c r="N225" s="481" t="b">
        <f t="shared" si="15"/>
        <v>0</v>
      </c>
      <c r="O225" s="486" t="s">
        <v>1589</v>
      </c>
      <c r="P225" s="523" t="str">
        <f t="array" ref="P225">IFERROR(IF(INDEX('Disaggregation Records'!$G$59:$G$92,MATCH(LEFT(L225,255),LEFT('Disaggregation Records'!$D$59:$D$92,255),0))=0,"",INDEX('Disaggregation Records'!$G$59:$G$92,MATCH(LEFT(L225,255),LEFT('Disaggregation Records'!$D$59:$D$92,255),0))),"")</f>
        <v/>
      </c>
      <c r="Q225" s="520" t="s">
        <v>707</v>
      </c>
      <c r="R225" s="47"/>
    </row>
    <row r="226" spans="1:18" ht="47.15" customHeight="1" x14ac:dyDescent="0.45">
      <c r="A226" s="406">
        <v>6</v>
      </c>
      <c r="B226" s="521" t="str">
        <f>IFERROR(VLOOKUP(A226,'Outcome Indicators - Section C'!$A$10:$S$27,19,FALSE),"")</f>
        <v/>
      </c>
      <c r="C226" s="426" t="str">
        <f t="array" ref="C226">IFERROR(IF(INDEX('Disaggregation Records'!$E$59:$E$92,MATCH(LEFT(L226,255),LEFT('Disaggregation Records'!$D$59:$D$92,255),0))=0,"",INDEX('Disaggregation Records'!$E$59:$E$92,MATCH(LEFT(L226,255),LEFT('Disaggregation Records'!$D$59:$D$92,255),0))),"")</f>
        <v/>
      </c>
      <c r="D226" s="426" t="str">
        <f t="array" ref="D226">IFERROR(IF(INDEX('Disaggregation Records'!$F$59:$F$92,MATCH(LEFT(L226,255),LEFT('Disaggregation Records'!$D$59:$D$92,255),0))=0,"",INDEX('Disaggregation Records'!$F$59:$F$92,MATCH(LEFT(L226,255),LEFT('Disaggregation Records'!$D$59:$D$92,255),0))),"")</f>
        <v/>
      </c>
      <c r="E226" s="409" t="str">
        <f t="array" ref="E226">IFERROR(IF(INDEX('Disaggregation Data'!$K$159:$K$310,MATCH(LEFT(M226,255),LEFT('Disaggregation Data'!$J$159:$J$310,255),0))=0,"",INDEX('Disaggregation Data'!$K$159:$K$310,MATCH(LEFT(M226,255),LEFT('Disaggregation Data'!J$159:$J$310,255),0))),"")</f>
        <v/>
      </c>
      <c r="F226" s="409" t="str">
        <f t="array" ref="F226">IFERROR(IF(INDEX('Disaggregation Data'!$L$159:$L$310,MATCH(LEFT(M226,255),LEFT('Disaggregation Data'!$J$159:$J$310,255),0))=0,"",INDEX('Disaggregation Data'!$L$159:$L$310,MATCH(LEFT(M226,255),LEFT('Disaggregation Data'!J$159:$J$310,255),0))),"")</f>
        <v/>
      </c>
      <c r="G226" s="409" t="str">
        <f t="array" ref="G226">IFERROR(IF(INDEX('Disaggregation Data'!$O$159:$O$310,MATCH(LEFT(M226,255),LEFT('Disaggregation Data'!$J$159:$J$310,255),0))=0,"",INDEX('Disaggregation Data'!$O$159:$O$310,MATCH(LEFT(M226,255),LEFT('Disaggregation Data'!J$159:$J$310,255),0))),"")</f>
        <v/>
      </c>
      <c r="H226" s="408" t="str">
        <f t="array" ref="H226">IFERROR(IF(INDEX('Disaggregation Data'!$P$159:$P$310,MATCH(LEFT(M226,255),LEFT('Disaggregation Data'!$J$159:$J$310,255),0))=0,"",INDEX('Disaggregation Data'!$P$159:$P$310,MATCH(LEFT(M226,255),LEFT('Disaggregation Data'!J$159:$J$310,255),0))),"")</f>
        <v/>
      </c>
      <c r="I226" s="409" t="str">
        <f t="array" ref="I226">IFERROR(IF(INDEX('Disaggregation Data'!$M$159:$M$310,MATCH(LEFT(M226,255),LEFT('Disaggregation Data'!$J$159:$J$310,255),0))=0,"",INDEX('Disaggregation Data'!$M$159:$M$310,MATCH(LEFT(M226,255),LEFT('Disaggregation Data'!J$159:$J$310,255),0))),"")</f>
        <v/>
      </c>
      <c r="J226" s="408" t="str">
        <f t="array" ref="J226">IFERROR(IF(INDEX('Disaggregation Data'!$N$159:$N$310,MATCH(LEFT(M226,255),LEFT('Disaggregation Data'!$J$159:$J$310,255),0))=0,"",INDEX('Disaggregation Data'!$N$159:$N$310,MATCH(LEFT(M226,255),LEFT('Disaggregation Data'!J$159:$J$310,255),0))),"")</f>
        <v/>
      </c>
      <c r="K226" s="522">
        <f t="shared" si="12"/>
        <v>18</v>
      </c>
      <c r="L226" s="522" t="str">
        <f t="shared" si="13"/>
        <v/>
      </c>
      <c r="M226" s="522" t="str">
        <f t="shared" si="14"/>
        <v/>
      </c>
      <c r="N226" s="481" t="b">
        <f t="shared" si="15"/>
        <v>0</v>
      </c>
      <c r="O226" s="486" t="s">
        <v>1590</v>
      </c>
      <c r="P226" s="523" t="str">
        <f t="array" ref="P226">IFERROR(IF(INDEX('Disaggregation Records'!$G$59:$G$92,MATCH(LEFT(L226,255),LEFT('Disaggregation Records'!$D$59:$D$92,255),0))=0,"",INDEX('Disaggregation Records'!$G$59:$G$92,MATCH(LEFT(L226,255),LEFT('Disaggregation Records'!$D$59:$D$92,255),0))),"")</f>
        <v/>
      </c>
      <c r="Q226" s="520" t="s">
        <v>707</v>
      </c>
      <c r="R226" s="47"/>
    </row>
    <row r="227" spans="1:18" ht="47.15" customHeight="1" x14ac:dyDescent="0.45">
      <c r="A227" s="406">
        <v>6</v>
      </c>
      <c r="B227" s="521" t="str">
        <f>IFERROR(VLOOKUP(A227,'Outcome Indicators - Section C'!$A$10:$S$27,19,FALSE),"")</f>
        <v/>
      </c>
      <c r="C227" s="426" t="str">
        <f t="array" ref="C227">IFERROR(IF(INDEX('Disaggregation Records'!$E$59:$E$92,MATCH(LEFT(L227,255),LEFT('Disaggregation Records'!$D$59:$D$92,255),0))=0,"",INDEX('Disaggregation Records'!$E$59:$E$92,MATCH(LEFT(L227,255),LEFT('Disaggregation Records'!$D$59:$D$92,255),0))),"")</f>
        <v/>
      </c>
      <c r="D227" s="426" t="str">
        <f t="array" ref="D227">IFERROR(IF(INDEX('Disaggregation Records'!$F$59:$F$92,MATCH(LEFT(L227,255),LEFT('Disaggregation Records'!$D$59:$D$92,255),0))=0,"",INDEX('Disaggregation Records'!$F$59:$F$92,MATCH(LEFT(L227,255),LEFT('Disaggregation Records'!$D$59:$D$92,255),0))),"")</f>
        <v/>
      </c>
      <c r="E227" s="409" t="str">
        <f t="array" ref="E227">IFERROR(IF(INDEX('Disaggregation Data'!$K$159:$K$310,MATCH(LEFT(M227,255),LEFT('Disaggregation Data'!$J$159:$J$310,255),0))=0,"",INDEX('Disaggregation Data'!$K$159:$K$310,MATCH(LEFT(M227,255),LEFT('Disaggregation Data'!J$159:$J$310,255),0))),"")</f>
        <v/>
      </c>
      <c r="F227" s="409" t="str">
        <f t="array" ref="F227">IFERROR(IF(INDEX('Disaggregation Data'!$L$159:$L$310,MATCH(LEFT(M227,255),LEFT('Disaggregation Data'!$J$159:$J$310,255),0))=0,"",INDEX('Disaggregation Data'!$L$159:$L$310,MATCH(LEFT(M227,255),LEFT('Disaggregation Data'!J$159:$J$310,255),0))),"")</f>
        <v/>
      </c>
      <c r="G227" s="409" t="str">
        <f t="array" ref="G227">IFERROR(IF(INDEX('Disaggregation Data'!$O$159:$O$310,MATCH(LEFT(M227,255),LEFT('Disaggregation Data'!$J$159:$J$310,255),0))=0,"",INDEX('Disaggregation Data'!$O$159:$O$310,MATCH(LEFT(M227,255),LEFT('Disaggregation Data'!J$159:$J$310,255),0))),"")</f>
        <v/>
      </c>
      <c r="H227" s="408" t="str">
        <f t="array" ref="H227">IFERROR(IF(INDEX('Disaggregation Data'!$P$159:$P$310,MATCH(LEFT(M227,255),LEFT('Disaggregation Data'!$J$159:$J$310,255),0))=0,"",INDEX('Disaggregation Data'!$P$159:$P$310,MATCH(LEFT(M227,255),LEFT('Disaggregation Data'!J$159:$J$310,255),0))),"")</f>
        <v/>
      </c>
      <c r="I227" s="409" t="str">
        <f t="array" ref="I227">IFERROR(IF(INDEX('Disaggregation Data'!$M$159:$M$310,MATCH(LEFT(M227,255),LEFT('Disaggregation Data'!$J$159:$J$310,255),0))=0,"",INDEX('Disaggregation Data'!$M$159:$M$310,MATCH(LEFT(M227,255),LEFT('Disaggregation Data'!J$159:$J$310,255),0))),"")</f>
        <v/>
      </c>
      <c r="J227" s="408" t="str">
        <f t="array" ref="J227">IFERROR(IF(INDEX('Disaggregation Data'!$N$159:$N$310,MATCH(LEFT(M227,255),LEFT('Disaggregation Data'!$J$159:$J$310,255),0))=0,"",INDEX('Disaggregation Data'!$N$159:$N$310,MATCH(LEFT(M227,255),LEFT('Disaggregation Data'!J$159:$J$310,255),0))),"")</f>
        <v/>
      </c>
      <c r="K227" s="522">
        <f t="shared" si="12"/>
        <v>19</v>
      </c>
      <c r="L227" s="522" t="str">
        <f t="shared" si="13"/>
        <v/>
      </c>
      <c r="M227" s="522" t="str">
        <f t="shared" si="14"/>
        <v/>
      </c>
      <c r="N227" s="481" t="b">
        <f t="shared" si="15"/>
        <v>0</v>
      </c>
      <c r="O227" s="486" t="s">
        <v>1591</v>
      </c>
      <c r="P227" s="523" t="str">
        <f t="array" ref="P227">IFERROR(IF(INDEX('Disaggregation Records'!$G$59:$G$92,MATCH(LEFT(L227,255),LEFT('Disaggregation Records'!$D$59:$D$92,255),0))=0,"",INDEX('Disaggregation Records'!$G$59:$G$92,MATCH(LEFT(L227,255),LEFT('Disaggregation Records'!$D$59:$D$92,255),0))),"")</f>
        <v/>
      </c>
      <c r="Q227" s="520" t="s">
        <v>707</v>
      </c>
      <c r="R227" s="47"/>
    </row>
    <row r="228" spans="1:18" ht="47.15" customHeight="1" x14ac:dyDescent="0.45">
      <c r="A228" s="406">
        <v>7</v>
      </c>
      <c r="B228" s="521" t="str">
        <f>IFERROR(VLOOKUP(A228,'Outcome Indicators - Section C'!$A$10:$S$27,19,FALSE),"")</f>
        <v/>
      </c>
      <c r="C228" s="426" t="str">
        <f t="array" ref="C228">IFERROR(IF(INDEX('Disaggregation Records'!$E$59:$E$92,MATCH(LEFT(L228,255),LEFT('Disaggregation Records'!$D$59:$D$92,255),0))=0,"",INDEX('Disaggregation Records'!$E$59:$E$92,MATCH(LEFT(L228,255),LEFT('Disaggregation Records'!$D$59:$D$92,255),0))),"")</f>
        <v/>
      </c>
      <c r="D228" s="426" t="str">
        <f t="array" ref="D228">IFERROR(IF(INDEX('Disaggregation Records'!$F$59:$F$92,MATCH(LEFT(L228,255),LEFT('Disaggregation Records'!$D$59:$D$92,255),0))=0,"",INDEX('Disaggregation Records'!$F$59:$F$92,MATCH(LEFT(L228,255),LEFT('Disaggregation Records'!$D$59:$D$92,255),0))),"")</f>
        <v/>
      </c>
      <c r="E228" s="409" t="str">
        <f t="array" ref="E228">IFERROR(IF(INDEX('Disaggregation Data'!$K$159:$K$310,MATCH(LEFT(M228,255),LEFT('Disaggregation Data'!$J$159:$J$310,255),0))=0,"",INDEX('Disaggregation Data'!$K$159:$K$310,MATCH(LEFT(M228,255),LEFT('Disaggregation Data'!J$159:$J$310,255),0))),"")</f>
        <v/>
      </c>
      <c r="F228" s="409" t="str">
        <f t="array" ref="F228">IFERROR(IF(INDEX('Disaggregation Data'!$L$159:$L$310,MATCH(LEFT(M228,255),LEFT('Disaggregation Data'!$J$159:$J$310,255),0))=0,"",INDEX('Disaggregation Data'!$L$159:$L$310,MATCH(LEFT(M228,255),LEFT('Disaggregation Data'!J$159:$J$310,255),0))),"")</f>
        <v/>
      </c>
      <c r="G228" s="409" t="str">
        <f t="array" ref="G228">IFERROR(IF(INDEX('Disaggregation Data'!$O$159:$O$310,MATCH(LEFT(M228,255),LEFT('Disaggregation Data'!$J$159:$J$310,255),0))=0,"",INDEX('Disaggregation Data'!$O$159:$O$310,MATCH(LEFT(M228,255),LEFT('Disaggregation Data'!J$159:$J$310,255),0))),"")</f>
        <v/>
      </c>
      <c r="H228" s="408" t="str">
        <f t="array" ref="H228">IFERROR(IF(INDEX('Disaggregation Data'!$P$159:$P$310,MATCH(LEFT(M228,255),LEFT('Disaggregation Data'!$J$159:$J$310,255),0))=0,"",INDEX('Disaggregation Data'!$P$159:$P$310,MATCH(LEFT(M228,255),LEFT('Disaggregation Data'!J$159:$J$310,255),0))),"")</f>
        <v/>
      </c>
      <c r="I228" s="409" t="str">
        <f t="array" ref="I228">IFERROR(IF(INDEX('Disaggregation Data'!$M$159:$M$310,MATCH(LEFT(M228,255),LEFT('Disaggregation Data'!$J$159:$J$310,255),0))=0,"",INDEX('Disaggregation Data'!$M$159:$M$310,MATCH(LEFT(M228,255),LEFT('Disaggregation Data'!J$159:$J$310,255),0))),"")</f>
        <v/>
      </c>
      <c r="J228" s="408" t="str">
        <f t="array" ref="J228">IFERROR(IF(INDEX('Disaggregation Data'!$N$159:$N$310,MATCH(LEFT(M228,255),LEFT('Disaggregation Data'!$J$159:$J$310,255),0))=0,"",INDEX('Disaggregation Data'!$N$159:$N$310,MATCH(LEFT(M228,255),LEFT('Disaggregation Data'!J$159:$J$310,255),0))),"")</f>
        <v/>
      </c>
      <c r="K228" s="522">
        <f t="shared" si="12"/>
        <v>20</v>
      </c>
      <c r="L228" s="522" t="str">
        <f t="shared" si="13"/>
        <v/>
      </c>
      <c r="M228" s="522" t="str">
        <f t="shared" si="14"/>
        <v/>
      </c>
      <c r="N228" s="481" t="b">
        <f t="shared" si="15"/>
        <v>0</v>
      </c>
      <c r="O228" s="486" t="s">
        <v>1592</v>
      </c>
      <c r="P228" s="523" t="str">
        <f t="array" ref="P228">IFERROR(IF(INDEX('Disaggregation Records'!$G$59:$G$92,MATCH(LEFT(L228,255),LEFT('Disaggregation Records'!$D$59:$D$92,255),0))=0,"",INDEX('Disaggregation Records'!$G$59:$G$92,MATCH(LEFT(L228,255),LEFT('Disaggregation Records'!$D$59:$D$92,255),0))),"")</f>
        <v/>
      </c>
      <c r="Q228" s="520" t="s">
        <v>708</v>
      </c>
      <c r="R228" s="47"/>
    </row>
    <row r="229" spans="1:18" ht="47.15" customHeight="1" x14ac:dyDescent="0.45">
      <c r="A229" s="406">
        <v>7</v>
      </c>
      <c r="B229" s="521" t="str">
        <f>IFERROR(VLOOKUP(A229,'Outcome Indicators - Section C'!$A$10:$S$27,19,FALSE),"")</f>
        <v/>
      </c>
      <c r="C229" s="426" t="str">
        <f t="array" ref="C229">IFERROR(IF(INDEX('Disaggregation Records'!$E$59:$E$92,MATCH(LEFT(L229,255),LEFT('Disaggregation Records'!$D$59:$D$92,255),0))=0,"",INDEX('Disaggregation Records'!$E$59:$E$92,MATCH(LEFT(L229,255),LEFT('Disaggregation Records'!$D$59:$D$92,255),0))),"")</f>
        <v/>
      </c>
      <c r="D229" s="426" t="str">
        <f t="array" ref="D229">IFERROR(IF(INDEX('Disaggregation Records'!$F$59:$F$92,MATCH(LEFT(L229,255),LEFT('Disaggregation Records'!$D$59:$D$92,255),0))=0,"",INDEX('Disaggregation Records'!$F$59:$F$92,MATCH(LEFT(L229,255),LEFT('Disaggregation Records'!$D$59:$D$92,255),0))),"")</f>
        <v/>
      </c>
      <c r="E229" s="409" t="str">
        <f t="array" ref="E229">IFERROR(IF(INDEX('Disaggregation Data'!$K$159:$K$310,MATCH(LEFT(M229,255),LEFT('Disaggregation Data'!$J$159:$J$310,255),0))=0,"",INDEX('Disaggregation Data'!$K$159:$K$310,MATCH(LEFT(M229,255),LEFT('Disaggregation Data'!J$159:$J$310,255),0))),"")</f>
        <v/>
      </c>
      <c r="F229" s="409" t="str">
        <f t="array" ref="F229">IFERROR(IF(INDEX('Disaggregation Data'!$L$159:$L$310,MATCH(LEFT(M229,255),LEFT('Disaggregation Data'!$J$159:$J$310,255),0))=0,"",INDEX('Disaggregation Data'!$L$159:$L$310,MATCH(LEFT(M229,255),LEFT('Disaggregation Data'!J$159:$J$310,255),0))),"")</f>
        <v/>
      </c>
      <c r="G229" s="409" t="str">
        <f t="array" ref="G229">IFERROR(IF(INDEX('Disaggregation Data'!$O$159:$O$310,MATCH(LEFT(M229,255),LEFT('Disaggregation Data'!$J$159:$J$310,255),0))=0,"",INDEX('Disaggregation Data'!$O$159:$O$310,MATCH(LEFT(M229,255),LEFT('Disaggregation Data'!J$159:$J$310,255),0))),"")</f>
        <v/>
      </c>
      <c r="H229" s="408" t="str">
        <f t="array" ref="H229">IFERROR(IF(INDEX('Disaggregation Data'!$P$159:$P$310,MATCH(LEFT(M229,255),LEFT('Disaggregation Data'!$J$159:$J$310,255),0))=0,"",INDEX('Disaggregation Data'!$P$159:$P$310,MATCH(LEFT(M229,255),LEFT('Disaggregation Data'!J$159:$J$310,255),0))),"")</f>
        <v/>
      </c>
      <c r="I229" s="409" t="str">
        <f t="array" ref="I229">IFERROR(IF(INDEX('Disaggregation Data'!$M$159:$M$310,MATCH(LEFT(M229,255),LEFT('Disaggregation Data'!$J$159:$J$310,255),0))=0,"",INDEX('Disaggregation Data'!$M$159:$M$310,MATCH(LEFT(M229,255),LEFT('Disaggregation Data'!J$159:$J$310,255),0))),"")</f>
        <v/>
      </c>
      <c r="J229" s="408" t="str">
        <f t="array" ref="J229">IFERROR(IF(INDEX('Disaggregation Data'!$N$159:$N$310,MATCH(LEFT(M229,255),LEFT('Disaggregation Data'!$J$159:$J$310,255),0))=0,"",INDEX('Disaggregation Data'!$N$159:$N$310,MATCH(LEFT(M229,255),LEFT('Disaggregation Data'!J$159:$J$310,255),0))),"")</f>
        <v/>
      </c>
      <c r="K229" s="522">
        <f t="shared" si="12"/>
        <v>21</v>
      </c>
      <c r="L229" s="522" t="str">
        <f t="shared" si="13"/>
        <v/>
      </c>
      <c r="M229" s="522" t="str">
        <f t="shared" si="14"/>
        <v/>
      </c>
      <c r="N229" s="481" t="b">
        <f t="shared" si="15"/>
        <v>0</v>
      </c>
      <c r="O229" s="486" t="s">
        <v>1593</v>
      </c>
      <c r="P229" s="523" t="str">
        <f t="array" ref="P229">IFERROR(IF(INDEX('Disaggregation Records'!$G$59:$G$92,MATCH(LEFT(L229,255),LEFT('Disaggregation Records'!$D$59:$D$92,255),0))=0,"",INDEX('Disaggregation Records'!$G$59:$G$92,MATCH(LEFT(L229,255),LEFT('Disaggregation Records'!$D$59:$D$92,255),0))),"")</f>
        <v/>
      </c>
      <c r="Q229" s="520" t="s">
        <v>708</v>
      </c>
      <c r="R229" s="47"/>
    </row>
    <row r="230" spans="1:18" ht="47.15" customHeight="1" x14ac:dyDescent="0.45">
      <c r="A230" s="406">
        <v>7</v>
      </c>
      <c r="B230" s="521" t="str">
        <f>IFERROR(VLOOKUP(A230,'Outcome Indicators - Section C'!$A$10:$S$27,19,FALSE),"")</f>
        <v/>
      </c>
      <c r="C230" s="426" t="str">
        <f t="array" ref="C230">IFERROR(IF(INDEX('Disaggregation Records'!$E$59:$E$92,MATCH(LEFT(L230,255),LEFT('Disaggregation Records'!$D$59:$D$92,255),0))=0,"",INDEX('Disaggregation Records'!$E$59:$E$92,MATCH(LEFT(L230,255),LEFT('Disaggregation Records'!$D$59:$D$92,255),0))),"")</f>
        <v/>
      </c>
      <c r="D230" s="426" t="str">
        <f t="array" ref="D230">IFERROR(IF(INDEX('Disaggregation Records'!$F$59:$F$92,MATCH(LEFT(L230,255),LEFT('Disaggregation Records'!$D$59:$D$92,255),0))=0,"",INDEX('Disaggregation Records'!$F$59:$F$92,MATCH(LEFT(L230,255),LEFT('Disaggregation Records'!$D$59:$D$92,255),0))),"")</f>
        <v/>
      </c>
      <c r="E230" s="409" t="str">
        <f t="array" ref="E230">IFERROR(IF(INDEX('Disaggregation Data'!$K$159:$K$310,MATCH(LEFT(M230,255),LEFT('Disaggregation Data'!$J$159:$J$310,255),0))=0,"",INDEX('Disaggregation Data'!$K$159:$K$310,MATCH(LEFT(M230,255),LEFT('Disaggregation Data'!J$159:$J$310,255),0))),"")</f>
        <v/>
      </c>
      <c r="F230" s="409" t="str">
        <f t="array" ref="F230">IFERROR(IF(INDEX('Disaggregation Data'!$L$159:$L$310,MATCH(LEFT(M230,255),LEFT('Disaggregation Data'!$J$159:$J$310,255),0))=0,"",INDEX('Disaggregation Data'!$L$159:$L$310,MATCH(LEFT(M230,255),LEFT('Disaggregation Data'!J$159:$J$310,255),0))),"")</f>
        <v/>
      </c>
      <c r="G230" s="409" t="str">
        <f t="array" ref="G230">IFERROR(IF(INDEX('Disaggregation Data'!$O$159:$O$310,MATCH(LEFT(M230,255),LEFT('Disaggregation Data'!$J$159:$J$310,255),0))=0,"",INDEX('Disaggregation Data'!$O$159:$O$310,MATCH(LEFT(M230,255),LEFT('Disaggregation Data'!J$159:$J$310,255),0))),"")</f>
        <v/>
      </c>
      <c r="H230" s="408" t="str">
        <f t="array" ref="H230">IFERROR(IF(INDEX('Disaggregation Data'!$P$159:$P$310,MATCH(LEFT(M230,255),LEFT('Disaggregation Data'!$J$159:$J$310,255),0))=0,"",INDEX('Disaggregation Data'!$P$159:$P$310,MATCH(LEFT(M230,255),LEFT('Disaggregation Data'!J$159:$J$310,255),0))),"")</f>
        <v/>
      </c>
      <c r="I230" s="409" t="str">
        <f t="array" ref="I230">IFERROR(IF(INDEX('Disaggregation Data'!$M$159:$M$310,MATCH(LEFT(M230,255),LEFT('Disaggregation Data'!$J$159:$J$310,255),0))=0,"",INDEX('Disaggregation Data'!$M$159:$M$310,MATCH(LEFT(M230,255),LEFT('Disaggregation Data'!J$159:$J$310,255),0))),"")</f>
        <v/>
      </c>
      <c r="J230" s="408" t="str">
        <f t="array" ref="J230">IFERROR(IF(INDEX('Disaggregation Data'!$N$159:$N$310,MATCH(LEFT(M230,255),LEFT('Disaggregation Data'!$J$159:$J$310,255),0))=0,"",INDEX('Disaggregation Data'!$N$159:$N$310,MATCH(LEFT(M230,255),LEFT('Disaggregation Data'!J$159:$J$310,255),0))),"")</f>
        <v/>
      </c>
      <c r="K230" s="522">
        <f t="shared" si="12"/>
        <v>22</v>
      </c>
      <c r="L230" s="522" t="str">
        <f t="shared" si="13"/>
        <v/>
      </c>
      <c r="M230" s="522" t="str">
        <f t="shared" si="14"/>
        <v/>
      </c>
      <c r="N230" s="481" t="b">
        <f t="shared" si="15"/>
        <v>0</v>
      </c>
      <c r="O230" s="486" t="s">
        <v>1594</v>
      </c>
      <c r="P230" s="523" t="str">
        <f t="array" ref="P230">IFERROR(IF(INDEX('Disaggregation Records'!$G$59:$G$92,MATCH(LEFT(L230,255),LEFT('Disaggregation Records'!$D$59:$D$92,255),0))=0,"",INDEX('Disaggregation Records'!$G$59:$G$92,MATCH(LEFT(L230,255),LEFT('Disaggregation Records'!$D$59:$D$92,255),0))),"")</f>
        <v/>
      </c>
      <c r="Q230" s="520" t="s">
        <v>708</v>
      </c>
      <c r="R230" s="47"/>
    </row>
    <row r="231" spans="1:18" ht="47.15" customHeight="1" x14ac:dyDescent="0.45">
      <c r="A231" s="406">
        <v>7</v>
      </c>
      <c r="B231" s="521" t="str">
        <f>IFERROR(VLOOKUP(A231,'Outcome Indicators - Section C'!$A$10:$S$27,19,FALSE),"")</f>
        <v/>
      </c>
      <c r="C231" s="426" t="str">
        <f t="array" ref="C231">IFERROR(IF(INDEX('Disaggregation Records'!$E$59:$E$92,MATCH(LEFT(L231,255),LEFT('Disaggregation Records'!$D$59:$D$92,255),0))=0,"",INDEX('Disaggregation Records'!$E$59:$E$92,MATCH(LEFT(L231,255),LEFT('Disaggregation Records'!$D$59:$D$92,255),0))),"")</f>
        <v/>
      </c>
      <c r="D231" s="426" t="str">
        <f t="array" ref="D231">IFERROR(IF(INDEX('Disaggregation Records'!$F$59:$F$92,MATCH(LEFT(L231,255),LEFT('Disaggregation Records'!$D$59:$D$92,255),0))=0,"",INDEX('Disaggregation Records'!$F$59:$F$92,MATCH(LEFT(L231,255),LEFT('Disaggregation Records'!$D$59:$D$92,255),0))),"")</f>
        <v/>
      </c>
      <c r="E231" s="409" t="str">
        <f t="array" ref="E231">IFERROR(IF(INDEX('Disaggregation Data'!$K$159:$K$310,MATCH(LEFT(M231,255),LEFT('Disaggregation Data'!$J$159:$J$310,255),0))=0,"",INDEX('Disaggregation Data'!$K$159:$K$310,MATCH(LEFT(M231,255),LEFT('Disaggregation Data'!J$159:$J$310,255),0))),"")</f>
        <v/>
      </c>
      <c r="F231" s="409" t="str">
        <f t="array" ref="F231">IFERROR(IF(INDEX('Disaggregation Data'!$L$159:$L$310,MATCH(LEFT(M231,255),LEFT('Disaggregation Data'!$J$159:$J$310,255),0))=0,"",INDEX('Disaggregation Data'!$L$159:$L$310,MATCH(LEFT(M231,255),LEFT('Disaggregation Data'!J$159:$J$310,255),0))),"")</f>
        <v/>
      </c>
      <c r="G231" s="409" t="str">
        <f t="array" ref="G231">IFERROR(IF(INDEX('Disaggregation Data'!$O$159:$O$310,MATCH(LEFT(M231,255),LEFT('Disaggregation Data'!$J$159:$J$310,255),0))=0,"",INDEX('Disaggregation Data'!$O$159:$O$310,MATCH(LEFT(M231,255),LEFT('Disaggregation Data'!J$159:$J$310,255),0))),"")</f>
        <v/>
      </c>
      <c r="H231" s="408" t="str">
        <f t="array" ref="H231">IFERROR(IF(INDEX('Disaggregation Data'!$P$159:$P$310,MATCH(LEFT(M231,255),LEFT('Disaggregation Data'!$J$159:$J$310,255),0))=0,"",INDEX('Disaggregation Data'!$P$159:$P$310,MATCH(LEFT(M231,255),LEFT('Disaggregation Data'!J$159:$J$310,255),0))),"")</f>
        <v/>
      </c>
      <c r="I231" s="409" t="str">
        <f t="array" ref="I231">IFERROR(IF(INDEX('Disaggregation Data'!$M$159:$M$310,MATCH(LEFT(M231,255),LEFT('Disaggregation Data'!$J$159:$J$310,255),0))=0,"",INDEX('Disaggregation Data'!$M$159:$M$310,MATCH(LEFT(M231,255),LEFT('Disaggregation Data'!J$159:$J$310,255),0))),"")</f>
        <v/>
      </c>
      <c r="J231" s="408" t="str">
        <f t="array" ref="J231">IFERROR(IF(INDEX('Disaggregation Data'!$N$159:$N$310,MATCH(LEFT(M231,255),LEFT('Disaggregation Data'!$J$159:$J$310,255),0))=0,"",INDEX('Disaggregation Data'!$N$159:$N$310,MATCH(LEFT(M231,255),LEFT('Disaggregation Data'!J$159:$J$310,255),0))),"")</f>
        <v/>
      </c>
      <c r="K231" s="522">
        <f t="shared" si="12"/>
        <v>23</v>
      </c>
      <c r="L231" s="522" t="str">
        <f t="shared" si="13"/>
        <v/>
      </c>
      <c r="M231" s="522" t="str">
        <f t="shared" si="14"/>
        <v/>
      </c>
      <c r="N231" s="481" t="b">
        <f t="shared" si="15"/>
        <v>0</v>
      </c>
      <c r="O231" s="486" t="s">
        <v>1595</v>
      </c>
      <c r="P231" s="523" t="str">
        <f t="array" ref="P231">IFERROR(IF(INDEX('Disaggregation Records'!$G$59:$G$92,MATCH(LEFT(L231,255),LEFT('Disaggregation Records'!$D$59:$D$92,255),0))=0,"",INDEX('Disaggregation Records'!$G$59:$G$92,MATCH(LEFT(L231,255),LEFT('Disaggregation Records'!$D$59:$D$92,255),0))),"")</f>
        <v/>
      </c>
      <c r="Q231" s="520" t="s">
        <v>708</v>
      </c>
      <c r="R231" s="47"/>
    </row>
    <row r="232" spans="1:18" ht="47.15" customHeight="1" x14ac:dyDescent="0.45">
      <c r="A232" s="406">
        <v>7</v>
      </c>
      <c r="B232" s="521" t="str">
        <f>IFERROR(VLOOKUP(A232,'Outcome Indicators - Section C'!$A$10:$S$27,19,FALSE),"")</f>
        <v/>
      </c>
      <c r="C232" s="426" t="str">
        <f t="array" ref="C232">IFERROR(IF(INDEX('Disaggregation Records'!$E$59:$E$92,MATCH(LEFT(L232,255),LEFT('Disaggregation Records'!$D$59:$D$92,255),0))=0,"",INDEX('Disaggregation Records'!$E$59:$E$92,MATCH(LEFT(L232,255),LEFT('Disaggregation Records'!$D$59:$D$92,255),0))),"")</f>
        <v/>
      </c>
      <c r="D232" s="426" t="str">
        <f t="array" ref="D232">IFERROR(IF(INDEX('Disaggregation Records'!$F$59:$F$92,MATCH(LEFT(L232,255),LEFT('Disaggregation Records'!$D$59:$D$92,255),0))=0,"",INDEX('Disaggregation Records'!$F$59:$F$92,MATCH(LEFT(L232,255),LEFT('Disaggregation Records'!$D$59:$D$92,255),0))),"")</f>
        <v/>
      </c>
      <c r="E232" s="409" t="str">
        <f t="array" ref="E232">IFERROR(IF(INDEX('Disaggregation Data'!$K$159:$K$310,MATCH(LEFT(M232,255),LEFT('Disaggregation Data'!$J$159:$J$310,255),0))=0,"",INDEX('Disaggregation Data'!$K$159:$K$310,MATCH(LEFT(M232,255),LEFT('Disaggregation Data'!J$159:$J$310,255),0))),"")</f>
        <v/>
      </c>
      <c r="F232" s="409" t="str">
        <f t="array" ref="F232">IFERROR(IF(INDEX('Disaggregation Data'!$L$159:$L$310,MATCH(LEFT(M232,255),LEFT('Disaggregation Data'!$J$159:$J$310,255),0))=0,"",INDEX('Disaggregation Data'!$L$159:$L$310,MATCH(LEFT(M232,255),LEFT('Disaggregation Data'!J$159:$J$310,255),0))),"")</f>
        <v/>
      </c>
      <c r="G232" s="409" t="str">
        <f t="array" ref="G232">IFERROR(IF(INDEX('Disaggregation Data'!$O$159:$O$310,MATCH(LEFT(M232,255),LEFT('Disaggregation Data'!$J$159:$J$310,255),0))=0,"",INDEX('Disaggregation Data'!$O$159:$O$310,MATCH(LEFT(M232,255),LEFT('Disaggregation Data'!J$159:$J$310,255),0))),"")</f>
        <v/>
      </c>
      <c r="H232" s="408" t="str">
        <f t="array" ref="H232">IFERROR(IF(INDEX('Disaggregation Data'!$P$159:$P$310,MATCH(LEFT(M232,255),LEFT('Disaggregation Data'!$J$159:$J$310,255),0))=0,"",INDEX('Disaggregation Data'!$P$159:$P$310,MATCH(LEFT(M232,255),LEFT('Disaggregation Data'!J$159:$J$310,255),0))),"")</f>
        <v/>
      </c>
      <c r="I232" s="409" t="str">
        <f t="array" ref="I232">IFERROR(IF(INDEX('Disaggregation Data'!$M$159:$M$310,MATCH(LEFT(M232,255),LEFT('Disaggregation Data'!$J$159:$J$310,255),0))=0,"",INDEX('Disaggregation Data'!$M$159:$M$310,MATCH(LEFT(M232,255),LEFT('Disaggregation Data'!J$159:$J$310,255),0))),"")</f>
        <v/>
      </c>
      <c r="J232" s="408" t="str">
        <f t="array" ref="J232">IFERROR(IF(INDEX('Disaggregation Data'!$N$159:$N$310,MATCH(LEFT(M232,255),LEFT('Disaggregation Data'!$J$159:$J$310,255),0))=0,"",INDEX('Disaggregation Data'!$N$159:$N$310,MATCH(LEFT(M232,255),LEFT('Disaggregation Data'!J$159:$J$310,255),0))),"")</f>
        <v/>
      </c>
      <c r="K232" s="522">
        <f t="shared" ref="K232:K295" si="16">IF(B232=B231,K231+1,0)</f>
        <v>24</v>
      </c>
      <c r="L232" s="522" t="str">
        <f t="shared" ref="L232:L295" si="17">IF(B232&lt;&gt;"",B232&amp;"-"&amp;K232,"")</f>
        <v/>
      </c>
      <c r="M232" s="522" t="str">
        <f t="shared" ref="M232:M295" si="18">IF(B232&lt;&gt;"",B232&amp;C232&amp;D232,"")</f>
        <v/>
      </c>
      <c r="N232" s="481" t="b">
        <f t="shared" ref="N232:N295" si="19">IFERROR(IF(B232&lt;&gt;"",TRUE,FALSE),"")</f>
        <v>0</v>
      </c>
      <c r="O232" s="486" t="s">
        <v>1596</v>
      </c>
      <c r="P232" s="523" t="str">
        <f t="array" ref="P232">IFERROR(IF(INDEX('Disaggregation Records'!$G$59:$G$92,MATCH(LEFT(L232,255),LEFT('Disaggregation Records'!$D$59:$D$92,255),0))=0,"",INDEX('Disaggregation Records'!$G$59:$G$92,MATCH(LEFT(L232,255),LEFT('Disaggregation Records'!$D$59:$D$92,255),0))),"")</f>
        <v/>
      </c>
      <c r="Q232" s="520" t="s">
        <v>708</v>
      </c>
      <c r="R232" s="47"/>
    </row>
    <row r="233" spans="1:18" ht="47.15" customHeight="1" x14ac:dyDescent="0.45">
      <c r="A233" s="406">
        <v>7</v>
      </c>
      <c r="B233" s="521" t="str">
        <f>IFERROR(VLOOKUP(A233,'Outcome Indicators - Section C'!$A$10:$S$27,19,FALSE),"")</f>
        <v/>
      </c>
      <c r="C233" s="426" t="str">
        <f t="array" ref="C233">IFERROR(IF(INDEX('Disaggregation Records'!$E$59:$E$92,MATCH(LEFT(L233,255),LEFT('Disaggregation Records'!$D$59:$D$92,255),0))=0,"",INDEX('Disaggregation Records'!$E$59:$E$92,MATCH(LEFT(L233,255),LEFT('Disaggregation Records'!$D$59:$D$92,255),0))),"")</f>
        <v/>
      </c>
      <c r="D233" s="426" t="str">
        <f t="array" ref="D233">IFERROR(IF(INDEX('Disaggregation Records'!$F$59:$F$92,MATCH(LEFT(L233,255),LEFT('Disaggregation Records'!$D$59:$D$92,255),0))=0,"",INDEX('Disaggregation Records'!$F$59:$F$92,MATCH(LEFT(L233,255),LEFT('Disaggregation Records'!$D$59:$D$92,255),0))),"")</f>
        <v/>
      </c>
      <c r="E233" s="409" t="str">
        <f t="array" ref="E233">IFERROR(IF(INDEX('Disaggregation Data'!$K$159:$K$310,MATCH(LEFT(M233,255),LEFT('Disaggregation Data'!$J$159:$J$310,255),0))=0,"",INDEX('Disaggregation Data'!$K$159:$K$310,MATCH(LEFT(M233,255),LEFT('Disaggregation Data'!J$159:$J$310,255),0))),"")</f>
        <v/>
      </c>
      <c r="F233" s="409" t="str">
        <f t="array" ref="F233">IFERROR(IF(INDEX('Disaggregation Data'!$L$159:$L$310,MATCH(LEFT(M233,255),LEFT('Disaggregation Data'!$J$159:$J$310,255),0))=0,"",INDEX('Disaggregation Data'!$L$159:$L$310,MATCH(LEFT(M233,255),LEFT('Disaggregation Data'!J$159:$J$310,255),0))),"")</f>
        <v/>
      </c>
      <c r="G233" s="409" t="str">
        <f t="array" ref="G233">IFERROR(IF(INDEX('Disaggregation Data'!$O$159:$O$310,MATCH(LEFT(M233,255),LEFT('Disaggregation Data'!$J$159:$J$310,255),0))=0,"",INDEX('Disaggregation Data'!$O$159:$O$310,MATCH(LEFT(M233,255),LEFT('Disaggregation Data'!J$159:$J$310,255),0))),"")</f>
        <v/>
      </c>
      <c r="H233" s="408" t="str">
        <f t="array" ref="H233">IFERROR(IF(INDEX('Disaggregation Data'!$P$159:$P$310,MATCH(LEFT(M233,255),LEFT('Disaggregation Data'!$J$159:$J$310,255),0))=0,"",INDEX('Disaggregation Data'!$P$159:$P$310,MATCH(LEFT(M233,255),LEFT('Disaggregation Data'!J$159:$J$310,255),0))),"")</f>
        <v/>
      </c>
      <c r="I233" s="409" t="str">
        <f t="array" ref="I233">IFERROR(IF(INDEX('Disaggregation Data'!$M$159:$M$310,MATCH(LEFT(M233,255),LEFT('Disaggregation Data'!$J$159:$J$310,255),0))=0,"",INDEX('Disaggregation Data'!$M$159:$M$310,MATCH(LEFT(M233,255),LEFT('Disaggregation Data'!J$159:$J$310,255),0))),"")</f>
        <v/>
      </c>
      <c r="J233" s="408" t="str">
        <f t="array" ref="J233">IFERROR(IF(INDEX('Disaggregation Data'!$N$159:$N$310,MATCH(LEFT(M233,255),LEFT('Disaggregation Data'!$J$159:$J$310,255),0))=0,"",INDEX('Disaggregation Data'!$N$159:$N$310,MATCH(LEFT(M233,255),LEFT('Disaggregation Data'!J$159:$J$310,255),0))),"")</f>
        <v/>
      </c>
      <c r="K233" s="522">
        <f t="shared" si="16"/>
        <v>25</v>
      </c>
      <c r="L233" s="522" t="str">
        <f t="shared" si="17"/>
        <v/>
      </c>
      <c r="M233" s="522" t="str">
        <f t="shared" si="18"/>
        <v/>
      </c>
      <c r="N233" s="481" t="b">
        <f t="shared" si="19"/>
        <v>0</v>
      </c>
      <c r="O233" s="486" t="s">
        <v>1597</v>
      </c>
      <c r="P233" s="523" t="str">
        <f t="array" ref="P233">IFERROR(IF(INDEX('Disaggregation Records'!$G$59:$G$92,MATCH(LEFT(L233,255),LEFT('Disaggregation Records'!$D$59:$D$92,255),0))=0,"",INDEX('Disaggregation Records'!$G$59:$G$92,MATCH(LEFT(L233,255),LEFT('Disaggregation Records'!$D$59:$D$92,255),0))),"")</f>
        <v/>
      </c>
      <c r="Q233" s="520" t="s">
        <v>708</v>
      </c>
      <c r="R233" s="47"/>
    </row>
    <row r="234" spans="1:18" ht="47.15" customHeight="1" x14ac:dyDescent="0.45">
      <c r="A234" s="406">
        <v>7</v>
      </c>
      <c r="B234" s="521" t="str">
        <f>IFERROR(VLOOKUP(A234,'Outcome Indicators - Section C'!$A$10:$S$27,19,FALSE),"")</f>
        <v/>
      </c>
      <c r="C234" s="426" t="str">
        <f t="array" ref="C234">IFERROR(IF(INDEX('Disaggregation Records'!$E$59:$E$92,MATCH(LEFT(L234,255),LEFT('Disaggregation Records'!$D$59:$D$92,255),0))=0,"",INDEX('Disaggregation Records'!$E$59:$E$92,MATCH(LEFT(L234,255),LEFT('Disaggregation Records'!$D$59:$D$92,255),0))),"")</f>
        <v/>
      </c>
      <c r="D234" s="426" t="str">
        <f t="array" ref="D234">IFERROR(IF(INDEX('Disaggregation Records'!$F$59:$F$92,MATCH(LEFT(L234,255),LEFT('Disaggregation Records'!$D$59:$D$92,255),0))=0,"",INDEX('Disaggregation Records'!$F$59:$F$92,MATCH(LEFT(L234,255),LEFT('Disaggregation Records'!$D$59:$D$92,255),0))),"")</f>
        <v/>
      </c>
      <c r="E234" s="409" t="str">
        <f t="array" ref="E234">IFERROR(IF(INDEX('Disaggregation Data'!$K$159:$K$310,MATCH(LEFT(M234,255),LEFT('Disaggregation Data'!$J$159:$J$310,255),0))=0,"",INDEX('Disaggregation Data'!$K$159:$K$310,MATCH(LEFT(M234,255),LEFT('Disaggregation Data'!J$159:$J$310,255),0))),"")</f>
        <v/>
      </c>
      <c r="F234" s="409" t="str">
        <f t="array" ref="F234">IFERROR(IF(INDEX('Disaggregation Data'!$L$159:$L$310,MATCH(LEFT(M234,255),LEFT('Disaggregation Data'!$J$159:$J$310,255),0))=0,"",INDEX('Disaggregation Data'!$L$159:$L$310,MATCH(LEFT(M234,255),LEFT('Disaggregation Data'!J$159:$J$310,255),0))),"")</f>
        <v/>
      </c>
      <c r="G234" s="409" t="str">
        <f t="array" ref="G234">IFERROR(IF(INDEX('Disaggregation Data'!$O$159:$O$310,MATCH(LEFT(M234,255),LEFT('Disaggregation Data'!$J$159:$J$310,255),0))=0,"",INDEX('Disaggregation Data'!$O$159:$O$310,MATCH(LEFT(M234,255),LEFT('Disaggregation Data'!J$159:$J$310,255),0))),"")</f>
        <v/>
      </c>
      <c r="H234" s="408" t="str">
        <f t="array" ref="H234">IFERROR(IF(INDEX('Disaggregation Data'!$P$159:$P$310,MATCH(LEFT(M234,255),LEFT('Disaggregation Data'!$J$159:$J$310,255),0))=0,"",INDEX('Disaggregation Data'!$P$159:$P$310,MATCH(LEFT(M234,255),LEFT('Disaggregation Data'!J$159:$J$310,255),0))),"")</f>
        <v/>
      </c>
      <c r="I234" s="409" t="str">
        <f t="array" ref="I234">IFERROR(IF(INDEX('Disaggregation Data'!$M$159:$M$310,MATCH(LEFT(M234,255),LEFT('Disaggregation Data'!$J$159:$J$310,255),0))=0,"",INDEX('Disaggregation Data'!$M$159:$M$310,MATCH(LEFT(M234,255),LEFT('Disaggregation Data'!J$159:$J$310,255),0))),"")</f>
        <v/>
      </c>
      <c r="J234" s="408" t="str">
        <f t="array" ref="J234">IFERROR(IF(INDEX('Disaggregation Data'!$N$159:$N$310,MATCH(LEFT(M234,255),LEFT('Disaggregation Data'!$J$159:$J$310,255),0))=0,"",INDEX('Disaggregation Data'!$N$159:$N$310,MATCH(LEFT(M234,255),LEFT('Disaggregation Data'!J$159:$J$310,255),0))),"")</f>
        <v/>
      </c>
      <c r="K234" s="522">
        <f t="shared" si="16"/>
        <v>26</v>
      </c>
      <c r="L234" s="522" t="str">
        <f t="shared" si="17"/>
        <v/>
      </c>
      <c r="M234" s="522" t="str">
        <f t="shared" si="18"/>
        <v/>
      </c>
      <c r="N234" s="481" t="b">
        <f t="shared" si="19"/>
        <v>0</v>
      </c>
      <c r="O234" s="486" t="s">
        <v>1598</v>
      </c>
      <c r="P234" s="523" t="str">
        <f t="array" ref="P234">IFERROR(IF(INDEX('Disaggregation Records'!$G$59:$G$92,MATCH(LEFT(L234,255),LEFT('Disaggregation Records'!$D$59:$D$92,255),0))=0,"",INDEX('Disaggregation Records'!$G$59:$G$92,MATCH(LEFT(L234,255),LEFT('Disaggregation Records'!$D$59:$D$92,255),0))),"")</f>
        <v/>
      </c>
      <c r="Q234" s="520" t="s">
        <v>708</v>
      </c>
      <c r="R234" s="47"/>
    </row>
    <row r="235" spans="1:18" ht="47.15" customHeight="1" x14ac:dyDescent="0.45">
      <c r="A235" s="406">
        <v>7</v>
      </c>
      <c r="B235" s="521" t="str">
        <f>IFERROR(VLOOKUP(A235,'Outcome Indicators - Section C'!$A$10:$S$27,19,FALSE),"")</f>
        <v/>
      </c>
      <c r="C235" s="426" t="str">
        <f t="array" ref="C235">IFERROR(IF(INDEX('Disaggregation Records'!$E$59:$E$92,MATCH(LEFT(L235,255),LEFT('Disaggregation Records'!$D$59:$D$92,255),0))=0,"",INDEX('Disaggregation Records'!$E$59:$E$92,MATCH(LEFT(L235,255),LEFT('Disaggregation Records'!$D$59:$D$92,255),0))),"")</f>
        <v/>
      </c>
      <c r="D235" s="426" t="str">
        <f t="array" ref="D235">IFERROR(IF(INDEX('Disaggregation Records'!$F$59:$F$92,MATCH(LEFT(L235,255),LEFT('Disaggregation Records'!$D$59:$D$92,255),0))=0,"",INDEX('Disaggregation Records'!$F$59:$F$92,MATCH(LEFT(L235,255),LEFT('Disaggregation Records'!$D$59:$D$92,255),0))),"")</f>
        <v/>
      </c>
      <c r="E235" s="409" t="str">
        <f t="array" ref="E235">IFERROR(IF(INDEX('Disaggregation Data'!$K$159:$K$310,MATCH(LEFT(M235,255),LEFT('Disaggregation Data'!$J$159:$J$310,255),0))=0,"",INDEX('Disaggregation Data'!$K$159:$K$310,MATCH(LEFT(M235,255),LEFT('Disaggregation Data'!J$159:$J$310,255),0))),"")</f>
        <v/>
      </c>
      <c r="F235" s="409" t="str">
        <f t="array" ref="F235">IFERROR(IF(INDEX('Disaggregation Data'!$L$159:$L$310,MATCH(LEFT(M235,255),LEFT('Disaggregation Data'!$J$159:$J$310,255),0))=0,"",INDEX('Disaggregation Data'!$L$159:$L$310,MATCH(LEFT(M235,255),LEFT('Disaggregation Data'!J$159:$J$310,255),0))),"")</f>
        <v/>
      </c>
      <c r="G235" s="409" t="str">
        <f t="array" ref="G235">IFERROR(IF(INDEX('Disaggregation Data'!$O$159:$O$310,MATCH(LEFT(M235,255),LEFT('Disaggregation Data'!$J$159:$J$310,255),0))=0,"",INDEX('Disaggregation Data'!$O$159:$O$310,MATCH(LEFT(M235,255),LEFT('Disaggregation Data'!J$159:$J$310,255),0))),"")</f>
        <v/>
      </c>
      <c r="H235" s="408" t="str">
        <f t="array" ref="H235">IFERROR(IF(INDEX('Disaggregation Data'!$P$159:$P$310,MATCH(LEFT(M235,255),LEFT('Disaggregation Data'!$J$159:$J$310,255),0))=0,"",INDEX('Disaggregation Data'!$P$159:$P$310,MATCH(LEFT(M235,255),LEFT('Disaggregation Data'!J$159:$J$310,255),0))),"")</f>
        <v/>
      </c>
      <c r="I235" s="409" t="str">
        <f t="array" ref="I235">IFERROR(IF(INDEX('Disaggregation Data'!$M$159:$M$310,MATCH(LEFT(M235,255),LEFT('Disaggregation Data'!$J$159:$J$310,255),0))=0,"",INDEX('Disaggregation Data'!$M$159:$M$310,MATCH(LEFT(M235,255),LEFT('Disaggregation Data'!J$159:$J$310,255),0))),"")</f>
        <v/>
      </c>
      <c r="J235" s="408" t="str">
        <f t="array" ref="J235">IFERROR(IF(INDEX('Disaggregation Data'!$N$159:$N$310,MATCH(LEFT(M235,255),LEFT('Disaggregation Data'!$J$159:$J$310,255),0))=0,"",INDEX('Disaggregation Data'!$N$159:$N$310,MATCH(LEFT(M235,255),LEFT('Disaggregation Data'!J$159:$J$310,255),0))),"")</f>
        <v/>
      </c>
      <c r="K235" s="522">
        <f t="shared" si="16"/>
        <v>27</v>
      </c>
      <c r="L235" s="522" t="str">
        <f t="shared" si="17"/>
        <v/>
      </c>
      <c r="M235" s="522" t="str">
        <f t="shared" si="18"/>
        <v/>
      </c>
      <c r="N235" s="481" t="b">
        <f t="shared" si="19"/>
        <v>0</v>
      </c>
      <c r="O235" s="486" t="s">
        <v>1599</v>
      </c>
      <c r="P235" s="523" t="str">
        <f t="array" ref="P235">IFERROR(IF(INDEX('Disaggregation Records'!$G$59:$G$92,MATCH(LEFT(L235,255),LEFT('Disaggregation Records'!$D$59:$D$92,255),0))=0,"",INDEX('Disaggregation Records'!$G$59:$G$92,MATCH(LEFT(L235,255),LEFT('Disaggregation Records'!$D$59:$D$92,255),0))),"")</f>
        <v/>
      </c>
      <c r="Q235" s="520" t="s">
        <v>708</v>
      </c>
      <c r="R235" s="47"/>
    </row>
    <row r="236" spans="1:18" ht="47.15" customHeight="1" x14ac:dyDescent="0.45">
      <c r="A236" s="406">
        <v>7</v>
      </c>
      <c r="B236" s="521" t="str">
        <f>IFERROR(VLOOKUP(A236,'Outcome Indicators - Section C'!$A$10:$S$27,19,FALSE),"")</f>
        <v/>
      </c>
      <c r="C236" s="426" t="str">
        <f t="array" ref="C236">IFERROR(IF(INDEX('Disaggregation Records'!$E$59:$E$92,MATCH(LEFT(L236,255),LEFT('Disaggregation Records'!$D$59:$D$92,255),0))=0,"",INDEX('Disaggregation Records'!$E$59:$E$92,MATCH(LEFT(L236,255),LEFT('Disaggregation Records'!$D$59:$D$92,255),0))),"")</f>
        <v/>
      </c>
      <c r="D236" s="426" t="str">
        <f t="array" ref="D236">IFERROR(IF(INDEX('Disaggregation Records'!$F$59:$F$92,MATCH(LEFT(L236,255),LEFT('Disaggregation Records'!$D$59:$D$92,255),0))=0,"",INDEX('Disaggregation Records'!$F$59:$F$92,MATCH(LEFT(L236,255),LEFT('Disaggregation Records'!$D$59:$D$92,255),0))),"")</f>
        <v/>
      </c>
      <c r="E236" s="409" t="str">
        <f t="array" ref="E236">IFERROR(IF(INDEX('Disaggregation Data'!$K$159:$K$310,MATCH(LEFT(M236,255),LEFT('Disaggregation Data'!$J$159:$J$310,255),0))=0,"",INDEX('Disaggregation Data'!$K$159:$K$310,MATCH(LEFT(M236,255),LEFT('Disaggregation Data'!J$159:$J$310,255),0))),"")</f>
        <v/>
      </c>
      <c r="F236" s="409" t="str">
        <f t="array" ref="F236">IFERROR(IF(INDEX('Disaggregation Data'!$L$159:$L$310,MATCH(LEFT(M236,255),LEFT('Disaggregation Data'!$J$159:$J$310,255),0))=0,"",INDEX('Disaggregation Data'!$L$159:$L$310,MATCH(LEFT(M236,255),LEFT('Disaggregation Data'!J$159:$J$310,255),0))),"")</f>
        <v/>
      </c>
      <c r="G236" s="409" t="str">
        <f t="array" ref="G236">IFERROR(IF(INDEX('Disaggregation Data'!$O$159:$O$310,MATCH(LEFT(M236,255),LEFT('Disaggregation Data'!$J$159:$J$310,255),0))=0,"",INDEX('Disaggregation Data'!$O$159:$O$310,MATCH(LEFT(M236,255),LEFT('Disaggregation Data'!J$159:$J$310,255),0))),"")</f>
        <v/>
      </c>
      <c r="H236" s="408" t="str">
        <f t="array" ref="H236">IFERROR(IF(INDEX('Disaggregation Data'!$P$159:$P$310,MATCH(LEFT(M236,255),LEFT('Disaggregation Data'!$J$159:$J$310,255),0))=0,"",INDEX('Disaggregation Data'!$P$159:$P$310,MATCH(LEFT(M236,255),LEFT('Disaggregation Data'!J$159:$J$310,255),0))),"")</f>
        <v/>
      </c>
      <c r="I236" s="409" t="str">
        <f t="array" ref="I236">IFERROR(IF(INDEX('Disaggregation Data'!$M$159:$M$310,MATCH(LEFT(M236,255),LEFT('Disaggregation Data'!$J$159:$J$310,255),0))=0,"",INDEX('Disaggregation Data'!$M$159:$M$310,MATCH(LEFT(M236,255),LEFT('Disaggregation Data'!J$159:$J$310,255),0))),"")</f>
        <v/>
      </c>
      <c r="J236" s="408" t="str">
        <f t="array" ref="J236">IFERROR(IF(INDEX('Disaggregation Data'!$N$159:$N$310,MATCH(LEFT(M236,255),LEFT('Disaggregation Data'!$J$159:$J$310,255),0))=0,"",INDEX('Disaggregation Data'!$N$159:$N$310,MATCH(LEFT(M236,255),LEFT('Disaggregation Data'!J$159:$J$310,255),0))),"")</f>
        <v/>
      </c>
      <c r="K236" s="522">
        <f t="shared" si="16"/>
        <v>28</v>
      </c>
      <c r="L236" s="522" t="str">
        <f t="shared" si="17"/>
        <v/>
      </c>
      <c r="M236" s="522" t="str">
        <f t="shared" si="18"/>
        <v/>
      </c>
      <c r="N236" s="481" t="b">
        <f t="shared" si="19"/>
        <v>0</v>
      </c>
      <c r="O236" s="486" t="s">
        <v>1600</v>
      </c>
      <c r="P236" s="523" t="str">
        <f t="array" ref="P236">IFERROR(IF(INDEX('Disaggregation Records'!$G$59:$G$92,MATCH(LEFT(L236,255),LEFT('Disaggregation Records'!$D$59:$D$92,255),0))=0,"",INDEX('Disaggregation Records'!$G$59:$G$92,MATCH(LEFT(L236,255),LEFT('Disaggregation Records'!$D$59:$D$92,255),0))),"")</f>
        <v/>
      </c>
      <c r="Q236" s="520" t="s">
        <v>708</v>
      </c>
      <c r="R236" s="47"/>
    </row>
    <row r="237" spans="1:18" ht="47.15" customHeight="1" x14ac:dyDescent="0.45">
      <c r="A237" s="406">
        <v>7</v>
      </c>
      <c r="B237" s="521" t="str">
        <f>IFERROR(VLOOKUP(A237,'Outcome Indicators - Section C'!$A$10:$S$27,19,FALSE),"")</f>
        <v/>
      </c>
      <c r="C237" s="426" t="str">
        <f t="array" ref="C237">IFERROR(IF(INDEX('Disaggregation Records'!$E$59:$E$92,MATCH(LEFT(L237,255),LEFT('Disaggregation Records'!$D$59:$D$92,255),0))=0,"",INDEX('Disaggregation Records'!$E$59:$E$92,MATCH(LEFT(L237,255),LEFT('Disaggregation Records'!$D$59:$D$92,255),0))),"")</f>
        <v/>
      </c>
      <c r="D237" s="426" t="str">
        <f t="array" ref="D237">IFERROR(IF(INDEX('Disaggregation Records'!$F$59:$F$92,MATCH(LEFT(L237,255),LEFT('Disaggregation Records'!$D$59:$D$92,255),0))=0,"",INDEX('Disaggregation Records'!$F$59:$F$92,MATCH(LEFT(L237,255),LEFT('Disaggregation Records'!$D$59:$D$92,255),0))),"")</f>
        <v/>
      </c>
      <c r="E237" s="409" t="str">
        <f t="array" ref="E237">IFERROR(IF(INDEX('Disaggregation Data'!$K$159:$K$310,MATCH(LEFT(M237,255),LEFT('Disaggregation Data'!$J$159:$J$310,255),0))=0,"",INDEX('Disaggregation Data'!$K$159:$K$310,MATCH(LEFT(M237,255),LEFT('Disaggregation Data'!J$159:$J$310,255),0))),"")</f>
        <v/>
      </c>
      <c r="F237" s="409" t="str">
        <f t="array" ref="F237">IFERROR(IF(INDEX('Disaggregation Data'!$L$159:$L$310,MATCH(LEFT(M237,255),LEFT('Disaggregation Data'!$J$159:$J$310,255),0))=0,"",INDEX('Disaggregation Data'!$L$159:$L$310,MATCH(LEFT(M237,255),LEFT('Disaggregation Data'!J$159:$J$310,255),0))),"")</f>
        <v/>
      </c>
      <c r="G237" s="409" t="str">
        <f t="array" ref="G237">IFERROR(IF(INDEX('Disaggregation Data'!$O$159:$O$310,MATCH(LEFT(M237,255),LEFT('Disaggregation Data'!$J$159:$J$310,255),0))=0,"",INDEX('Disaggregation Data'!$O$159:$O$310,MATCH(LEFT(M237,255),LEFT('Disaggregation Data'!J$159:$J$310,255),0))),"")</f>
        <v/>
      </c>
      <c r="H237" s="408" t="str">
        <f t="array" ref="H237">IFERROR(IF(INDEX('Disaggregation Data'!$P$159:$P$310,MATCH(LEFT(M237,255),LEFT('Disaggregation Data'!$J$159:$J$310,255),0))=0,"",INDEX('Disaggregation Data'!$P$159:$P$310,MATCH(LEFT(M237,255),LEFT('Disaggregation Data'!J$159:$J$310,255),0))),"")</f>
        <v/>
      </c>
      <c r="I237" s="409" t="str">
        <f t="array" ref="I237">IFERROR(IF(INDEX('Disaggregation Data'!$M$159:$M$310,MATCH(LEFT(M237,255),LEFT('Disaggregation Data'!$J$159:$J$310,255),0))=0,"",INDEX('Disaggregation Data'!$M$159:$M$310,MATCH(LEFT(M237,255),LEFT('Disaggregation Data'!J$159:$J$310,255),0))),"")</f>
        <v/>
      </c>
      <c r="J237" s="408" t="str">
        <f t="array" ref="J237">IFERROR(IF(INDEX('Disaggregation Data'!$N$159:$N$310,MATCH(LEFT(M237,255),LEFT('Disaggregation Data'!$J$159:$J$310,255),0))=0,"",INDEX('Disaggregation Data'!$N$159:$N$310,MATCH(LEFT(M237,255),LEFT('Disaggregation Data'!J$159:$J$310,255),0))),"")</f>
        <v/>
      </c>
      <c r="K237" s="522">
        <f t="shared" si="16"/>
        <v>29</v>
      </c>
      <c r="L237" s="522" t="str">
        <f t="shared" si="17"/>
        <v/>
      </c>
      <c r="M237" s="522" t="str">
        <f t="shared" si="18"/>
        <v/>
      </c>
      <c r="N237" s="481" t="b">
        <f t="shared" si="19"/>
        <v>0</v>
      </c>
      <c r="O237" s="486" t="s">
        <v>1601</v>
      </c>
      <c r="P237" s="523" t="str">
        <f t="array" ref="P237">IFERROR(IF(INDEX('Disaggregation Records'!$G$59:$G$92,MATCH(LEFT(L237,255),LEFT('Disaggregation Records'!$D$59:$D$92,255),0))=0,"",INDEX('Disaggregation Records'!$G$59:$G$92,MATCH(LEFT(L237,255),LEFT('Disaggregation Records'!$D$59:$D$92,255),0))),"")</f>
        <v/>
      </c>
      <c r="Q237" s="520" t="s">
        <v>708</v>
      </c>
      <c r="R237" s="47"/>
    </row>
    <row r="238" spans="1:18" ht="47.15" customHeight="1" x14ac:dyDescent="0.45">
      <c r="A238" s="406">
        <v>8</v>
      </c>
      <c r="B238" s="521" t="str">
        <f>IFERROR(VLOOKUP(A238,'Outcome Indicators - Section C'!$A$10:$S$27,19,FALSE),"")</f>
        <v/>
      </c>
      <c r="C238" s="426" t="str">
        <f t="array" ref="C238">IFERROR(IF(INDEX('Disaggregation Records'!$E$59:$E$92,MATCH(LEFT(L238,255),LEFT('Disaggregation Records'!$D$59:$D$92,255),0))=0,"",INDEX('Disaggregation Records'!$E$59:$E$92,MATCH(LEFT(L238,255),LEFT('Disaggregation Records'!$D$59:$D$92,255),0))),"")</f>
        <v/>
      </c>
      <c r="D238" s="426" t="str">
        <f t="array" ref="D238">IFERROR(IF(INDEX('Disaggregation Records'!$F$59:$F$92,MATCH(LEFT(L238,255),LEFT('Disaggregation Records'!$D$59:$D$92,255),0))=0,"",INDEX('Disaggregation Records'!$F$59:$F$92,MATCH(LEFT(L238,255),LEFT('Disaggregation Records'!$D$59:$D$92,255),0))),"")</f>
        <v/>
      </c>
      <c r="E238" s="409" t="str">
        <f t="array" ref="E238">IFERROR(IF(INDEX('Disaggregation Data'!$K$159:$K$310,MATCH(LEFT(M238,255),LEFT('Disaggregation Data'!$J$159:$J$310,255),0))=0,"",INDEX('Disaggregation Data'!$K$159:$K$310,MATCH(LEFT(M238,255),LEFT('Disaggregation Data'!J$159:$J$310,255),0))),"")</f>
        <v/>
      </c>
      <c r="F238" s="409" t="str">
        <f t="array" ref="F238">IFERROR(IF(INDEX('Disaggregation Data'!$L$159:$L$310,MATCH(LEFT(M238,255),LEFT('Disaggregation Data'!$J$159:$J$310,255),0))=0,"",INDEX('Disaggregation Data'!$L$159:$L$310,MATCH(LEFT(M238,255),LEFT('Disaggregation Data'!J$159:$J$310,255),0))),"")</f>
        <v/>
      </c>
      <c r="G238" s="409" t="str">
        <f t="array" ref="G238">IFERROR(IF(INDEX('Disaggregation Data'!$O$159:$O$310,MATCH(LEFT(M238,255),LEFT('Disaggregation Data'!$J$159:$J$310,255),0))=0,"",INDEX('Disaggregation Data'!$O$159:$O$310,MATCH(LEFT(M238,255),LEFT('Disaggregation Data'!J$159:$J$310,255),0))),"")</f>
        <v/>
      </c>
      <c r="H238" s="408" t="str">
        <f t="array" ref="H238">IFERROR(IF(INDEX('Disaggregation Data'!$P$159:$P$310,MATCH(LEFT(M238,255),LEFT('Disaggregation Data'!$J$159:$J$310,255),0))=0,"",INDEX('Disaggregation Data'!$P$159:$P$310,MATCH(LEFT(M238,255),LEFT('Disaggregation Data'!J$159:$J$310,255),0))),"")</f>
        <v/>
      </c>
      <c r="I238" s="409" t="str">
        <f t="array" ref="I238">IFERROR(IF(INDEX('Disaggregation Data'!$M$159:$M$310,MATCH(LEFT(M238,255),LEFT('Disaggregation Data'!$J$159:$J$310,255),0))=0,"",INDEX('Disaggregation Data'!$M$159:$M$310,MATCH(LEFT(M238,255),LEFT('Disaggregation Data'!J$159:$J$310,255),0))),"")</f>
        <v/>
      </c>
      <c r="J238" s="408" t="str">
        <f t="array" ref="J238">IFERROR(IF(INDEX('Disaggregation Data'!$N$159:$N$310,MATCH(LEFT(M238,255),LEFT('Disaggregation Data'!$J$159:$J$310,255),0))=0,"",INDEX('Disaggregation Data'!$N$159:$N$310,MATCH(LEFT(M238,255),LEFT('Disaggregation Data'!J$159:$J$310,255),0))),"")</f>
        <v/>
      </c>
      <c r="K238" s="522">
        <f t="shared" si="16"/>
        <v>30</v>
      </c>
      <c r="L238" s="522" t="str">
        <f t="shared" si="17"/>
        <v/>
      </c>
      <c r="M238" s="522" t="str">
        <f t="shared" si="18"/>
        <v/>
      </c>
      <c r="N238" s="481" t="b">
        <f t="shared" si="19"/>
        <v>0</v>
      </c>
      <c r="O238" s="486" t="s">
        <v>1602</v>
      </c>
      <c r="P238" s="523" t="str">
        <f t="array" ref="P238">IFERROR(IF(INDEX('Disaggregation Records'!$G$59:$G$92,MATCH(LEFT(L238,255),LEFT('Disaggregation Records'!$D$59:$D$92,255),0))=0,"",INDEX('Disaggregation Records'!$G$59:$G$92,MATCH(LEFT(L238,255),LEFT('Disaggregation Records'!$D$59:$D$92,255),0))),"")</f>
        <v/>
      </c>
      <c r="Q238" s="520" t="s">
        <v>709</v>
      </c>
      <c r="R238" s="47"/>
    </row>
    <row r="239" spans="1:18" ht="47.15" customHeight="1" x14ac:dyDescent="0.45">
      <c r="A239" s="406">
        <v>8</v>
      </c>
      <c r="B239" s="521" t="str">
        <f>IFERROR(VLOOKUP(A239,'Outcome Indicators - Section C'!$A$10:$S$27,19,FALSE),"")</f>
        <v/>
      </c>
      <c r="C239" s="426" t="str">
        <f t="array" ref="C239">IFERROR(IF(INDEX('Disaggregation Records'!$E$59:$E$92,MATCH(LEFT(L239,255),LEFT('Disaggregation Records'!$D$59:$D$92,255),0))=0,"",INDEX('Disaggregation Records'!$E$59:$E$92,MATCH(LEFT(L239,255),LEFT('Disaggregation Records'!$D$59:$D$92,255),0))),"")</f>
        <v/>
      </c>
      <c r="D239" s="426" t="str">
        <f t="array" ref="D239">IFERROR(IF(INDEX('Disaggregation Records'!$F$59:$F$92,MATCH(LEFT(L239,255),LEFT('Disaggregation Records'!$D$59:$D$92,255),0))=0,"",INDEX('Disaggregation Records'!$F$59:$F$92,MATCH(LEFT(L239,255),LEFT('Disaggregation Records'!$D$59:$D$92,255),0))),"")</f>
        <v/>
      </c>
      <c r="E239" s="409" t="str">
        <f t="array" ref="E239">IFERROR(IF(INDEX('Disaggregation Data'!$K$159:$K$310,MATCH(LEFT(M239,255),LEFT('Disaggregation Data'!$J$159:$J$310,255),0))=0,"",INDEX('Disaggregation Data'!$K$159:$K$310,MATCH(LEFT(M239,255),LEFT('Disaggregation Data'!J$159:$J$310,255),0))),"")</f>
        <v/>
      </c>
      <c r="F239" s="409" t="str">
        <f t="array" ref="F239">IFERROR(IF(INDEX('Disaggregation Data'!$L$159:$L$310,MATCH(LEFT(M239,255),LEFT('Disaggregation Data'!$J$159:$J$310,255),0))=0,"",INDEX('Disaggregation Data'!$L$159:$L$310,MATCH(LEFT(M239,255),LEFT('Disaggregation Data'!J$159:$J$310,255),0))),"")</f>
        <v/>
      </c>
      <c r="G239" s="409" t="str">
        <f t="array" ref="G239">IFERROR(IF(INDEX('Disaggregation Data'!$O$159:$O$310,MATCH(LEFT(M239,255),LEFT('Disaggregation Data'!$J$159:$J$310,255),0))=0,"",INDEX('Disaggregation Data'!$O$159:$O$310,MATCH(LEFT(M239,255),LEFT('Disaggregation Data'!J$159:$J$310,255),0))),"")</f>
        <v/>
      </c>
      <c r="H239" s="408" t="str">
        <f t="array" ref="H239">IFERROR(IF(INDEX('Disaggregation Data'!$P$159:$P$310,MATCH(LEFT(M239,255),LEFT('Disaggregation Data'!$J$159:$J$310,255),0))=0,"",INDEX('Disaggregation Data'!$P$159:$P$310,MATCH(LEFT(M239,255),LEFT('Disaggregation Data'!J$159:$J$310,255),0))),"")</f>
        <v/>
      </c>
      <c r="I239" s="409" t="str">
        <f t="array" ref="I239">IFERROR(IF(INDEX('Disaggregation Data'!$M$159:$M$310,MATCH(LEFT(M239,255),LEFT('Disaggregation Data'!$J$159:$J$310,255),0))=0,"",INDEX('Disaggregation Data'!$M$159:$M$310,MATCH(LEFT(M239,255),LEFT('Disaggregation Data'!J$159:$J$310,255),0))),"")</f>
        <v/>
      </c>
      <c r="J239" s="408" t="str">
        <f t="array" ref="J239">IFERROR(IF(INDEX('Disaggregation Data'!$N$159:$N$310,MATCH(LEFT(M239,255),LEFT('Disaggregation Data'!$J$159:$J$310,255),0))=0,"",INDEX('Disaggregation Data'!$N$159:$N$310,MATCH(LEFT(M239,255),LEFT('Disaggregation Data'!J$159:$J$310,255),0))),"")</f>
        <v/>
      </c>
      <c r="K239" s="522">
        <f t="shared" si="16"/>
        <v>31</v>
      </c>
      <c r="L239" s="522" t="str">
        <f t="shared" si="17"/>
        <v/>
      </c>
      <c r="M239" s="522" t="str">
        <f t="shared" si="18"/>
        <v/>
      </c>
      <c r="N239" s="481" t="b">
        <f t="shared" si="19"/>
        <v>0</v>
      </c>
      <c r="O239" s="486" t="s">
        <v>1603</v>
      </c>
      <c r="P239" s="523" t="str">
        <f t="array" ref="P239">IFERROR(IF(INDEX('Disaggregation Records'!$G$59:$G$92,MATCH(LEFT(L239,255),LEFT('Disaggregation Records'!$D$59:$D$92,255),0))=0,"",INDEX('Disaggregation Records'!$G$59:$G$92,MATCH(LEFT(L239,255),LEFT('Disaggregation Records'!$D$59:$D$92,255),0))),"")</f>
        <v/>
      </c>
      <c r="Q239" s="520" t="s">
        <v>709</v>
      </c>
      <c r="R239" s="47"/>
    </row>
    <row r="240" spans="1:18" ht="47.15" customHeight="1" x14ac:dyDescent="0.45">
      <c r="A240" s="406">
        <v>8</v>
      </c>
      <c r="B240" s="521" t="str">
        <f>IFERROR(VLOOKUP(A240,'Outcome Indicators - Section C'!$A$10:$S$27,19,FALSE),"")</f>
        <v/>
      </c>
      <c r="C240" s="426" t="str">
        <f t="array" ref="C240">IFERROR(IF(INDEX('Disaggregation Records'!$E$59:$E$92,MATCH(LEFT(L240,255),LEFT('Disaggregation Records'!$D$59:$D$92,255),0))=0,"",INDEX('Disaggregation Records'!$E$59:$E$92,MATCH(LEFT(L240,255),LEFT('Disaggregation Records'!$D$59:$D$92,255),0))),"")</f>
        <v/>
      </c>
      <c r="D240" s="426" t="str">
        <f t="array" ref="D240">IFERROR(IF(INDEX('Disaggregation Records'!$F$59:$F$92,MATCH(LEFT(L240,255),LEFT('Disaggregation Records'!$D$59:$D$92,255),0))=0,"",INDEX('Disaggregation Records'!$F$59:$F$92,MATCH(LEFT(L240,255),LEFT('Disaggregation Records'!$D$59:$D$92,255),0))),"")</f>
        <v/>
      </c>
      <c r="E240" s="409" t="str">
        <f t="array" ref="E240">IFERROR(IF(INDEX('Disaggregation Data'!$K$159:$K$310,MATCH(LEFT(M240,255),LEFT('Disaggregation Data'!$J$159:$J$310,255),0))=0,"",INDEX('Disaggregation Data'!$K$159:$K$310,MATCH(LEFT(M240,255),LEFT('Disaggregation Data'!J$159:$J$310,255),0))),"")</f>
        <v/>
      </c>
      <c r="F240" s="409" t="str">
        <f t="array" ref="F240">IFERROR(IF(INDEX('Disaggregation Data'!$L$159:$L$310,MATCH(LEFT(M240,255),LEFT('Disaggregation Data'!$J$159:$J$310,255),0))=0,"",INDEX('Disaggregation Data'!$L$159:$L$310,MATCH(LEFT(M240,255),LEFT('Disaggregation Data'!J$159:$J$310,255),0))),"")</f>
        <v/>
      </c>
      <c r="G240" s="409" t="str">
        <f t="array" ref="G240">IFERROR(IF(INDEX('Disaggregation Data'!$O$159:$O$310,MATCH(LEFT(M240,255),LEFT('Disaggregation Data'!$J$159:$J$310,255),0))=0,"",INDEX('Disaggregation Data'!$O$159:$O$310,MATCH(LEFT(M240,255),LEFT('Disaggregation Data'!J$159:$J$310,255),0))),"")</f>
        <v/>
      </c>
      <c r="H240" s="408" t="str">
        <f t="array" ref="H240">IFERROR(IF(INDEX('Disaggregation Data'!$P$159:$P$310,MATCH(LEFT(M240,255),LEFT('Disaggregation Data'!$J$159:$J$310,255),0))=0,"",INDEX('Disaggregation Data'!$P$159:$P$310,MATCH(LEFT(M240,255),LEFT('Disaggregation Data'!J$159:$J$310,255),0))),"")</f>
        <v/>
      </c>
      <c r="I240" s="409" t="str">
        <f t="array" ref="I240">IFERROR(IF(INDEX('Disaggregation Data'!$M$159:$M$310,MATCH(LEFT(M240,255),LEFT('Disaggregation Data'!$J$159:$J$310,255),0))=0,"",INDEX('Disaggregation Data'!$M$159:$M$310,MATCH(LEFT(M240,255),LEFT('Disaggregation Data'!J$159:$J$310,255),0))),"")</f>
        <v/>
      </c>
      <c r="J240" s="408" t="str">
        <f t="array" ref="J240">IFERROR(IF(INDEX('Disaggregation Data'!$N$159:$N$310,MATCH(LEFT(M240,255),LEFT('Disaggregation Data'!$J$159:$J$310,255),0))=0,"",INDEX('Disaggregation Data'!$N$159:$N$310,MATCH(LEFT(M240,255),LEFT('Disaggregation Data'!J$159:$J$310,255),0))),"")</f>
        <v/>
      </c>
      <c r="K240" s="522">
        <f t="shared" si="16"/>
        <v>32</v>
      </c>
      <c r="L240" s="522" t="str">
        <f t="shared" si="17"/>
        <v/>
      </c>
      <c r="M240" s="522" t="str">
        <f t="shared" si="18"/>
        <v/>
      </c>
      <c r="N240" s="481" t="b">
        <f t="shared" si="19"/>
        <v>0</v>
      </c>
      <c r="O240" s="486" t="s">
        <v>1604</v>
      </c>
      <c r="P240" s="523" t="str">
        <f t="array" ref="P240">IFERROR(IF(INDEX('Disaggregation Records'!$G$59:$G$92,MATCH(LEFT(L240,255),LEFT('Disaggregation Records'!$D$59:$D$92,255),0))=0,"",INDEX('Disaggregation Records'!$G$59:$G$92,MATCH(LEFT(L240,255),LEFT('Disaggregation Records'!$D$59:$D$92,255),0))),"")</f>
        <v/>
      </c>
      <c r="Q240" s="520" t="s">
        <v>709</v>
      </c>
      <c r="R240" s="47"/>
    </row>
    <row r="241" spans="1:18" ht="47.15" customHeight="1" x14ac:dyDescent="0.45">
      <c r="A241" s="406">
        <v>8</v>
      </c>
      <c r="B241" s="521" t="str">
        <f>IFERROR(VLOOKUP(A241,'Outcome Indicators - Section C'!$A$10:$S$27,19,FALSE),"")</f>
        <v/>
      </c>
      <c r="C241" s="426" t="str">
        <f t="array" ref="C241">IFERROR(IF(INDEX('Disaggregation Records'!$E$59:$E$92,MATCH(LEFT(L241,255),LEFT('Disaggregation Records'!$D$59:$D$92,255),0))=0,"",INDEX('Disaggregation Records'!$E$59:$E$92,MATCH(LEFT(L241,255),LEFT('Disaggregation Records'!$D$59:$D$92,255),0))),"")</f>
        <v/>
      </c>
      <c r="D241" s="426" t="str">
        <f t="array" ref="D241">IFERROR(IF(INDEX('Disaggregation Records'!$F$59:$F$92,MATCH(LEFT(L241,255),LEFT('Disaggregation Records'!$D$59:$D$92,255),0))=0,"",INDEX('Disaggregation Records'!$F$59:$F$92,MATCH(LEFT(L241,255),LEFT('Disaggregation Records'!$D$59:$D$92,255),0))),"")</f>
        <v/>
      </c>
      <c r="E241" s="409" t="str">
        <f t="array" ref="E241">IFERROR(IF(INDEX('Disaggregation Data'!$K$159:$K$310,MATCH(LEFT(M241,255),LEFT('Disaggregation Data'!$J$159:$J$310,255),0))=0,"",INDEX('Disaggregation Data'!$K$159:$K$310,MATCH(LEFT(M241,255),LEFT('Disaggregation Data'!J$159:$J$310,255),0))),"")</f>
        <v/>
      </c>
      <c r="F241" s="409" t="str">
        <f t="array" ref="F241">IFERROR(IF(INDEX('Disaggregation Data'!$L$159:$L$310,MATCH(LEFT(M241,255),LEFT('Disaggregation Data'!$J$159:$J$310,255),0))=0,"",INDEX('Disaggregation Data'!$L$159:$L$310,MATCH(LEFT(M241,255),LEFT('Disaggregation Data'!J$159:$J$310,255),0))),"")</f>
        <v/>
      </c>
      <c r="G241" s="409" t="str">
        <f t="array" ref="G241">IFERROR(IF(INDEX('Disaggregation Data'!$O$159:$O$310,MATCH(LEFT(M241,255),LEFT('Disaggregation Data'!$J$159:$J$310,255),0))=0,"",INDEX('Disaggregation Data'!$O$159:$O$310,MATCH(LEFT(M241,255),LEFT('Disaggregation Data'!J$159:$J$310,255),0))),"")</f>
        <v/>
      </c>
      <c r="H241" s="408" t="str">
        <f t="array" ref="H241">IFERROR(IF(INDEX('Disaggregation Data'!$P$159:$P$310,MATCH(LEFT(M241,255),LEFT('Disaggregation Data'!$J$159:$J$310,255),0))=0,"",INDEX('Disaggregation Data'!$P$159:$P$310,MATCH(LEFT(M241,255),LEFT('Disaggregation Data'!J$159:$J$310,255),0))),"")</f>
        <v/>
      </c>
      <c r="I241" s="409" t="str">
        <f t="array" ref="I241">IFERROR(IF(INDEX('Disaggregation Data'!$M$159:$M$310,MATCH(LEFT(M241,255),LEFT('Disaggregation Data'!$J$159:$J$310,255),0))=0,"",INDEX('Disaggregation Data'!$M$159:$M$310,MATCH(LEFT(M241,255),LEFT('Disaggregation Data'!J$159:$J$310,255),0))),"")</f>
        <v/>
      </c>
      <c r="J241" s="408" t="str">
        <f t="array" ref="J241">IFERROR(IF(INDEX('Disaggregation Data'!$N$159:$N$310,MATCH(LEFT(M241,255),LEFT('Disaggregation Data'!$J$159:$J$310,255),0))=0,"",INDEX('Disaggregation Data'!$N$159:$N$310,MATCH(LEFT(M241,255),LEFT('Disaggregation Data'!J$159:$J$310,255),0))),"")</f>
        <v/>
      </c>
      <c r="K241" s="522">
        <f t="shared" si="16"/>
        <v>33</v>
      </c>
      <c r="L241" s="522" t="str">
        <f t="shared" si="17"/>
        <v/>
      </c>
      <c r="M241" s="522" t="str">
        <f t="shared" si="18"/>
        <v/>
      </c>
      <c r="N241" s="481" t="b">
        <f t="shared" si="19"/>
        <v>0</v>
      </c>
      <c r="O241" s="486" t="s">
        <v>1605</v>
      </c>
      <c r="P241" s="523" t="str">
        <f t="array" ref="P241">IFERROR(IF(INDEX('Disaggregation Records'!$G$59:$G$92,MATCH(LEFT(L241,255),LEFT('Disaggregation Records'!$D$59:$D$92,255),0))=0,"",INDEX('Disaggregation Records'!$G$59:$G$92,MATCH(LEFT(L241,255),LEFT('Disaggregation Records'!$D$59:$D$92,255),0))),"")</f>
        <v/>
      </c>
      <c r="Q241" s="520" t="s">
        <v>709</v>
      </c>
      <c r="R241" s="47"/>
    </row>
    <row r="242" spans="1:18" ht="47.15" customHeight="1" x14ac:dyDescent="0.45">
      <c r="A242" s="406">
        <v>8</v>
      </c>
      <c r="B242" s="521" t="str">
        <f>IFERROR(VLOOKUP(A242,'Outcome Indicators - Section C'!$A$10:$S$27,19,FALSE),"")</f>
        <v/>
      </c>
      <c r="C242" s="426" t="str">
        <f t="array" ref="C242">IFERROR(IF(INDEX('Disaggregation Records'!$E$59:$E$92,MATCH(LEFT(L242,255),LEFT('Disaggregation Records'!$D$59:$D$92,255),0))=0,"",INDEX('Disaggregation Records'!$E$59:$E$92,MATCH(LEFT(L242,255),LEFT('Disaggregation Records'!$D$59:$D$92,255),0))),"")</f>
        <v/>
      </c>
      <c r="D242" s="426" t="str">
        <f t="array" ref="D242">IFERROR(IF(INDEX('Disaggregation Records'!$F$59:$F$92,MATCH(LEFT(L242,255),LEFT('Disaggregation Records'!$D$59:$D$92,255),0))=0,"",INDEX('Disaggregation Records'!$F$59:$F$92,MATCH(LEFT(L242,255),LEFT('Disaggregation Records'!$D$59:$D$92,255),0))),"")</f>
        <v/>
      </c>
      <c r="E242" s="409" t="str">
        <f t="array" ref="E242">IFERROR(IF(INDEX('Disaggregation Data'!$K$159:$K$310,MATCH(LEFT(M242,255),LEFT('Disaggregation Data'!$J$159:$J$310,255),0))=0,"",INDEX('Disaggregation Data'!$K$159:$K$310,MATCH(LEFT(M242,255),LEFT('Disaggregation Data'!J$159:$J$310,255),0))),"")</f>
        <v/>
      </c>
      <c r="F242" s="409" t="str">
        <f t="array" ref="F242">IFERROR(IF(INDEX('Disaggregation Data'!$L$159:$L$310,MATCH(LEFT(M242,255),LEFT('Disaggregation Data'!$J$159:$J$310,255),0))=0,"",INDEX('Disaggregation Data'!$L$159:$L$310,MATCH(LEFT(M242,255),LEFT('Disaggregation Data'!J$159:$J$310,255),0))),"")</f>
        <v/>
      </c>
      <c r="G242" s="409" t="str">
        <f t="array" ref="G242">IFERROR(IF(INDEX('Disaggregation Data'!$O$159:$O$310,MATCH(LEFT(M242,255),LEFT('Disaggregation Data'!$J$159:$J$310,255),0))=0,"",INDEX('Disaggregation Data'!$O$159:$O$310,MATCH(LEFT(M242,255),LEFT('Disaggregation Data'!J$159:$J$310,255),0))),"")</f>
        <v/>
      </c>
      <c r="H242" s="408" t="str">
        <f t="array" ref="H242">IFERROR(IF(INDEX('Disaggregation Data'!$P$159:$P$310,MATCH(LEFT(M242,255),LEFT('Disaggregation Data'!$J$159:$J$310,255),0))=0,"",INDEX('Disaggregation Data'!$P$159:$P$310,MATCH(LEFT(M242,255),LEFT('Disaggregation Data'!J$159:$J$310,255),0))),"")</f>
        <v/>
      </c>
      <c r="I242" s="409" t="str">
        <f t="array" ref="I242">IFERROR(IF(INDEX('Disaggregation Data'!$M$159:$M$310,MATCH(LEFT(M242,255),LEFT('Disaggregation Data'!$J$159:$J$310,255),0))=0,"",INDEX('Disaggregation Data'!$M$159:$M$310,MATCH(LEFT(M242,255),LEFT('Disaggregation Data'!J$159:$J$310,255),0))),"")</f>
        <v/>
      </c>
      <c r="J242" s="408" t="str">
        <f t="array" ref="J242">IFERROR(IF(INDEX('Disaggregation Data'!$N$159:$N$310,MATCH(LEFT(M242,255),LEFT('Disaggregation Data'!$J$159:$J$310,255),0))=0,"",INDEX('Disaggregation Data'!$N$159:$N$310,MATCH(LEFT(M242,255),LEFT('Disaggregation Data'!J$159:$J$310,255),0))),"")</f>
        <v/>
      </c>
      <c r="K242" s="522">
        <f t="shared" si="16"/>
        <v>34</v>
      </c>
      <c r="L242" s="522" t="str">
        <f t="shared" si="17"/>
        <v/>
      </c>
      <c r="M242" s="522" t="str">
        <f t="shared" si="18"/>
        <v/>
      </c>
      <c r="N242" s="481" t="b">
        <f t="shared" si="19"/>
        <v>0</v>
      </c>
      <c r="O242" s="486" t="s">
        <v>1606</v>
      </c>
      <c r="P242" s="523" t="str">
        <f t="array" ref="P242">IFERROR(IF(INDEX('Disaggregation Records'!$G$59:$G$92,MATCH(LEFT(L242,255),LEFT('Disaggregation Records'!$D$59:$D$92,255),0))=0,"",INDEX('Disaggregation Records'!$G$59:$G$92,MATCH(LEFT(L242,255),LEFT('Disaggregation Records'!$D$59:$D$92,255),0))),"")</f>
        <v/>
      </c>
      <c r="Q242" s="520" t="s">
        <v>709</v>
      </c>
      <c r="R242" s="47"/>
    </row>
    <row r="243" spans="1:18" ht="47.15" customHeight="1" x14ac:dyDescent="0.45">
      <c r="A243" s="406">
        <v>8</v>
      </c>
      <c r="B243" s="521" t="str">
        <f>IFERROR(VLOOKUP(A243,'Outcome Indicators - Section C'!$A$10:$S$27,19,FALSE),"")</f>
        <v/>
      </c>
      <c r="C243" s="426" t="str">
        <f t="array" ref="C243">IFERROR(IF(INDEX('Disaggregation Records'!$E$59:$E$92,MATCH(LEFT(L243,255),LEFT('Disaggregation Records'!$D$59:$D$92,255),0))=0,"",INDEX('Disaggregation Records'!$E$59:$E$92,MATCH(LEFT(L243,255),LEFT('Disaggregation Records'!$D$59:$D$92,255),0))),"")</f>
        <v/>
      </c>
      <c r="D243" s="426" t="str">
        <f t="array" ref="D243">IFERROR(IF(INDEX('Disaggregation Records'!$F$59:$F$92,MATCH(LEFT(L243,255),LEFT('Disaggregation Records'!$D$59:$D$92,255),0))=0,"",INDEX('Disaggregation Records'!$F$59:$F$92,MATCH(LEFT(L243,255),LEFT('Disaggregation Records'!$D$59:$D$92,255),0))),"")</f>
        <v/>
      </c>
      <c r="E243" s="409" t="str">
        <f t="array" ref="E243">IFERROR(IF(INDEX('Disaggregation Data'!$K$159:$K$310,MATCH(LEFT(M243,255),LEFT('Disaggregation Data'!$J$159:$J$310,255),0))=0,"",INDEX('Disaggregation Data'!$K$159:$K$310,MATCH(LEFT(M243,255),LEFT('Disaggregation Data'!J$159:$J$310,255),0))),"")</f>
        <v/>
      </c>
      <c r="F243" s="409" t="str">
        <f t="array" ref="F243">IFERROR(IF(INDEX('Disaggregation Data'!$L$159:$L$310,MATCH(LEFT(M243,255),LEFT('Disaggregation Data'!$J$159:$J$310,255),0))=0,"",INDEX('Disaggregation Data'!$L$159:$L$310,MATCH(LEFT(M243,255),LEFT('Disaggregation Data'!J$159:$J$310,255),0))),"")</f>
        <v/>
      </c>
      <c r="G243" s="409" t="str">
        <f t="array" ref="G243">IFERROR(IF(INDEX('Disaggregation Data'!$O$159:$O$310,MATCH(LEFT(M243,255),LEFT('Disaggregation Data'!$J$159:$J$310,255),0))=0,"",INDEX('Disaggregation Data'!$O$159:$O$310,MATCH(LEFT(M243,255),LEFT('Disaggregation Data'!J$159:$J$310,255),0))),"")</f>
        <v/>
      </c>
      <c r="H243" s="408" t="str">
        <f t="array" ref="H243">IFERROR(IF(INDEX('Disaggregation Data'!$P$159:$P$310,MATCH(LEFT(M243,255),LEFT('Disaggregation Data'!$J$159:$J$310,255),0))=0,"",INDEX('Disaggregation Data'!$P$159:$P$310,MATCH(LEFT(M243,255),LEFT('Disaggregation Data'!J$159:$J$310,255),0))),"")</f>
        <v/>
      </c>
      <c r="I243" s="409" t="str">
        <f t="array" ref="I243">IFERROR(IF(INDEX('Disaggregation Data'!$M$159:$M$310,MATCH(LEFT(M243,255),LEFT('Disaggregation Data'!$J$159:$J$310,255),0))=0,"",INDEX('Disaggregation Data'!$M$159:$M$310,MATCH(LEFT(M243,255),LEFT('Disaggregation Data'!J$159:$J$310,255),0))),"")</f>
        <v/>
      </c>
      <c r="J243" s="408" t="str">
        <f t="array" ref="J243">IFERROR(IF(INDEX('Disaggregation Data'!$N$159:$N$310,MATCH(LEFT(M243,255),LEFT('Disaggregation Data'!$J$159:$J$310,255),0))=0,"",INDEX('Disaggregation Data'!$N$159:$N$310,MATCH(LEFT(M243,255),LEFT('Disaggregation Data'!J$159:$J$310,255),0))),"")</f>
        <v/>
      </c>
      <c r="K243" s="522">
        <f t="shared" si="16"/>
        <v>35</v>
      </c>
      <c r="L243" s="522" t="str">
        <f t="shared" si="17"/>
        <v/>
      </c>
      <c r="M243" s="522" t="str">
        <f t="shared" si="18"/>
        <v/>
      </c>
      <c r="N243" s="481" t="b">
        <f t="shared" si="19"/>
        <v>0</v>
      </c>
      <c r="O243" s="486" t="s">
        <v>1607</v>
      </c>
      <c r="P243" s="523" t="str">
        <f t="array" ref="P243">IFERROR(IF(INDEX('Disaggregation Records'!$G$59:$G$92,MATCH(LEFT(L243,255),LEFT('Disaggregation Records'!$D$59:$D$92,255),0))=0,"",INDEX('Disaggregation Records'!$G$59:$G$92,MATCH(LEFT(L243,255),LEFT('Disaggregation Records'!$D$59:$D$92,255),0))),"")</f>
        <v/>
      </c>
      <c r="Q243" s="520" t="s">
        <v>709</v>
      </c>
      <c r="R243" s="47"/>
    </row>
    <row r="244" spans="1:18" ht="47.15" customHeight="1" x14ac:dyDescent="0.45">
      <c r="A244" s="406">
        <v>8</v>
      </c>
      <c r="B244" s="521" t="str">
        <f>IFERROR(VLOOKUP(A244,'Outcome Indicators - Section C'!$A$10:$S$27,19,FALSE),"")</f>
        <v/>
      </c>
      <c r="C244" s="426" t="str">
        <f t="array" ref="C244">IFERROR(IF(INDEX('Disaggregation Records'!$E$59:$E$92,MATCH(LEFT(L244,255),LEFT('Disaggregation Records'!$D$59:$D$92,255),0))=0,"",INDEX('Disaggregation Records'!$E$59:$E$92,MATCH(LEFT(L244,255),LEFT('Disaggregation Records'!$D$59:$D$92,255),0))),"")</f>
        <v/>
      </c>
      <c r="D244" s="426" t="str">
        <f t="array" ref="D244">IFERROR(IF(INDEX('Disaggregation Records'!$F$59:$F$92,MATCH(LEFT(L244,255),LEFT('Disaggregation Records'!$D$59:$D$92,255),0))=0,"",INDEX('Disaggregation Records'!$F$59:$F$92,MATCH(LEFT(L244,255),LEFT('Disaggregation Records'!$D$59:$D$92,255),0))),"")</f>
        <v/>
      </c>
      <c r="E244" s="409" t="str">
        <f t="array" ref="E244">IFERROR(IF(INDEX('Disaggregation Data'!$K$159:$K$310,MATCH(LEFT(M244,255),LEFT('Disaggregation Data'!$J$159:$J$310,255),0))=0,"",INDEX('Disaggregation Data'!$K$159:$K$310,MATCH(LEFT(M244,255),LEFT('Disaggregation Data'!J$159:$J$310,255),0))),"")</f>
        <v/>
      </c>
      <c r="F244" s="409" t="str">
        <f t="array" ref="F244">IFERROR(IF(INDEX('Disaggregation Data'!$L$159:$L$310,MATCH(LEFT(M244,255),LEFT('Disaggregation Data'!$J$159:$J$310,255),0))=0,"",INDEX('Disaggregation Data'!$L$159:$L$310,MATCH(LEFT(M244,255),LEFT('Disaggregation Data'!J$159:$J$310,255),0))),"")</f>
        <v/>
      </c>
      <c r="G244" s="409" t="str">
        <f t="array" ref="G244">IFERROR(IF(INDEX('Disaggregation Data'!$O$159:$O$310,MATCH(LEFT(M244,255),LEFT('Disaggregation Data'!$J$159:$J$310,255),0))=0,"",INDEX('Disaggregation Data'!$O$159:$O$310,MATCH(LEFT(M244,255),LEFT('Disaggregation Data'!J$159:$J$310,255),0))),"")</f>
        <v/>
      </c>
      <c r="H244" s="408" t="str">
        <f t="array" ref="H244">IFERROR(IF(INDEX('Disaggregation Data'!$P$159:$P$310,MATCH(LEFT(M244,255),LEFT('Disaggregation Data'!$J$159:$J$310,255),0))=0,"",INDEX('Disaggregation Data'!$P$159:$P$310,MATCH(LEFT(M244,255),LEFT('Disaggregation Data'!J$159:$J$310,255),0))),"")</f>
        <v/>
      </c>
      <c r="I244" s="409" t="str">
        <f t="array" ref="I244">IFERROR(IF(INDEX('Disaggregation Data'!$M$159:$M$310,MATCH(LEFT(M244,255),LEFT('Disaggregation Data'!$J$159:$J$310,255),0))=0,"",INDEX('Disaggregation Data'!$M$159:$M$310,MATCH(LEFT(M244,255),LEFT('Disaggregation Data'!J$159:$J$310,255),0))),"")</f>
        <v/>
      </c>
      <c r="J244" s="408" t="str">
        <f t="array" ref="J244">IFERROR(IF(INDEX('Disaggregation Data'!$N$159:$N$310,MATCH(LEFT(M244,255),LEFT('Disaggregation Data'!$J$159:$J$310,255),0))=0,"",INDEX('Disaggregation Data'!$N$159:$N$310,MATCH(LEFT(M244,255),LEFT('Disaggregation Data'!J$159:$J$310,255),0))),"")</f>
        <v/>
      </c>
      <c r="K244" s="522">
        <f t="shared" si="16"/>
        <v>36</v>
      </c>
      <c r="L244" s="522" t="str">
        <f t="shared" si="17"/>
        <v/>
      </c>
      <c r="M244" s="522" t="str">
        <f t="shared" si="18"/>
        <v/>
      </c>
      <c r="N244" s="481" t="b">
        <f t="shared" si="19"/>
        <v>0</v>
      </c>
      <c r="O244" s="486" t="s">
        <v>1608</v>
      </c>
      <c r="P244" s="523" t="str">
        <f t="array" ref="P244">IFERROR(IF(INDEX('Disaggregation Records'!$G$59:$G$92,MATCH(LEFT(L244,255),LEFT('Disaggregation Records'!$D$59:$D$92,255),0))=0,"",INDEX('Disaggregation Records'!$G$59:$G$92,MATCH(LEFT(L244,255),LEFT('Disaggregation Records'!$D$59:$D$92,255),0))),"")</f>
        <v/>
      </c>
      <c r="Q244" s="520" t="s">
        <v>709</v>
      </c>
      <c r="R244" s="47"/>
    </row>
    <row r="245" spans="1:18" ht="47.15" customHeight="1" x14ac:dyDescent="0.45">
      <c r="A245" s="406">
        <v>8</v>
      </c>
      <c r="B245" s="521" t="str">
        <f>IFERROR(VLOOKUP(A245,'Outcome Indicators - Section C'!$A$10:$S$27,19,FALSE),"")</f>
        <v/>
      </c>
      <c r="C245" s="426" t="str">
        <f t="array" ref="C245">IFERROR(IF(INDEX('Disaggregation Records'!$E$59:$E$92,MATCH(LEFT(L245,255),LEFT('Disaggregation Records'!$D$59:$D$92,255),0))=0,"",INDEX('Disaggregation Records'!$E$59:$E$92,MATCH(LEFT(L245,255),LEFT('Disaggregation Records'!$D$59:$D$92,255),0))),"")</f>
        <v/>
      </c>
      <c r="D245" s="426" t="str">
        <f t="array" ref="D245">IFERROR(IF(INDEX('Disaggregation Records'!$F$59:$F$92,MATCH(LEFT(L245,255),LEFT('Disaggregation Records'!$D$59:$D$92,255),0))=0,"",INDEX('Disaggregation Records'!$F$59:$F$92,MATCH(LEFT(L245,255),LEFT('Disaggregation Records'!$D$59:$D$92,255),0))),"")</f>
        <v/>
      </c>
      <c r="E245" s="409" t="str">
        <f t="array" ref="E245">IFERROR(IF(INDEX('Disaggregation Data'!$K$159:$K$310,MATCH(LEFT(M245,255),LEFT('Disaggregation Data'!$J$159:$J$310,255),0))=0,"",INDEX('Disaggregation Data'!$K$159:$K$310,MATCH(LEFT(M245,255),LEFT('Disaggregation Data'!J$159:$J$310,255),0))),"")</f>
        <v/>
      </c>
      <c r="F245" s="409" t="str">
        <f t="array" ref="F245">IFERROR(IF(INDEX('Disaggregation Data'!$L$159:$L$310,MATCH(LEFT(M245,255),LEFT('Disaggregation Data'!$J$159:$J$310,255),0))=0,"",INDEX('Disaggregation Data'!$L$159:$L$310,MATCH(LEFT(M245,255),LEFT('Disaggregation Data'!J$159:$J$310,255),0))),"")</f>
        <v/>
      </c>
      <c r="G245" s="409" t="str">
        <f t="array" ref="G245">IFERROR(IF(INDEX('Disaggregation Data'!$O$159:$O$310,MATCH(LEFT(M245,255),LEFT('Disaggregation Data'!$J$159:$J$310,255),0))=0,"",INDEX('Disaggregation Data'!$O$159:$O$310,MATCH(LEFT(M245,255),LEFT('Disaggregation Data'!J$159:$J$310,255),0))),"")</f>
        <v/>
      </c>
      <c r="H245" s="408" t="str">
        <f t="array" ref="H245">IFERROR(IF(INDEX('Disaggregation Data'!$P$159:$P$310,MATCH(LEFT(M245,255),LEFT('Disaggregation Data'!$J$159:$J$310,255),0))=0,"",INDEX('Disaggregation Data'!$P$159:$P$310,MATCH(LEFT(M245,255),LEFT('Disaggregation Data'!J$159:$J$310,255),0))),"")</f>
        <v/>
      </c>
      <c r="I245" s="409" t="str">
        <f t="array" ref="I245">IFERROR(IF(INDEX('Disaggregation Data'!$M$159:$M$310,MATCH(LEFT(M245,255),LEFT('Disaggregation Data'!$J$159:$J$310,255),0))=0,"",INDEX('Disaggregation Data'!$M$159:$M$310,MATCH(LEFT(M245,255),LEFT('Disaggregation Data'!J$159:$J$310,255),0))),"")</f>
        <v/>
      </c>
      <c r="J245" s="408" t="str">
        <f t="array" ref="J245">IFERROR(IF(INDEX('Disaggregation Data'!$N$159:$N$310,MATCH(LEFT(M245,255),LEFT('Disaggregation Data'!$J$159:$J$310,255),0))=0,"",INDEX('Disaggregation Data'!$N$159:$N$310,MATCH(LEFT(M245,255),LEFT('Disaggregation Data'!J$159:$J$310,255),0))),"")</f>
        <v/>
      </c>
      <c r="K245" s="522">
        <f t="shared" si="16"/>
        <v>37</v>
      </c>
      <c r="L245" s="522" t="str">
        <f t="shared" si="17"/>
        <v/>
      </c>
      <c r="M245" s="522" t="str">
        <f t="shared" si="18"/>
        <v/>
      </c>
      <c r="N245" s="481" t="b">
        <f t="shared" si="19"/>
        <v>0</v>
      </c>
      <c r="O245" s="486" t="s">
        <v>1609</v>
      </c>
      <c r="P245" s="523" t="str">
        <f t="array" ref="P245">IFERROR(IF(INDEX('Disaggregation Records'!$G$59:$G$92,MATCH(LEFT(L245,255),LEFT('Disaggregation Records'!$D$59:$D$92,255),0))=0,"",INDEX('Disaggregation Records'!$G$59:$G$92,MATCH(LEFT(L245,255),LEFT('Disaggregation Records'!$D$59:$D$92,255),0))),"")</f>
        <v/>
      </c>
      <c r="Q245" s="520" t="s">
        <v>709</v>
      </c>
      <c r="R245" s="47"/>
    </row>
    <row r="246" spans="1:18" ht="47.15" customHeight="1" x14ac:dyDescent="0.45">
      <c r="A246" s="406">
        <v>8</v>
      </c>
      <c r="B246" s="521" t="str">
        <f>IFERROR(VLOOKUP(A246,'Outcome Indicators - Section C'!$A$10:$S$27,19,FALSE),"")</f>
        <v/>
      </c>
      <c r="C246" s="426" t="str">
        <f t="array" ref="C246">IFERROR(IF(INDEX('Disaggregation Records'!$E$59:$E$92,MATCH(LEFT(L246,255),LEFT('Disaggregation Records'!$D$59:$D$92,255),0))=0,"",INDEX('Disaggregation Records'!$E$59:$E$92,MATCH(LEFT(L246,255),LEFT('Disaggregation Records'!$D$59:$D$92,255),0))),"")</f>
        <v/>
      </c>
      <c r="D246" s="426" t="str">
        <f t="array" ref="D246">IFERROR(IF(INDEX('Disaggregation Records'!$F$59:$F$92,MATCH(LEFT(L246,255),LEFT('Disaggregation Records'!$D$59:$D$92,255),0))=0,"",INDEX('Disaggregation Records'!$F$59:$F$92,MATCH(LEFT(L246,255),LEFT('Disaggregation Records'!$D$59:$D$92,255),0))),"")</f>
        <v/>
      </c>
      <c r="E246" s="409" t="str">
        <f t="array" ref="E246">IFERROR(IF(INDEX('Disaggregation Data'!$K$159:$K$310,MATCH(LEFT(M246,255),LEFT('Disaggregation Data'!$J$159:$J$310,255),0))=0,"",INDEX('Disaggregation Data'!$K$159:$K$310,MATCH(LEFT(M246,255),LEFT('Disaggregation Data'!J$159:$J$310,255),0))),"")</f>
        <v/>
      </c>
      <c r="F246" s="409" t="str">
        <f t="array" ref="F246">IFERROR(IF(INDEX('Disaggregation Data'!$L$159:$L$310,MATCH(LEFT(M246,255),LEFT('Disaggregation Data'!$J$159:$J$310,255),0))=0,"",INDEX('Disaggregation Data'!$L$159:$L$310,MATCH(LEFT(M246,255),LEFT('Disaggregation Data'!J$159:$J$310,255),0))),"")</f>
        <v/>
      </c>
      <c r="G246" s="409" t="str">
        <f t="array" ref="G246">IFERROR(IF(INDEX('Disaggregation Data'!$O$159:$O$310,MATCH(LEFT(M246,255),LEFT('Disaggregation Data'!$J$159:$J$310,255),0))=0,"",INDEX('Disaggregation Data'!$O$159:$O$310,MATCH(LEFT(M246,255),LEFT('Disaggregation Data'!J$159:$J$310,255),0))),"")</f>
        <v/>
      </c>
      <c r="H246" s="408" t="str">
        <f t="array" ref="H246">IFERROR(IF(INDEX('Disaggregation Data'!$P$159:$P$310,MATCH(LEFT(M246,255),LEFT('Disaggregation Data'!$J$159:$J$310,255),0))=0,"",INDEX('Disaggregation Data'!$P$159:$P$310,MATCH(LEFT(M246,255),LEFT('Disaggregation Data'!J$159:$J$310,255),0))),"")</f>
        <v/>
      </c>
      <c r="I246" s="409" t="str">
        <f t="array" ref="I246">IFERROR(IF(INDEX('Disaggregation Data'!$M$159:$M$310,MATCH(LEFT(M246,255),LEFT('Disaggregation Data'!$J$159:$J$310,255),0))=0,"",INDEX('Disaggregation Data'!$M$159:$M$310,MATCH(LEFT(M246,255),LEFT('Disaggregation Data'!J$159:$J$310,255),0))),"")</f>
        <v/>
      </c>
      <c r="J246" s="408" t="str">
        <f t="array" ref="J246">IFERROR(IF(INDEX('Disaggregation Data'!$N$159:$N$310,MATCH(LEFT(M246,255),LEFT('Disaggregation Data'!$J$159:$J$310,255),0))=0,"",INDEX('Disaggregation Data'!$N$159:$N$310,MATCH(LEFT(M246,255),LEFT('Disaggregation Data'!J$159:$J$310,255),0))),"")</f>
        <v/>
      </c>
      <c r="K246" s="522">
        <f t="shared" si="16"/>
        <v>38</v>
      </c>
      <c r="L246" s="522" t="str">
        <f t="shared" si="17"/>
        <v/>
      </c>
      <c r="M246" s="522" t="str">
        <f t="shared" si="18"/>
        <v/>
      </c>
      <c r="N246" s="481" t="b">
        <f t="shared" si="19"/>
        <v>0</v>
      </c>
      <c r="O246" s="486" t="s">
        <v>1610</v>
      </c>
      <c r="P246" s="523" t="str">
        <f t="array" ref="P246">IFERROR(IF(INDEX('Disaggregation Records'!$G$59:$G$92,MATCH(LEFT(L246,255),LEFT('Disaggregation Records'!$D$59:$D$92,255),0))=0,"",INDEX('Disaggregation Records'!$G$59:$G$92,MATCH(LEFT(L246,255),LEFT('Disaggregation Records'!$D$59:$D$92,255),0))),"")</f>
        <v/>
      </c>
      <c r="Q246" s="520" t="s">
        <v>709</v>
      </c>
      <c r="R246" s="47"/>
    </row>
    <row r="247" spans="1:18" ht="47.15" customHeight="1" x14ac:dyDescent="0.45">
      <c r="A247" s="406">
        <v>8</v>
      </c>
      <c r="B247" s="521" t="str">
        <f>IFERROR(VLOOKUP(A247,'Outcome Indicators - Section C'!$A$10:$S$27,19,FALSE),"")</f>
        <v/>
      </c>
      <c r="C247" s="426" t="str">
        <f t="array" ref="C247">IFERROR(IF(INDEX('Disaggregation Records'!$E$59:$E$92,MATCH(LEFT(L247,255),LEFT('Disaggregation Records'!$D$59:$D$92,255),0))=0,"",INDEX('Disaggregation Records'!$E$59:$E$92,MATCH(LEFT(L247,255),LEFT('Disaggregation Records'!$D$59:$D$92,255),0))),"")</f>
        <v/>
      </c>
      <c r="D247" s="426" t="str">
        <f t="array" ref="D247">IFERROR(IF(INDEX('Disaggregation Records'!$F$59:$F$92,MATCH(LEFT(L247,255),LEFT('Disaggregation Records'!$D$59:$D$92,255),0))=0,"",INDEX('Disaggregation Records'!$F$59:$F$92,MATCH(LEFT(L247,255),LEFT('Disaggregation Records'!$D$59:$D$92,255),0))),"")</f>
        <v/>
      </c>
      <c r="E247" s="409" t="str">
        <f t="array" ref="E247">IFERROR(IF(INDEX('Disaggregation Data'!$K$159:$K$310,MATCH(LEFT(M247,255),LEFT('Disaggregation Data'!$J$159:$J$310,255),0))=0,"",INDEX('Disaggregation Data'!$K$159:$K$310,MATCH(LEFT(M247,255),LEFT('Disaggregation Data'!J$159:$J$310,255),0))),"")</f>
        <v/>
      </c>
      <c r="F247" s="409" t="str">
        <f t="array" ref="F247">IFERROR(IF(INDEX('Disaggregation Data'!$L$159:$L$310,MATCH(LEFT(M247,255),LEFT('Disaggregation Data'!$J$159:$J$310,255),0))=0,"",INDEX('Disaggregation Data'!$L$159:$L$310,MATCH(LEFT(M247,255),LEFT('Disaggregation Data'!J$159:$J$310,255),0))),"")</f>
        <v/>
      </c>
      <c r="G247" s="409" t="str">
        <f t="array" ref="G247">IFERROR(IF(INDEX('Disaggregation Data'!$O$159:$O$310,MATCH(LEFT(M247,255),LEFT('Disaggregation Data'!$J$159:$J$310,255),0))=0,"",INDEX('Disaggregation Data'!$O$159:$O$310,MATCH(LEFT(M247,255),LEFT('Disaggregation Data'!J$159:$J$310,255),0))),"")</f>
        <v/>
      </c>
      <c r="H247" s="408" t="str">
        <f t="array" ref="H247">IFERROR(IF(INDEX('Disaggregation Data'!$P$159:$P$310,MATCH(LEFT(M247,255),LEFT('Disaggregation Data'!$J$159:$J$310,255),0))=0,"",INDEX('Disaggregation Data'!$P$159:$P$310,MATCH(LEFT(M247,255),LEFT('Disaggregation Data'!J$159:$J$310,255),0))),"")</f>
        <v/>
      </c>
      <c r="I247" s="409" t="str">
        <f t="array" ref="I247">IFERROR(IF(INDEX('Disaggregation Data'!$M$159:$M$310,MATCH(LEFT(M247,255),LEFT('Disaggregation Data'!$J$159:$J$310,255),0))=0,"",INDEX('Disaggregation Data'!$M$159:$M$310,MATCH(LEFT(M247,255),LEFT('Disaggregation Data'!J$159:$J$310,255),0))),"")</f>
        <v/>
      </c>
      <c r="J247" s="408" t="str">
        <f t="array" ref="J247">IFERROR(IF(INDEX('Disaggregation Data'!$N$159:$N$310,MATCH(LEFT(M247,255),LEFT('Disaggregation Data'!$J$159:$J$310,255),0))=0,"",INDEX('Disaggregation Data'!$N$159:$N$310,MATCH(LEFT(M247,255),LEFT('Disaggregation Data'!J$159:$J$310,255),0))),"")</f>
        <v/>
      </c>
      <c r="K247" s="522">
        <f t="shared" si="16"/>
        <v>39</v>
      </c>
      <c r="L247" s="522" t="str">
        <f t="shared" si="17"/>
        <v/>
      </c>
      <c r="M247" s="522" t="str">
        <f t="shared" si="18"/>
        <v/>
      </c>
      <c r="N247" s="481" t="b">
        <f t="shared" si="19"/>
        <v>0</v>
      </c>
      <c r="O247" s="486" t="s">
        <v>1611</v>
      </c>
      <c r="P247" s="523" t="str">
        <f t="array" ref="P247">IFERROR(IF(INDEX('Disaggregation Records'!$G$59:$G$92,MATCH(LEFT(L247,255),LEFT('Disaggregation Records'!$D$59:$D$92,255),0))=0,"",INDEX('Disaggregation Records'!$G$59:$G$92,MATCH(LEFT(L247,255),LEFT('Disaggregation Records'!$D$59:$D$92,255),0))),"")</f>
        <v/>
      </c>
      <c r="Q247" s="520" t="s">
        <v>709</v>
      </c>
      <c r="R247" s="47"/>
    </row>
    <row r="248" spans="1:18" ht="47.15" customHeight="1" x14ac:dyDescent="0.45">
      <c r="A248" s="406">
        <v>9</v>
      </c>
      <c r="B248" s="521" t="str">
        <f>IFERROR(VLOOKUP(A248,'Outcome Indicators - Section C'!$A$10:$S$27,19,FALSE),"")</f>
        <v/>
      </c>
      <c r="C248" s="426" t="str">
        <f t="array" ref="C248">IFERROR(IF(INDEX('Disaggregation Records'!$E$59:$E$92,MATCH(LEFT(L248,255),LEFT('Disaggregation Records'!$D$59:$D$92,255),0))=0,"",INDEX('Disaggregation Records'!$E$59:$E$92,MATCH(LEFT(L248,255),LEFT('Disaggregation Records'!$D$59:$D$92,255),0))),"")</f>
        <v/>
      </c>
      <c r="D248" s="426" t="str">
        <f t="array" ref="D248">IFERROR(IF(INDEX('Disaggregation Records'!$F$59:$F$92,MATCH(LEFT(L248,255),LEFT('Disaggregation Records'!$D$59:$D$92,255),0))=0,"",INDEX('Disaggregation Records'!$F$59:$F$92,MATCH(LEFT(L248,255),LEFT('Disaggregation Records'!$D$59:$D$92,255),0))),"")</f>
        <v/>
      </c>
      <c r="E248" s="409" t="str">
        <f t="array" ref="E248">IFERROR(IF(INDEX('Disaggregation Data'!$K$159:$K$310,MATCH(LEFT(M248,255),LEFT('Disaggregation Data'!$J$159:$J$310,255),0))=0,"",INDEX('Disaggregation Data'!$K$159:$K$310,MATCH(LEFT(M248,255),LEFT('Disaggregation Data'!J$159:$J$310,255),0))),"")</f>
        <v/>
      </c>
      <c r="F248" s="409" t="str">
        <f t="array" ref="F248">IFERROR(IF(INDEX('Disaggregation Data'!$L$159:$L$310,MATCH(LEFT(M248,255),LEFT('Disaggregation Data'!$J$159:$J$310,255),0))=0,"",INDEX('Disaggregation Data'!$L$159:$L$310,MATCH(LEFT(M248,255),LEFT('Disaggregation Data'!J$159:$J$310,255),0))),"")</f>
        <v/>
      </c>
      <c r="G248" s="409" t="str">
        <f t="array" ref="G248">IFERROR(IF(INDEX('Disaggregation Data'!$O$159:$O$310,MATCH(LEFT(M248,255),LEFT('Disaggregation Data'!$J$159:$J$310,255),0))=0,"",INDEX('Disaggregation Data'!$O$159:$O$310,MATCH(LEFT(M248,255),LEFT('Disaggregation Data'!J$159:$J$310,255),0))),"")</f>
        <v/>
      </c>
      <c r="H248" s="408" t="str">
        <f t="array" ref="H248">IFERROR(IF(INDEX('Disaggregation Data'!$P$159:$P$310,MATCH(LEFT(M248,255),LEFT('Disaggregation Data'!$J$159:$J$310,255),0))=0,"",INDEX('Disaggregation Data'!$P$159:$P$310,MATCH(LEFT(M248,255),LEFT('Disaggregation Data'!J$159:$J$310,255),0))),"")</f>
        <v/>
      </c>
      <c r="I248" s="409" t="str">
        <f t="array" ref="I248">IFERROR(IF(INDEX('Disaggregation Data'!$M$159:$M$310,MATCH(LEFT(M248,255),LEFT('Disaggregation Data'!$J$159:$J$310,255),0))=0,"",INDEX('Disaggregation Data'!$M$159:$M$310,MATCH(LEFT(M248,255),LEFT('Disaggregation Data'!J$159:$J$310,255),0))),"")</f>
        <v/>
      </c>
      <c r="J248" s="408" t="str">
        <f t="array" ref="J248">IFERROR(IF(INDEX('Disaggregation Data'!$N$159:$N$310,MATCH(LEFT(M248,255),LEFT('Disaggregation Data'!$J$159:$J$310,255),0))=0,"",INDEX('Disaggregation Data'!$N$159:$N$310,MATCH(LEFT(M248,255),LEFT('Disaggregation Data'!J$159:$J$310,255),0))),"")</f>
        <v/>
      </c>
      <c r="K248" s="522">
        <f t="shared" si="16"/>
        <v>40</v>
      </c>
      <c r="L248" s="522" t="str">
        <f t="shared" si="17"/>
        <v/>
      </c>
      <c r="M248" s="522" t="str">
        <f t="shared" si="18"/>
        <v/>
      </c>
      <c r="N248" s="481" t="b">
        <f t="shared" si="19"/>
        <v>0</v>
      </c>
      <c r="O248" s="486" t="s">
        <v>1612</v>
      </c>
      <c r="P248" s="523" t="str">
        <f t="array" ref="P248">IFERROR(IF(INDEX('Disaggregation Records'!$G$59:$G$92,MATCH(LEFT(L248,255),LEFT('Disaggregation Records'!$D$59:$D$92,255),0))=0,"",INDEX('Disaggregation Records'!$G$59:$G$92,MATCH(LEFT(L248,255),LEFT('Disaggregation Records'!$D$59:$D$92,255),0))),"")</f>
        <v/>
      </c>
      <c r="Q248" s="520" t="s">
        <v>710</v>
      </c>
      <c r="R248" s="47"/>
    </row>
    <row r="249" spans="1:18" ht="47.15" customHeight="1" x14ac:dyDescent="0.45">
      <c r="A249" s="406">
        <v>9</v>
      </c>
      <c r="B249" s="521" t="str">
        <f>IFERROR(VLOOKUP(A249,'Outcome Indicators - Section C'!$A$10:$S$27,19,FALSE),"")</f>
        <v/>
      </c>
      <c r="C249" s="426" t="str">
        <f t="array" ref="C249">IFERROR(IF(INDEX('Disaggregation Records'!$E$59:$E$92,MATCH(LEFT(L249,255),LEFT('Disaggregation Records'!$D$59:$D$92,255),0))=0,"",INDEX('Disaggregation Records'!$E$59:$E$92,MATCH(LEFT(L249,255),LEFT('Disaggregation Records'!$D$59:$D$92,255),0))),"")</f>
        <v/>
      </c>
      <c r="D249" s="426" t="str">
        <f t="array" ref="D249">IFERROR(IF(INDEX('Disaggregation Records'!$F$59:$F$92,MATCH(LEFT(L249,255),LEFT('Disaggregation Records'!$D$59:$D$92,255),0))=0,"",INDEX('Disaggregation Records'!$F$59:$F$92,MATCH(LEFT(L249,255),LEFT('Disaggregation Records'!$D$59:$D$92,255),0))),"")</f>
        <v/>
      </c>
      <c r="E249" s="409" t="str">
        <f t="array" ref="E249">IFERROR(IF(INDEX('Disaggregation Data'!$K$159:$K$310,MATCH(LEFT(M249,255),LEFT('Disaggregation Data'!$J$159:$J$310,255),0))=0,"",INDEX('Disaggregation Data'!$K$159:$K$310,MATCH(LEFT(M249,255),LEFT('Disaggregation Data'!J$159:$J$310,255),0))),"")</f>
        <v/>
      </c>
      <c r="F249" s="409" t="str">
        <f t="array" ref="F249">IFERROR(IF(INDEX('Disaggregation Data'!$L$159:$L$310,MATCH(LEFT(M249,255),LEFT('Disaggregation Data'!$J$159:$J$310,255),0))=0,"",INDEX('Disaggregation Data'!$L$159:$L$310,MATCH(LEFT(M249,255),LEFT('Disaggregation Data'!J$159:$J$310,255),0))),"")</f>
        <v/>
      </c>
      <c r="G249" s="409" t="str">
        <f t="array" ref="G249">IFERROR(IF(INDEX('Disaggregation Data'!$O$159:$O$310,MATCH(LEFT(M249,255),LEFT('Disaggregation Data'!$J$159:$J$310,255),0))=0,"",INDEX('Disaggregation Data'!$O$159:$O$310,MATCH(LEFT(M249,255),LEFT('Disaggregation Data'!J$159:$J$310,255),0))),"")</f>
        <v/>
      </c>
      <c r="H249" s="408" t="str">
        <f t="array" ref="H249">IFERROR(IF(INDEX('Disaggregation Data'!$P$159:$P$310,MATCH(LEFT(M249,255),LEFT('Disaggregation Data'!$J$159:$J$310,255),0))=0,"",INDEX('Disaggregation Data'!$P$159:$P$310,MATCH(LEFT(M249,255),LEFT('Disaggregation Data'!J$159:$J$310,255),0))),"")</f>
        <v/>
      </c>
      <c r="I249" s="409" t="str">
        <f t="array" ref="I249">IFERROR(IF(INDEX('Disaggregation Data'!$M$159:$M$310,MATCH(LEFT(M249,255),LEFT('Disaggregation Data'!$J$159:$J$310,255),0))=0,"",INDEX('Disaggregation Data'!$M$159:$M$310,MATCH(LEFT(M249,255),LEFT('Disaggregation Data'!J$159:$J$310,255),0))),"")</f>
        <v/>
      </c>
      <c r="J249" s="408" t="str">
        <f t="array" ref="J249">IFERROR(IF(INDEX('Disaggregation Data'!$N$159:$N$310,MATCH(LEFT(M249,255),LEFT('Disaggregation Data'!$J$159:$J$310,255),0))=0,"",INDEX('Disaggregation Data'!$N$159:$N$310,MATCH(LEFT(M249,255),LEFT('Disaggregation Data'!J$159:$J$310,255),0))),"")</f>
        <v/>
      </c>
      <c r="K249" s="522">
        <f t="shared" si="16"/>
        <v>41</v>
      </c>
      <c r="L249" s="522" t="str">
        <f t="shared" si="17"/>
        <v/>
      </c>
      <c r="M249" s="522" t="str">
        <f t="shared" si="18"/>
        <v/>
      </c>
      <c r="N249" s="481" t="b">
        <f t="shared" si="19"/>
        <v>0</v>
      </c>
      <c r="O249" s="486" t="s">
        <v>1613</v>
      </c>
      <c r="P249" s="523" t="str">
        <f t="array" ref="P249">IFERROR(IF(INDEX('Disaggregation Records'!$G$59:$G$92,MATCH(LEFT(L249,255),LEFT('Disaggregation Records'!$D$59:$D$92,255),0))=0,"",INDEX('Disaggregation Records'!$G$59:$G$92,MATCH(LEFT(L249,255),LEFT('Disaggregation Records'!$D$59:$D$92,255),0))),"")</f>
        <v/>
      </c>
      <c r="Q249" s="520" t="s">
        <v>710</v>
      </c>
      <c r="R249" s="47"/>
    </row>
    <row r="250" spans="1:18" ht="47.15" customHeight="1" x14ac:dyDescent="0.45">
      <c r="A250" s="406">
        <v>9</v>
      </c>
      <c r="B250" s="521" t="str">
        <f>IFERROR(VLOOKUP(A250,'Outcome Indicators - Section C'!$A$10:$S$27,19,FALSE),"")</f>
        <v/>
      </c>
      <c r="C250" s="426" t="str">
        <f t="array" ref="C250">IFERROR(IF(INDEX('Disaggregation Records'!$E$59:$E$92,MATCH(LEFT(L250,255),LEFT('Disaggregation Records'!$D$59:$D$92,255),0))=0,"",INDEX('Disaggregation Records'!$E$59:$E$92,MATCH(LEFT(L250,255),LEFT('Disaggregation Records'!$D$59:$D$92,255),0))),"")</f>
        <v/>
      </c>
      <c r="D250" s="426" t="str">
        <f t="array" ref="D250">IFERROR(IF(INDEX('Disaggregation Records'!$F$59:$F$92,MATCH(LEFT(L250,255),LEFT('Disaggregation Records'!$D$59:$D$92,255),0))=0,"",INDEX('Disaggregation Records'!$F$59:$F$92,MATCH(LEFT(L250,255),LEFT('Disaggregation Records'!$D$59:$D$92,255),0))),"")</f>
        <v/>
      </c>
      <c r="E250" s="409" t="str">
        <f t="array" ref="E250">IFERROR(IF(INDEX('Disaggregation Data'!$K$159:$K$310,MATCH(LEFT(M250,255),LEFT('Disaggregation Data'!$J$159:$J$310,255),0))=0,"",INDEX('Disaggregation Data'!$K$159:$K$310,MATCH(LEFT(M250,255),LEFT('Disaggregation Data'!J$159:$J$310,255),0))),"")</f>
        <v/>
      </c>
      <c r="F250" s="409" t="str">
        <f t="array" ref="F250">IFERROR(IF(INDEX('Disaggregation Data'!$L$159:$L$310,MATCH(LEFT(M250,255),LEFT('Disaggregation Data'!$J$159:$J$310,255),0))=0,"",INDEX('Disaggregation Data'!$L$159:$L$310,MATCH(LEFT(M250,255),LEFT('Disaggregation Data'!J$159:$J$310,255),0))),"")</f>
        <v/>
      </c>
      <c r="G250" s="409" t="str">
        <f t="array" ref="G250">IFERROR(IF(INDEX('Disaggregation Data'!$O$159:$O$310,MATCH(LEFT(M250,255),LEFT('Disaggregation Data'!$J$159:$J$310,255),0))=0,"",INDEX('Disaggregation Data'!$O$159:$O$310,MATCH(LEFT(M250,255),LEFT('Disaggregation Data'!J$159:$J$310,255),0))),"")</f>
        <v/>
      </c>
      <c r="H250" s="408" t="str">
        <f t="array" ref="H250">IFERROR(IF(INDEX('Disaggregation Data'!$P$159:$P$310,MATCH(LEFT(M250,255),LEFT('Disaggregation Data'!$J$159:$J$310,255),0))=0,"",INDEX('Disaggregation Data'!$P$159:$P$310,MATCH(LEFT(M250,255),LEFT('Disaggregation Data'!J$159:$J$310,255),0))),"")</f>
        <v/>
      </c>
      <c r="I250" s="409" t="str">
        <f t="array" ref="I250">IFERROR(IF(INDEX('Disaggregation Data'!$M$159:$M$310,MATCH(LEFT(M250,255),LEFT('Disaggregation Data'!$J$159:$J$310,255),0))=0,"",INDEX('Disaggregation Data'!$M$159:$M$310,MATCH(LEFT(M250,255),LEFT('Disaggregation Data'!J$159:$J$310,255),0))),"")</f>
        <v/>
      </c>
      <c r="J250" s="408" t="str">
        <f t="array" ref="J250">IFERROR(IF(INDEX('Disaggregation Data'!$N$159:$N$310,MATCH(LEFT(M250,255),LEFT('Disaggregation Data'!$J$159:$J$310,255),0))=0,"",INDEX('Disaggregation Data'!$N$159:$N$310,MATCH(LEFT(M250,255),LEFT('Disaggregation Data'!J$159:$J$310,255),0))),"")</f>
        <v/>
      </c>
      <c r="K250" s="522">
        <f t="shared" si="16"/>
        <v>42</v>
      </c>
      <c r="L250" s="522" t="str">
        <f t="shared" si="17"/>
        <v/>
      </c>
      <c r="M250" s="522" t="str">
        <f t="shared" si="18"/>
        <v/>
      </c>
      <c r="N250" s="481" t="b">
        <f t="shared" si="19"/>
        <v>0</v>
      </c>
      <c r="O250" s="486" t="s">
        <v>1614</v>
      </c>
      <c r="P250" s="523" t="str">
        <f t="array" ref="P250">IFERROR(IF(INDEX('Disaggregation Records'!$G$59:$G$92,MATCH(LEFT(L250,255),LEFT('Disaggregation Records'!$D$59:$D$92,255),0))=0,"",INDEX('Disaggregation Records'!$G$59:$G$92,MATCH(LEFT(L250,255),LEFT('Disaggregation Records'!$D$59:$D$92,255),0))),"")</f>
        <v/>
      </c>
      <c r="Q250" s="520" t="s">
        <v>710</v>
      </c>
      <c r="R250" s="47"/>
    </row>
    <row r="251" spans="1:18" ht="47.15" customHeight="1" x14ac:dyDescent="0.45">
      <c r="A251" s="406">
        <v>9</v>
      </c>
      <c r="B251" s="521" t="str">
        <f>IFERROR(VLOOKUP(A251,'Outcome Indicators - Section C'!$A$10:$S$27,19,FALSE),"")</f>
        <v/>
      </c>
      <c r="C251" s="426" t="str">
        <f t="array" ref="C251">IFERROR(IF(INDEX('Disaggregation Records'!$E$59:$E$92,MATCH(LEFT(L251,255),LEFT('Disaggregation Records'!$D$59:$D$92,255),0))=0,"",INDEX('Disaggregation Records'!$E$59:$E$92,MATCH(LEFT(L251,255),LEFT('Disaggregation Records'!$D$59:$D$92,255),0))),"")</f>
        <v/>
      </c>
      <c r="D251" s="426" t="str">
        <f t="array" ref="D251">IFERROR(IF(INDEX('Disaggregation Records'!$F$59:$F$92,MATCH(LEFT(L251,255),LEFT('Disaggregation Records'!$D$59:$D$92,255),0))=0,"",INDEX('Disaggregation Records'!$F$59:$F$92,MATCH(LEFT(L251,255),LEFT('Disaggregation Records'!$D$59:$D$92,255),0))),"")</f>
        <v/>
      </c>
      <c r="E251" s="409" t="str">
        <f t="array" ref="E251">IFERROR(IF(INDEX('Disaggregation Data'!$K$159:$K$310,MATCH(LEFT(M251,255),LEFT('Disaggregation Data'!$J$159:$J$310,255),0))=0,"",INDEX('Disaggregation Data'!$K$159:$K$310,MATCH(LEFT(M251,255),LEFT('Disaggregation Data'!J$159:$J$310,255),0))),"")</f>
        <v/>
      </c>
      <c r="F251" s="409" t="str">
        <f t="array" ref="F251">IFERROR(IF(INDEX('Disaggregation Data'!$L$159:$L$310,MATCH(LEFT(M251,255),LEFT('Disaggregation Data'!$J$159:$J$310,255),0))=0,"",INDEX('Disaggregation Data'!$L$159:$L$310,MATCH(LEFT(M251,255),LEFT('Disaggregation Data'!J$159:$J$310,255),0))),"")</f>
        <v/>
      </c>
      <c r="G251" s="409" t="str">
        <f t="array" ref="G251">IFERROR(IF(INDEX('Disaggregation Data'!$O$159:$O$310,MATCH(LEFT(M251,255),LEFT('Disaggregation Data'!$J$159:$J$310,255),0))=0,"",INDEX('Disaggregation Data'!$O$159:$O$310,MATCH(LEFT(M251,255),LEFT('Disaggregation Data'!J$159:$J$310,255),0))),"")</f>
        <v/>
      </c>
      <c r="H251" s="408" t="str">
        <f t="array" ref="H251">IFERROR(IF(INDEX('Disaggregation Data'!$P$159:$P$310,MATCH(LEFT(M251,255),LEFT('Disaggregation Data'!$J$159:$J$310,255),0))=0,"",INDEX('Disaggregation Data'!$P$159:$P$310,MATCH(LEFT(M251,255),LEFT('Disaggregation Data'!J$159:$J$310,255),0))),"")</f>
        <v/>
      </c>
      <c r="I251" s="409" t="str">
        <f t="array" ref="I251">IFERROR(IF(INDEX('Disaggregation Data'!$M$159:$M$310,MATCH(LEFT(M251,255),LEFT('Disaggregation Data'!$J$159:$J$310,255),0))=0,"",INDEX('Disaggregation Data'!$M$159:$M$310,MATCH(LEFT(M251,255),LEFT('Disaggregation Data'!J$159:$J$310,255),0))),"")</f>
        <v/>
      </c>
      <c r="J251" s="408" t="str">
        <f t="array" ref="J251">IFERROR(IF(INDEX('Disaggregation Data'!$N$159:$N$310,MATCH(LEFT(M251,255),LEFT('Disaggregation Data'!$J$159:$J$310,255),0))=0,"",INDEX('Disaggregation Data'!$N$159:$N$310,MATCH(LEFT(M251,255),LEFT('Disaggregation Data'!J$159:$J$310,255),0))),"")</f>
        <v/>
      </c>
      <c r="K251" s="522">
        <f t="shared" si="16"/>
        <v>43</v>
      </c>
      <c r="L251" s="522" t="str">
        <f t="shared" si="17"/>
        <v/>
      </c>
      <c r="M251" s="522" t="str">
        <f t="shared" si="18"/>
        <v/>
      </c>
      <c r="N251" s="481" t="b">
        <f t="shared" si="19"/>
        <v>0</v>
      </c>
      <c r="O251" s="486" t="s">
        <v>1615</v>
      </c>
      <c r="P251" s="523" t="str">
        <f t="array" ref="P251">IFERROR(IF(INDEX('Disaggregation Records'!$G$59:$G$92,MATCH(LEFT(L251,255),LEFT('Disaggregation Records'!$D$59:$D$92,255),0))=0,"",INDEX('Disaggregation Records'!$G$59:$G$92,MATCH(LEFT(L251,255),LEFT('Disaggregation Records'!$D$59:$D$92,255),0))),"")</f>
        <v/>
      </c>
      <c r="Q251" s="520" t="s">
        <v>710</v>
      </c>
      <c r="R251" s="47"/>
    </row>
    <row r="252" spans="1:18" ht="47.15" customHeight="1" x14ac:dyDescent="0.45">
      <c r="A252" s="406">
        <v>9</v>
      </c>
      <c r="B252" s="521" t="str">
        <f>IFERROR(VLOOKUP(A252,'Outcome Indicators - Section C'!$A$10:$S$27,19,FALSE),"")</f>
        <v/>
      </c>
      <c r="C252" s="426" t="str">
        <f t="array" ref="C252">IFERROR(IF(INDEX('Disaggregation Records'!$E$59:$E$92,MATCH(LEFT(L252,255),LEFT('Disaggregation Records'!$D$59:$D$92,255),0))=0,"",INDEX('Disaggregation Records'!$E$59:$E$92,MATCH(LEFT(L252,255),LEFT('Disaggregation Records'!$D$59:$D$92,255),0))),"")</f>
        <v/>
      </c>
      <c r="D252" s="426" t="str">
        <f t="array" ref="D252">IFERROR(IF(INDEX('Disaggregation Records'!$F$59:$F$92,MATCH(LEFT(L252,255),LEFT('Disaggregation Records'!$D$59:$D$92,255),0))=0,"",INDEX('Disaggregation Records'!$F$59:$F$92,MATCH(LEFT(L252,255),LEFT('Disaggregation Records'!$D$59:$D$92,255),0))),"")</f>
        <v/>
      </c>
      <c r="E252" s="409" t="str">
        <f t="array" ref="E252">IFERROR(IF(INDEX('Disaggregation Data'!$K$159:$K$310,MATCH(LEFT(M252,255),LEFT('Disaggregation Data'!$J$159:$J$310,255),0))=0,"",INDEX('Disaggregation Data'!$K$159:$K$310,MATCH(LEFT(M252,255),LEFT('Disaggregation Data'!J$159:$J$310,255),0))),"")</f>
        <v/>
      </c>
      <c r="F252" s="409" t="str">
        <f t="array" ref="F252">IFERROR(IF(INDEX('Disaggregation Data'!$L$159:$L$310,MATCH(LEFT(M252,255),LEFT('Disaggregation Data'!$J$159:$J$310,255),0))=0,"",INDEX('Disaggregation Data'!$L$159:$L$310,MATCH(LEFT(M252,255),LEFT('Disaggregation Data'!J$159:$J$310,255),0))),"")</f>
        <v/>
      </c>
      <c r="G252" s="409" t="str">
        <f t="array" ref="G252">IFERROR(IF(INDEX('Disaggregation Data'!$O$159:$O$310,MATCH(LEFT(M252,255),LEFT('Disaggregation Data'!$J$159:$J$310,255),0))=0,"",INDEX('Disaggregation Data'!$O$159:$O$310,MATCH(LEFT(M252,255),LEFT('Disaggregation Data'!J$159:$J$310,255),0))),"")</f>
        <v/>
      </c>
      <c r="H252" s="408" t="str">
        <f t="array" ref="H252">IFERROR(IF(INDEX('Disaggregation Data'!$P$159:$P$310,MATCH(LEFT(M252,255),LEFT('Disaggregation Data'!$J$159:$J$310,255),0))=0,"",INDEX('Disaggregation Data'!$P$159:$P$310,MATCH(LEFT(M252,255),LEFT('Disaggregation Data'!J$159:$J$310,255),0))),"")</f>
        <v/>
      </c>
      <c r="I252" s="409" t="str">
        <f t="array" ref="I252">IFERROR(IF(INDEX('Disaggregation Data'!$M$159:$M$310,MATCH(LEFT(M252,255),LEFT('Disaggregation Data'!$J$159:$J$310,255),0))=0,"",INDEX('Disaggregation Data'!$M$159:$M$310,MATCH(LEFT(M252,255),LEFT('Disaggregation Data'!J$159:$J$310,255),0))),"")</f>
        <v/>
      </c>
      <c r="J252" s="408" t="str">
        <f t="array" ref="J252">IFERROR(IF(INDEX('Disaggregation Data'!$N$159:$N$310,MATCH(LEFT(M252,255),LEFT('Disaggregation Data'!$J$159:$J$310,255),0))=0,"",INDEX('Disaggregation Data'!$N$159:$N$310,MATCH(LEFT(M252,255),LEFT('Disaggregation Data'!J$159:$J$310,255),0))),"")</f>
        <v/>
      </c>
      <c r="K252" s="522">
        <f t="shared" si="16"/>
        <v>44</v>
      </c>
      <c r="L252" s="522" t="str">
        <f t="shared" si="17"/>
        <v/>
      </c>
      <c r="M252" s="522" t="str">
        <f t="shared" si="18"/>
        <v/>
      </c>
      <c r="N252" s="481" t="b">
        <f t="shared" si="19"/>
        <v>0</v>
      </c>
      <c r="O252" s="486" t="s">
        <v>1616</v>
      </c>
      <c r="P252" s="523" t="str">
        <f t="array" ref="P252">IFERROR(IF(INDEX('Disaggregation Records'!$G$59:$G$92,MATCH(LEFT(L252,255),LEFT('Disaggregation Records'!$D$59:$D$92,255),0))=0,"",INDEX('Disaggregation Records'!$G$59:$G$92,MATCH(LEFT(L252,255),LEFT('Disaggregation Records'!$D$59:$D$92,255),0))),"")</f>
        <v/>
      </c>
      <c r="Q252" s="520" t="s">
        <v>710</v>
      </c>
      <c r="R252" s="47"/>
    </row>
    <row r="253" spans="1:18" ht="47.15" customHeight="1" x14ac:dyDescent="0.45">
      <c r="A253" s="406">
        <v>9</v>
      </c>
      <c r="B253" s="521" t="str">
        <f>IFERROR(VLOOKUP(A253,'Outcome Indicators - Section C'!$A$10:$S$27,19,FALSE),"")</f>
        <v/>
      </c>
      <c r="C253" s="426" t="str">
        <f t="array" ref="C253">IFERROR(IF(INDEX('Disaggregation Records'!$E$59:$E$92,MATCH(LEFT(L253,255),LEFT('Disaggregation Records'!$D$59:$D$92,255),0))=0,"",INDEX('Disaggregation Records'!$E$59:$E$92,MATCH(LEFT(L253,255),LEFT('Disaggregation Records'!$D$59:$D$92,255),0))),"")</f>
        <v/>
      </c>
      <c r="D253" s="426" t="str">
        <f t="array" ref="D253">IFERROR(IF(INDEX('Disaggregation Records'!$F$59:$F$92,MATCH(LEFT(L253,255),LEFT('Disaggregation Records'!$D$59:$D$92,255),0))=0,"",INDEX('Disaggregation Records'!$F$59:$F$92,MATCH(LEFT(L253,255),LEFT('Disaggregation Records'!$D$59:$D$92,255),0))),"")</f>
        <v/>
      </c>
      <c r="E253" s="409" t="str">
        <f t="array" ref="E253">IFERROR(IF(INDEX('Disaggregation Data'!$K$159:$K$310,MATCH(LEFT(M253,255),LEFT('Disaggregation Data'!$J$159:$J$310,255),0))=0,"",INDEX('Disaggregation Data'!$K$159:$K$310,MATCH(LEFT(M253,255),LEFT('Disaggregation Data'!J$159:$J$310,255),0))),"")</f>
        <v/>
      </c>
      <c r="F253" s="409" t="str">
        <f t="array" ref="F253">IFERROR(IF(INDEX('Disaggregation Data'!$L$159:$L$310,MATCH(LEFT(M253,255),LEFT('Disaggregation Data'!$J$159:$J$310,255),0))=0,"",INDEX('Disaggregation Data'!$L$159:$L$310,MATCH(LEFT(M253,255),LEFT('Disaggregation Data'!J$159:$J$310,255),0))),"")</f>
        <v/>
      </c>
      <c r="G253" s="409" t="str">
        <f t="array" ref="G253">IFERROR(IF(INDEX('Disaggregation Data'!$O$159:$O$310,MATCH(LEFT(M253,255),LEFT('Disaggregation Data'!$J$159:$J$310,255),0))=0,"",INDEX('Disaggregation Data'!$O$159:$O$310,MATCH(LEFT(M253,255),LEFT('Disaggregation Data'!J$159:$J$310,255),0))),"")</f>
        <v/>
      </c>
      <c r="H253" s="408" t="str">
        <f t="array" ref="H253">IFERROR(IF(INDEX('Disaggregation Data'!$P$159:$P$310,MATCH(LEFT(M253,255),LEFT('Disaggregation Data'!$J$159:$J$310,255),0))=0,"",INDEX('Disaggregation Data'!$P$159:$P$310,MATCH(LEFT(M253,255),LEFT('Disaggregation Data'!J$159:$J$310,255),0))),"")</f>
        <v/>
      </c>
      <c r="I253" s="409" t="str">
        <f t="array" ref="I253">IFERROR(IF(INDEX('Disaggregation Data'!$M$159:$M$310,MATCH(LEFT(M253,255),LEFT('Disaggregation Data'!$J$159:$J$310,255),0))=0,"",INDEX('Disaggregation Data'!$M$159:$M$310,MATCH(LEFT(M253,255),LEFT('Disaggregation Data'!J$159:$J$310,255),0))),"")</f>
        <v/>
      </c>
      <c r="J253" s="408" t="str">
        <f t="array" ref="J253">IFERROR(IF(INDEX('Disaggregation Data'!$N$159:$N$310,MATCH(LEFT(M253,255),LEFT('Disaggregation Data'!$J$159:$J$310,255),0))=0,"",INDEX('Disaggregation Data'!$N$159:$N$310,MATCH(LEFT(M253,255),LEFT('Disaggregation Data'!J$159:$J$310,255),0))),"")</f>
        <v/>
      </c>
      <c r="K253" s="522">
        <f t="shared" si="16"/>
        <v>45</v>
      </c>
      <c r="L253" s="522" t="str">
        <f t="shared" si="17"/>
        <v/>
      </c>
      <c r="M253" s="522" t="str">
        <f t="shared" si="18"/>
        <v/>
      </c>
      <c r="N253" s="481" t="b">
        <f t="shared" si="19"/>
        <v>0</v>
      </c>
      <c r="O253" s="486" t="s">
        <v>1617</v>
      </c>
      <c r="P253" s="523" t="str">
        <f t="array" ref="P253">IFERROR(IF(INDEX('Disaggregation Records'!$G$59:$G$92,MATCH(LEFT(L253,255),LEFT('Disaggregation Records'!$D$59:$D$92,255),0))=0,"",INDEX('Disaggregation Records'!$G$59:$G$92,MATCH(LEFT(L253,255),LEFT('Disaggregation Records'!$D$59:$D$92,255),0))),"")</f>
        <v/>
      </c>
      <c r="Q253" s="520" t="s">
        <v>710</v>
      </c>
      <c r="R253" s="47"/>
    </row>
    <row r="254" spans="1:18" ht="47.15" customHeight="1" x14ac:dyDescent="0.45">
      <c r="A254" s="406">
        <v>9</v>
      </c>
      <c r="B254" s="521" t="str">
        <f>IFERROR(VLOOKUP(A254,'Outcome Indicators - Section C'!$A$10:$S$27,19,FALSE),"")</f>
        <v/>
      </c>
      <c r="C254" s="426" t="str">
        <f t="array" ref="C254">IFERROR(IF(INDEX('Disaggregation Records'!$E$59:$E$92,MATCH(LEFT(L254,255),LEFT('Disaggregation Records'!$D$59:$D$92,255),0))=0,"",INDEX('Disaggregation Records'!$E$59:$E$92,MATCH(LEFT(L254,255),LEFT('Disaggregation Records'!$D$59:$D$92,255),0))),"")</f>
        <v/>
      </c>
      <c r="D254" s="426" t="str">
        <f t="array" ref="D254">IFERROR(IF(INDEX('Disaggregation Records'!$F$59:$F$92,MATCH(LEFT(L254,255),LEFT('Disaggregation Records'!$D$59:$D$92,255),0))=0,"",INDEX('Disaggregation Records'!$F$59:$F$92,MATCH(LEFT(L254,255),LEFT('Disaggregation Records'!$D$59:$D$92,255),0))),"")</f>
        <v/>
      </c>
      <c r="E254" s="409" t="str">
        <f t="array" ref="E254">IFERROR(IF(INDEX('Disaggregation Data'!$K$159:$K$310,MATCH(LEFT(M254,255),LEFT('Disaggregation Data'!$J$159:$J$310,255),0))=0,"",INDEX('Disaggregation Data'!$K$159:$K$310,MATCH(LEFT(M254,255),LEFT('Disaggregation Data'!J$159:$J$310,255),0))),"")</f>
        <v/>
      </c>
      <c r="F254" s="409" t="str">
        <f t="array" ref="F254">IFERROR(IF(INDEX('Disaggregation Data'!$L$159:$L$310,MATCH(LEFT(M254,255),LEFT('Disaggregation Data'!$J$159:$J$310,255),0))=0,"",INDEX('Disaggregation Data'!$L$159:$L$310,MATCH(LEFT(M254,255),LEFT('Disaggregation Data'!J$159:$J$310,255),0))),"")</f>
        <v/>
      </c>
      <c r="G254" s="409" t="str">
        <f t="array" ref="G254">IFERROR(IF(INDEX('Disaggregation Data'!$O$159:$O$310,MATCH(LEFT(M254,255),LEFT('Disaggregation Data'!$J$159:$J$310,255),0))=0,"",INDEX('Disaggregation Data'!$O$159:$O$310,MATCH(LEFT(M254,255),LEFT('Disaggregation Data'!J$159:$J$310,255),0))),"")</f>
        <v/>
      </c>
      <c r="H254" s="408" t="str">
        <f t="array" ref="H254">IFERROR(IF(INDEX('Disaggregation Data'!$P$159:$P$310,MATCH(LEFT(M254,255),LEFT('Disaggregation Data'!$J$159:$J$310,255),0))=0,"",INDEX('Disaggregation Data'!$P$159:$P$310,MATCH(LEFT(M254,255),LEFT('Disaggregation Data'!J$159:$J$310,255),0))),"")</f>
        <v/>
      </c>
      <c r="I254" s="409" t="str">
        <f t="array" ref="I254">IFERROR(IF(INDEX('Disaggregation Data'!$M$159:$M$310,MATCH(LEFT(M254,255),LEFT('Disaggregation Data'!$J$159:$J$310,255),0))=0,"",INDEX('Disaggregation Data'!$M$159:$M$310,MATCH(LEFT(M254,255),LEFT('Disaggregation Data'!J$159:$J$310,255),0))),"")</f>
        <v/>
      </c>
      <c r="J254" s="408" t="str">
        <f t="array" ref="J254">IFERROR(IF(INDEX('Disaggregation Data'!$N$159:$N$310,MATCH(LEFT(M254,255),LEFT('Disaggregation Data'!$J$159:$J$310,255),0))=0,"",INDEX('Disaggregation Data'!$N$159:$N$310,MATCH(LEFT(M254,255),LEFT('Disaggregation Data'!J$159:$J$310,255),0))),"")</f>
        <v/>
      </c>
      <c r="K254" s="522">
        <f t="shared" si="16"/>
        <v>46</v>
      </c>
      <c r="L254" s="522" t="str">
        <f t="shared" si="17"/>
        <v/>
      </c>
      <c r="M254" s="522" t="str">
        <f t="shared" si="18"/>
        <v/>
      </c>
      <c r="N254" s="481" t="b">
        <f t="shared" si="19"/>
        <v>0</v>
      </c>
      <c r="O254" s="486" t="s">
        <v>1618</v>
      </c>
      <c r="P254" s="523" t="str">
        <f t="array" ref="P254">IFERROR(IF(INDEX('Disaggregation Records'!$G$59:$G$92,MATCH(LEFT(L254,255),LEFT('Disaggregation Records'!$D$59:$D$92,255),0))=0,"",INDEX('Disaggregation Records'!$G$59:$G$92,MATCH(LEFT(L254,255),LEFT('Disaggregation Records'!$D$59:$D$92,255),0))),"")</f>
        <v/>
      </c>
      <c r="Q254" s="520" t="s">
        <v>710</v>
      </c>
      <c r="R254" s="47"/>
    </row>
    <row r="255" spans="1:18" ht="47.15" customHeight="1" x14ac:dyDescent="0.45">
      <c r="A255" s="406">
        <v>9</v>
      </c>
      <c r="B255" s="521" t="str">
        <f>IFERROR(VLOOKUP(A255,'Outcome Indicators - Section C'!$A$10:$S$27,19,FALSE),"")</f>
        <v/>
      </c>
      <c r="C255" s="426" t="str">
        <f t="array" ref="C255">IFERROR(IF(INDEX('Disaggregation Records'!$E$59:$E$92,MATCH(LEFT(L255,255),LEFT('Disaggregation Records'!$D$59:$D$92,255),0))=0,"",INDEX('Disaggregation Records'!$E$59:$E$92,MATCH(LEFT(L255,255),LEFT('Disaggregation Records'!$D$59:$D$92,255),0))),"")</f>
        <v/>
      </c>
      <c r="D255" s="426" t="str">
        <f t="array" ref="D255">IFERROR(IF(INDEX('Disaggregation Records'!$F$59:$F$92,MATCH(LEFT(L255,255),LEFT('Disaggregation Records'!$D$59:$D$92,255),0))=0,"",INDEX('Disaggregation Records'!$F$59:$F$92,MATCH(LEFT(L255,255),LEFT('Disaggregation Records'!$D$59:$D$92,255),0))),"")</f>
        <v/>
      </c>
      <c r="E255" s="409" t="str">
        <f t="array" ref="E255">IFERROR(IF(INDEX('Disaggregation Data'!$K$159:$K$310,MATCH(LEFT(M255,255),LEFT('Disaggregation Data'!$J$159:$J$310,255),0))=0,"",INDEX('Disaggregation Data'!$K$159:$K$310,MATCH(LEFT(M255,255),LEFT('Disaggregation Data'!J$159:$J$310,255),0))),"")</f>
        <v/>
      </c>
      <c r="F255" s="409" t="str">
        <f t="array" ref="F255">IFERROR(IF(INDEX('Disaggregation Data'!$L$159:$L$310,MATCH(LEFT(M255,255),LEFT('Disaggregation Data'!$J$159:$J$310,255),0))=0,"",INDEX('Disaggregation Data'!$L$159:$L$310,MATCH(LEFT(M255,255),LEFT('Disaggregation Data'!J$159:$J$310,255),0))),"")</f>
        <v/>
      </c>
      <c r="G255" s="409" t="str">
        <f t="array" ref="G255">IFERROR(IF(INDEX('Disaggregation Data'!$O$159:$O$310,MATCH(LEFT(M255,255),LEFT('Disaggregation Data'!$J$159:$J$310,255),0))=0,"",INDEX('Disaggregation Data'!$O$159:$O$310,MATCH(LEFT(M255,255),LEFT('Disaggregation Data'!J$159:$J$310,255),0))),"")</f>
        <v/>
      </c>
      <c r="H255" s="408" t="str">
        <f t="array" ref="H255">IFERROR(IF(INDEX('Disaggregation Data'!$P$159:$P$310,MATCH(LEFT(M255,255),LEFT('Disaggregation Data'!$J$159:$J$310,255),0))=0,"",INDEX('Disaggregation Data'!$P$159:$P$310,MATCH(LEFT(M255,255),LEFT('Disaggregation Data'!J$159:$J$310,255),0))),"")</f>
        <v/>
      </c>
      <c r="I255" s="409" t="str">
        <f t="array" ref="I255">IFERROR(IF(INDEX('Disaggregation Data'!$M$159:$M$310,MATCH(LEFT(M255,255),LEFT('Disaggregation Data'!$J$159:$J$310,255),0))=0,"",INDEX('Disaggregation Data'!$M$159:$M$310,MATCH(LEFT(M255,255),LEFT('Disaggregation Data'!J$159:$J$310,255),0))),"")</f>
        <v/>
      </c>
      <c r="J255" s="408" t="str">
        <f t="array" ref="J255">IFERROR(IF(INDEX('Disaggregation Data'!$N$159:$N$310,MATCH(LEFT(M255,255),LEFT('Disaggregation Data'!$J$159:$J$310,255),0))=0,"",INDEX('Disaggregation Data'!$N$159:$N$310,MATCH(LEFT(M255,255),LEFT('Disaggregation Data'!J$159:$J$310,255),0))),"")</f>
        <v/>
      </c>
      <c r="K255" s="522">
        <f t="shared" si="16"/>
        <v>47</v>
      </c>
      <c r="L255" s="522" t="str">
        <f t="shared" si="17"/>
        <v/>
      </c>
      <c r="M255" s="522" t="str">
        <f t="shared" si="18"/>
        <v/>
      </c>
      <c r="N255" s="481" t="b">
        <f t="shared" si="19"/>
        <v>0</v>
      </c>
      <c r="O255" s="486" t="s">
        <v>1619</v>
      </c>
      <c r="P255" s="523" t="str">
        <f t="array" ref="P255">IFERROR(IF(INDEX('Disaggregation Records'!$G$59:$G$92,MATCH(LEFT(L255,255),LEFT('Disaggregation Records'!$D$59:$D$92,255),0))=0,"",INDEX('Disaggregation Records'!$G$59:$G$92,MATCH(LEFT(L255,255),LEFT('Disaggregation Records'!$D$59:$D$92,255),0))),"")</f>
        <v/>
      </c>
      <c r="Q255" s="520" t="s">
        <v>710</v>
      </c>
      <c r="R255" s="47"/>
    </row>
    <row r="256" spans="1:18" ht="47.15" customHeight="1" x14ac:dyDescent="0.45">
      <c r="A256" s="406">
        <v>9</v>
      </c>
      <c r="B256" s="521" t="str">
        <f>IFERROR(VLOOKUP(A256,'Outcome Indicators - Section C'!$A$10:$S$27,19,FALSE),"")</f>
        <v/>
      </c>
      <c r="C256" s="426" t="str">
        <f t="array" ref="C256">IFERROR(IF(INDEX('Disaggregation Records'!$E$59:$E$92,MATCH(LEFT(L256,255),LEFT('Disaggregation Records'!$D$59:$D$92,255),0))=0,"",INDEX('Disaggregation Records'!$E$59:$E$92,MATCH(LEFT(L256,255),LEFT('Disaggregation Records'!$D$59:$D$92,255),0))),"")</f>
        <v/>
      </c>
      <c r="D256" s="426" t="str">
        <f t="array" ref="D256">IFERROR(IF(INDEX('Disaggregation Records'!$F$59:$F$92,MATCH(LEFT(L256,255),LEFT('Disaggregation Records'!$D$59:$D$92,255),0))=0,"",INDEX('Disaggregation Records'!$F$59:$F$92,MATCH(LEFT(L256,255),LEFT('Disaggregation Records'!$D$59:$D$92,255),0))),"")</f>
        <v/>
      </c>
      <c r="E256" s="409" t="str">
        <f t="array" ref="E256">IFERROR(IF(INDEX('Disaggregation Data'!$K$159:$K$310,MATCH(LEFT(M256,255),LEFT('Disaggregation Data'!$J$159:$J$310,255),0))=0,"",INDEX('Disaggregation Data'!$K$159:$K$310,MATCH(LEFT(M256,255),LEFT('Disaggregation Data'!J$159:$J$310,255),0))),"")</f>
        <v/>
      </c>
      <c r="F256" s="409" t="str">
        <f t="array" ref="F256">IFERROR(IF(INDEX('Disaggregation Data'!$L$159:$L$310,MATCH(LEFT(M256,255),LEFT('Disaggregation Data'!$J$159:$J$310,255),0))=0,"",INDEX('Disaggregation Data'!$L$159:$L$310,MATCH(LEFT(M256,255),LEFT('Disaggregation Data'!J$159:$J$310,255),0))),"")</f>
        <v/>
      </c>
      <c r="G256" s="409" t="str">
        <f t="array" ref="G256">IFERROR(IF(INDEX('Disaggregation Data'!$O$159:$O$310,MATCH(LEFT(M256,255),LEFT('Disaggregation Data'!$J$159:$J$310,255),0))=0,"",INDEX('Disaggregation Data'!$O$159:$O$310,MATCH(LEFT(M256,255),LEFT('Disaggregation Data'!J$159:$J$310,255),0))),"")</f>
        <v/>
      </c>
      <c r="H256" s="408" t="str">
        <f t="array" ref="H256">IFERROR(IF(INDEX('Disaggregation Data'!$P$159:$P$310,MATCH(LEFT(M256,255),LEFT('Disaggregation Data'!$J$159:$J$310,255),0))=0,"",INDEX('Disaggregation Data'!$P$159:$P$310,MATCH(LEFT(M256,255),LEFT('Disaggregation Data'!J$159:$J$310,255),0))),"")</f>
        <v/>
      </c>
      <c r="I256" s="409" t="str">
        <f t="array" ref="I256">IFERROR(IF(INDEX('Disaggregation Data'!$M$159:$M$310,MATCH(LEFT(M256,255),LEFT('Disaggregation Data'!$J$159:$J$310,255),0))=0,"",INDEX('Disaggregation Data'!$M$159:$M$310,MATCH(LEFT(M256,255),LEFT('Disaggregation Data'!J$159:$J$310,255),0))),"")</f>
        <v/>
      </c>
      <c r="J256" s="408" t="str">
        <f t="array" ref="J256">IFERROR(IF(INDEX('Disaggregation Data'!$N$159:$N$310,MATCH(LEFT(M256,255),LEFT('Disaggregation Data'!$J$159:$J$310,255),0))=0,"",INDEX('Disaggregation Data'!$N$159:$N$310,MATCH(LEFT(M256,255),LEFT('Disaggregation Data'!J$159:$J$310,255),0))),"")</f>
        <v/>
      </c>
      <c r="K256" s="522">
        <f t="shared" si="16"/>
        <v>48</v>
      </c>
      <c r="L256" s="522" t="str">
        <f t="shared" si="17"/>
        <v/>
      </c>
      <c r="M256" s="522" t="str">
        <f t="shared" si="18"/>
        <v/>
      </c>
      <c r="N256" s="481" t="b">
        <f t="shared" si="19"/>
        <v>0</v>
      </c>
      <c r="O256" s="486" t="s">
        <v>1620</v>
      </c>
      <c r="P256" s="523" t="str">
        <f t="array" ref="P256">IFERROR(IF(INDEX('Disaggregation Records'!$G$59:$G$92,MATCH(LEFT(L256,255),LEFT('Disaggregation Records'!$D$59:$D$92,255),0))=0,"",INDEX('Disaggregation Records'!$G$59:$G$92,MATCH(LEFT(L256,255),LEFT('Disaggregation Records'!$D$59:$D$92,255),0))),"")</f>
        <v/>
      </c>
      <c r="Q256" s="520" t="s">
        <v>710</v>
      </c>
      <c r="R256" s="47"/>
    </row>
    <row r="257" spans="1:18" ht="47.15" customHeight="1" x14ac:dyDescent="0.45">
      <c r="A257" s="406">
        <v>9</v>
      </c>
      <c r="B257" s="521" t="str">
        <f>IFERROR(VLOOKUP(A257,'Outcome Indicators - Section C'!$A$10:$S$27,19,FALSE),"")</f>
        <v/>
      </c>
      <c r="C257" s="426" t="str">
        <f t="array" ref="C257">IFERROR(IF(INDEX('Disaggregation Records'!$E$59:$E$92,MATCH(LEFT(L257,255),LEFT('Disaggregation Records'!$D$59:$D$92,255),0))=0,"",INDEX('Disaggregation Records'!$E$59:$E$92,MATCH(LEFT(L257,255),LEFT('Disaggregation Records'!$D$59:$D$92,255),0))),"")</f>
        <v/>
      </c>
      <c r="D257" s="426" t="str">
        <f t="array" ref="D257">IFERROR(IF(INDEX('Disaggregation Records'!$F$59:$F$92,MATCH(LEFT(L257,255),LEFT('Disaggregation Records'!$D$59:$D$92,255),0))=0,"",INDEX('Disaggregation Records'!$F$59:$F$92,MATCH(LEFT(L257,255),LEFT('Disaggregation Records'!$D$59:$D$92,255),0))),"")</f>
        <v/>
      </c>
      <c r="E257" s="409" t="str">
        <f t="array" ref="E257">IFERROR(IF(INDEX('Disaggregation Data'!$K$159:$K$310,MATCH(LEFT(M257,255),LEFT('Disaggregation Data'!$J$159:$J$310,255),0))=0,"",INDEX('Disaggregation Data'!$K$159:$K$310,MATCH(LEFT(M257,255),LEFT('Disaggregation Data'!J$159:$J$310,255),0))),"")</f>
        <v/>
      </c>
      <c r="F257" s="409" t="str">
        <f t="array" ref="F257">IFERROR(IF(INDEX('Disaggregation Data'!$L$159:$L$310,MATCH(LEFT(M257,255),LEFT('Disaggregation Data'!$J$159:$J$310,255),0))=0,"",INDEX('Disaggregation Data'!$L$159:$L$310,MATCH(LEFT(M257,255),LEFT('Disaggregation Data'!J$159:$J$310,255),0))),"")</f>
        <v/>
      </c>
      <c r="G257" s="409" t="str">
        <f t="array" ref="G257">IFERROR(IF(INDEX('Disaggregation Data'!$O$159:$O$310,MATCH(LEFT(M257,255),LEFT('Disaggregation Data'!$J$159:$J$310,255),0))=0,"",INDEX('Disaggregation Data'!$O$159:$O$310,MATCH(LEFT(M257,255),LEFT('Disaggregation Data'!J$159:$J$310,255),0))),"")</f>
        <v/>
      </c>
      <c r="H257" s="408" t="str">
        <f t="array" ref="H257">IFERROR(IF(INDEX('Disaggregation Data'!$P$159:$P$310,MATCH(LEFT(M257,255),LEFT('Disaggregation Data'!$J$159:$J$310,255),0))=0,"",INDEX('Disaggregation Data'!$P$159:$P$310,MATCH(LEFT(M257,255),LEFT('Disaggregation Data'!J$159:$J$310,255),0))),"")</f>
        <v/>
      </c>
      <c r="I257" s="409" t="str">
        <f t="array" ref="I257">IFERROR(IF(INDEX('Disaggregation Data'!$M$159:$M$310,MATCH(LEFT(M257,255),LEFT('Disaggregation Data'!$J$159:$J$310,255),0))=0,"",INDEX('Disaggregation Data'!$M$159:$M$310,MATCH(LEFT(M257,255),LEFT('Disaggregation Data'!J$159:$J$310,255),0))),"")</f>
        <v/>
      </c>
      <c r="J257" s="408" t="str">
        <f t="array" ref="J257">IFERROR(IF(INDEX('Disaggregation Data'!$N$159:$N$310,MATCH(LEFT(M257,255),LEFT('Disaggregation Data'!$J$159:$J$310,255),0))=0,"",INDEX('Disaggregation Data'!$N$159:$N$310,MATCH(LEFT(M257,255),LEFT('Disaggregation Data'!J$159:$J$310,255),0))),"")</f>
        <v/>
      </c>
      <c r="K257" s="522">
        <f t="shared" si="16"/>
        <v>49</v>
      </c>
      <c r="L257" s="522" t="str">
        <f t="shared" si="17"/>
        <v/>
      </c>
      <c r="M257" s="522" t="str">
        <f t="shared" si="18"/>
        <v/>
      </c>
      <c r="N257" s="481" t="b">
        <f t="shared" si="19"/>
        <v>0</v>
      </c>
      <c r="O257" s="486" t="s">
        <v>1621</v>
      </c>
      <c r="P257" s="523" t="str">
        <f t="array" ref="P257">IFERROR(IF(INDEX('Disaggregation Records'!$G$59:$G$92,MATCH(LEFT(L257,255),LEFT('Disaggregation Records'!$D$59:$D$92,255),0))=0,"",INDEX('Disaggregation Records'!$G$59:$G$92,MATCH(LEFT(L257,255),LEFT('Disaggregation Records'!$D$59:$D$92,255),0))),"")</f>
        <v/>
      </c>
      <c r="Q257" s="520" t="s">
        <v>710</v>
      </c>
      <c r="R257" s="47"/>
    </row>
    <row r="258" spans="1:18" ht="47.15" customHeight="1" x14ac:dyDescent="0.45">
      <c r="A258" s="406">
        <v>10</v>
      </c>
      <c r="B258" s="521" t="str">
        <f>IFERROR(VLOOKUP(A258,'Outcome Indicators - Section C'!$A$10:$S$27,19,FALSE),"")</f>
        <v/>
      </c>
      <c r="C258" s="426" t="str">
        <f t="array" ref="C258">IFERROR(IF(INDEX('Disaggregation Records'!$E$59:$E$92,MATCH(LEFT(L258,255),LEFT('Disaggregation Records'!$D$59:$D$92,255),0))=0,"",INDEX('Disaggregation Records'!$E$59:$E$92,MATCH(LEFT(L258,255),LEFT('Disaggregation Records'!$D$59:$D$92,255),0))),"")</f>
        <v/>
      </c>
      <c r="D258" s="426" t="str">
        <f t="array" ref="D258">IFERROR(IF(INDEX('Disaggregation Records'!$F$59:$F$92,MATCH(LEFT(L258,255),LEFT('Disaggregation Records'!$D$59:$D$92,255),0))=0,"",INDEX('Disaggregation Records'!$F$59:$F$92,MATCH(LEFT(L258,255),LEFT('Disaggregation Records'!$D$59:$D$92,255),0))),"")</f>
        <v/>
      </c>
      <c r="E258" s="409" t="str">
        <f t="array" ref="E258">IFERROR(IF(INDEX('Disaggregation Data'!$K$159:$K$310,MATCH(LEFT(M258,255),LEFT('Disaggregation Data'!$J$159:$J$310,255),0))=0,"",INDEX('Disaggregation Data'!$K$159:$K$310,MATCH(LEFT(M258,255),LEFT('Disaggregation Data'!J$159:$J$310,255),0))),"")</f>
        <v/>
      </c>
      <c r="F258" s="409" t="str">
        <f t="array" ref="F258">IFERROR(IF(INDEX('Disaggregation Data'!$L$159:$L$310,MATCH(LEFT(M258,255),LEFT('Disaggregation Data'!$J$159:$J$310,255),0))=0,"",INDEX('Disaggregation Data'!$L$159:$L$310,MATCH(LEFT(M258,255),LEFT('Disaggregation Data'!J$159:$J$310,255),0))),"")</f>
        <v/>
      </c>
      <c r="G258" s="409" t="str">
        <f t="array" ref="G258">IFERROR(IF(INDEX('Disaggregation Data'!$O$159:$O$310,MATCH(LEFT(M258,255),LEFT('Disaggregation Data'!$J$159:$J$310,255),0))=0,"",INDEX('Disaggregation Data'!$O$159:$O$310,MATCH(LEFT(M258,255),LEFT('Disaggregation Data'!J$159:$J$310,255),0))),"")</f>
        <v/>
      </c>
      <c r="H258" s="408" t="str">
        <f t="array" ref="H258">IFERROR(IF(INDEX('Disaggregation Data'!$P$159:$P$310,MATCH(LEFT(M258,255),LEFT('Disaggregation Data'!$J$159:$J$310,255),0))=0,"",INDEX('Disaggregation Data'!$P$159:$P$310,MATCH(LEFT(M258,255),LEFT('Disaggregation Data'!J$159:$J$310,255),0))),"")</f>
        <v/>
      </c>
      <c r="I258" s="409" t="str">
        <f t="array" ref="I258">IFERROR(IF(INDEX('Disaggregation Data'!$M$159:$M$310,MATCH(LEFT(M258,255),LEFT('Disaggregation Data'!$J$159:$J$310,255),0))=0,"",INDEX('Disaggregation Data'!$M$159:$M$310,MATCH(LEFT(M258,255),LEFT('Disaggregation Data'!J$159:$J$310,255),0))),"")</f>
        <v/>
      </c>
      <c r="J258" s="408" t="str">
        <f t="array" ref="J258">IFERROR(IF(INDEX('Disaggregation Data'!$N$159:$N$310,MATCH(LEFT(M258,255),LEFT('Disaggregation Data'!$J$159:$J$310,255),0))=0,"",INDEX('Disaggregation Data'!$N$159:$N$310,MATCH(LEFT(M258,255),LEFT('Disaggregation Data'!J$159:$J$310,255),0))),"")</f>
        <v/>
      </c>
      <c r="K258" s="522">
        <f t="shared" si="16"/>
        <v>50</v>
      </c>
      <c r="L258" s="522" t="str">
        <f t="shared" si="17"/>
        <v/>
      </c>
      <c r="M258" s="522" t="str">
        <f t="shared" si="18"/>
        <v/>
      </c>
      <c r="N258" s="481" t="b">
        <f t="shared" si="19"/>
        <v>0</v>
      </c>
      <c r="O258" s="486" t="s">
        <v>1622</v>
      </c>
      <c r="P258" s="523" t="str">
        <f t="array" ref="P258">IFERROR(IF(INDEX('Disaggregation Records'!$G$59:$G$92,MATCH(LEFT(L258,255),LEFT('Disaggregation Records'!$D$59:$D$92,255),0))=0,"",INDEX('Disaggregation Records'!$G$59:$G$92,MATCH(LEFT(L258,255),LEFT('Disaggregation Records'!$D$59:$D$92,255),0))),"")</f>
        <v/>
      </c>
      <c r="Q258" s="520" t="s">
        <v>711</v>
      </c>
      <c r="R258" s="47"/>
    </row>
    <row r="259" spans="1:18" ht="47.15" customHeight="1" x14ac:dyDescent="0.45">
      <c r="A259" s="406">
        <v>10</v>
      </c>
      <c r="B259" s="521" t="str">
        <f>IFERROR(VLOOKUP(A259,'Outcome Indicators - Section C'!$A$10:$S$27,19,FALSE),"")</f>
        <v/>
      </c>
      <c r="C259" s="426" t="str">
        <f t="array" ref="C259">IFERROR(IF(INDEX('Disaggregation Records'!$E$59:$E$92,MATCH(LEFT(L259,255),LEFT('Disaggregation Records'!$D$59:$D$92,255),0))=0,"",INDEX('Disaggregation Records'!$E$59:$E$92,MATCH(LEFT(L259,255),LEFT('Disaggregation Records'!$D$59:$D$92,255),0))),"")</f>
        <v/>
      </c>
      <c r="D259" s="426" t="str">
        <f t="array" ref="D259">IFERROR(IF(INDEX('Disaggregation Records'!$F$59:$F$92,MATCH(LEFT(L259,255),LEFT('Disaggregation Records'!$D$59:$D$92,255),0))=0,"",INDEX('Disaggregation Records'!$F$59:$F$92,MATCH(LEFT(L259,255),LEFT('Disaggregation Records'!$D$59:$D$92,255),0))),"")</f>
        <v/>
      </c>
      <c r="E259" s="409" t="str">
        <f t="array" ref="E259">IFERROR(IF(INDEX('Disaggregation Data'!$K$159:$K$310,MATCH(LEFT(M259,255),LEFT('Disaggregation Data'!$J$159:$J$310,255),0))=0,"",INDEX('Disaggregation Data'!$K$159:$K$310,MATCH(LEFT(M259,255),LEFT('Disaggregation Data'!J$159:$J$310,255),0))),"")</f>
        <v/>
      </c>
      <c r="F259" s="409" t="str">
        <f t="array" ref="F259">IFERROR(IF(INDEX('Disaggregation Data'!$L$159:$L$310,MATCH(LEFT(M259,255),LEFT('Disaggregation Data'!$J$159:$J$310,255),0))=0,"",INDEX('Disaggregation Data'!$L$159:$L$310,MATCH(LEFT(M259,255),LEFT('Disaggregation Data'!J$159:$J$310,255),0))),"")</f>
        <v/>
      </c>
      <c r="G259" s="409" t="str">
        <f t="array" ref="G259">IFERROR(IF(INDEX('Disaggregation Data'!$O$159:$O$310,MATCH(LEFT(M259,255),LEFT('Disaggregation Data'!$J$159:$J$310,255),0))=0,"",INDEX('Disaggregation Data'!$O$159:$O$310,MATCH(LEFT(M259,255),LEFT('Disaggregation Data'!J$159:$J$310,255),0))),"")</f>
        <v/>
      </c>
      <c r="H259" s="408" t="str">
        <f t="array" ref="H259">IFERROR(IF(INDEX('Disaggregation Data'!$P$159:$P$310,MATCH(LEFT(M259,255),LEFT('Disaggregation Data'!$J$159:$J$310,255),0))=0,"",INDEX('Disaggregation Data'!$P$159:$P$310,MATCH(LEFT(M259,255),LEFT('Disaggregation Data'!J$159:$J$310,255),0))),"")</f>
        <v/>
      </c>
      <c r="I259" s="409" t="str">
        <f t="array" ref="I259">IFERROR(IF(INDEX('Disaggregation Data'!$M$159:$M$310,MATCH(LEFT(M259,255),LEFT('Disaggregation Data'!$J$159:$J$310,255),0))=0,"",INDEX('Disaggregation Data'!$M$159:$M$310,MATCH(LEFT(M259,255),LEFT('Disaggregation Data'!J$159:$J$310,255),0))),"")</f>
        <v/>
      </c>
      <c r="J259" s="408" t="str">
        <f t="array" ref="J259">IFERROR(IF(INDEX('Disaggregation Data'!$N$159:$N$310,MATCH(LEFT(M259,255),LEFT('Disaggregation Data'!$J$159:$J$310,255),0))=0,"",INDEX('Disaggregation Data'!$N$159:$N$310,MATCH(LEFT(M259,255),LEFT('Disaggregation Data'!J$159:$J$310,255),0))),"")</f>
        <v/>
      </c>
      <c r="K259" s="522">
        <f t="shared" si="16"/>
        <v>51</v>
      </c>
      <c r="L259" s="522" t="str">
        <f t="shared" si="17"/>
        <v/>
      </c>
      <c r="M259" s="522" t="str">
        <f t="shared" si="18"/>
        <v/>
      </c>
      <c r="N259" s="481" t="b">
        <f t="shared" si="19"/>
        <v>0</v>
      </c>
      <c r="O259" s="486" t="s">
        <v>1623</v>
      </c>
      <c r="P259" s="523" t="str">
        <f t="array" ref="P259">IFERROR(IF(INDEX('Disaggregation Records'!$G$59:$G$92,MATCH(LEFT(L259,255),LEFT('Disaggregation Records'!$D$59:$D$92,255),0))=0,"",INDEX('Disaggregation Records'!$G$59:$G$92,MATCH(LEFT(L259,255),LEFT('Disaggregation Records'!$D$59:$D$92,255),0))),"")</f>
        <v/>
      </c>
      <c r="Q259" s="520" t="s">
        <v>711</v>
      </c>
      <c r="R259" s="47"/>
    </row>
    <row r="260" spans="1:18" ht="47.15" customHeight="1" x14ac:dyDescent="0.45">
      <c r="A260" s="406">
        <v>10</v>
      </c>
      <c r="B260" s="521" t="str">
        <f>IFERROR(VLOOKUP(A260,'Outcome Indicators - Section C'!$A$10:$S$27,19,FALSE),"")</f>
        <v/>
      </c>
      <c r="C260" s="426" t="str">
        <f t="array" ref="C260">IFERROR(IF(INDEX('Disaggregation Records'!$E$59:$E$92,MATCH(LEFT(L260,255),LEFT('Disaggregation Records'!$D$59:$D$92,255),0))=0,"",INDEX('Disaggregation Records'!$E$59:$E$92,MATCH(LEFT(L260,255),LEFT('Disaggregation Records'!$D$59:$D$92,255),0))),"")</f>
        <v/>
      </c>
      <c r="D260" s="426" t="str">
        <f t="array" ref="D260">IFERROR(IF(INDEX('Disaggregation Records'!$F$59:$F$92,MATCH(LEFT(L260,255),LEFT('Disaggregation Records'!$D$59:$D$92,255),0))=0,"",INDEX('Disaggregation Records'!$F$59:$F$92,MATCH(LEFT(L260,255),LEFT('Disaggregation Records'!$D$59:$D$92,255),0))),"")</f>
        <v/>
      </c>
      <c r="E260" s="409" t="str">
        <f t="array" ref="E260">IFERROR(IF(INDEX('Disaggregation Data'!$K$159:$K$310,MATCH(LEFT(M260,255),LEFT('Disaggregation Data'!$J$159:$J$310,255),0))=0,"",INDEX('Disaggregation Data'!$K$159:$K$310,MATCH(LEFT(M260,255),LEFT('Disaggregation Data'!J$159:$J$310,255),0))),"")</f>
        <v/>
      </c>
      <c r="F260" s="409" t="str">
        <f t="array" ref="F260">IFERROR(IF(INDEX('Disaggregation Data'!$L$159:$L$310,MATCH(LEFT(M260,255),LEFT('Disaggregation Data'!$J$159:$J$310,255),0))=0,"",INDEX('Disaggregation Data'!$L$159:$L$310,MATCH(LEFT(M260,255),LEFT('Disaggregation Data'!J$159:$J$310,255),0))),"")</f>
        <v/>
      </c>
      <c r="G260" s="409" t="str">
        <f t="array" ref="G260">IFERROR(IF(INDEX('Disaggregation Data'!$O$159:$O$310,MATCH(LEFT(M260,255),LEFT('Disaggregation Data'!$J$159:$J$310,255),0))=0,"",INDEX('Disaggregation Data'!$O$159:$O$310,MATCH(LEFT(M260,255),LEFT('Disaggregation Data'!J$159:$J$310,255),0))),"")</f>
        <v/>
      </c>
      <c r="H260" s="408" t="str">
        <f t="array" ref="H260">IFERROR(IF(INDEX('Disaggregation Data'!$P$159:$P$310,MATCH(LEFT(M260,255),LEFT('Disaggregation Data'!$J$159:$J$310,255),0))=0,"",INDEX('Disaggregation Data'!$P$159:$P$310,MATCH(LEFT(M260,255),LEFT('Disaggregation Data'!J$159:$J$310,255),0))),"")</f>
        <v/>
      </c>
      <c r="I260" s="409" t="str">
        <f t="array" ref="I260">IFERROR(IF(INDEX('Disaggregation Data'!$M$159:$M$310,MATCH(LEFT(M260,255),LEFT('Disaggregation Data'!$J$159:$J$310,255),0))=0,"",INDEX('Disaggregation Data'!$M$159:$M$310,MATCH(LEFT(M260,255),LEFT('Disaggregation Data'!J$159:$J$310,255),0))),"")</f>
        <v/>
      </c>
      <c r="J260" s="408" t="str">
        <f t="array" ref="J260">IFERROR(IF(INDEX('Disaggregation Data'!$N$159:$N$310,MATCH(LEFT(M260,255),LEFT('Disaggregation Data'!$J$159:$J$310,255),0))=0,"",INDEX('Disaggregation Data'!$N$159:$N$310,MATCH(LEFT(M260,255),LEFT('Disaggregation Data'!J$159:$J$310,255),0))),"")</f>
        <v/>
      </c>
      <c r="K260" s="522">
        <f t="shared" si="16"/>
        <v>52</v>
      </c>
      <c r="L260" s="522" t="str">
        <f t="shared" si="17"/>
        <v/>
      </c>
      <c r="M260" s="522" t="str">
        <f t="shared" si="18"/>
        <v/>
      </c>
      <c r="N260" s="481" t="b">
        <f t="shared" si="19"/>
        <v>0</v>
      </c>
      <c r="O260" s="486" t="s">
        <v>1624</v>
      </c>
      <c r="P260" s="523" t="str">
        <f t="array" ref="P260">IFERROR(IF(INDEX('Disaggregation Records'!$G$59:$G$92,MATCH(LEFT(L260,255),LEFT('Disaggregation Records'!$D$59:$D$92,255),0))=0,"",INDEX('Disaggregation Records'!$G$59:$G$92,MATCH(LEFT(L260,255),LEFT('Disaggregation Records'!$D$59:$D$92,255),0))),"")</f>
        <v/>
      </c>
      <c r="Q260" s="520" t="s">
        <v>711</v>
      </c>
      <c r="R260" s="47"/>
    </row>
    <row r="261" spans="1:18" ht="47.15" customHeight="1" x14ac:dyDescent="0.45">
      <c r="A261" s="406">
        <v>10</v>
      </c>
      <c r="B261" s="521" t="str">
        <f>IFERROR(VLOOKUP(A261,'Outcome Indicators - Section C'!$A$10:$S$27,19,FALSE),"")</f>
        <v/>
      </c>
      <c r="C261" s="426" t="str">
        <f t="array" ref="C261">IFERROR(IF(INDEX('Disaggregation Records'!$E$59:$E$92,MATCH(LEFT(L261,255),LEFT('Disaggregation Records'!$D$59:$D$92,255),0))=0,"",INDEX('Disaggregation Records'!$E$59:$E$92,MATCH(LEFT(L261,255),LEFT('Disaggregation Records'!$D$59:$D$92,255),0))),"")</f>
        <v/>
      </c>
      <c r="D261" s="426" t="str">
        <f t="array" ref="D261">IFERROR(IF(INDEX('Disaggregation Records'!$F$59:$F$92,MATCH(LEFT(L261,255),LEFT('Disaggregation Records'!$D$59:$D$92,255),0))=0,"",INDEX('Disaggregation Records'!$F$59:$F$92,MATCH(LEFT(L261,255),LEFT('Disaggregation Records'!$D$59:$D$92,255),0))),"")</f>
        <v/>
      </c>
      <c r="E261" s="409" t="str">
        <f t="array" ref="E261">IFERROR(IF(INDEX('Disaggregation Data'!$K$159:$K$310,MATCH(LEFT(M261,255),LEFT('Disaggregation Data'!$J$159:$J$310,255),0))=0,"",INDEX('Disaggregation Data'!$K$159:$K$310,MATCH(LEFT(M261,255),LEFT('Disaggregation Data'!J$159:$J$310,255),0))),"")</f>
        <v/>
      </c>
      <c r="F261" s="409" t="str">
        <f t="array" ref="F261">IFERROR(IF(INDEX('Disaggregation Data'!$L$159:$L$310,MATCH(LEFT(M261,255),LEFT('Disaggregation Data'!$J$159:$J$310,255),0))=0,"",INDEX('Disaggregation Data'!$L$159:$L$310,MATCH(LEFT(M261,255),LEFT('Disaggregation Data'!J$159:$J$310,255),0))),"")</f>
        <v/>
      </c>
      <c r="G261" s="409" t="str">
        <f t="array" ref="G261">IFERROR(IF(INDEX('Disaggregation Data'!$O$159:$O$310,MATCH(LEFT(M261,255),LEFT('Disaggregation Data'!$J$159:$J$310,255),0))=0,"",INDEX('Disaggregation Data'!$O$159:$O$310,MATCH(LEFT(M261,255),LEFT('Disaggregation Data'!J$159:$J$310,255),0))),"")</f>
        <v/>
      </c>
      <c r="H261" s="408" t="str">
        <f t="array" ref="H261">IFERROR(IF(INDEX('Disaggregation Data'!$P$159:$P$310,MATCH(LEFT(M261,255),LEFT('Disaggregation Data'!$J$159:$J$310,255),0))=0,"",INDEX('Disaggregation Data'!$P$159:$P$310,MATCH(LEFT(M261,255),LEFT('Disaggregation Data'!J$159:$J$310,255),0))),"")</f>
        <v/>
      </c>
      <c r="I261" s="409" t="str">
        <f t="array" ref="I261">IFERROR(IF(INDEX('Disaggregation Data'!$M$159:$M$310,MATCH(LEFT(M261,255),LEFT('Disaggregation Data'!$J$159:$J$310,255),0))=0,"",INDEX('Disaggregation Data'!$M$159:$M$310,MATCH(LEFT(M261,255),LEFT('Disaggregation Data'!J$159:$J$310,255),0))),"")</f>
        <v/>
      </c>
      <c r="J261" s="408" t="str">
        <f t="array" ref="J261">IFERROR(IF(INDEX('Disaggregation Data'!$N$159:$N$310,MATCH(LEFT(M261,255),LEFT('Disaggregation Data'!$J$159:$J$310,255),0))=0,"",INDEX('Disaggregation Data'!$N$159:$N$310,MATCH(LEFT(M261,255),LEFT('Disaggregation Data'!J$159:$J$310,255),0))),"")</f>
        <v/>
      </c>
      <c r="K261" s="522">
        <f t="shared" si="16"/>
        <v>53</v>
      </c>
      <c r="L261" s="522" t="str">
        <f t="shared" si="17"/>
        <v/>
      </c>
      <c r="M261" s="522" t="str">
        <f t="shared" si="18"/>
        <v/>
      </c>
      <c r="N261" s="481" t="b">
        <f t="shared" si="19"/>
        <v>0</v>
      </c>
      <c r="O261" s="486" t="s">
        <v>1625</v>
      </c>
      <c r="P261" s="523" t="str">
        <f t="array" ref="P261">IFERROR(IF(INDEX('Disaggregation Records'!$G$59:$G$92,MATCH(LEFT(L261,255),LEFT('Disaggregation Records'!$D$59:$D$92,255),0))=0,"",INDEX('Disaggregation Records'!$G$59:$G$92,MATCH(LEFT(L261,255),LEFT('Disaggregation Records'!$D$59:$D$92,255),0))),"")</f>
        <v/>
      </c>
      <c r="Q261" s="520" t="s">
        <v>711</v>
      </c>
      <c r="R261" s="47"/>
    </row>
    <row r="262" spans="1:18" ht="47.15" customHeight="1" x14ac:dyDescent="0.45">
      <c r="A262" s="406">
        <v>10</v>
      </c>
      <c r="B262" s="521" t="str">
        <f>IFERROR(VLOOKUP(A262,'Outcome Indicators - Section C'!$A$10:$S$27,19,FALSE),"")</f>
        <v/>
      </c>
      <c r="C262" s="426" t="str">
        <f t="array" ref="C262">IFERROR(IF(INDEX('Disaggregation Records'!$E$59:$E$92,MATCH(LEFT(L262,255),LEFT('Disaggregation Records'!$D$59:$D$92,255),0))=0,"",INDEX('Disaggregation Records'!$E$59:$E$92,MATCH(LEFT(L262,255),LEFT('Disaggregation Records'!$D$59:$D$92,255),0))),"")</f>
        <v/>
      </c>
      <c r="D262" s="426" t="str">
        <f t="array" ref="D262">IFERROR(IF(INDEX('Disaggregation Records'!$F$59:$F$92,MATCH(LEFT(L262,255),LEFT('Disaggregation Records'!$D$59:$D$92,255),0))=0,"",INDEX('Disaggregation Records'!$F$59:$F$92,MATCH(LEFT(L262,255),LEFT('Disaggregation Records'!$D$59:$D$92,255),0))),"")</f>
        <v/>
      </c>
      <c r="E262" s="409" t="str">
        <f t="array" ref="E262">IFERROR(IF(INDEX('Disaggregation Data'!$K$159:$K$310,MATCH(LEFT(M262,255),LEFT('Disaggregation Data'!$J$159:$J$310,255),0))=0,"",INDEX('Disaggregation Data'!$K$159:$K$310,MATCH(LEFT(M262,255),LEFT('Disaggregation Data'!J$159:$J$310,255),0))),"")</f>
        <v/>
      </c>
      <c r="F262" s="409" t="str">
        <f t="array" ref="F262">IFERROR(IF(INDEX('Disaggregation Data'!$L$159:$L$310,MATCH(LEFT(M262,255),LEFT('Disaggregation Data'!$J$159:$J$310,255),0))=0,"",INDEX('Disaggregation Data'!$L$159:$L$310,MATCH(LEFT(M262,255),LEFT('Disaggregation Data'!J$159:$J$310,255),0))),"")</f>
        <v/>
      </c>
      <c r="G262" s="409" t="str">
        <f t="array" ref="G262">IFERROR(IF(INDEX('Disaggregation Data'!$O$159:$O$310,MATCH(LEFT(M262,255),LEFT('Disaggregation Data'!$J$159:$J$310,255),0))=0,"",INDEX('Disaggregation Data'!$O$159:$O$310,MATCH(LEFT(M262,255),LEFT('Disaggregation Data'!J$159:$J$310,255),0))),"")</f>
        <v/>
      </c>
      <c r="H262" s="408" t="str">
        <f t="array" ref="H262">IFERROR(IF(INDEX('Disaggregation Data'!$P$159:$P$310,MATCH(LEFT(M262,255),LEFT('Disaggregation Data'!$J$159:$J$310,255),0))=0,"",INDEX('Disaggregation Data'!$P$159:$P$310,MATCH(LEFT(M262,255),LEFT('Disaggregation Data'!J$159:$J$310,255),0))),"")</f>
        <v/>
      </c>
      <c r="I262" s="409" t="str">
        <f t="array" ref="I262">IFERROR(IF(INDEX('Disaggregation Data'!$M$159:$M$310,MATCH(LEFT(M262,255),LEFT('Disaggregation Data'!$J$159:$J$310,255),0))=0,"",INDEX('Disaggregation Data'!$M$159:$M$310,MATCH(LEFT(M262,255),LEFT('Disaggregation Data'!J$159:$J$310,255),0))),"")</f>
        <v/>
      </c>
      <c r="J262" s="408" t="str">
        <f t="array" ref="J262">IFERROR(IF(INDEX('Disaggregation Data'!$N$159:$N$310,MATCH(LEFT(M262,255),LEFT('Disaggregation Data'!$J$159:$J$310,255),0))=0,"",INDEX('Disaggregation Data'!$N$159:$N$310,MATCH(LEFT(M262,255),LEFT('Disaggregation Data'!J$159:$J$310,255),0))),"")</f>
        <v/>
      </c>
      <c r="K262" s="522">
        <f t="shared" si="16"/>
        <v>54</v>
      </c>
      <c r="L262" s="522" t="str">
        <f t="shared" si="17"/>
        <v/>
      </c>
      <c r="M262" s="522" t="str">
        <f t="shared" si="18"/>
        <v/>
      </c>
      <c r="N262" s="481" t="b">
        <f t="shared" si="19"/>
        <v>0</v>
      </c>
      <c r="O262" s="486" t="s">
        <v>1626</v>
      </c>
      <c r="P262" s="523" t="str">
        <f t="array" ref="P262">IFERROR(IF(INDEX('Disaggregation Records'!$G$59:$G$92,MATCH(LEFT(L262,255),LEFT('Disaggregation Records'!$D$59:$D$92,255),0))=0,"",INDEX('Disaggregation Records'!$G$59:$G$92,MATCH(LEFT(L262,255),LEFT('Disaggregation Records'!$D$59:$D$92,255),0))),"")</f>
        <v/>
      </c>
      <c r="Q262" s="520" t="s">
        <v>711</v>
      </c>
      <c r="R262" s="47"/>
    </row>
    <row r="263" spans="1:18" ht="47.15" customHeight="1" x14ac:dyDescent="0.45">
      <c r="A263" s="406">
        <v>10</v>
      </c>
      <c r="B263" s="521" t="str">
        <f>IFERROR(VLOOKUP(A263,'Outcome Indicators - Section C'!$A$10:$S$27,19,FALSE),"")</f>
        <v/>
      </c>
      <c r="C263" s="426" t="str">
        <f t="array" ref="C263">IFERROR(IF(INDEX('Disaggregation Records'!$E$59:$E$92,MATCH(LEFT(L263,255),LEFT('Disaggregation Records'!$D$59:$D$92,255),0))=0,"",INDEX('Disaggregation Records'!$E$59:$E$92,MATCH(LEFT(L263,255),LEFT('Disaggregation Records'!$D$59:$D$92,255),0))),"")</f>
        <v/>
      </c>
      <c r="D263" s="426" t="str">
        <f t="array" ref="D263">IFERROR(IF(INDEX('Disaggregation Records'!$F$59:$F$92,MATCH(LEFT(L263,255),LEFT('Disaggregation Records'!$D$59:$D$92,255),0))=0,"",INDEX('Disaggregation Records'!$F$59:$F$92,MATCH(LEFT(L263,255),LEFT('Disaggregation Records'!$D$59:$D$92,255),0))),"")</f>
        <v/>
      </c>
      <c r="E263" s="409" t="str">
        <f t="array" ref="E263">IFERROR(IF(INDEX('Disaggregation Data'!$K$159:$K$310,MATCH(LEFT(M263,255),LEFT('Disaggregation Data'!$J$159:$J$310,255),0))=0,"",INDEX('Disaggregation Data'!$K$159:$K$310,MATCH(LEFT(M263,255),LEFT('Disaggregation Data'!J$159:$J$310,255),0))),"")</f>
        <v/>
      </c>
      <c r="F263" s="409" t="str">
        <f t="array" ref="F263">IFERROR(IF(INDEX('Disaggregation Data'!$L$159:$L$310,MATCH(LEFT(M263,255),LEFT('Disaggregation Data'!$J$159:$J$310,255),0))=0,"",INDEX('Disaggregation Data'!$L$159:$L$310,MATCH(LEFT(M263,255),LEFT('Disaggregation Data'!J$159:$J$310,255),0))),"")</f>
        <v/>
      </c>
      <c r="G263" s="409" t="str">
        <f t="array" ref="G263">IFERROR(IF(INDEX('Disaggregation Data'!$O$159:$O$310,MATCH(LEFT(M263,255),LEFT('Disaggregation Data'!$J$159:$J$310,255),0))=0,"",INDEX('Disaggregation Data'!$O$159:$O$310,MATCH(LEFT(M263,255),LEFT('Disaggregation Data'!J$159:$J$310,255),0))),"")</f>
        <v/>
      </c>
      <c r="H263" s="408" t="str">
        <f t="array" ref="H263">IFERROR(IF(INDEX('Disaggregation Data'!$P$159:$P$310,MATCH(LEFT(M263,255),LEFT('Disaggregation Data'!$J$159:$J$310,255),0))=0,"",INDEX('Disaggregation Data'!$P$159:$P$310,MATCH(LEFT(M263,255),LEFT('Disaggregation Data'!J$159:$J$310,255),0))),"")</f>
        <v/>
      </c>
      <c r="I263" s="409" t="str">
        <f t="array" ref="I263">IFERROR(IF(INDEX('Disaggregation Data'!$M$159:$M$310,MATCH(LEFT(M263,255),LEFT('Disaggregation Data'!$J$159:$J$310,255),0))=0,"",INDEX('Disaggregation Data'!$M$159:$M$310,MATCH(LEFT(M263,255),LEFT('Disaggregation Data'!J$159:$J$310,255),0))),"")</f>
        <v/>
      </c>
      <c r="J263" s="408" t="str">
        <f t="array" ref="J263">IFERROR(IF(INDEX('Disaggregation Data'!$N$159:$N$310,MATCH(LEFT(M263,255),LEFT('Disaggregation Data'!$J$159:$J$310,255),0))=0,"",INDEX('Disaggregation Data'!$N$159:$N$310,MATCH(LEFT(M263,255),LEFT('Disaggregation Data'!J$159:$J$310,255),0))),"")</f>
        <v/>
      </c>
      <c r="K263" s="522">
        <f t="shared" si="16"/>
        <v>55</v>
      </c>
      <c r="L263" s="522" t="str">
        <f t="shared" si="17"/>
        <v/>
      </c>
      <c r="M263" s="522" t="str">
        <f t="shared" si="18"/>
        <v/>
      </c>
      <c r="N263" s="481" t="b">
        <f t="shared" si="19"/>
        <v>0</v>
      </c>
      <c r="O263" s="486" t="s">
        <v>1627</v>
      </c>
      <c r="P263" s="523" t="str">
        <f t="array" ref="P263">IFERROR(IF(INDEX('Disaggregation Records'!$G$59:$G$92,MATCH(LEFT(L263,255),LEFT('Disaggregation Records'!$D$59:$D$92,255),0))=0,"",INDEX('Disaggregation Records'!$G$59:$G$92,MATCH(LEFT(L263,255),LEFT('Disaggregation Records'!$D$59:$D$92,255),0))),"")</f>
        <v/>
      </c>
      <c r="Q263" s="520" t="s">
        <v>711</v>
      </c>
      <c r="R263" s="47"/>
    </row>
    <row r="264" spans="1:18" ht="47.15" customHeight="1" x14ac:dyDescent="0.45">
      <c r="A264" s="406">
        <v>10</v>
      </c>
      <c r="B264" s="521" t="str">
        <f>IFERROR(VLOOKUP(A264,'Outcome Indicators - Section C'!$A$10:$S$27,19,FALSE),"")</f>
        <v/>
      </c>
      <c r="C264" s="426" t="str">
        <f t="array" ref="C264">IFERROR(IF(INDEX('Disaggregation Records'!$E$59:$E$92,MATCH(LEFT(L264,255),LEFT('Disaggregation Records'!$D$59:$D$92,255),0))=0,"",INDEX('Disaggregation Records'!$E$59:$E$92,MATCH(LEFT(L264,255),LEFT('Disaggregation Records'!$D$59:$D$92,255),0))),"")</f>
        <v/>
      </c>
      <c r="D264" s="426" t="str">
        <f t="array" ref="D264">IFERROR(IF(INDEX('Disaggregation Records'!$F$59:$F$92,MATCH(LEFT(L264,255),LEFT('Disaggregation Records'!$D$59:$D$92,255),0))=0,"",INDEX('Disaggregation Records'!$F$59:$F$92,MATCH(LEFT(L264,255),LEFT('Disaggregation Records'!$D$59:$D$92,255),0))),"")</f>
        <v/>
      </c>
      <c r="E264" s="409" t="str">
        <f t="array" ref="E264">IFERROR(IF(INDEX('Disaggregation Data'!$K$159:$K$310,MATCH(LEFT(M264,255),LEFT('Disaggregation Data'!$J$159:$J$310,255),0))=0,"",INDEX('Disaggregation Data'!$K$159:$K$310,MATCH(LEFT(M264,255),LEFT('Disaggregation Data'!J$159:$J$310,255),0))),"")</f>
        <v/>
      </c>
      <c r="F264" s="409" t="str">
        <f t="array" ref="F264">IFERROR(IF(INDEX('Disaggregation Data'!$L$159:$L$310,MATCH(LEFT(M264,255),LEFT('Disaggregation Data'!$J$159:$J$310,255),0))=0,"",INDEX('Disaggregation Data'!$L$159:$L$310,MATCH(LEFT(M264,255),LEFT('Disaggregation Data'!J$159:$J$310,255),0))),"")</f>
        <v/>
      </c>
      <c r="G264" s="409" t="str">
        <f t="array" ref="G264">IFERROR(IF(INDEX('Disaggregation Data'!$O$159:$O$310,MATCH(LEFT(M264,255),LEFT('Disaggregation Data'!$J$159:$J$310,255),0))=0,"",INDEX('Disaggregation Data'!$O$159:$O$310,MATCH(LEFT(M264,255),LEFT('Disaggregation Data'!J$159:$J$310,255),0))),"")</f>
        <v/>
      </c>
      <c r="H264" s="408" t="str">
        <f t="array" ref="H264">IFERROR(IF(INDEX('Disaggregation Data'!$P$159:$P$310,MATCH(LEFT(M264,255),LEFT('Disaggregation Data'!$J$159:$J$310,255),0))=0,"",INDEX('Disaggregation Data'!$P$159:$P$310,MATCH(LEFT(M264,255),LEFT('Disaggregation Data'!J$159:$J$310,255),0))),"")</f>
        <v/>
      </c>
      <c r="I264" s="409" t="str">
        <f t="array" ref="I264">IFERROR(IF(INDEX('Disaggregation Data'!$M$159:$M$310,MATCH(LEFT(M264,255),LEFT('Disaggregation Data'!$J$159:$J$310,255),0))=0,"",INDEX('Disaggregation Data'!$M$159:$M$310,MATCH(LEFT(M264,255),LEFT('Disaggregation Data'!J$159:$J$310,255),0))),"")</f>
        <v/>
      </c>
      <c r="J264" s="408" t="str">
        <f t="array" ref="J264">IFERROR(IF(INDEX('Disaggregation Data'!$N$159:$N$310,MATCH(LEFT(M264,255),LEFT('Disaggregation Data'!$J$159:$J$310,255),0))=0,"",INDEX('Disaggregation Data'!$N$159:$N$310,MATCH(LEFT(M264,255),LEFT('Disaggregation Data'!J$159:$J$310,255),0))),"")</f>
        <v/>
      </c>
      <c r="K264" s="522">
        <f t="shared" si="16"/>
        <v>56</v>
      </c>
      <c r="L264" s="522" t="str">
        <f t="shared" si="17"/>
        <v/>
      </c>
      <c r="M264" s="522" t="str">
        <f t="shared" si="18"/>
        <v/>
      </c>
      <c r="N264" s="481" t="b">
        <f t="shared" si="19"/>
        <v>0</v>
      </c>
      <c r="O264" s="486" t="s">
        <v>1628</v>
      </c>
      <c r="P264" s="523" t="str">
        <f t="array" ref="P264">IFERROR(IF(INDEX('Disaggregation Records'!$G$59:$G$92,MATCH(LEFT(L264,255),LEFT('Disaggregation Records'!$D$59:$D$92,255),0))=0,"",INDEX('Disaggregation Records'!$G$59:$G$92,MATCH(LEFT(L264,255),LEFT('Disaggregation Records'!$D$59:$D$92,255),0))),"")</f>
        <v/>
      </c>
      <c r="Q264" s="520" t="s">
        <v>711</v>
      </c>
      <c r="R264" s="47"/>
    </row>
    <row r="265" spans="1:18" ht="47.15" customHeight="1" x14ac:dyDescent="0.45">
      <c r="A265" s="406">
        <v>10</v>
      </c>
      <c r="B265" s="521" t="str">
        <f>IFERROR(VLOOKUP(A265,'Outcome Indicators - Section C'!$A$10:$S$27,19,FALSE),"")</f>
        <v/>
      </c>
      <c r="C265" s="426" t="str">
        <f t="array" ref="C265">IFERROR(IF(INDEX('Disaggregation Records'!$E$59:$E$92,MATCH(LEFT(L265,255),LEFT('Disaggregation Records'!$D$59:$D$92,255),0))=0,"",INDEX('Disaggregation Records'!$E$59:$E$92,MATCH(LEFT(L265,255),LEFT('Disaggregation Records'!$D$59:$D$92,255),0))),"")</f>
        <v/>
      </c>
      <c r="D265" s="426" t="str">
        <f t="array" ref="D265">IFERROR(IF(INDEX('Disaggregation Records'!$F$59:$F$92,MATCH(LEFT(L265,255),LEFT('Disaggregation Records'!$D$59:$D$92,255),0))=0,"",INDEX('Disaggregation Records'!$F$59:$F$92,MATCH(LEFT(L265,255),LEFT('Disaggregation Records'!$D$59:$D$92,255),0))),"")</f>
        <v/>
      </c>
      <c r="E265" s="409" t="str">
        <f t="array" ref="E265">IFERROR(IF(INDEX('Disaggregation Data'!$K$159:$K$310,MATCH(LEFT(M265,255),LEFT('Disaggregation Data'!$J$159:$J$310,255),0))=0,"",INDEX('Disaggregation Data'!$K$159:$K$310,MATCH(LEFT(M265,255),LEFT('Disaggregation Data'!J$159:$J$310,255),0))),"")</f>
        <v/>
      </c>
      <c r="F265" s="409" t="str">
        <f t="array" ref="F265">IFERROR(IF(INDEX('Disaggregation Data'!$L$159:$L$310,MATCH(LEFT(M265,255),LEFT('Disaggregation Data'!$J$159:$J$310,255),0))=0,"",INDEX('Disaggregation Data'!$L$159:$L$310,MATCH(LEFT(M265,255),LEFT('Disaggregation Data'!J$159:$J$310,255),0))),"")</f>
        <v/>
      </c>
      <c r="G265" s="409" t="str">
        <f t="array" ref="G265">IFERROR(IF(INDEX('Disaggregation Data'!$O$159:$O$310,MATCH(LEFT(M265,255),LEFT('Disaggregation Data'!$J$159:$J$310,255),0))=0,"",INDEX('Disaggregation Data'!$O$159:$O$310,MATCH(LEFT(M265,255),LEFT('Disaggregation Data'!J$159:$J$310,255),0))),"")</f>
        <v/>
      </c>
      <c r="H265" s="408" t="str">
        <f t="array" ref="H265">IFERROR(IF(INDEX('Disaggregation Data'!$P$159:$P$310,MATCH(LEFT(M265,255),LEFT('Disaggregation Data'!$J$159:$J$310,255),0))=0,"",INDEX('Disaggregation Data'!$P$159:$P$310,MATCH(LEFT(M265,255),LEFT('Disaggregation Data'!J$159:$J$310,255),0))),"")</f>
        <v/>
      </c>
      <c r="I265" s="409" t="str">
        <f t="array" ref="I265">IFERROR(IF(INDEX('Disaggregation Data'!$M$159:$M$310,MATCH(LEFT(M265,255),LEFT('Disaggregation Data'!$J$159:$J$310,255),0))=0,"",INDEX('Disaggregation Data'!$M$159:$M$310,MATCH(LEFT(M265,255),LEFT('Disaggregation Data'!J$159:$J$310,255),0))),"")</f>
        <v/>
      </c>
      <c r="J265" s="408" t="str">
        <f t="array" ref="J265">IFERROR(IF(INDEX('Disaggregation Data'!$N$159:$N$310,MATCH(LEFT(M265,255),LEFT('Disaggregation Data'!$J$159:$J$310,255),0))=0,"",INDEX('Disaggregation Data'!$N$159:$N$310,MATCH(LEFT(M265,255),LEFT('Disaggregation Data'!J$159:$J$310,255),0))),"")</f>
        <v/>
      </c>
      <c r="K265" s="522">
        <f t="shared" si="16"/>
        <v>57</v>
      </c>
      <c r="L265" s="522" t="str">
        <f t="shared" si="17"/>
        <v/>
      </c>
      <c r="M265" s="522" t="str">
        <f t="shared" si="18"/>
        <v/>
      </c>
      <c r="N265" s="481" t="b">
        <f t="shared" si="19"/>
        <v>0</v>
      </c>
      <c r="O265" s="486" t="s">
        <v>1629</v>
      </c>
      <c r="P265" s="523" t="str">
        <f t="array" ref="P265">IFERROR(IF(INDEX('Disaggregation Records'!$G$59:$G$92,MATCH(LEFT(L265,255),LEFT('Disaggregation Records'!$D$59:$D$92,255),0))=0,"",INDEX('Disaggregation Records'!$G$59:$G$92,MATCH(LEFT(L265,255),LEFT('Disaggregation Records'!$D$59:$D$92,255),0))),"")</f>
        <v/>
      </c>
      <c r="Q265" s="520" t="s">
        <v>711</v>
      </c>
      <c r="R265" s="47"/>
    </row>
    <row r="266" spans="1:18" ht="47.15" customHeight="1" x14ac:dyDescent="0.45">
      <c r="A266" s="406">
        <v>10</v>
      </c>
      <c r="B266" s="521" t="str">
        <f>IFERROR(VLOOKUP(A266,'Outcome Indicators - Section C'!$A$10:$S$27,19,FALSE),"")</f>
        <v/>
      </c>
      <c r="C266" s="426" t="str">
        <f t="array" ref="C266">IFERROR(IF(INDEX('Disaggregation Records'!$E$59:$E$92,MATCH(LEFT(L266,255),LEFT('Disaggregation Records'!$D$59:$D$92,255),0))=0,"",INDEX('Disaggregation Records'!$E$59:$E$92,MATCH(LEFT(L266,255),LEFT('Disaggregation Records'!$D$59:$D$92,255),0))),"")</f>
        <v/>
      </c>
      <c r="D266" s="426" t="str">
        <f t="array" ref="D266">IFERROR(IF(INDEX('Disaggregation Records'!$F$59:$F$92,MATCH(LEFT(L266,255),LEFT('Disaggregation Records'!$D$59:$D$92,255),0))=0,"",INDEX('Disaggregation Records'!$F$59:$F$92,MATCH(LEFT(L266,255),LEFT('Disaggregation Records'!$D$59:$D$92,255),0))),"")</f>
        <v/>
      </c>
      <c r="E266" s="409" t="str">
        <f t="array" ref="E266">IFERROR(IF(INDEX('Disaggregation Data'!$K$159:$K$310,MATCH(LEFT(M266,255),LEFT('Disaggregation Data'!$J$159:$J$310,255),0))=0,"",INDEX('Disaggregation Data'!$K$159:$K$310,MATCH(LEFT(M266,255),LEFT('Disaggregation Data'!J$159:$J$310,255),0))),"")</f>
        <v/>
      </c>
      <c r="F266" s="409" t="str">
        <f t="array" ref="F266">IFERROR(IF(INDEX('Disaggregation Data'!$L$159:$L$310,MATCH(LEFT(M266,255),LEFT('Disaggregation Data'!$J$159:$J$310,255),0))=0,"",INDEX('Disaggregation Data'!$L$159:$L$310,MATCH(LEFT(M266,255),LEFT('Disaggregation Data'!J$159:$J$310,255),0))),"")</f>
        <v/>
      </c>
      <c r="G266" s="409" t="str">
        <f t="array" ref="G266">IFERROR(IF(INDEX('Disaggregation Data'!$O$159:$O$310,MATCH(LEFT(M266,255),LEFT('Disaggregation Data'!$J$159:$J$310,255),0))=0,"",INDEX('Disaggregation Data'!$O$159:$O$310,MATCH(LEFT(M266,255),LEFT('Disaggregation Data'!J$159:$J$310,255),0))),"")</f>
        <v/>
      </c>
      <c r="H266" s="408" t="str">
        <f t="array" ref="H266">IFERROR(IF(INDEX('Disaggregation Data'!$P$159:$P$310,MATCH(LEFT(M266,255),LEFT('Disaggregation Data'!$J$159:$J$310,255),0))=0,"",INDEX('Disaggregation Data'!$P$159:$P$310,MATCH(LEFT(M266,255),LEFT('Disaggregation Data'!J$159:$J$310,255),0))),"")</f>
        <v/>
      </c>
      <c r="I266" s="409" t="str">
        <f t="array" ref="I266">IFERROR(IF(INDEX('Disaggregation Data'!$M$159:$M$310,MATCH(LEFT(M266,255),LEFT('Disaggregation Data'!$J$159:$J$310,255),0))=0,"",INDEX('Disaggregation Data'!$M$159:$M$310,MATCH(LEFT(M266,255),LEFT('Disaggregation Data'!J$159:$J$310,255),0))),"")</f>
        <v/>
      </c>
      <c r="J266" s="408" t="str">
        <f t="array" ref="J266">IFERROR(IF(INDEX('Disaggregation Data'!$N$159:$N$310,MATCH(LEFT(M266,255),LEFT('Disaggregation Data'!$J$159:$J$310,255),0))=0,"",INDEX('Disaggregation Data'!$N$159:$N$310,MATCH(LEFT(M266,255),LEFT('Disaggregation Data'!J$159:$J$310,255),0))),"")</f>
        <v/>
      </c>
      <c r="K266" s="522">
        <f t="shared" si="16"/>
        <v>58</v>
      </c>
      <c r="L266" s="522" t="str">
        <f t="shared" si="17"/>
        <v/>
      </c>
      <c r="M266" s="522" t="str">
        <f t="shared" si="18"/>
        <v/>
      </c>
      <c r="N266" s="481" t="b">
        <f t="shared" si="19"/>
        <v>0</v>
      </c>
      <c r="O266" s="486" t="s">
        <v>1630</v>
      </c>
      <c r="P266" s="523" t="str">
        <f t="array" ref="P266">IFERROR(IF(INDEX('Disaggregation Records'!$G$59:$G$92,MATCH(LEFT(L266,255),LEFT('Disaggregation Records'!$D$59:$D$92,255),0))=0,"",INDEX('Disaggregation Records'!$G$59:$G$92,MATCH(LEFT(L266,255),LEFT('Disaggregation Records'!$D$59:$D$92,255),0))),"")</f>
        <v/>
      </c>
      <c r="Q266" s="520" t="s">
        <v>711</v>
      </c>
      <c r="R266" s="47"/>
    </row>
    <row r="267" spans="1:18" ht="47.15" customHeight="1" x14ac:dyDescent="0.45">
      <c r="A267" s="406">
        <v>10</v>
      </c>
      <c r="B267" s="521" t="str">
        <f>IFERROR(VLOOKUP(A267,'Outcome Indicators - Section C'!$A$10:$S$27,19,FALSE),"")</f>
        <v/>
      </c>
      <c r="C267" s="426" t="str">
        <f t="array" ref="C267">IFERROR(IF(INDEX('Disaggregation Records'!$E$59:$E$92,MATCH(LEFT(L267,255),LEFT('Disaggregation Records'!$D$59:$D$92,255),0))=0,"",INDEX('Disaggregation Records'!$E$59:$E$92,MATCH(LEFT(L267,255),LEFT('Disaggregation Records'!$D$59:$D$92,255),0))),"")</f>
        <v/>
      </c>
      <c r="D267" s="426" t="str">
        <f t="array" ref="D267">IFERROR(IF(INDEX('Disaggregation Records'!$F$59:$F$92,MATCH(LEFT(L267,255),LEFT('Disaggregation Records'!$D$59:$D$92,255),0))=0,"",INDEX('Disaggregation Records'!$F$59:$F$92,MATCH(LEFT(L267,255),LEFT('Disaggregation Records'!$D$59:$D$92,255),0))),"")</f>
        <v/>
      </c>
      <c r="E267" s="409" t="str">
        <f t="array" ref="E267">IFERROR(IF(INDEX('Disaggregation Data'!$K$159:$K$310,MATCH(LEFT(M267,255),LEFT('Disaggregation Data'!$J$159:$J$310,255),0))=0,"",INDEX('Disaggregation Data'!$K$159:$K$310,MATCH(LEFT(M267,255),LEFT('Disaggregation Data'!J$159:$J$310,255),0))),"")</f>
        <v/>
      </c>
      <c r="F267" s="409" t="str">
        <f t="array" ref="F267">IFERROR(IF(INDEX('Disaggregation Data'!$L$159:$L$310,MATCH(LEFT(M267,255),LEFT('Disaggregation Data'!$J$159:$J$310,255),0))=0,"",INDEX('Disaggregation Data'!$L$159:$L$310,MATCH(LEFT(M267,255),LEFT('Disaggregation Data'!J$159:$J$310,255),0))),"")</f>
        <v/>
      </c>
      <c r="G267" s="409" t="str">
        <f t="array" ref="G267">IFERROR(IF(INDEX('Disaggregation Data'!$O$159:$O$310,MATCH(LEFT(M267,255),LEFT('Disaggregation Data'!$J$159:$J$310,255),0))=0,"",INDEX('Disaggregation Data'!$O$159:$O$310,MATCH(LEFT(M267,255),LEFT('Disaggregation Data'!J$159:$J$310,255),0))),"")</f>
        <v/>
      </c>
      <c r="H267" s="408" t="str">
        <f t="array" ref="H267">IFERROR(IF(INDEX('Disaggregation Data'!$P$159:$P$310,MATCH(LEFT(M267,255),LEFT('Disaggregation Data'!$J$159:$J$310,255),0))=0,"",INDEX('Disaggregation Data'!$P$159:$P$310,MATCH(LEFT(M267,255),LEFT('Disaggregation Data'!J$159:$J$310,255),0))),"")</f>
        <v/>
      </c>
      <c r="I267" s="409" t="str">
        <f t="array" ref="I267">IFERROR(IF(INDEX('Disaggregation Data'!$M$159:$M$310,MATCH(LEFT(M267,255),LEFT('Disaggregation Data'!$J$159:$J$310,255),0))=0,"",INDEX('Disaggregation Data'!$M$159:$M$310,MATCH(LEFT(M267,255),LEFT('Disaggregation Data'!J$159:$J$310,255),0))),"")</f>
        <v/>
      </c>
      <c r="J267" s="408" t="str">
        <f t="array" ref="J267">IFERROR(IF(INDEX('Disaggregation Data'!$N$159:$N$310,MATCH(LEFT(M267,255),LEFT('Disaggregation Data'!$J$159:$J$310,255),0))=0,"",INDEX('Disaggregation Data'!$N$159:$N$310,MATCH(LEFT(M267,255),LEFT('Disaggregation Data'!J$159:$J$310,255),0))),"")</f>
        <v/>
      </c>
      <c r="K267" s="522">
        <f t="shared" si="16"/>
        <v>59</v>
      </c>
      <c r="L267" s="522" t="str">
        <f t="shared" si="17"/>
        <v/>
      </c>
      <c r="M267" s="522" t="str">
        <f t="shared" si="18"/>
        <v/>
      </c>
      <c r="N267" s="481" t="b">
        <f t="shared" si="19"/>
        <v>0</v>
      </c>
      <c r="O267" s="486" t="s">
        <v>1631</v>
      </c>
      <c r="P267" s="523" t="str">
        <f t="array" ref="P267">IFERROR(IF(INDEX('Disaggregation Records'!$G$59:$G$92,MATCH(LEFT(L267,255),LEFT('Disaggregation Records'!$D$59:$D$92,255),0))=0,"",INDEX('Disaggregation Records'!$G$59:$G$92,MATCH(LEFT(L267,255),LEFT('Disaggregation Records'!$D$59:$D$92,255),0))),"")</f>
        <v/>
      </c>
      <c r="Q267" s="520" t="s">
        <v>711</v>
      </c>
      <c r="R267" s="47"/>
    </row>
    <row r="268" spans="1:18" ht="47.15" customHeight="1" x14ac:dyDescent="0.45">
      <c r="A268" s="406">
        <v>11</v>
      </c>
      <c r="B268" s="521" t="str">
        <f>IFERROR(VLOOKUP(A268,'Outcome Indicators - Section C'!$A$10:$S$27,19,FALSE),"")</f>
        <v/>
      </c>
      <c r="C268" s="426" t="str">
        <f t="array" ref="C268">IFERROR(IF(INDEX('Disaggregation Records'!$E$59:$E$92,MATCH(LEFT(L268,255),LEFT('Disaggregation Records'!$D$59:$D$92,255),0))=0,"",INDEX('Disaggregation Records'!$E$59:$E$92,MATCH(LEFT(L268,255),LEFT('Disaggregation Records'!$D$59:$D$92,255),0))),"")</f>
        <v/>
      </c>
      <c r="D268" s="426" t="str">
        <f t="array" ref="D268">IFERROR(IF(INDEX('Disaggregation Records'!$F$59:$F$92,MATCH(LEFT(L268,255),LEFT('Disaggregation Records'!$D$59:$D$92,255),0))=0,"",INDEX('Disaggregation Records'!$F$59:$F$92,MATCH(LEFT(L268,255),LEFT('Disaggregation Records'!$D$59:$D$92,255),0))),"")</f>
        <v/>
      </c>
      <c r="E268" s="409" t="str">
        <f t="array" ref="E268">IFERROR(IF(INDEX('Disaggregation Data'!$K$159:$K$310,MATCH(LEFT(M268,255),LEFT('Disaggregation Data'!$J$159:$J$310,255),0))=0,"",INDEX('Disaggregation Data'!$K$159:$K$310,MATCH(LEFT(M268,255),LEFT('Disaggregation Data'!J$159:$J$310,255),0))),"")</f>
        <v/>
      </c>
      <c r="F268" s="409" t="str">
        <f t="array" ref="F268">IFERROR(IF(INDEX('Disaggregation Data'!$L$159:$L$310,MATCH(LEFT(M268,255),LEFT('Disaggregation Data'!$J$159:$J$310,255),0))=0,"",INDEX('Disaggregation Data'!$L$159:$L$310,MATCH(LEFT(M268,255),LEFT('Disaggregation Data'!J$159:$J$310,255),0))),"")</f>
        <v/>
      </c>
      <c r="G268" s="409" t="str">
        <f t="array" ref="G268">IFERROR(IF(INDEX('Disaggregation Data'!$O$159:$O$310,MATCH(LEFT(M268,255),LEFT('Disaggregation Data'!$J$159:$J$310,255),0))=0,"",INDEX('Disaggregation Data'!$O$159:$O$310,MATCH(LEFT(M268,255),LEFT('Disaggregation Data'!J$159:$J$310,255),0))),"")</f>
        <v/>
      </c>
      <c r="H268" s="408" t="str">
        <f t="array" ref="H268">IFERROR(IF(INDEX('Disaggregation Data'!$P$159:$P$310,MATCH(LEFT(M268,255),LEFT('Disaggregation Data'!$J$159:$J$310,255),0))=0,"",INDEX('Disaggregation Data'!$P$159:$P$310,MATCH(LEFT(M268,255),LEFT('Disaggregation Data'!J$159:$J$310,255),0))),"")</f>
        <v/>
      </c>
      <c r="I268" s="409" t="str">
        <f t="array" ref="I268">IFERROR(IF(INDEX('Disaggregation Data'!$M$159:$M$310,MATCH(LEFT(M268,255),LEFT('Disaggregation Data'!$J$159:$J$310,255),0))=0,"",INDEX('Disaggregation Data'!$M$159:$M$310,MATCH(LEFT(M268,255),LEFT('Disaggregation Data'!J$159:$J$310,255),0))),"")</f>
        <v/>
      </c>
      <c r="J268" s="408" t="str">
        <f t="array" ref="J268">IFERROR(IF(INDEX('Disaggregation Data'!$N$159:$N$310,MATCH(LEFT(M268,255),LEFT('Disaggregation Data'!$J$159:$J$310,255),0))=0,"",INDEX('Disaggregation Data'!$N$159:$N$310,MATCH(LEFT(M268,255),LEFT('Disaggregation Data'!J$159:$J$310,255),0))),"")</f>
        <v/>
      </c>
      <c r="K268" s="522">
        <f t="shared" si="16"/>
        <v>60</v>
      </c>
      <c r="L268" s="522" t="str">
        <f t="shared" si="17"/>
        <v/>
      </c>
      <c r="M268" s="522" t="str">
        <f t="shared" si="18"/>
        <v/>
      </c>
      <c r="N268" s="481" t="b">
        <f t="shared" si="19"/>
        <v>0</v>
      </c>
      <c r="O268" s="486" t="s">
        <v>1632</v>
      </c>
      <c r="P268" s="523" t="str">
        <f t="array" ref="P268">IFERROR(IF(INDEX('Disaggregation Records'!$G$59:$G$92,MATCH(LEFT(L268,255),LEFT('Disaggregation Records'!$D$59:$D$92,255),0))=0,"",INDEX('Disaggregation Records'!$G$59:$G$92,MATCH(LEFT(L268,255),LEFT('Disaggregation Records'!$D$59:$D$92,255),0))),"")</f>
        <v/>
      </c>
      <c r="Q268" s="520" t="s">
        <v>712</v>
      </c>
      <c r="R268" s="47"/>
    </row>
    <row r="269" spans="1:18" ht="47.15" customHeight="1" x14ac:dyDescent="0.45">
      <c r="A269" s="406">
        <v>11</v>
      </c>
      <c r="B269" s="521" t="str">
        <f>IFERROR(VLOOKUP(A269,'Outcome Indicators - Section C'!$A$10:$S$27,19,FALSE),"")</f>
        <v/>
      </c>
      <c r="C269" s="426" t="str">
        <f t="array" ref="C269">IFERROR(IF(INDEX('Disaggregation Records'!$E$59:$E$92,MATCH(LEFT(L269,255),LEFT('Disaggregation Records'!$D$59:$D$92,255),0))=0,"",INDEX('Disaggregation Records'!$E$59:$E$92,MATCH(LEFT(L269,255),LEFT('Disaggregation Records'!$D$59:$D$92,255),0))),"")</f>
        <v/>
      </c>
      <c r="D269" s="426" t="str">
        <f t="array" ref="D269">IFERROR(IF(INDEX('Disaggregation Records'!$F$59:$F$92,MATCH(LEFT(L269,255),LEFT('Disaggregation Records'!$D$59:$D$92,255),0))=0,"",INDEX('Disaggregation Records'!$F$59:$F$92,MATCH(LEFT(L269,255),LEFT('Disaggregation Records'!$D$59:$D$92,255),0))),"")</f>
        <v/>
      </c>
      <c r="E269" s="409" t="str">
        <f t="array" ref="E269">IFERROR(IF(INDEX('Disaggregation Data'!$K$159:$K$310,MATCH(LEFT(M269,255),LEFT('Disaggregation Data'!$J$159:$J$310,255),0))=0,"",INDEX('Disaggregation Data'!$K$159:$K$310,MATCH(LEFT(M269,255),LEFT('Disaggregation Data'!J$159:$J$310,255),0))),"")</f>
        <v/>
      </c>
      <c r="F269" s="409" t="str">
        <f t="array" ref="F269">IFERROR(IF(INDEX('Disaggregation Data'!$L$159:$L$310,MATCH(LEFT(M269,255),LEFT('Disaggregation Data'!$J$159:$J$310,255),0))=0,"",INDEX('Disaggregation Data'!$L$159:$L$310,MATCH(LEFT(M269,255),LEFT('Disaggregation Data'!J$159:$J$310,255),0))),"")</f>
        <v/>
      </c>
      <c r="G269" s="409" t="str">
        <f t="array" ref="G269">IFERROR(IF(INDEX('Disaggregation Data'!$O$159:$O$310,MATCH(LEFT(M269,255),LEFT('Disaggregation Data'!$J$159:$J$310,255),0))=0,"",INDEX('Disaggregation Data'!$O$159:$O$310,MATCH(LEFT(M269,255),LEFT('Disaggregation Data'!J$159:$J$310,255),0))),"")</f>
        <v/>
      </c>
      <c r="H269" s="408" t="str">
        <f t="array" ref="H269">IFERROR(IF(INDEX('Disaggregation Data'!$P$159:$P$310,MATCH(LEFT(M269,255),LEFT('Disaggregation Data'!$J$159:$J$310,255),0))=0,"",INDEX('Disaggregation Data'!$P$159:$P$310,MATCH(LEFT(M269,255),LEFT('Disaggregation Data'!J$159:$J$310,255),0))),"")</f>
        <v/>
      </c>
      <c r="I269" s="409" t="str">
        <f t="array" ref="I269">IFERROR(IF(INDEX('Disaggregation Data'!$M$159:$M$310,MATCH(LEFT(M269,255),LEFT('Disaggregation Data'!$J$159:$J$310,255),0))=0,"",INDEX('Disaggregation Data'!$M$159:$M$310,MATCH(LEFT(M269,255),LEFT('Disaggregation Data'!J$159:$J$310,255),0))),"")</f>
        <v/>
      </c>
      <c r="J269" s="408" t="str">
        <f t="array" ref="J269">IFERROR(IF(INDEX('Disaggregation Data'!$N$159:$N$310,MATCH(LEFT(M269,255),LEFT('Disaggregation Data'!$J$159:$J$310,255),0))=0,"",INDEX('Disaggregation Data'!$N$159:$N$310,MATCH(LEFT(M269,255),LEFT('Disaggregation Data'!J$159:$J$310,255),0))),"")</f>
        <v/>
      </c>
      <c r="K269" s="522">
        <f t="shared" si="16"/>
        <v>61</v>
      </c>
      <c r="L269" s="522" t="str">
        <f t="shared" si="17"/>
        <v/>
      </c>
      <c r="M269" s="522" t="str">
        <f t="shared" si="18"/>
        <v/>
      </c>
      <c r="N269" s="481" t="b">
        <f t="shared" si="19"/>
        <v>0</v>
      </c>
      <c r="O269" s="486" t="s">
        <v>1633</v>
      </c>
      <c r="P269" s="523" t="str">
        <f t="array" ref="P269">IFERROR(IF(INDEX('Disaggregation Records'!$G$59:$G$92,MATCH(LEFT(L269,255),LEFT('Disaggregation Records'!$D$59:$D$92,255),0))=0,"",INDEX('Disaggregation Records'!$G$59:$G$92,MATCH(LEFT(L269,255),LEFT('Disaggregation Records'!$D$59:$D$92,255),0))),"")</f>
        <v/>
      </c>
      <c r="Q269" s="520" t="s">
        <v>712</v>
      </c>
      <c r="R269" s="47"/>
    </row>
    <row r="270" spans="1:18" ht="47.15" customHeight="1" x14ac:dyDescent="0.45">
      <c r="A270" s="406">
        <v>11</v>
      </c>
      <c r="B270" s="521" t="str">
        <f>IFERROR(VLOOKUP(A270,'Outcome Indicators - Section C'!$A$10:$S$27,19,FALSE),"")</f>
        <v/>
      </c>
      <c r="C270" s="426" t="str">
        <f t="array" ref="C270">IFERROR(IF(INDEX('Disaggregation Records'!$E$59:$E$92,MATCH(LEFT(L270,255),LEFT('Disaggregation Records'!$D$59:$D$92,255),0))=0,"",INDEX('Disaggregation Records'!$E$59:$E$92,MATCH(LEFT(L270,255),LEFT('Disaggregation Records'!$D$59:$D$92,255),0))),"")</f>
        <v/>
      </c>
      <c r="D270" s="426" t="str">
        <f t="array" ref="D270">IFERROR(IF(INDEX('Disaggregation Records'!$F$59:$F$92,MATCH(LEFT(L270,255),LEFT('Disaggregation Records'!$D$59:$D$92,255),0))=0,"",INDEX('Disaggregation Records'!$F$59:$F$92,MATCH(LEFT(L270,255),LEFT('Disaggregation Records'!$D$59:$D$92,255),0))),"")</f>
        <v/>
      </c>
      <c r="E270" s="409" t="str">
        <f t="array" ref="E270">IFERROR(IF(INDEX('Disaggregation Data'!$K$159:$K$310,MATCH(LEFT(M270,255),LEFT('Disaggregation Data'!$J$159:$J$310,255),0))=0,"",INDEX('Disaggregation Data'!$K$159:$K$310,MATCH(LEFT(M270,255),LEFT('Disaggregation Data'!J$159:$J$310,255),0))),"")</f>
        <v/>
      </c>
      <c r="F270" s="409" t="str">
        <f t="array" ref="F270">IFERROR(IF(INDEX('Disaggregation Data'!$L$159:$L$310,MATCH(LEFT(M270,255),LEFT('Disaggregation Data'!$J$159:$J$310,255),0))=0,"",INDEX('Disaggregation Data'!$L$159:$L$310,MATCH(LEFT(M270,255),LEFT('Disaggregation Data'!J$159:$J$310,255),0))),"")</f>
        <v/>
      </c>
      <c r="G270" s="409" t="str">
        <f t="array" ref="G270">IFERROR(IF(INDEX('Disaggregation Data'!$O$159:$O$310,MATCH(LEFT(M270,255),LEFT('Disaggregation Data'!$J$159:$J$310,255),0))=0,"",INDEX('Disaggregation Data'!$O$159:$O$310,MATCH(LEFT(M270,255),LEFT('Disaggregation Data'!J$159:$J$310,255),0))),"")</f>
        <v/>
      </c>
      <c r="H270" s="408" t="str">
        <f t="array" ref="H270">IFERROR(IF(INDEX('Disaggregation Data'!$P$159:$P$310,MATCH(LEFT(M270,255),LEFT('Disaggregation Data'!$J$159:$J$310,255),0))=0,"",INDEX('Disaggregation Data'!$P$159:$P$310,MATCH(LEFT(M270,255),LEFT('Disaggregation Data'!J$159:$J$310,255),0))),"")</f>
        <v/>
      </c>
      <c r="I270" s="409" t="str">
        <f t="array" ref="I270">IFERROR(IF(INDEX('Disaggregation Data'!$M$159:$M$310,MATCH(LEFT(M270,255),LEFT('Disaggregation Data'!$J$159:$J$310,255),0))=0,"",INDEX('Disaggregation Data'!$M$159:$M$310,MATCH(LEFT(M270,255),LEFT('Disaggregation Data'!J$159:$J$310,255),0))),"")</f>
        <v/>
      </c>
      <c r="J270" s="408" t="str">
        <f t="array" ref="J270">IFERROR(IF(INDEX('Disaggregation Data'!$N$159:$N$310,MATCH(LEFT(M270,255),LEFT('Disaggregation Data'!$J$159:$J$310,255),0))=0,"",INDEX('Disaggregation Data'!$N$159:$N$310,MATCH(LEFT(M270,255),LEFT('Disaggregation Data'!J$159:$J$310,255),0))),"")</f>
        <v/>
      </c>
      <c r="K270" s="522">
        <f t="shared" si="16"/>
        <v>62</v>
      </c>
      <c r="L270" s="522" t="str">
        <f t="shared" si="17"/>
        <v/>
      </c>
      <c r="M270" s="522" t="str">
        <f t="shared" si="18"/>
        <v/>
      </c>
      <c r="N270" s="481" t="b">
        <f t="shared" si="19"/>
        <v>0</v>
      </c>
      <c r="O270" s="486" t="s">
        <v>1634</v>
      </c>
      <c r="P270" s="523" t="str">
        <f t="array" ref="P270">IFERROR(IF(INDEX('Disaggregation Records'!$G$59:$G$92,MATCH(LEFT(L270,255),LEFT('Disaggregation Records'!$D$59:$D$92,255),0))=0,"",INDEX('Disaggregation Records'!$G$59:$G$92,MATCH(LEFT(L270,255),LEFT('Disaggregation Records'!$D$59:$D$92,255),0))),"")</f>
        <v/>
      </c>
      <c r="Q270" s="520" t="s">
        <v>712</v>
      </c>
      <c r="R270" s="47"/>
    </row>
    <row r="271" spans="1:18" ht="47.15" customHeight="1" x14ac:dyDescent="0.45">
      <c r="A271" s="406">
        <v>11</v>
      </c>
      <c r="B271" s="521" t="str">
        <f>IFERROR(VLOOKUP(A271,'Outcome Indicators - Section C'!$A$10:$S$27,19,FALSE),"")</f>
        <v/>
      </c>
      <c r="C271" s="426" t="str">
        <f t="array" ref="C271">IFERROR(IF(INDEX('Disaggregation Records'!$E$59:$E$92,MATCH(LEFT(L271,255),LEFT('Disaggregation Records'!$D$59:$D$92,255),0))=0,"",INDEX('Disaggregation Records'!$E$59:$E$92,MATCH(LEFT(L271,255),LEFT('Disaggregation Records'!$D$59:$D$92,255),0))),"")</f>
        <v/>
      </c>
      <c r="D271" s="426" t="str">
        <f t="array" ref="D271">IFERROR(IF(INDEX('Disaggregation Records'!$F$59:$F$92,MATCH(LEFT(L271,255),LEFT('Disaggregation Records'!$D$59:$D$92,255),0))=0,"",INDEX('Disaggregation Records'!$F$59:$F$92,MATCH(LEFT(L271,255),LEFT('Disaggregation Records'!$D$59:$D$92,255),0))),"")</f>
        <v/>
      </c>
      <c r="E271" s="409" t="str">
        <f t="array" ref="E271">IFERROR(IF(INDEX('Disaggregation Data'!$K$159:$K$310,MATCH(LEFT(M271,255),LEFT('Disaggregation Data'!$J$159:$J$310,255),0))=0,"",INDEX('Disaggregation Data'!$K$159:$K$310,MATCH(LEFT(M271,255),LEFT('Disaggregation Data'!J$159:$J$310,255),0))),"")</f>
        <v/>
      </c>
      <c r="F271" s="409" t="str">
        <f t="array" ref="F271">IFERROR(IF(INDEX('Disaggregation Data'!$L$159:$L$310,MATCH(LEFT(M271,255),LEFT('Disaggregation Data'!$J$159:$J$310,255),0))=0,"",INDEX('Disaggregation Data'!$L$159:$L$310,MATCH(LEFT(M271,255),LEFT('Disaggregation Data'!J$159:$J$310,255),0))),"")</f>
        <v/>
      </c>
      <c r="G271" s="409" t="str">
        <f t="array" ref="G271">IFERROR(IF(INDEX('Disaggregation Data'!$O$159:$O$310,MATCH(LEFT(M271,255),LEFT('Disaggregation Data'!$J$159:$J$310,255),0))=0,"",INDEX('Disaggregation Data'!$O$159:$O$310,MATCH(LEFT(M271,255),LEFT('Disaggregation Data'!J$159:$J$310,255),0))),"")</f>
        <v/>
      </c>
      <c r="H271" s="408" t="str">
        <f t="array" ref="H271">IFERROR(IF(INDEX('Disaggregation Data'!$P$159:$P$310,MATCH(LEFT(M271,255),LEFT('Disaggregation Data'!$J$159:$J$310,255),0))=0,"",INDEX('Disaggregation Data'!$P$159:$P$310,MATCH(LEFT(M271,255),LEFT('Disaggregation Data'!J$159:$J$310,255),0))),"")</f>
        <v/>
      </c>
      <c r="I271" s="409" t="str">
        <f t="array" ref="I271">IFERROR(IF(INDEX('Disaggregation Data'!$M$159:$M$310,MATCH(LEFT(M271,255),LEFT('Disaggregation Data'!$J$159:$J$310,255),0))=0,"",INDEX('Disaggregation Data'!$M$159:$M$310,MATCH(LEFT(M271,255),LEFT('Disaggregation Data'!J$159:$J$310,255),0))),"")</f>
        <v/>
      </c>
      <c r="J271" s="408" t="str">
        <f t="array" ref="J271">IFERROR(IF(INDEX('Disaggregation Data'!$N$159:$N$310,MATCH(LEFT(M271,255),LEFT('Disaggregation Data'!$J$159:$J$310,255),0))=0,"",INDEX('Disaggregation Data'!$N$159:$N$310,MATCH(LEFT(M271,255),LEFT('Disaggregation Data'!J$159:$J$310,255),0))),"")</f>
        <v/>
      </c>
      <c r="K271" s="522">
        <f t="shared" si="16"/>
        <v>63</v>
      </c>
      <c r="L271" s="522" t="str">
        <f t="shared" si="17"/>
        <v/>
      </c>
      <c r="M271" s="522" t="str">
        <f t="shared" si="18"/>
        <v/>
      </c>
      <c r="N271" s="481" t="b">
        <f t="shared" si="19"/>
        <v>0</v>
      </c>
      <c r="O271" s="486" t="s">
        <v>1635</v>
      </c>
      <c r="P271" s="523" t="str">
        <f t="array" ref="P271">IFERROR(IF(INDEX('Disaggregation Records'!$G$59:$G$92,MATCH(LEFT(L271,255),LEFT('Disaggregation Records'!$D$59:$D$92,255),0))=0,"",INDEX('Disaggregation Records'!$G$59:$G$92,MATCH(LEFT(L271,255),LEFT('Disaggregation Records'!$D$59:$D$92,255),0))),"")</f>
        <v/>
      </c>
      <c r="Q271" s="520" t="s">
        <v>712</v>
      </c>
      <c r="R271" s="47"/>
    </row>
    <row r="272" spans="1:18" ht="47.15" customHeight="1" x14ac:dyDescent="0.45">
      <c r="A272" s="406">
        <v>11</v>
      </c>
      <c r="B272" s="521" t="str">
        <f>IFERROR(VLOOKUP(A272,'Outcome Indicators - Section C'!$A$10:$S$27,19,FALSE),"")</f>
        <v/>
      </c>
      <c r="C272" s="426" t="str">
        <f t="array" ref="C272">IFERROR(IF(INDEX('Disaggregation Records'!$E$59:$E$92,MATCH(LEFT(L272,255),LEFT('Disaggregation Records'!$D$59:$D$92,255),0))=0,"",INDEX('Disaggregation Records'!$E$59:$E$92,MATCH(LEFT(L272,255),LEFT('Disaggregation Records'!$D$59:$D$92,255),0))),"")</f>
        <v/>
      </c>
      <c r="D272" s="426" t="str">
        <f t="array" ref="D272">IFERROR(IF(INDEX('Disaggregation Records'!$F$59:$F$92,MATCH(LEFT(L272,255),LEFT('Disaggregation Records'!$D$59:$D$92,255),0))=0,"",INDEX('Disaggregation Records'!$F$59:$F$92,MATCH(LEFT(L272,255),LEFT('Disaggregation Records'!$D$59:$D$92,255),0))),"")</f>
        <v/>
      </c>
      <c r="E272" s="409" t="str">
        <f t="array" ref="E272">IFERROR(IF(INDEX('Disaggregation Data'!$K$159:$K$310,MATCH(LEFT(M272,255),LEFT('Disaggregation Data'!$J$159:$J$310,255),0))=0,"",INDEX('Disaggregation Data'!$K$159:$K$310,MATCH(LEFT(M272,255),LEFT('Disaggregation Data'!J$159:$J$310,255),0))),"")</f>
        <v/>
      </c>
      <c r="F272" s="409" t="str">
        <f t="array" ref="F272">IFERROR(IF(INDEX('Disaggregation Data'!$L$159:$L$310,MATCH(LEFT(M272,255),LEFT('Disaggregation Data'!$J$159:$J$310,255),0))=0,"",INDEX('Disaggregation Data'!$L$159:$L$310,MATCH(LEFT(M272,255),LEFT('Disaggregation Data'!J$159:$J$310,255),0))),"")</f>
        <v/>
      </c>
      <c r="G272" s="409" t="str">
        <f t="array" ref="G272">IFERROR(IF(INDEX('Disaggregation Data'!$O$159:$O$310,MATCH(LEFT(M272,255),LEFT('Disaggregation Data'!$J$159:$J$310,255),0))=0,"",INDEX('Disaggregation Data'!$O$159:$O$310,MATCH(LEFT(M272,255),LEFT('Disaggregation Data'!J$159:$J$310,255),0))),"")</f>
        <v/>
      </c>
      <c r="H272" s="408" t="str">
        <f t="array" ref="H272">IFERROR(IF(INDEX('Disaggregation Data'!$P$159:$P$310,MATCH(LEFT(M272,255),LEFT('Disaggregation Data'!$J$159:$J$310,255),0))=0,"",INDEX('Disaggregation Data'!$P$159:$P$310,MATCH(LEFT(M272,255),LEFT('Disaggregation Data'!J$159:$J$310,255),0))),"")</f>
        <v/>
      </c>
      <c r="I272" s="409" t="str">
        <f t="array" ref="I272">IFERROR(IF(INDEX('Disaggregation Data'!$M$159:$M$310,MATCH(LEFT(M272,255),LEFT('Disaggregation Data'!$J$159:$J$310,255),0))=0,"",INDEX('Disaggregation Data'!$M$159:$M$310,MATCH(LEFT(M272,255),LEFT('Disaggregation Data'!J$159:$J$310,255),0))),"")</f>
        <v/>
      </c>
      <c r="J272" s="408" t="str">
        <f t="array" ref="J272">IFERROR(IF(INDEX('Disaggregation Data'!$N$159:$N$310,MATCH(LEFT(M272,255),LEFT('Disaggregation Data'!$J$159:$J$310,255),0))=0,"",INDEX('Disaggregation Data'!$N$159:$N$310,MATCH(LEFT(M272,255),LEFT('Disaggregation Data'!J$159:$J$310,255),0))),"")</f>
        <v/>
      </c>
      <c r="K272" s="522">
        <f t="shared" si="16"/>
        <v>64</v>
      </c>
      <c r="L272" s="522" t="str">
        <f t="shared" si="17"/>
        <v/>
      </c>
      <c r="M272" s="522" t="str">
        <f t="shared" si="18"/>
        <v/>
      </c>
      <c r="N272" s="481" t="b">
        <f t="shared" si="19"/>
        <v>0</v>
      </c>
      <c r="O272" s="486" t="s">
        <v>1636</v>
      </c>
      <c r="P272" s="523" t="str">
        <f t="array" ref="P272">IFERROR(IF(INDEX('Disaggregation Records'!$G$59:$G$92,MATCH(LEFT(L272,255),LEFT('Disaggregation Records'!$D$59:$D$92,255),0))=0,"",INDEX('Disaggregation Records'!$G$59:$G$92,MATCH(LEFT(L272,255),LEFT('Disaggregation Records'!$D$59:$D$92,255),0))),"")</f>
        <v/>
      </c>
      <c r="Q272" s="520" t="s">
        <v>712</v>
      </c>
      <c r="R272" s="47"/>
    </row>
    <row r="273" spans="1:18" ht="47.15" customHeight="1" x14ac:dyDescent="0.45">
      <c r="A273" s="406">
        <v>11</v>
      </c>
      <c r="B273" s="521" t="str">
        <f>IFERROR(VLOOKUP(A273,'Outcome Indicators - Section C'!$A$10:$S$27,19,FALSE),"")</f>
        <v/>
      </c>
      <c r="C273" s="426" t="str">
        <f t="array" ref="C273">IFERROR(IF(INDEX('Disaggregation Records'!$E$59:$E$92,MATCH(LEFT(L273,255),LEFT('Disaggregation Records'!$D$59:$D$92,255),0))=0,"",INDEX('Disaggregation Records'!$E$59:$E$92,MATCH(LEFT(L273,255),LEFT('Disaggregation Records'!$D$59:$D$92,255),0))),"")</f>
        <v/>
      </c>
      <c r="D273" s="426" t="str">
        <f t="array" ref="D273">IFERROR(IF(INDEX('Disaggregation Records'!$F$59:$F$92,MATCH(LEFT(L273,255),LEFT('Disaggregation Records'!$D$59:$D$92,255),0))=0,"",INDEX('Disaggregation Records'!$F$59:$F$92,MATCH(LEFT(L273,255),LEFT('Disaggregation Records'!$D$59:$D$92,255),0))),"")</f>
        <v/>
      </c>
      <c r="E273" s="409" t="str">
        <f t="array" ref="E273">IFERROR(IF(INDEX('Disaggregation Data'!$K$159:$K$310,MATCH(LEFT(M273,255),LEFT('Disaggregation Data'!$J$159:$J$310,255),0))=0,"",INDEX('Disaggregation Data'!$K$159:$K$310,MATCH(LEFT(M273,255),LEFT('Disaggregation Data'!J$159:$J$310,255),0))),"")</f>
        <v/>
      </c>
      <c r="F273" s="409" t="str">
        <f t="array" ref="F273">IFERROR(IF(INDEX('Disaggregation Data'!$L$159:$L$310,MATCH(LEFT(M273,255),LEFT('Disaggregation Data'!$J$159:$J$310,255),0))=0,"",INDEX('Disaggregation Data'!$L$159:$L$310,MATCH(LEFT(M273,255),LEFT('Disaggregation Data'!J$159:$J$310,255),0))),"")</f>
        <v/>
      </c>
      <c r="G273" s="409" t="str">
        <f t="array" ref="G273">IFERROR(IF(INDEX('Disaggregation Data'!$O$159:$O$310,MATCH(LEFT(M273,255),LEFT('Disaggregation Data'!$J$159:$J$310,255),0))=0,"",INDEX('Disaggregation Data'!$O$159:$O$310,MATCH(LEFT(M273,255),LEFT('Disaggregation Data'!J$159:$J$310,255),0))),"")</f>
        <v/>
      </c>
      <c r="H273" s="408" t="str">
        <f t="array" ref="H273">IFERROR(IF(INDEX('Disaggregation Data'!$P$159:$P$310,MATCH(LEFT(M273,255),LEFT('Disaggregation Data'!$J$159:$J$310,255),0))=0,"",INDEX('Disaggregation Data'!$P$159:$P$310,MATCH(LEFT(M273,255),LEFT('Disaggregation Data'!J$159:$J$310,255),0))),"")</f>
        <v/>
      </c>
      <c r="I273" s="409" t="str">
        <f t="array" ref="I273">IFERROR(IF(INDEX('Disaggregation Data'!$M$159:$M$310,MATCH(LEFT(M273,255),LEFT('Disaggregation Data'!$J$159:$J$310,255),0))=0,"",INDEX('Disaggregation Data'!$M$159:$M$310,MATCH(LEFT(M273,255),LEFT('Disaggregation Data'!J$159:$J$310,255),0))),"")</f>
        <v/>
      </c>
      <c r="J273" s="408" t="str">
        <f t="array" ref="J273">IFERROR(IF(INDEX('Disaggregation Data'!$N$159:$N$310,MATCH(LEFT(M273,255),LEFT('Disaggregation Data'!$J$159:$J$310,255),0))=0,"",INDEX('Disaggregation Data'!$N$159:$N$310,MATCH(LEFT(M273,255),LEFT('Disaggregation Data'!J$159:$J$310,255),0))),"")</f>
        <v/>
      </c>
      <c r="K273" s="522">
        <f t="shared" si="16"/>
        <v>65</v>
      </c>
      <c r="L273" s="522" t="str">
        <f t="shared" si="17"/>
        <v/>
      </c>
      <c r="M273" s="522" t="str">
        <f t="shared" si="18"/>
        <v/>
      </c>
      <c r="N273" s="481" t="b">
        <f t="shared" si="19"/>
        <v>0</v>
      </c>
      <c r="O273" s="486" t="s">
        <v>1637</v>
      </c>
      <c r="P273" s="523" t="str">
        <f t="array" ref="P273">IFERROR(IF(INDEX('Disaggregation Records'!$G$59:$G$92,MATCH(LEFT(L273,255),LEFT('Disaggregation Records'!$D$59:$D$92,255),0))=0,"",INDEX('Disaggregation Records'!$G$59:$G$92,MATCH(LEFT(L273,255),LEFT('Disaggregation Records'!$D$59:$D$92,255),0))),"")</f>
        <v/>
      </c>
      <c r="Q273" s="520" t="s">
        <v>712</v>
      </c>
      <c r="R273" s="47"/>
    </row>
    <row r="274" spans="1:18" ht="47.15" customHeight="1" x14ac:dyDescent="0.45">
      <c r="A274" s="406">
        <v>11</v>
      </c>
      <c r="B274" s="521" t="str">
        <f>IFERROR(VLOOKUP(A274,'Outcome Indicators - Section C'!$A$10:$S$27,19,FALSE),"")</f>
        <v/>
      </c>
      <c r="C274" s="426" t="str">
        <f t="array" ref="C274">IFERROR(IF(INDEX('Disaggregation Records'!$E$59:$E$92,MATCH(LEFT(L274,255),LEFT('Disaggregation Records'!$D$59:$D$92,255),0))=0,"",INDEX('Disaggregation Records'!$E$59:$E$92,MATCH(LEFT(L274,255),LEFT('Disaggregation Records'!$D$59:$D$92,255),0))),"")</f>
        <v/>
      </c>
      <c r="D274" s="426" t="str">
        <f t="array" ref="D274">IFERROR(IF(INDEX('Disaggregation Records'!$F$59:$F$92,MATCH(LEFT(L274,255),LEFT('Disaggregation Records'!$D$59:$D$92,255),0))=0,"",INDEX('Disaggregation Records'!$F$59:$F$92,MATCH(LEFT(L274,255),LEFT('Disaggregation Records'!$D$59:$D$92,255),0))),"")</f>
        <v/>
      </c>
      <c r="E274" s="409" t="str">
        <f t="array" ref="E274">IFERROR(IF(INDEX('Disaggregation Data'!$K$159:$K$310,MATCH(LEFT(M274,255),LEFT('Disaggregation Data'!$J$159:$J$310,255),0))=0,"",INDEX('Disaggregation Data'!$K$159:$K$310,MATCH(LEFT(M274,255),LEFT('Disaggregation Data'!J$159:$J$310,255),0))),"")</f>
        <v/>
      </c>
      <c r="F274" s="409" t="str">
        <f t="array" ref="F274">IFERROR(IF(INDEX('Disaggregation Data'!$L$159:$L$310,MATCH(LEFT(M274,255),LEFT('Disaggregation Data'!$J$159:$J$310,255),0))=0,"",INDEX('Disaggregation Data'!$L$159:$L$310,MATCH(LEFT(M274,255),LEFT('Disaggregation Data'!J$159:$J$310,255),0))),"")</f>
        <v/>
      </c>
      <c r="G274" s="409" t="str">
        <f t="array" ref="G274">IFERROR(IF(INDEX('Disaggregation Data'!$O$159:$O$310,MATCH(LEFT(M274,255),LEFT('Disaggregation Data'!$J$159:$J$310,255),0))=0,"",INDEX('Disaggregation Data'!$O$159:$O$310,MATCH(LEFT(M274,255),LEFT('Disaggregation Data'!J$159:$J$310,255),0))),"")</f>
        <v/>
      </c>
      <c r="H274" s="408" t="str">
        <f t="array" ref="H274">IFERROR(IF(INDEX('Disaggregation Data'!$P$159:$P$310,MATCH(LEFT(M274,255),LEFT('Disaggregation Data'!$J$159:$J$310,255),0))=0,"",INDEX('Disaggregation Data'!$P$159:$P$310,MATCH(LEFT(M274,255),LEFT('Disaggregation Data'!J$159:$J$310,255),0))),"")</f>
        <v/>
      </c>
      <c r="I274" s="409" t="str">
        <f t="array" ref="I274">IFERROR(IF(INDEX('Disaggregation Data'!$M$159:$M$310,MATCH(LEFT(M274,255),LEFT('Disaggregation Data'!$J$159:$J$310,255),0))=0,"",INDEX('Disaggregation Data'!$M$159:$M$310,MATCH(LEFT(M274,255),LEFT('Disaggregation Data'!J$159:$J$310,255),0))),"")</f>
        <v/>
      </c>
      <c r="J274" s="408" t="str">
        <f t="array" ref="J274">IFERROR(IF(INDEX('Disaggregation Data'!$N$159:$N$310,MATCH(LEFT(M274,255),LEFT('Disaggregation Data'!$J$159:$J$310,255),0))=0,"",INDEX('Disaggregation Data'!$N$159:$N$310,MATCH(LEFT(M274,255),LEFT('Disaggregation Data'!J$159:$J$310,255),0))),"")</f>
        <v/>
      </c>
      <c r="K274" s="522">
        <f t="shared" si="16"/>
        <v>66</v>
      </c>
      <c r="L274" s="522" t="str">
        <f t="shared" si="17"/>
        <v/>
      </c>
      <c r="M274" s="522" t="str">
        <f t="shared" si="18"/>
        <v/>
      </c>
      <c r="N274" s="481" t="b">
        <f t="shared" si="19"/>
        <v>0</v>
      </c>
      <c r="O274" s="486" t="s">
        <v>1638</v>
      </c>
      <c r="P274" s="523" t="str">
        <f t="array" ref="P274">IFERROR(IF(INDEX('Disaggregation Records'!$G$59:$G$92,MATCH(LEFT(L274,255),LEFT('Disaggregation Records'!$D$59:$D$92,255),0))=0,"",INDEX('Disaggregation Records'!$G$59:$G$92,MATCH(LEFT(L274,255),LEFT('Disaggregation Records'!$D$59:$D$92,255),0))),"")</f>
        <v/>
      </c>
      <c r="Q274" s="520" t="s">
        <v>712</v>
      </c>
      <c r="R274" s="47"/>
    </row>
    <row r="275" spans="1:18" ht="47.15" customHeight="1" x14ac:dyDescent="0.45">
      <c r="A275" s="406">
        <v>11</v>
      </c>
      <c r="B275" s="521" t="str">
        <f>IFERROR(VLOOKUP(A275,'Outcome Indicators - Section C'!$A$10:$S$27,19,FALSE),"")</f>
        <v/>
      </c>
      <c r="C275" s="426" t="str">
        <f t="array" ref="C275">IFERROR(IF(INDEX('Disaggregation Records'!$E$59:$E$92,MATCH(LEFT(L275,255),LEFT('Disaggregation Records'!$D$59:$D$92,255),0))=0,"",INDEX('Disaggregation Records'!$E$59:$E$92,MATCH(LEFT(L275,255),LEFT('Disaggregation Records'!$D$59:$D$92,255),0))),"")</f>
        <v/>
      </c>
      <c r="D275" s="426" t="str">
        <f t="array" ref="D275">IFERROR(IF(INDEX('Disaggregation Records'!$F$59:$F$92,MATCH(LEFT(L275,255),LEFT('Disaggregation Records'!$D$59:$D$92,255),0))=0,"",INDEX('Disaggregation Records'!$F$59:$F$92,MATCH(LEFT(L275,255),LEFT('Disaggregation Records'!$D$59:$D$92,255),0))),"")</f>
        <v/>
      </c>
      <c r="E275" s="409" t="str">
        <f t="array" ref="E275">IFERROR(IF(INDEX('Disaggregation Data'!$K$159:$K$310,MATCH(LEFT(M275,255),LEFT('Disaggregation Data'!$J$159:$J$310,255),0))=0,"",INDEX('Disaggregation Data'!$K$159:$K$310,MATCH(LEFT(M275,255),LEFT('Disaggregation Data'!J$159:$J$310,255),0))),"")</f>
        <v/>
      </c>
      <c r="F275" s="409" t="str">
        <f t="array" ref="F275">IFERROR(IF(INDEX('Disaggregation Data'!$L$159:$L$310,MATCH(LEFT(M275,255),LEFT('Disaggregation Data'!$J$159:$J$310,255),0))=0,"",INDEX('Disaggregation Data'!$L$159:$L$310,MATCH(LEFT(M275,255),LEFT('Disaggregation Data'!J$159:$J$310,255),0))),"")</f>
        <v/>
      </c>
      <c r="G275" s="409" t="str">
        <f t="array" ref="G275">IFERROR(IF(INDEX('Disaggregation Data'!$O$159:$O$310,MATCH(LEFT(M275,255),LEFT('Disaggregation Data'!$J$159:$J$310,255),0))=0,"",INDEX('Disaggregation Data'!$O$159:$O$310,MATCH(LEFT(M275,255),LEFT('Disaggregation Data'!J$159:$J$310,255),0))),"")</f>
        <v/>
      </c>
      <c r="H275" s="408" t="str">
        <f t="array" ref="H275">IFERROR(IF(INDEX('Disaggregation Data'!$P$159:$P$310,MATCH(LEFT(M275,255),LEFT('Disaggregation Data'!$J$159:$J$310,255),0))=0,"",INDEX('Disaggregation Data'!$P$159:$P$310,MATCH(LEFT(M275,255),LEFT('Disaggregation Data'!J$159:$J$310,255),0))),"")</f>
        <v/>
      </c>
      <c r="I275" s="409" t="str">
        <f t="array" ref="I275">IFERROR(IF(INDEX('Disaggregation Data'!$M$159:$M$310,MATCH(LEFT(M275,255),LEFT('Disaggregation Data'!$J$159:$J$310,255),0))=0,"",INDEX('Disaggregation Data'!$M$159:$M$310,MATCH(LEFT(M275,255),LEFT('Disaggregation Data'!J$159:$J$310,255),0))),"")</f>
        <v/>
      </c>
      <c r="J275" s="408" t="str">
        <f t="array" ref="J275">IFERROR(IF(INDEX('Disaggregation Data'!$N$159:$N$310,MATCH(LEFT(M275,255),LEFT('Disaggregation Data'!$J$159:$J$310,255),0))=0,"",INDEX('Disaggregation Data'!$N$159:$N$310,MATCH(LEFT(M275,255),LEFT('Disaggregation Data'!J$159:$J$310,255),0))),"")</f>
        <v/>
      </c>
      <c r="K275" s="522">
        <f t="shared" si="16"/>
        <v>67</v>
      </c>
      <c r="L275" s="522" t="str">
        <f t="shared" si="17"/>
        <v/>
      </c>
      <c r="M275" s="522" t="str">
        <f t="shared" si="18"/>
        <v/>
      </c>
      <c r="N275" s="481" t="b">
        <f t="shared" si="19"/>
        <v>0</v>
      </c>
      <c r="O275" s="486" t="s">
        <v>1639</v>
      </c>
      <c r="P275" s="523" t="str">
        <f t="array" ref="P275">IFERROR(IF(INDEX('Disaggregation Records'!$G$59:$G$92,MATCH(LEFT(L275,255),LEFT('Disaggregation Records'!$D$59:$D$92,255),0))=0,"",INDEX('Disaggregation Records'!$G$59:$G$92,MATCH(LEFT(L275,255),LEFT('Disaggregation Records'!$D$59:$D$92,255),0))),"")</f>
        <v/>
      </c>
      <c r="Q275" s="520" t="s">
        <v>712</v>
      </c>
      <c r="R275" s="47"/>
    </row>
    <row r="276" spans="1:18" ht="47.15" customHeight="1" x14ac:dyDescent="0.45">
      <c r="A276" s="406">
        <v>11</v>
      </c>
      <c r="B276" s="521" t="str">
        <f>IFERROR(VLOOKUP(A276,'Outcome Indicators - Section C'!$A$10:$S$27,19,FALSE),"")</f>
        <v/>
      </c>
      <c r="C276" s="426" t="str">
        <f t="array" ref="C276">IFERROR(IF(INDEX('Disaggregation Records'!$E$59:$E$92,MATCH(LEFT(L276,255),LEFT('Disaggregation Records'!$D$59:$D$92,255),0))=0,"",INDEX('Disaggregation Records'!$E$59:$E$92,MATCH(LEFT(L276,255),LEFT('Disaggregation Records'!$D$59:$D$92,255),0))),"")</f>
        <v/>
      </c>
      <c r="D276" s="426" t="str">
        <f t="array" ref="D276">IFERROR(IF(INDEX('Disaggregation Records'!$F$59:$F$92,MATCH(LEFT(L276,255),LEFT('Disaggregation Records'!$D$59:$D$92,255),0))=0,"",INDEX('Disaggregation Records'!$F$59:$F$92,MATCH(LEFT(L276,255),LEFT('Disaggregation Records'!$D$59:$D$92,255),0))),"")</f>
        <v/>
      </c>
      <c r="E276" s="409" t="str">
        <f t="array" ref="E276">IFERROR(IF(INDEX('Disaggregation Data'!$K$159:$K$310,MATCH(LEFT(M276,255),LEFT('Disaggregation Data'!$J$159:$J$310,255),0))=0,"",INDEX('Disaggregation Data'!$K$159:$K$310,MATCH(LEFT(M276,255),LEFT('Disaggregation Data'!J$159:$J$310,255),0))),"")</f>
        <v/>
      </c>
      <c r="F276" s="409" t="str">
        <f t="array" ref="F276">IFERROR(IF(INDEX('Disaggregation Data'!$L$159:$L$310,MATCH(LEFT(M276,255),LEFT('Disaggregation Data'!$J$159:$J$310,255),0))=0,"",INDEX('Disaggregation Data'!$L$159:$L$310,MATCH(LEFT(M276,255),LEFT('Disaggregation Data'!J$159:$J$310,255),0))),"")</f>
        <v/>
      </c>
      <c r="G276" s="409" t="str">
        <f t="array" ref="G276">IFERROR(IF(INDEX('Disaggregation Data'!$O$159:$O$310,MATCH(LEFT(M276,255),LEFT('Disaggregation Data'!$J$159:$J$310,255),0))=0,"",INDEX('Disaggregation Data'!$O$159:$O$310,MATCH(LEFT(M276,255),LEFT('Disaggregation Data'!J$159:$J$310,255),0))),"")</f>
        <v/>
      </c>
      <c r="H276" s="408" t="str">
        <f t="array" ref="H276">IFERROR(IF(INDEX('Disaggregation Data'!$P$159:$P$310,MATCH(LEFT(M276,255),LEFT('Disaggregation Data'!$J$159:$J$310,255),0))=0,"",INDEX('Disaggregation Data'!$P$159:$P$310,MATCH(LEFT(M276,255),LEFT('Disaggregation Data'!J$159:$J$310,255),0))),"")</f>
        <v/>
      </c>
      <c r="I276" s="409" t="str">
        <f t="array" ref="I276">IFERROR(IF(INDEX('Disaggregation Data'!$M$159:$M$310,MATCH(LEFT(M276,255),LEFT('Disaggregation Data'!$J$159:$J$310,255),0))=0,"",INDEX('Disaggregation Data'!$M$159:$M$310,MATCH(LEFT(M276,255),LEFT('Disaggregation Data'!J$159:$J$310,255),0))),"")</f>
        <v/>
      </c>
      <c r="J276" s="408" t="str">
        <f t="array" ref="J276">IFERROR(IF(INDEX('Disaggregation Data'!$N$159:$N$310,MATCH(LEFT(M276,255),LEFT('Disaggregation Data'!$J$159:$J$310,255),0))=0,"",INDEX('Disaggregation Data'!$N$159:$N$310,MATCH(LEFT(M276,255),LEFT('Disaggregation Data'!J$159:$J$310,255),0))),"")</f>
        <v/>
      </c>
      <c r="K276" s="522">
        <f t="shared" si="16"/>
        <v>68</v>
      </c>
      <c r="L276" s="522" t="str">
        <f t="shared" si="17"/>
        <v/>
      </c>
      <c r="M276" s="522" t="str">
        <f t="shared" si="18"/>
        <v/>
      </c>
      <c r="N276" s="481" t="b">
        <f t="shared" si="19"/>
        <v>0</v>
      </c>
      <c r="O276" s="486" t="s">
        <v>1640</v>
      </c>
      <c r="P276" s="523" t="str">
        <f t="array" ref="P276">IFERROR(IF(INDEX('Disaggregation Records'!$G$59:$G$92,MATCH(LEFT(L276,255),LEFT('Disaggregation Records'!$D$59:$D$92,255),0))=0,"",INDEX('Disaggregation Records'!$G$59:$G$92,MATCH(LEFT(L276,255),LEFT('Disaggregation Records'!$D$59:$D$92,255),0))),"")</f>
        <v/>
      </c>
      <c r="Q276" s="520" t="s">
        <v>712</v>
      </c>
      <c r="R276" s="47"/>
    </row>
    <row r="277" spans="1:18" ht="47.15" customHeight="1" x14ac:dyDescent="0.45">
      <c r="A277" s="406">
        <v>11</v>
      </c>
      <c r="B277" s="521" t="str">
        <f>IFERROR(VLOOKUP(A277,'Outcome Indicators - Section C'!$A$10:$S$27,19,FALSE),"")</f>
        <v/>
      </c>
      <c r="C277" s="426" t="str">
        <f t="array" ref="C277">IFERROR(IF(INDEX('Disaggregation Records'!$E$59:$E$92,MATCH(LEFT(L277,255),LEFT('Disaggregation Records'!$D$59:$D$92,255),0))=0,"",INDEX('Disaggregation Records'!$E$59:$E$92,MATCH(LEFT(L277,255),LEFT('Disaggregation Records'!$D$59:$D$92,255),0))),"")</f>
        <v/>
      </c>
      <c r="D277" s="426" t="str">
        <f t="array" ref="D277">IFERROR(IF(INDEX('Disaggregation Records'!$F$59:$F$92,MATCH(LEFT(L277,255),LEFT('Disaggregation Records'!$D$59:$D$92,255),0))=0,"",INDEX('Disaggregation Records'!$F$59:$F$92,MATCH(LEFT(L277,255),LEFT('Disaggregation Records'!$D$59:$D$92,255),0))),"")</f>
        <v/>
      </c>
      <c r="E277" s="409" t="str">
        <f t="array" ref="E277">IFERROR(IF(INDEX('Disaggregation Data'!$K$159:$K$310,MATCH(LEFT(M277,255),LEFT('Disaggregation Data'!$J$159:$J$310,255),0))=0,"",INDEX('Disaggregation Data'!$K$159:$K$310,MATCH(LEFT(M277,255),LEFT('Disaggregation Data'!J$159:$J$310,255),0))),"")</f>
        <v/>
      </c>
      <c r="F277" s="409" t="str">
        <f t="array" ref="F277">IFERROR(IF(INDEX('Disaggregation Data'!$L$159:$L$310,MATCH(LEFT(M277,255),LEFT('Disaggregation Data'!$J$159:$J$310,255),0))=0,"",INDEX('Disaggregation Data'!$L$159:$L$310,MATCH(LEFT(M277,255),LEFT('Disaggregation Data'!J$159:$J$310,255),0))),"")</f>
        <v/>
      </c>
      <c r="G277" s="409" t="str">
        <f t="array" ref="G277">IFERROR(IF(INDEX('Disaggregation Data'!$O$159:$O$310,MATCH(LEFT(M277,255),LEFT('Disaggregation Data'!$J$159:$J$310,255),0))=0,"",INDEX('Disaggregation Data'!$O$159:$O$310,MATCH(LEFT(M277,255),LEFT('Disaggregation Data'!J$159:$J$310,255),0))),"")</f>
        <v/>
      </c>
      <c r="H277" s="408" t="str">
        <f t="array" ref="H277">IFERROR(IF(INDEX('Disaggregation Data'!$P$159:$P$310,MATCH(LEFT(M277,255),LEFT('Disaggregation Data'!$J$159:$J$310,255),0))=0,"",INDEX('Disaggregation Data'!$P$159:$P$310,MATCH(LEFT(M277,255),LEFT('Disaggregation Data'!J$159:$J$310,255),0))),"")</f>
        <v/>
      </c>
      <c r="I277" s="409" t="str">
        <f t="array" ref="I277">IFERROR(IF(INDEX('Disaggregation Data'!$M$159:$M$310,MATCH(LEFT(M277,255),LEFT('Disaggregation Data'!$J$159:$J$310,255),0))=0,"",INDEX('Disaggregation Data'!$M$159:$M$310,MATCH(LEFT(M277,255),LEFT('Disaggregation Data'!J$159:$J$310,255),0))),"")</f>
        <v/>
      </c>
      <c r="J277" s="408" t="str">
        <f t="array" ref="J277">IFERROR(IF(INDEX('Disaggregation Data'!$N$159:$N$310,MATCH(LEFT(M277,255),LEFT('Disaggregation Data'!$J$159:$J$310,255),0))=0,"",INDEX('Disaggregation Data'!$N$159:$N$310,MATCH(LEFT(M277,255),LEFT('Disaggregation Data'!J$159:$J$310,255),0))),"")</f>
        <v/>
      </c>
      <c r="K277" s="522">
        <f t="shared" si="16"/>
        <v>69</v>
      </c>
      <c r="L277" s="522" t="str">
        <f t="shared" si="17"/>
        <v/>
      </c>
      <c r="M277" s="522" t="str">
        <f t="shared" si="18"/>
        <v/>
      </c>
      <c r="N277" s="481" t="b">
        <f t="shared" si="19"/>
        <v>0</v>
      </c>
      <c r="O277" s="486" t="s">
        <v>1641</v>
      </c>
      <c r="P277" s="523" t="str">
        <f t="array" ref="P277">IFERROR(IF(INDEX('Disaggregation Records'!$G$59:$G$92,MATCH(LEFT(L277,255),LEFT('Disaggregation Records'!$D$59:$D$92,255),0))=0,"",INDEX('Disaggregation Records'!$G$59:$G$92,MATCH(LEFT(L277,255),LEFT('Disaggregation Records'!$D$59:$D$92,255),0))),"")</f>
        <v/>
      </c>
      <c r="Q277" s="520" t="s">
        <v>712</v>
      </c>
      <c r="R277" s="47"/>
    </row>
    <row r="278" spans="1:18" ht="47.15" customHeight="1" x14ac:dyDescent="0.45">
      <c r="A278" s="406">
        <v>12</v>
      </c>
      <c r="B278" s="521" t="str">
        <f>IFERROR(VLOOKUP(A278,'Outcome Indicators - Section C'!$A$10:$S$27,19,FALSE),"")</f>
        <v/>
      </c>
      <c r="C278" s="426" t="str">
        <f t="array" ref="C278">IFERROR(IF(INDEX('Disaggregation Records'!$E$59:$E$92,MATCH(LEFT(L278,255),LEFT('Disaggregation Records'!$D$59:$D$92,255),0))=0,"",INDEX('Disaggregation Records'!$E$59:$E$92,MATCH(LEFT(L278,255),LEFT('Disaggregation Records'!$D$59:$D$92,255),0))),"")</f>
        <v/>
      </c>
      <c r="D278" s="426" t="str">
        <f t="array" ref="D278">IFERROR(IF(INDEX('Disaggregation Records'!$F$59:$F$92,MATCH(LEFT(L278,255),LEFT('Disaggregation Records'!$D$59:$D$92,255),0))=0,"",INDEX('Disaggregation Records'!$F$59:$F$92,MATCH(LEFT(L278,255),LEFT('Disaggregation Records'!$D$59:$D$92,255),0))),"")</f>
        <v/>
      </c>
      <c r="E278" s="409" t="str">
        <f t="array" ref="E278">IFERROR(IF(INDEX('Disaggregation Data'!$K$159:$K$310,MATCH(LEFT(M278,255),LEFT('Disaggregation Data'!$J$159:$J$310,255),0))=0,"",INDEX('Disaggregation Data'!$K$159:$K$310,MATCH(LEFT(M278,255),LEFT('Disaggregation Data'!J$159:$J$310,255),0))),"")</f>
        <v/>
      </c>
      <c r="F278" s="409" t="str">
        <f t="array" ref="F278">IFERROR(IF(INDEX('Disaggregation Data'!$L$159:$L$310,MATCH(LEFT(M278,255),LEFT('Disaggregation Data'!$J$159:$J$310,255),0))=0,"",INDEX('Disaggregation Data'!$L$159:$L$310,MATCH(LEFT(M278,255),LEFT('Disaggregation Data'!J$159:$J$310,255),0))),"")</f>
        <v/>
      </c>
      <c r="G278" s="409" t="str">
        <f t="array" ref="G278">IFERROR(IF(INDEX('Disaggregation Data'!$O$159:$O$310,MATCH(LEFT(M278,255),LEFT('Disaggregation Data'!$J$159:$J$310,255),0))=0,"",INDEX('Disaggregation Data'!$O$159:$O$310,MATCH(LEFT(M278,255),LEFT('Disaggregation Data'!J$159:$J$310,255),0))),"")</f>
        <v/>
      </c>
      <c r="H278" s="408" t="str">
        <f t="array" ref="H278">IFERROR(IF(INDEX('Disaggregation Data'!$P$159:$P$310,MATCH(LEFT(M278,255),LEFT('Disaggregation Data'!$J$159:$J$310,255),0))=0,"",INDEX('Disaggregation Data'!$P$159:$P$310,MATCH(LEFT(M278,255),LEFT('Disaggregation Data'!J$159:$J$310,255),0))),"")</f>
        <v/>
      </c>
      <c r="I278" s="409" t="str">
        <f t="array" ref="I278">IFERROR(IF(INDEX('Disaggregation Data'!$M$159:$M$310,MATCH(LEFT(M278,255),LEFT('Disaggregation Data'!$J$159:$J$310,255),0))=0,"",INDEX('Disaggregation Data'!$M$159:$M$310,MATCH(LEFT(M278,255),LEFT('Disaggregation Data'!J$159:$J$310,255),0))),"")</f>
        <v/>
      </c>
      <c r="J278" s="408" t="str">
        <f t="array" ref="J278">IFERROR(IF(INDEX('Disaggregation Data'!$N$159:$N$310,MATCH(LEFT(M278,255),LEFT('Disaggregation Data'!$J$159:$J$310,255),0))=0,"",INDEX('Disaggregation Data'!$N$159:$N$310,MATCH(LEFT(M278,255),LEFT('Disaggregation Data'!J$159:$J$310,255),0))),"")</f>
        <v/>
      </c>
      <c r="K278" s="522">
        <f t="shared" si="16"/>
        <v>70</v>
      </c>
      <c r="L278" s="522" t="str">
        <f t="shared" si="17"/>
        <v/>
      </c>
      <c r="M278" s="522" t="str">
        <f t="shared" si="18"/>
        <v/>
      </c>
      <c r="N278" s="481" t="b">
        <f t="shared" si="19"/>
        <v>0</v>
      </c>
      <c r="O278" s="486" t="s">
        <v>1642</v>
      </c>
      <c r="P278" s="523" t="str">
        <f t="array" ref="P278">IFERROR(IF(INDEX('Disaggregation Records'!$G$59:$G$92,MATCH(LEFT(L278,255),LEFT('Disaggregation Records'!$D$59:$D$92,255),0))=0,"",INDEX('Disaggregation Records'!$G$59:$G$92,MATCH(LEFT(L278,255),LEFT('Disaggregation Records'!$D$59:$D$92,255),0))),"")</f>
        <v/>
      </c>
      <c r="Q278" s="520" t="s">
        <v>713</v>
      </c>
      <c r="R278" s="47"/>
    </row>
    <row r="279" spans="1:18" ht="47.15" customHeight="1" x14ac:dyDescent="0.45">
      <c r="A279" s="406">
        <v>12</v>
      </c>
      <c r="B279" s="521" t="str">
        <f>IFERROR(VLOOKUP(A279,'Outcome Indicators - Section C'!$A$10:$S$27,19,FALSE),"")</f>
        <v/>
      </c>
      <c r="C279" s="426" t="str">
        <f t="array" ref="C279">IFERROR(IF(INDEX('Disaggregation Records'!$E$59:$E$92,MATCH(LEFT(L279,255),LEFT('Disaggregation Records'!$D$59:$D$92,255),0))=0,"",INDEX('Disaggregation Records'!$E$59:$E$92,MATCH(LEFT(L279,255),LEFT('Disaggregation Records'!$D$59:$D$92,255),0))),"")</f>
        <v/>
      </c>
      <c r="D279" s="426" t="str">
        <f t="array" ref="D279">IFERROR(IF(INDEX('Disaggregation Records'!$F$59:$F$92,MATCH(LEFT(L279,255),LEFT('Disaggregation Records'!$D$59:$D$92,255),0))=0,"",INDEX('Disaggregation Records'!$F$59:$F$92,MATCH(LEFT(L279,255),LEFT('Disaggregation Records'!$D$59:$D$92,255),0))),"")</f>
        <v/>
      </c>
      <c r="E279" s="409" t="str">
        <f t="array" ref="E279">IFERROR(IF(INDEX('Disaggregation Data'!$K$159:$K$310,MATCH(LEFT(M279,255),LEFT('Disaggregation Data'!$J$159:$J$310,255),0))=0,"",INDEX('Disaggregation Data'!$K$159:$K$310,MATCH(LEFT(M279,255),LEFT('Disaggregation Data'!J$159:$J$310,255),0))),"")</f>
        <v/>
      </c>
      <c r="F279" s="409" t="str">
        <f t="array" ref="F279">IFERROR(IF(INDEX('Disaggregation Data'!$L$159:$L$310,MATCH(LEFT(M279,255),LEFT('Disaggregation Data'!$J$159:$J$310,255),0))=0,"",INDEX('Disaggregation Data'!$L$159:$L$310,MATCH(LEFT(M279,255),LEFT('Disaggregation Data'!J$159:$J$310,255),0))),"")</f>
        <v/>
      </c>
      <c r="G279" s="409" t="str">
        <f t="array" ref="G279">IFERROR(IF(INDEX('Disaggregation Data'!$O$159:$O$310,MATCH(LEFT(M279,255),LEFT('Disaggregation Data'!$J$159:$J$310,255),0))=0,"",INDEX('Disaggregation Data'!$O$159:$O$310,MATCH(LEFT(M279,255),LEFT('Disaggregation Data'!J$159:$J$310,255),0))),"")</f>
        <v/>
      </c>
      <c r="H279" s="408" t="str">
        <f t="array" ref="H279">IFERROR(IF(INDEX('Disaggregation Data'!$P$159:$P$310,MATCH(LEFT(M279,255),LEFT('Disaggregation Data'!$J$159:$J$310,255),0))=0,"",INDEX('Disaggregation Data'!$P$159:$P$310,MATCH(LEFT(M279,255),LEFT('Disaggregation Data'!J$159:$J$310,255),0))),"")</f>
        <v/>
      </c>
      <c r="I279" s="409" t="str">
        <f t="array" ref="I279">IFERROR(IF(INDEX('Disaggregation Data'!$M$159:$M$310,MATCH(LEFT(M279,255),LEFT('Disaggregation Data'!$J$159:$J$310,255),0))=0,"",INDEX('Disaggregation Data'!$M$159:$M$310,MATCH(LEFT(M279,255),LEFT('Disaggregation Data'!J$159:$J$310,255),0))),"")</f>
        <v/>
      </c>
      <c r="J279" s="408" t="str">
        <f t="array" ref="J279">IFERROR(IF(INDEX('Disaggregation Data'!$N$159:$N$310,MATCH(LEFT(M279,255),LEFT('Disaggregation Data'!$J$159:$J$310,255),0))=0,"",INDEX('Disaggregation Data'!$N$159:$N$310,MATCH(LEFT(M279,255),LEFT('Disaggregation Data'!J$159:$J$310,255),0))),"")</f>
        <v/>
      </c>
      <c r="K279" s="522">
        <f t="shared" si="16"/>
        <v>71</v>
      </c>
      <c r="L279" s="522" t="str">
        <f t="shared" si="17"/>
        <v/>
      </c>
      <c r="M279" s="522" t="str">
        <f t="shared" si="18"/>
        <v/>
      </c>
      <c r="N279" s="481" t="b">
        <f t="shared" si="19"/>
        <v>0</v>
      </c>
      <c r="O279" s="486" t="s">
        <v>1643</v>
      </c>
      <c r="P279" s="523" t="str">
        <f t="array" ref="P279">IFERROR(IF(INDEX('Disaggregation Records'!$G$59:$G$92,MATCH(LEFT(L279,255),LEFT('Disaggregation Records'!$D$59:$D$92,255),0))=0,"",INDEX('Disaggregation Records'!$G$59:$G$92,MATCH(LEFT(L279,255),LEFT('Disaggregation Records'!$D$59:$D$92,255),0))),"")</f>
        <v/>
      </c>
      <c r="Q279" s="520" t="s">
        <v>713</v>
      </c>
      <c r="R279" s="47"/>
    </row>
    <row r="280" spans="1:18" ht="47.15" customHeight="1" x14ac:dyDescent="0.45">
      <c r="A280" s="406">
        <v>12</v>
      </c>
      <c r="B280" s="521" t="str">
        <f>IFERROR(VLOOKUP(A280,'Outcome Indicators - Section C'!$A$10:$S$27,19,FALSE),"")</f>
        <v/>
      </c>
      <c r="C280" s="426" t="str">
        <f t="array" ref="C280">IFERROR(IF(INDEX('Disaggregation Records'!$E$59:$E$92,MATCH(LEFT(L280,255),LEFT('Disaggregation Records'!$D$59:$D$92,255),0))=0,"",INDEX('Disaggregation Records'!$E$59:$E$92,MATCH(LEFT(L280,255),LEFT('Disaggregation Records'!$D$59:$D$92,255),0))),"")</f>
        <v/>
      </c>
      <c r="D280" s="426" t="str">
        <f t="array" ref="D280">IFERROR(IF(INDEX('Disaggregation Records'!$F$59:$F$92,MATCH(LEFT(L280,255),LEFT('Disaggregation Records'!$D$59:$D$92,255),0))=0,"",INDEX('Disaggregation Records'!$F$59:$F$92,MATCH(LEFT(L280,255),LEFT('Disaggregation Records'!$D$59:$D$92,255),0))),"")</f>
        <v/>
      </c>
      <c r="E280" s="409" t="str">
        <f t="array" ref="E280">IFERROR(IF(INDEX('Disaggregation Data'!$K$159:$K$310,MATCH(LEFT(M280,255),LEFT('Disaggregation Data'!$J$159:$J$310,255),0))=0,"",INDEX('Disaggregation Data'!$K$159:$K$310,MATCH(LEFT(M280,255),LEFT('Disaggregation Data'!J$159:$J$310,255),0))),"")</f>
        <v/>
      </c>
      <c r="F280" s="409" t="str">
        <f t="array" ref="F280">IFERROR(IF(INDEX('Disaggregation Data'!$L$159:$L$310,MATCH(LEFT(M280,255),LEFT('Disaggregation Data'!$J$159:$J$310,255),0))=0,"",INDEX('Disaggregation Data'!$L$159:$L$310,MATCH(LEFT(M280,255),LEFT('Disaggregation Data'!J$159:$J$310,255),0))),"")</f>
        <v/>
      </c>
      <c r="G280" s="409" t="str">
        <f t="array" ref="G280">IFERROR(IF(INDEX('Disaggregation Data'!$O$159:$O$310,MATCH(LEFT(M280,255),LEFT('Disaggregation Data'!$J$159:$J$310,255),0))=0,"",INDEX('Disaggregation Data'!$O$159:$O$310,MATCH(LEFT(M280,255),LEFT('Disaggregation Data'!J$159:$J$310,255),0))),"")</f>
        <v/>
      </c>
      <c r="H280" s="408" t="str">
        <f t="array" ref="H280">IFERROR(IF(INDEX('Disaggregation Data'!$P$159:$P$310,MATCH(LEFT(M280,255),LEFT('Disaggregation Data'!$J$159:$J$310,255),0))=0,"",INDEX('Disaggregation Data'!$P$159:$P$310,MATCH(LEFT(M280,255),LEFT('Disaggregation Data'!J$159:$J$310,255),0))),"")</f>
        <v/>
      </c>
      <c r="I280" s="409" t="str">
        <f t="array" ref="I280">IFERROR(IF(INDEX('Disaggregation Data'!$M$159:$M$310,MATCH(LEFT(M280,255),LEFT('Disaggregation Data'!$J$159:$J$310,255),0))=0,"",INDEX('Disaggregation Data'!$M$159:$M$310,MATCH(LEFT(M280,255),LEFT('Disaggregation Data'!J$159:$J$310,255),0))),"")</f>
        <v/>
      </c>
      <c r="J280" s="408" t="str">
        <f t="array" ref="J280">IFERROR(IF(INDEX('Disaggregation Data'!$N$159:$N$310,MATCH(LEFT(M280,255),LEFT('Disaggregation Data'!$J$159:$J$310,255),0))=0,"",INDEX('Disaggregation Data'!$N$159:$N$310,MATCH(LEFT(M280,255),LEFT('Disaggregation Data'!J$159:$J$310,255),0))),"")</f>
        <v/>
      </c>
      <c r="K280" s="522">
        <f t="shared" si="16"/>
        <v>72</v>
      </c>
      <c r="L280" s="522" t="str">
        <f t="shared" si="17"/>
        <v/>
      </c>
      <c r="M280" s="522" t="str">
        <f t="shared" si="18"/>
        <v/>
      </c>
      <c r="N280" s="481" t="b">
        <f t="shared" si="19"/>
        <v>0</v>
      </c>
      <c r="O280" s="486" t="s">
        <v>1644</v>
      </c>
      <c r="P280" s="523" t="str">
        <f t="array" ref="P280">IFERROR(IF(INDEX('Disaggregation Records'!$G$59:$G$92,MATCH(LEFT(L280,255),LEFT('Disaggregation Records'!$D$59:$D$92,255),0))=0,"",INDEX('Disaggregation Records'!$G$59:$G$92,MATCH(LEFT(L280,255),LEFT('Disaggregation Records'!$D$59:$D$92,255),0))),"")</f>
        <v/>
      </c>
      <c r="Q280" s="520" t="s">
        <v>713</v>
      </c>
      <c r="R280" s="47"/>
    </row>
    <row r="281" spans="1:18" ht="47.15" customHeight="1" x14ac:dyDescent="0.45">
      <c r="A281" s="406">
        <v>12</v>
      </c>
      <c r="B281" s="521" t="str">
        <f>IFERROR(VLOOKUP(A281,'Outcome Indicators - Section C'!$A$10:$S$27,19,FALSE),"")</f>
        <v/>
      </c>
      <c r="C281" s="426" t="str">
        <f t="array" ref="C281">IFERROR(IF(INDEX('Disaggregation Records'!$E$59:$E$92,MATCH(LEFT(L281,255),LEFT('Disaggregation Records'!$D$59:$D$92,255),0))=0,"",INDEX('Disaggregation Records'!$E$59:$E$92,MATCH(LEFT(L281,255),LEFT('Disaggregation Records'!$D$59:$D$92,255),0))),"")</f>
        <v/>
      </c>
      <c r="D281" s="426" t="str">
        <f t="array" ref="D281">IFERROR(IF(INDEX('Disaggregation Records'!$F$59:$F$92,MATCH(LEFT(L281,255),LEFT('Disaggregation Records'!$D$59:$D$92,255),0))=0,"",INDEX('Disaggregation Records'!$F$59:$F$92,MATCH(LEFT(L281,255),LEFT('Disaggregation Records'!$D$59:$D$92,255),0))),"")</f>
        <v/>
      </c>
      <c r="E281" s="409" t="str">
        <f t="array" ref="E281">IFERROR(IF(INDEX('Disaggregation Data'!$K$159:$K$310,MATCH(LEFT(M281,255),LEFT('Disaggregation Data'!$J$159:$J$310,255),0))=0,"",INDEX('Disaggregation Data'!$K$159:$K$310,MATCH(LEFT(M281,255),LEFT('Disaggregation Data'!J$159:$J$310,255),0))),"")</f>
        <v/>
      </c>
      <c r="F281" s="409" t="str">
        <f t="array" ref="F281">IFERROR(IF(INDEX('Disaggregation Data'!$L$159:$L$310,MATCH(LEFT(M281,255),LEFT('Disaggregation Data'!$J$159:$J$310,255),0))=0,"",INDEX('Disaggregation Data'!$L$159:$L$310,MATCH(LEFT(M281,255),LEFT('Disaggregation Data'!J$159:$J$310,255),0))),"")</f>
        <v/>
      </c>
      <c r="G281" s="409" t="str">
        <f t="array" ref="G281">IFERROR(IF(INDEX('Disaggregation Data'!$O$159:$O$310,MATCH(LEFT(M281,255),LEFT('Disaggregation Data'!$J$159:$J$310,255),0))=0,"",INDEX('Disaggregation Data'!$O$159:$O$310,MATCH(LEFT(M281,255),LEFT('Disaggregation Data'!J$159:$J$310,255),0))),"")</f>
        <v/>
      </c>
      <c r="H281" s="408" t="str">
        <f t="array" ref="H281">IFERROR(IF(INDEX('Disaggregation Data'!$P$159:$P$310,MATCH(LEFT(M281,255),LEFT('Disaggregation Data'!$J$159:$J$310,255),0))=0,"",INDEX('Disaggregation Data'!$P$159:$P$310,MATCH(LEFT(M281,255),LEFT('Disaggregation Data'!J$159:$J$310,255),0))),"")</f>
        <v/>
      </c>
      <c r="I281" s="409" t="str">
        <f t="array" ref="I281">IFERROR(IF(INDEX('Disaggregation Data'!$M$159:$M$310,MATCH(LEFT(M281,255),LEFT('Disaggregation Data'!$J$159:$J$310,255),0))=0,"",INDEX('Disaggregation Data'!$M$159:$M$310,MATCH(LEFT(M281,255),LEFT('Disaggregation Data'!J$159:$J$310,255),0))),"")</f>
        <v/>
      </c>
      <c r="J281" s="408" t="str">
        <f t="array" ref="J281">IFERROR(IF(INDEX('Disaggregation Data'!$N$159:$N$310,MATCH(LEFT(M281,255),LEFT('Disaggregation Data'!$J$159:$J$310,255),0))=0,"",INDEX('Disaggregation Data'!$N$159:$N$310,MATCH(LEFT(M281,255),LEFT('Disaggregation Data'!J$159:$J$310,255),0))),"")</f>
        <v/>
      </c>
      <c r="K281" s="522">
        <f t="shared" si="16"/>
        <v>73</v>
      </c>
      <c r="L281" s="522" t="str">
        <f t="shared" si="17"/>
        <v/>
      </c>
      <c r="M281" s="522" t="str">
        <f t="shared" si="18"/>
        <v/>
      </c>
      <c r="N281" s="481" t="b">
        <f t="shared" si="19"/>
        <v>0</v>
      </c>
      <c r="O281" s="486" t="s">
        <v>1645</v>
      </c>
      <c r="P281" s="523" t="str">
        <f t="array" ref="P281">IFERROR(IF(INDEX('Disaggregation Records'!$G$59:$G$92,MATCH(LEFT(L281,255),LEFT('Disaggregation Records'!$D$59:$D$92,255),0))=0,"",INDEX('Disaggregation Records'!$G$59:$G$92,MATCH(LEFT(L281,255),LEFT('Disaggregation Records'!$D$59:$D$92,255),0))),"")</f>
        <v/>
      </c>
      <c r="Q281" s="520" t="s">
        <v>713</v>
      </c>
      <c r="R281" s="47"/>
    </row>
    <row r="282" spans="1:18" ht="47.15" customHeight="1" x14ac:dyDescent="0.45">
      <c r="A282" s="406">
        <v>12</v>
      </c>
      <c r="B282" s="521" t="str">
        <f>IFERROR(VLOOKUP(A282,'Outcome Indicators - Section C'!$A$10:$S$27,19,FALSE),"")</f>
        <v/>
      </c>
      <c r="C282" s="426" t="str">
        <f t="array" ref="C282">IFERROR(IF(INDEX('Disaggregation Records'!$E$59:$E$92,MATCH(LEFT(L282,255),LEFT('Disaggregation Records'!$D$59:$D$92,255),0))=0,"",INDEX('Disaggregation Records'!$E$59:$E$92,MATCH(LEFT(L282,255),LEFT('Disaggregation Records'!$D$59:$D$92,255),0))),"")</f>
        <v/>
      </c>
      <c r="D282" s="426" t="str">
        <f t="array" ref="D282">IFERROR(IF(INDEX('Disaggregation Records'!$F$59:$F$92,MATCH(LEFT(L282,255),LEFT('Disaggregation Records'!$D$59:$D$92,255),0))=0,"",INDEX('Disaggregation Records'!$F$59:$F$92,MATCH(LEFT(L282,255),LEFT('Disaggregation Records'!$D$59:$D$92,255),0))),"")</f>
        <v/>
      </c>
      <c r="E282" s="409" t="str">
        <f t="array" ref="E282">IFERROR(IF(INDEX('Disaggregation Data'!$K$159:$K$310,MATCH(LEFT(M282,255),LEFT('Disaggregation Data'!$J$159:$J$310,255),0))=0,"",INDEX('Disaggregation Data'!$K$159:$K$310,MATCH(LEFT(M282,255),LEFT('Disaggregation Data'!J$159:$J$310,255),0))),"")</f>
        <v/>
      </c>
      <c r="F282" s="409" t="str">
        <f t="array" ref="F282">IFERROR(IF(INDEX('Disaggregation Data'!$L$159:$L$310,MATCH(LEFT(M282,255),LEFT('Disaggregation Data'!$J$159:$J$310,255),0))=0,"",INDEX('Disaggregation Data'!$L$159:$L$310,MATCH(LEFT(M282,255),LEFT('Disaggregation Data'!J$159:$J$310,255),0))),"")</f>
        <v/>
      </c>
      <c r="G282" s="409" t="str">
        <f t="array" ref="G282">IFERROR(IF(INDEX('Disaggregation Data'!$O$159:$O$310,MATCH(LEFT(M282,255),LEFT('Disaggregation Data'!$J$159:$J$310,255),0))=0,"",INDEX('Disaggregation Data'!$O$159:$O$310,MATCH(LEFT(M282,255),LEFT('Disaggregation Data'!J$159:$J$310,255),0))),"")</f>
        <v/>
      </c>
      <c r="H282" s="408" t="str">
        <f t="array" ref="H282">IFERROR(IF(INDEX('Disaggregation Data'!$P$159:$P$310,MATCH(LEFT(M282,255),LEFT('Disaggregation Data'!$J$159:$J$310,255),0))=0,"",INDEX('Disaggregation Data'!$P$159:$P$310,MATCH(LEFT(M282,255),LEFT('Disaggregation Data'!J$159:$J$310,255),0))),"")</f>
        <v/>
      </c>
      <c r="I282" s="409" t="str">
        <f t="array" ref="I282">IFERROR(IF(INDEX('Disaggregation Data'!$M$159:$M$310,MATCH(LEFT(M282,255),LEFT('Disaggregation Data'!$J$159:$J$310,255),0))=0,"",INDEX('Disaggregation Data'!$M$159:$M$310,MATCH(LEFT(M282,255),LEFT('Disaggregation Data'!J$159:$J$310,255),0))),"")</f>
        <v/>
      </c>
      <c r="J282" s="408" t="str">
        <f t="array" ref="J282">IFERROR(IF(INDEX('Disaggregation Data'!$N$159:$N$310,MATCH(LEFT(M282,255),LEFT('Disaggregation Data'!$J$159:$J$310,255),0))=0,"",INDEX('Disaggregation Data'!$N$159:$N$310,MATCH(LEFT(M282,255),LEFT('Disaggregation Data'!J$159:$J$310,255),0))),"")</f>
        <v/>
      </c>
      <c r="K282" s="522">
        <f t="shared" si="16"/>
        <v>74</v>
      </c>
      <c r="L282" s="522" t="str">
        <f t="shared" si="17"/>
        <v/>
      </c>
      <c r="M282" s="522" t="str">
        <f t="shared" si="18"/>
        <v/>
      </c>
      <c r="N282" s="481" t="b">
        <f t="shared" si="19"/>
        <v>0</v>
      </c>
      <c r="O282" s="486" t="s">
        <v>1646</v>
      </c>
      <c r="P282" s="523" t="str">
        <f t="array" ref="P282">IFERROR(IF(INDEX('Disaggregation Records'!$G$59:$G$92,MATCH(LEFT(L282,255),LEFT('Disaggregation Records'!$D$59:$D$92,255),0))=0,"",INDEX('Disaggregation Records'!$G$59:$G$92,MATCH(LEFT(L282,255),LEFT('Disaggregation Records'!$D$59:$D$92,255),0))),"")</f>
        <v/>
      </c>
      <c r="Q282" s="520" t="s">
        <v>713</v>
      </c>
      <c r="R282" s="47"/>
    </row>
    <row r="283" spans="1:18" ht="47.15" customHeight="1" x14ac:dyDescent="0.45">
      <c r="A283" s="406">
        <v>12</v>
      </c>
      <c r="B283" s="521" t="str">
        <f>IFERROR(VLOOKUP(A283,'Outcome Indicators - Section C'!$A$10:$S$27,19,FALSE),"")</f>
        <v/>
      </c>
      <c r="C283" s="426" t="str">
        <f t="array" ref="C283">IFERROR(IF(INDEX('Disaggregation Records'!$E$59:$E$92,MATCH(LEFT(L283,255),LEFT('Disaggregation Records'!$D$59:$D$92,255),0))=0,"",INDEX('Disaggregation Records'!$E$59:$E$92,MATCH(LEFT(L283,255),LEFT('Disaggregation Records'!$D$59:$D$92,255),0))),"")</f>
        <v/>
      </c>
      <c r="D283" s="426" t="str">
        <f t="array" ref="D283">IFERROR(IF(INDEX('Disaggregation Records'!$F$59:$F$92,MATCH(LEFT(L283,255),LEFT('Disaggregation Records'!$D$59:$D$92,255),0))=0,"",INDEX('Disaggregation Records'!$F$59:$F$92,MATCH(LEFT(L283,255),LEFT('Disaggregation Records'!$D$59:$D$92,255),0))),"")</f>
        <v/>
      </c>
      <c r="E283" s="409" t="str">
        <f t="array" ref="E283">IFERROR(IF(INDEX('Disaggregation Data'!$K$159:$K$310,MATCH(LEFT(M283,255),LEFT('Disaggregation Data'!$J$159:$J$310,255),0))=0,"",INDEX('Disaggregation Data'!$K$159:$K$310,MATCH(LEFT(M283,255),LEFT('Disaggregation Data'!J$159:$J$310,255),0))),"")</f>
        <v/>
      </c>
      <c r="F283" s="409" t="str">
        <f t="array" ref="F283">IFERROR(IF(INDEX('Disaggregation Data'!$L$159:$L$310,MATCH(LEFT(M283,255),LEFT('Disaggregation Data'!$J$159:$J$310,255),0))=0,"",INDEX('Disaggregation Data'!$L$159:$L$310,MATCH(LEFT(M283,255),LEFT('Disaggregation Data'!J$159:$J$310,255),0))),"")</f>
        <v/>
      </c>
      <c r="G283" s="409" t="str">
        <f t="array" ref="G283">IFERROR(IF(INDEX('Disaggregation Data'!$O$159:$O$310,MATCH(LEFT(M283,255),LEFT('Disaggregation Data'!$J$159:$J$310,255),0))=0,"",INDEX('Disaggregation Data'!$O$159:$O$310,MATCH(LEFT(M283,255),LEFT('Disaggregation Data'!J$159:$J$310,255),0))),"")</f>
        <v/>
      </c>
      <c r="H283" s="408" t="str">
        <f t="array" ref="H283">IFERROR(IF(INDEX('Disaggregation Data'!$P$159:$P$310,MATCH(LEFT(M283,255),LEFT('Disaggregation Data'!$J$159:$J$310,255),0))=0,"",INDEX('Disaggregation Data'!$P$159:$P$310,MATCH(LEFT(M283,255),LEFT('Disaggregation Data'!J$159:$J$310,255),0))),"")</f>
        <v/>
      </c>
      <c r="I283" s="409" t="str">
        <f t="array" ref="I283">IFERROR(IF(INDEX('Disaggregation Data'!$M$159:$M$310,MATCH(LEFT(M283,255),LEFT('Disaggregation Data'!$J$159:$J$310,255),0))=0,"",INDEX('Disaggregation Data'!$M$159:$M$310,MATCH(LEFT(M283,255),LEFT('Disaggregation Data'!J$159:$J$310,255),0))),"")</f>
        <v/>
      </c>
      <c r="J283" s="408" t="str">
        <f t="array" ref="J283">IFERROR(IF(INDEX('Disaggregation Data'!$N$159:$N$310,MATCH(LEFT(M283,255),LEFT('Disaggregation Data'!$J$159:$J$310,255),0))=0,"",INDEX('Disaggregation Data'!$N$159:$N$310,MATCH(LEFT(M283,255),LEFT('Disaggregation Data'!J$159:$J$310,255),0))),"")</f>
        <v/>
      </c>
      <c r="K283" s="522">
        <f t="shared" si="16"/>
        <v>75</v>
      </c>
      <c r="L283" s="522" t="str">
        <f t="shared" si="17"/>
        <v/>
      </c>
      <c r="M283" s="522" t="str">
        <f t="shared" si="18"/>
        <v/>
      </c>
      <c r="N283" s="481" t="b">
        <f t="shared" si="19"/>
        <v>0</v>
      </c>
      <c r="O283" s="486" t="s">
        <v>1647</v>
      </c>
      <c r="P283" s="523" t="str">
        <f t="array" ref="P283">IFERROR(IF(INDEX('Disaggregation Records'!$G$59:$G$92,MATCH(LEFT(L283,255),LEFT('Disaggregation Records'!$D$59:$D$92,255),0))=0,"",INDEX('Disaggregation Records'!$G$59:$G$92,MATCH(LEFT(L283,255),LEFT('Disaggregation Records'!$D$59:$D$92,255),0))),"")</f>
        <v/>
      </c>
      <c r="Q283" s="520" t="s">
        <v>713</v>
      </c>
      <c r="R283" s="47"/>
    </row>
    <row r="284" spans="1:18" ht="47.15" customHeight="1" x14ac:dyDescent="0.45">
      <c r="A284" s="406">
        <v>12</v>
      </c>
      <c r="B284" s="521" t="str">
        <f>IFERROR(VLOOKUP(A284,'Outcome Indicators - Section C'!$A$10:$S$27,19,FALSE),"")</f>
        <v/>
      </c>
      <c r="C284" s="426" t="str">
        <f t="array" ref="C284">IFERROR(IF(INDEX('Disaggregation Records'!$E$59:$E$92,MATCH(LEFT(L284,255),LEFT('Disaggregation Records'!$D$59:$D$92,255),0))=0,"",INDEX('Disaggregation Records'!$E$59:$E$92,MATCH(LEFT(L284,255),LEFT('Disaggregation Records'!$D$59:$D$92,255),0))),"")</f>
        <v/>
      </c>
      <c r="D284" s="426" t="str">
        <f t="array" ref="D284">IFERROR(IF(INDEX('Disaggregation Records'!$F$59:$F$92,MATCH(LEFT(L284,255),LEFT('Disaggregation Records'!$D$59:$D$92,255),0))=0,"",INDEX('Disaggregation Records'!$F$59:$F$92,MATCH(LEFT(L284,255),LEFT('Disaggregation Records'!$D$59:$D$92,255),0))),"")</f>
        <v/>
      </c>
      <c r="E284" s="409" t="str">
        <f t="array" ref="E284">IFERROR(IF(INDEX('Disaggregation Data'!$K$159:$K$310,MATCH(LEFT(M284,255),LEFT('Disaggregation Data'!$J$159:$J$310,255),0))=0,"",INDEX('Disaggregation Data'!$K$159:$K$310,MATCH(LEFT(M284,255),LEFT('Disaggregation Data'!J$159:$J$310,255),0))),"")</f>
        <v/>
      </c>
      <c r="F284" s="409" t="str">
        <f t="array" ref="F284">IFERROR(IF(INDEX('Disaggregation Data'!$L$159:$L$310,MATCH(LEFT(M284,255),LEFT('Disaggregation Data'!$J$159:$J$310,255),0))=0,"",INDEX('Disaggregation Data'!$L$159:$L$310,MATCH(LEFT(M284,255),LEFT('Disaggregation Data'!J$159:$J$310,255),0))),"")</f>
        <v/>
      </c>
      <c r="G284" s="409" t="str">
        <f t="array" ref="G284">IFERROR(IF(INDEX('Disaggregation Data'!$O$159:$O$310,MATCH(LEFT(M284,255),LEFT('Disaggregation Data'!$J$159:$J$310,255),0))=0,"",INDEX('Disaggregation Data'!$O$159:$O$310,MATCH(LEFT(M284,255),LEFT('Disaggregation Data'!J$159:$J$310,255),0))),"")</f>
        <v/>
      </c>
      <c r="H284" s="408" t="str">
        <f t="array" ref="H284">IFERROR(IF(INDEX('Disaggregation Data'!$P$159:$P$310,MATCH(LEFT(M284,255),LEFT('Disaggregation Data'!$J$159:$J$310,255),0))=0,"",INDEX('Disaggregation Data'!$P$159:$P$310,MATCH(LEFT(M284,255),LEFT('Disaggregation Data'!J$159:$J$310,255),0))),"")</f>
        <v/>
      </c>
      <c r="I284" s="409" t="str">
        <f t="array" ref="I284">IFERROR(IF(INDEX('Disaggregation Data'!$M$159:$M$310,MATCH(LEFT(M284,255),LEFT('Disaggregation Data'!$J$159:$J$310,255),0))=0,"",INDEX('Disaggregation Data'!$M$159:$M$310,MATCH(LEFT(M284,255),LEFT('Disaggregation Data'!J$159:$J$310,255),0))),"")</f>
        <v/>
      </c>
      <c r="J284" s="408" t="str">
        <f t="array" ref="J284">IFERROR(IF(INDEX('Disaggregation Data'!$N$159:$N$310,MATCH(LEFT(M284,255),LEFT('Disaggregation Data'!$J$159:$J$310,255),0))=0,"",INDEX('Disaggregation Data'!$N$159:$N$310,MATCH(LEFT(M284,255),LEFT('Disaggregation Data'!J$159:$J$310,255),0))),"")</f>
        <v/>
      </c>
      <c r="K284" s="522">
        <f t="shared" si="16"/>
        <v>76</v>
      </c>
      <c r="L284" s="522" t="str">
        <f t="shared" si="17"/>
        <v/>
      </c>
      <c r="M284" s="522" t="str">
        <f t="shared" si="18"/>
        <v/>
      </c>
      <c r="N284" s="481" t="b">
        <f t="shared" si="19"/>
        <v>0</v>
      </c>
      <c r="O284" s="486" t="s">
        <v>1648</v>
      </c>
      <c r="P284" s="523" t="str">
        <f t="array" ref="P284">IFERROR(IF(INDEX('Disaggregation Records'!$G$59:$G$92,MATCH(LEFT(L284,255),LEFT('Disaggregation Records'!$D$59:$D$92,255),0))=0,"",INDEX('Disaggregation Records'!$G$59:$G$92,MATCH(LEFT(L284,255),LEFT('Disaggregation Records'!$D$59:$D$92,255),0))),"")</f>
        <v/>
      </c>
      <c r="Q284" s="520" t="s">
        <v>713</v>
      </c>
      <c r="R284" s="47"/>
    </row>
    <row r="285" spans="1:18" ht="47.15" customHeight="1" x14ac:dyDescent="0.45">
      <c r="A285" s="406">
        <v>12</v>
      </c>
      <c r="B285" s="521" t="str">
        <f>IFERROR(VLOOKUP(A285,'Outcome Indicators - Section C'!$A$10:$S$27,19,FALSE),"")</f>
        <v/>
      </c>
      <c r="C285" s="426" t="str">
        <f t="array" ref="C285">IFERROR(IF(INDEX('Disaggregation Records'!$E$59:$E$92,MATCH(LEFT(L285,255),LEFT('Disaggregation Records'!$D$59:$D$92,255),0))=0,"",INDEX('Disaggregation Records'!$E$59:$E$92,MATCH(LEFT(L285,255),LEFT('Disaggregation Records'!$D$59:$D$92,255),0))),"")</f>
        <v/>
      </c>
      <c r="D285" s="426" t="str">
        <f t="array" ref="D285">IFERROR(IF(INDEX('Disaggregation Records'!$F$59:$F$92,MATCH(LEFT(L285,255),LEFT('Disaggregation Records'!$D$59:$D$92,255),0))=0,"",INDEX('Disaggregation Records'!$F$59:$F$92,MATCH(LEFT(L285,255),LEFT('Disaggregation Records'!$D$59:$D$92,255),0))),"")</f>
        <v/>
      </c>
      <c r="E285" s="409" t="str">
        <f t="array" ref="E285">IFERROR(IF(INDEX('Disaggregation Data'!$K$159:$K$310,MATCH(LEFT(M285,255),LEFT('Disaggregation Data'!$J$159:$J$310,255),0))=0,"",INDEX('Disaggregation Data'!$K$159:$K$310,MATCH(LEFT(M285,255),LEFT('Disaggregation Data'!J$159:$J$310,255),0))),"")</f>
        <v/>
      </c>
      <c r="F285" s="409" t="str">
        <f t="array" ref="F285">IFERROR(IF(INDEX('Disaggregation Data'!$L$159:$L$310,MATCH(LEFT(M285,255),LEFT('Disaggregation Data'!$J$159:$J$310,255),0))=0,"",INDEX('Disaggregation Data'!$L$159:$L$310,MATCH(LEFT(M285,255),LEFT('Disaggregation Data'!J$159:$J$310,255),0))),"")</f>
        <v/>
      </c>
      <c r="G285" s="409" t="str">
        <f t="array" ref="G285">IFERROR(IF(INDEX('Disaggregation Data'!$O$159:$O$310,MATCH(LEFT(M285,255),LEFT('Disaggregation Data'!$J$159:$J$310,255),0))=0,"",INDEX('Disaggregation Data'!$O$159:$O$310,MATCH(LEFT(M285,255),LEFT('Disaggregation Data'!J$159:$J$310,255),0))),"")</f>
        <v/>
      </c>
      <c r="H285" s="408" t="str">
        <f t="array" ref="H285">IFERROR(IF(INDEX('Disaggregation Data'!$P$159:$P$310,MATCH(LEFT(M285,255),LEFT('Disaggregation Data'!$J$159:$J$310,255),0))=0,"",INDEX('Disaggregation Data'!$P$159:$P$310,MATCH(LEFT(M285,255),LEFT('Disaggregation Data'!J$159:$J$310,255),0))),"")</f>
        <v/>
      </c>
      <c r="I285" s="409" t="str">
        <f t="array" ref="I285">IFERROR(IF(INDEX('Disaggregation Data'!$M$159:$M$310,MATCH(LEFT(M285,255),LEFT('Disaggregation Data'!$J$159:$J$310,255),0))=0,"",INDEX('Disaggregation Data'!$M$159:$M$310,MATCH(LEFT(M285,255),LEFT('Disaggregation Data'!J$159:$J$310,255),0))),"")</f>
        <v/>
      </c>
      <c r="J285" s="408" t="str">
        <f t="array" ref="J285">IFERROR(IF(INDEX('Disaggregation Data'!$N$159:$N$310,MATCH(LEFT(M285,255),LEFT('Disaggregation Data'!$J$159:$J$310,255),0))=0,"",INDEX('Disaggregation Data'!$N$159:$N$310,MATCH(LEFT(M285,255),LEFT('Disaggregation Data'!J$159:$J$310,255),0))),"")</f>
        <v/>
      </c>
      <c r="K285" s="522">
        <f t="shared" si="16"/>
        <v>77</v>
      </c>
      <c r="L285" s="522" t="str">
        <f t="shared" si="17"/>
        <v/>
      </c>
      <c r="M285" s="522" t="str">
        <f t="shared" si="18"/>
        <v/>
      </c>
      <c r="N285" s="481" t="b">
        <f t="shared" si="19"/>
        <v>0</v>
      </c>
      <c r="O285" s="486" t="s">
        <v>1649</v>
      </c>
      <c r="P285" s="523" t="str">
        <f t="array" ref="P285">IFERROR(IF(INDEX('Disaggregation Records'!$G$59:$G$92,MATCH(LEFT(L285,255),LEFT('Disaggregation Records'!$D$59:$D$92,255),0))=0,"",INDEX('Disaggregation Records'!$G$59:$G$92,MATCH(LEFT(L285,255),LEFT('Disaggregation Records'!$D$59:$D$92,255),0))),"")</f>
        <v/>
      </c>
      <c r="Q285" s="520" t="s">
        <v>713</v>
      </c>
      <c r="R285" s="47"/>
    </row>
    <row r="286" spans="1:18" ht="47.15" customHeight="1" x14ac:dyDescent="0.45">
      <c r="A286" s="406">
        <v>12</v>
      </c>
      <c r="B286" s="521" t="str">
        <f>IFERROR(VLOOKUP(A286,'Outcome Indicators - Section C'!$A$10:$S$27,19,FALSE),"")</f>
        <v/>
      </c>
      <c r="C286" s="426" t="str">
        <f t="array" ref="C286">IFERROR(IF(INDEX('Disaggregation Records'!$E$59:$E$92,MATCH(LEFT(L286,255),LEFT('Disaggregation Records'!$D$59:$D$92,255),0))=0,"",INDEX('Disaggregation Records'!$E$59:$E$92,MATCH(LEFT(L286,255),LEFT('Disaggregation Records'!$D$59:$D$92,255),0))),"")</f>
        <v/>
      </c>
      <c r="D286" s="426" t="str">
        <f t="array" ref="D286">IFERROR(IF(INDEX('Disaggregation Records'!$F$59:$F$92,MATCH(LEFT(L286,255),LEFT('Disaggregation Records'!$D$59:$D$92,255),0))=0,"",INDEX('Disaggregation Records'!$F$59:$F$92,MATCH(LEFT(L286,255),LEFT('Disaggregation Records'!$D$59:$D$92,255),0))),"")</f>
        <v/>
      </c>
      <c r="E286" s="409" t="str">
        <f t="array" ref="E286">IFERROR(IF(INDEX('Disaggregation Data'!$K$159:$K$310,MATCH(LEFT(M286,255),LEFT('Disaggregation Data'!$J$159:$J$310,255),0))=0,"",INDEX('Disaggregation Data'!$K$159:$K$310,MATCH(LEFT(M286,255),LEFT('Disaggregation Data'!J$159:$J$310,255),0))),"")</f>
        <v/>
      </c>
      <c r="F286" s="409" t="str">
        <f t="array" ref="F286">IFERROR(IF(INDEX('Disaggregation Data'!$L$159:$L$310,MATCH(LEFT(M286,255),LEFT('Disaggregation Data'!$J$159:$J$310,255),0))=0,"",INDEX('Disaggregation Data'!$L$159:$L$310,MATCH(LEFT(M286,255),LEFT('Disaggregation Data'!J$159:$J$310,255),0))),"")</f>
        <v/>
      </c>
      <c r="G286" s="409" t="str">
        <f t="array" ref="G286">IFERROR(IF(INDEX('Disaggregation Data'!$O$159:$O$310,MATCH(LEFT(M286,255),LEFT('Disaggregation Data'!$J$159:$J$310,255),0))=0,"",INDEX('Disaggregation Data'!$O$159:$O$310,MATCH(LEFT(M286,255),LEFT('Disaggregation Data'!J$159:$J$310,255),0))),"")</f>
        <v/>
      </c>
      <c r="H286" s="408" t="str">
        <f t="array" ref="H286">IFERROR(IF(INDEX('Disaggregation Data'!$P$159:$P$310,MATCH(LEFT(M286,255),LEFT('Disaggregation Data'!$J$159:$J$310,255),0))=0,"",INDEX('Disaggregation Data'!$P$159:$P$310,MATCH(LEFT(M286,255),LEFT('Disaggregation Data'!J$159:$J$310,255),0))),"")</f>
        <v/>
      </c>
      <c r="I286" s="409" t="str">
        <f t="array" ref="I286">IFERROR(IF(INDEX('Disaggregation Data'!$M$159:$M$310,MATCH(LEFT(M286,255),LEFT('Disaggregation Data'!$J$159:$J$310,255),0))=0,"",INDEX('Disaggregation Data'!$M$159:$M$310,MATCH(LEFT(M286,255),LEFT('Disaggregation Data'!J$159:$J$310,255),0))),"")</f>
        <v/>
      </c>
      <c r="J286" s="408" t="str">
        <f t="array" ref="J286">IFERROR(IF(INDEX('Disaggregation Data'!$N$159:$N$310,MATCH(LEFT(M286,255),LEFT('Disaggregation Data'!$J$159:$J$310,255),0))=0,"",INDEX('Disaggregation Data'!$N$159:$N$310,MATCH(LEFT(M286,255),LEFT('Disaggregation Data'!J$159:$J$310,255),0))),"")</f>
        <v/>
      </c>
      <c r="K286" s="522">
        <f t="shared" si="16"/>
        <v>78</v>
      </c>
      <c r="L286" s="522" t="str">
        <f t="shared" si="17"/>
        <v/>
      </c>
      <c r="M286" s="522" t="str">
        <f t="shared" si="18"/>
        <v/>
      </c>
      <c r="N286" s="481" t="b">
        <f t="shared" si="19"/>
        <v>0</v>
      </c>
      <c r="O286" s="486" t="s">
        <v>1650</v>
      </c>
      <c r="P286" s="523" t="str">
        <f t="array" ref="P286">IFERROR(IF(INDEX('Disaggregation Records'!$G$59:$G$92,MATCH(LEFT(L286,255),LEFT('Disaggregation Records'!$D$59:$D$92,255),0))=0,"",INDEX('Disaggregation Records'!$G$59:$G$92,MATCH(LEFT(L286,255),LEFT('Disaggregation Records'!$D$59:$D$92,255),0))),"")</f>
        <v/>
      </c>
      <c r="Q286" s="520" t="s">
        <v>713</v>
      </c>
      <c r="R286" s="47"/>
    </row>
    <row r="287" spans="1:18" ht="47.15" customHeight="1" x14ac:dyDescent="0.45">
      <c r="A287" s="406">
        <v>12</v>
      </c>
      <c r="B287" s="521" t="str">
        <f>IFERROR(VLOOKUP(A287,'Outcome Indicators - Section C'!$A$10:$S$27,19,FALSE),"")</f>
        <v/>
      </c>
      <c r="C287" s="426" t="str">
        <f t="array" ref="C287">IFERROR(IF(INDEX('Disaggregation Records'!$E$59:$E$92,MATCH(LEFT(L287,255),LEFT('Disaggregation Records'!$D$59:$D$92,255),0))=0,"",INDEX('Disaggregation Records'!$E$59:$E$92,MATCH(LEFT(L287,255),LEFT('Disaggregation Records'!$D$59:$D$92,255),0))),"")</f>
        <v/>
      </c>
      <c r="D287" s="426" t="str">
        <f t="array" ref="D287">IFERROR(IF(INDEX('Disaggregation Records'!$F$59:$F$92,MATCH(LEFT(L287,255),LEFT('Disaggregation Records'!$D$59:$D$92,255),0))=0,"",INDEX('Disaggregation Records'!$F$59:$F$92,MATCH(LEFT(L287,255),LEFT('Disaggregation Records'!$D$59:$D$92,255),0))),"")</f>
        <v/>
      </c>
      <c r="E287" s="409" t="str">
        <f t="array" ref="E287">IFERROR(IF(INDEX('Disaggregation Data'!$K$159:$K$310,MATCH(LEFT(M287,255),LEFT('Disaggregation Data'!$J$159:$J$310,255),0))=0,"",INDEX('Disaggregation Data'!$K$159:$K$310,MATCH(LEFT(M287,255),LEFT('Disaggregation Data'!J$159:$J$310,255),0))),"")</f>
        <v/>
      </c>
      <c r="F287" s="409" t="str">
        <f t="array" ref="F287">IFERROR(IF(INDEX('Disaggregation Data'!$L$159:$L$310,MATCH(LEFT(M287,255),LEFT('Disaggregation Data'!$J$159:$J$310,255),0))=0,"",INDEX('Disaggregation Data'!$L$159:$L$310,MATCH(LEFT(M287,255),LEFT('Disaggregation Data'!J$159:$J$310,255),0))),"")</f>
        <v/>
      </c>
      <c r="G287" s="409" t="str">
        <f t="array" ref="G287">IFERROR(IF(INDEX('Disaggregation Data'!$O$159:$O$310,MATCH(LEFT(M287,255),LEFT('Disaggregation Data'!$J$159:$J$310,255),0))=0,"",INDEX('Disaggregation Data'!$O$159:$O$310,MATCH(LEFT(M287,255),LEFT('Disaggregation Data'!J$159:$J$310,255),0))),"")</f>
        <v/>
      </c>
      <c r="H287" s="408" t="str">
        <f t="array" ref="H287">IFERROR(IF(INDEX('Disaggregation Data'!$P$159:$P$310,MATCH(LEFT(M287,255),LEFT('Disaggregation Data'!$J$159:$J$310,255),0))=0,"",INDEX('Disaggregation Data'!$P$159:$P$310,MATCH(LEFT(M287,255),LEFT('Disaggregation Data'!J$159:$J$310,255),0))),"")</f>
        <v/>
      </c>
      <c r="I287" s="409" t="str">
        <f t="array" ref="I287">IFERROR(IF(INDEX('Disaggregation Data'!$M$159:$M$310,MATCH(LEFT(M287,255),LEFT('Disaggregation Data'!$J$159:$J$310,255),0))=0,"",INDEX('Disaggregation Data'!$M$159:$M$310,MATCH(LEFT(M287,255),LEFT('Disaggregation Data'!J$159:$J$310,255),0))),"")</f>
        <v/>
      </c>
      <c r="J287" s="408" t="str">
        <f t="array" ref="J287">IFERROR(IF(INDEX('Disaggregation Data'!$N$159:$N$310,MATCH(LEFT(M287,255),LEFT('Disaggregation Data'!$J$159:$J$310,255),0))=0,"",INDEX('Disaggregation Data'!$N$159:$N$310,MATCH(LEFT(M287,255),LEFT('Disaggregation Data'!J$159:$J$310,255),0))),"")</f>
        <v/>
      </c>
      <c r="K287" s="522">
        <f t="shared" si="16"/>
        <v>79</v>
      </c>
      <c r="L287" s="522" t="str">
        <f t="shared" si="17"/>
        <v/>
      </c>
      <c r="M287" s="522" t="str">
        <f t="shared" si="18"/>
        <v/>
      </c>
      <c r="N287" s="481" t="b">
        <f t="shared" si="19"/>
        <v>0</v>
      </c>
      <c r="O287" s="486" t="s">
        <v>1651</v>
      </c>
      <c r="P287" s="523" t="str">
        <f t="array" ref="P287">IFERROR(IF(INDEX('Disaggregation Records'!$G$59:$G$92,MATCH(LEFT(L287,255),LEFT('Disaggregation Records'!$D$59:$D$92,255),0))=0,"",INDEX('Disaggregation Records'!$G$59:$G$92,MATCH(LEFT(L287,255),LEFT('Disaggregation Records'!$D$59:$D$92,255),0))),"")</f>
        <v/>
      </c>
      <c r="Q287" s="520" t="s">
        <v>713</v>
      </c>
      <c r="R287" s="47"/>
    </row>
    <row r="288" spans="1:18" ht="47.15" customHeight="1" x14ac:dyDescent="0.45">
      <c r="A288" s="406">
        <v>13</v>
      </c>
      <c r="B288" s="521" t="str">
        <f>IFERROR(VLOOKUP(A288,'Outcome Indicators - Section C'!$A$10:$S$27,19,FALSE),"")</f>
        <v/>
      </c>
      <c r="C288" s="426" t="str">
        <f t="array" ref="C288">IFERROR(IF(INDEX('Disaggregation Records'!$E$59:$E$92,MATCH(LEFT(L288,255),LEFT('Disaggregation Records'!$D$59:$D$92,255),0))=0,"",INDEX('Disaggregation Records'!$E$59:$E$92,MATCH(LEFT(L288,255),LEFT('Disaggregation Records'!$D$59:$D$92,255),0))),"")</f>
        <v/>
      </c>
      <c r="D288" s="426" t="str">
        <f t="array" ref="D288">IFERROR(IF(INDEX('Disaggregation Records'!$F$59:$F$92,MATCH(LEFT(L288,255),LEFT('Disaggregation Records'!$D$59:$D$92,255),0))=0,"",INDEX('Disaggregation Records'!$F$59:$F$92,MATCH(LEFT(L288,255),LEFT('Disaggregation Records'!$D$59:$D$92,255),0))),"")</f>
        <v/>
      </c>
      <c r="E288" s="409" t="str">
        <f t="array" ref="E288">IFERROR(IF(INDEX('Disaggregation Data'!$K$159:$K$310,MATCH(LEFT(M288,255),LEFT('Disaggregation Data'!$J$159:$J$310,255),0))=0,"",INDEX('Disaggregation Data'!$K$159:$K$310,MATCH(LEFT(M288,255),LEFT('Disaggregation Data'!J$159:$J$310,255),0))),"")</f>
        <v/>
      </c>
      <c r="F288" s="409" t="str">
        <f t="array" ref="F288">IFERROR(IF(INDEX('Disaggregation Data'!$L$159:$L$310,MATCH(LEFT(M288,255),LEFT('Disaggregation Data'!$J$159:$J$310,255),0))=0,"",INDEX('Disaggregation Data'!$L$159:$L$310,MATCH(LEFT(M288,255),LEFT('Disaggregation Data'!J$159:$J$310,255),0))),"")</f>
        <v/>
      </c>
      <c r="G288" s="409" t="str">
        <f t="array" ref="G288">IFERROR(IF(INDEX('Disaggregation Data'!$O$159:$O$310,MATCH(LEFT(M288,255),LEFT('Disaggregation Data'!$J$159:$J$310,255),0))=0,"",INDEX('Disaggregation Data'!$O$159:$O$310,MATCH(LEFT(M288,255),LEFT('Disaggregation Data'!J$159:$J$310,255),0))),"")</f>
        <v/>
      </c>
      <c r="H288" s="408" t="str">
        <f t="array" ref="H288">IFERROR(IF(INDEX('Disaggregation Data'!$P$159:$P$310,MATCH(LEFT(M288,255),LEFT('Disaggregation Data'!$J$159:$J$310,255),0))=0,"",INDEX('Disaggregation Data'!$P$159:$P$310,MATCH(LEFT(M288,255),LEFT('Disaggregation Data'!J$159:$J$310,255),0))),"")</f>
        <v/>
      </c>
      <c r="I288" s="409" t="str">
        <f t="array" ref="I288">IFERROR(IF(INDEX('Disaggregation Data'!$M$159:$M$310,MATCH(LEFT(M288,255),LEFT('Disaggregation Data'!$J$159:$J$310,255),0))=0,"",INDEX('Disaggregation Data'!$M$159:$M$310,MATCH(LEFT(M288,255),LEFT('Disaggregation Data'!J$159:$J$310,255),0))),"")</f>
        <v/>
      </c>
      <c r="J288" s="408" t="str">
        <f t="array" ref="J288">IFERROR(IF(INDEX('Disaggregation Data'!$N$159:$N$310,MATCH(LEFT(M288,255),LEFT('Disaggregation Data'!$J$159:$J$310,255),0))=0,"",INDEX('Disaggregation Data'!$N$159:$N$310,MATCH(LEFT(M288,255),LEFT('Disaggregation Data'!J$159:$J$310,255),0))),"")</f>
        <v/>
      </c>
      <c r="K288" s="522">
        <f t="shared" si="16"/>
        <v>80</v>
      </c>
      <c r="L288" s="522" t="str">
        <f t="shared" si="17"/>
        <v/>
      </c>
      <c r="M288" s="522" t="str">
        <f t="shared" si="18"/>
        <v/>
      </c>
      <c r="N288" s="481" t="b">
        <f t="shared" si="19"/>
        <v>0</v>
      </c>
      <c r="O288" s="486" t="s">
        <v>1652</v>
      </c>
      <c r="P288" s="523" t="str">
        <f t="array" ref="P288">IFERROR(IF(INDEX('Disaggregation Records'!$G$59:$G$92,MATCH(LEFT(L288,255),LEFT('Disaggregation Records'!$D$59:$D$92,255),0))=0,"",INDEX('Disaggregation Records'!$G$59:$G$92,MATCH(LEFT(L288,255),LEFT('Disaggregation Records'!$D$59:$D$92,255),0))),"")</f>
        <v/>
      </c>
      <c r="Q288" s="520" t="s">
        <v>714</v>
      </c>
      <c r="R288" s="47"/>
    </row>
    <row r="289" spans="1:18" ht="47.15" customHeight="1" x14ac:dyDescent="0.45">
      <c r="A289" s="406">
        <v>13</v>
      </c>
      <c r="B289" s="521" t="str">
        <f>IFERROR(VLOOKUP(A289,'Outcome Indicators - Section C'!$A$10:$S$27,19,FALSE),"")</f>
        <v/>
      </c>
      <c r="C289" s="426" t="str">
        <f t="array" ref="C289">IFERROR(IF(INDEX('Disaggregation Records'!$E$59:$E$92,MATCH(LEFT(L289,255),LEFT('Disaggregation Records'!$D$59:$D$92,255),0))=0,"",INDEX('Disaggregation Records'!$E$59:$E$92,MATCH(LEFT(L289,255),LEFT('Disaggregation Records'!$D$59:$D$92,255),0))),"")</f>
        <v/>
      </c>
      <c r="D289" s="426" t="str">
        <f t="array" ref="D289">IFERROR(IF(INDEX('Disaggregation Records'!$F$59:$F$92,MATCH(LEFT(L289,255),LEFT('Disaggregation Records'!$D$59:$D$92,255),0))=0,"",INDEX('Disaggregation Records'!$F$59:$F$92,MATCH(LEFT(L289,255),LEFT('Disaggregation Records'!$D$59:$D$92,255),0))),"")</f>
        <v/>
      </c>
      <c r="E289" s="409" t="str">
        <f t="array" ref="E289">IFERROR(IF(INDEX('Disaggregation Data'!$K$159:$K$310,MATCH(LEFT(M289,255),LEFT('Disaggregation Data'!$J$159:$J$310,255),0))=0,"",INDEX('Disaggregation Data'!$K$159:$K$310,MATCH(LEFT(M289,255),LEFT('Disaggregation Data'!J$159:$J$310,255),0))),"")</f>
        <v/>
      </c>
      <c r="F289" s="409" t="str">
        <f t="array" ref="F289">IFERROR(IF(INDEX('Disaggregation Data'!$L$159:$L$310,MATCH(LEFT(M289,255),LEFT('Disaggregation Data'!$J$159:$J$310,255),0))=0,"",INDEX('Disaggregation Data'!$L$159:$L$310,MATCH(LEFT(M289,255),LEFT('Disaggregation Data'!J$159:$J$310,255),0))),"")</f>
        <v/>
      </c>
      <c r="G289" s="409" t="str">
        <f t="array" ref="G289">IFERROR(IF(INDEX('Disaggregation Data'!$O$159:$O$310,MATCH(LEFT(M289,255),LEFT('Disaggregation Data'!$J$159:$J$310,255),0))=0,"",INDEX('Disaggregation Data'!$O$159:$O$310,MATCH(LEFT(M289,255),LEFT('Disaggregation Data'!J$159:$J$310,255),0))),"")</f>
        <v/>
      </c>
      <c r="H289" s="408" t="str">
        <f t="array" ref="H289">IFERROR(IF(INDEX('Disaggregation Data'!$P$159:$P$310,MATCH(LEFT(M289,255),LEFT('Disaggregation Data'!$J$159:$J$310,255),0))=0,"",INDEX('Disaggregation Data'!$P$159:$P$310,MATCH(LEFT(M289,255),LEFT('Disaggregation Data'!J$159:$J$310,255),0))),"")</f>
        <v/>
      </c>
      <c r="I289" s="409" t="str">
        <f t="array" ref="I289">IFERROR(IF(INDEX('Disaggregation Data'!$M$159:$M$310,MATCH(LEFT(M289,255),LEFT('Disaggregation Data'!$J$159:$J$310,255),0))=0,"",INDEX('Disaggregation Data'!$M$159:$M$310,MATCH(LEFT(M289,255),LEFT('Disaggregation Data'!J$159:$J$310,255),0))),"")</f>
        <v/>
      </c>
      <c r="J289" s="408" t="str">
        <f t="array" ref="J289">IFERROR(IF(INDEX('Disaggregation Data'!$N$159:$N$310,MATCH(LEFT(M289,255),LEFT('Disaggregation Data'!$J$159:$J$310,255),0))=0,"",INDEX('Disaggregation Data'!$N$159:$N$310,MATCH(LEFT(M289,255),LEFT('Disaggregation Data'!J$159:$J$310,255),0))),"")</f>
        <v/>
      </c>
      <c r="K289" s="522">
        <f t="shared" si="16"/>
        <v>81</v>
      </c>
      <c r="L289" s="522" t="str">
        <f t="shared" si="17"/>
        <v/>
      </c>
      <c r="M289" s="522" t="str">
        <f t="shared" si="18"/>
        <v/>
      </c>
      <c r="N289" s="481" t="b">
        <f t="shared" si="19"/>
        <v>0</v>
      </c>
      <c r="O289" s="486" t="s">
        <v>1653</v>
      </c>
      <c r="P289" s="523" t="str">
        <f t="array" ref="P289">IFERROR(IF(INDEX('Disaggregation Records'!$G$59:$G$92,MATCH(LEFT(L289,255),LEFT('Disaggregation Records'!$D$59:$D$92,255),0))=0,"",INDEX('Disaggregation Records'!$G$59:$G$92,MATCH(LEFT(L289,255),LEFT('Disaggregation Records'!$D$59:$D$92,255),0))),"")</f>
        <v/>
      </c>
      <c r="Q289" s="520" t="s">
        <v>714</v>
      </c>
      <c r="R289" s="47"/>
    </row>
    <row r="290" spans="1:18" ht="47.15" customHeight="1" x14ac:dyDescent="0.45">
      <c r="A290" s="406">
        <v>13</v>
      </c>
      <c r="B290" s="521" t="str">
        <f>IFERROR(VLOOKUP(A290,'Outcome Indicators - Section C'!$A$10:$S$27,19,FALSE),"")</f>
        <v/>
      </c>
      <c r="C290" s="426" t="str">
        <f t="array" ref="C290">IFERROR(IF(INDEX('Disaggregation Records'!$E$59:$E$92,MATCH(LEFT(L290,255),LEFT('Disaggregation Records'!$D$59:$D$92,255),0))=0,"",INDEX('Disaggregation Records'!$E$59:$E$92,MATCH(LEFT(L290,255),LEFT('Disaggregation Records'!$D$59:$D$92,255),0))),"")</f>
        <v/>
      </c>
      <c r="D290" s="426" t="str">
        <f t="array" ref="D290">IFERROR(IF(INDEX('Disaggregation Records'!$F$59:$F$92,MATCH(LEFT(L290,255),LEFT('Disaggregation Records'!$D$59:$D$92,255),0))=0,"",INDEX('Disaggregation Records'!$F$59:$F$92,MATCH(LEFT(L290,255),LEFT('Disaggregation Records'!$D$59:$D$92,255),0))),"")</f>
        <v/>
      </c>
      <c r="E290" s="409" t="str">
        <f t="array" ref="E290">IFERROR(IF(INDEX('Disaggregation Data'!$K$159:$K$310,MATCH(LEFT(M290,255),LEFT('Disaggregation Data'!$J$159:$J$310,255),0))=0,"",INDEX('Disaggregation Data'!$K$159:$K$310,MATCH(LEFT(M290,255),LEFT('Disaggregation Data'!J$159:$J$310,255),0))),"")</f>
        <v/>
      </c>
      <c r="F290" s="409" t="str">
        <f t="array" ref="F290">IFERROR(IF(INDEX('Disaggregation Data'!$L$159:$L$310,MATCH(LEFT(M290,255),LEFT('Disaggregation Data'!$J$159:$J$310,255),0))=0,"",INDEX('Disaggregation Data'!$L$159:$L$310,MATCH(LEFT(M290,255),LEFT('Disaggregation Data'!J$159:$J$310,255),0))),"")</f>
        <v/>
      </c>
      <c r="G290" s="409" t="str">
        <f t="array" ref="G290">IFERROR(IF(INDEX('Disaggregation Data'!$O$159:$O$310,MATCH(LEFT(M290,255),LEFT('Disaggregation Data'!$J$159:$J$310,255),0))=0,"",INDEX('Disaggregation Data'!$O$159:$O$310,MATCH(LEFT(M290,255),LEFT('Disaggregation Data'!J$159:$J$310,255),0))),"")</f>
        <v/>
      </c>
      <c r="H290" s="408" t="str">
        <f t="array" ref="H290">IFERROR(IF(INDEX('Disaggregation Data'!$P$159:$P$310,MATCH(LEFT(M290,255),LEFT('Disaggregation Data'!$J$159:$J$310,255),0))=0,"",INDEX('Disaggregation Data'!$P$159:$P$310,MATCH(LEFT(M290,255),LEFT('Disaggregation Data'!J$159:$J$310,255),0))),"")</f>
        <v/>
      </c>
      <c r="I290" s="409" t="str">
        <f t="array" ref="I290">IFERROR(IF(INDEX('Disaggregation Data'!$M$159:$M$310,MATCH(LEFT(M290,255),LEFT('Disaggregation Data'!$J$159:$J$310,255),0))=0,"",INDEX('Disaggregation Data'!$M$159:$M$310,MATCH(LEFT(M290,255),LEFT('Disaggregation Data'!J$159:$J$310,255),0))),"")</f>
        <v/>
      </c>
      <c r="J290" s="408" t="str">
        <f t="array" ref="J290">IFERROR(IF(INDEX('Disaggregation Data'!$N$159:$N$310,MATCH(LEFT(M290,255),LEFT('Disaggregation Data'!$J$159:$J$310,255),0))=0,"",INDEX('Disaggregation Data'!$N$159:$N$310,MATCH(LEFT(M290,255),LEFT('Disaggregation Data'!J$159:$J$310,255),0))),"")</f>
        <v/>
      </c>
      <c r="K290" s="522">
        <f t="shared" si="16"/>
        <v>82</v>
      </c>
      <c r="L290" s="522" t="str">
        <f t="shared" si="17"/>
        <v/>
      </c>
      <c r="M290" s="522" t="str">
        <f t="shared" si="18"/>
        <v/>
      </c>
      <c r="N290" s="481" t="b">
        <f t="shared" si="19"/>
        <v>0</v>
      </c>
      <c r="O290" s="486" t="s">
        <v>1654</v>
      </c>
      <c r="P290" s="523" t="str">
        <f t="array" ref="P290">IFERROR(IF(INDEX('Disaggregation Records'!$G$59:$G$92,MATCH(LEFT(L290,255),LEFT('Disaggregation Records'!$D$59:$D$92,255),0))=0,"",INDEX('Disaggregation Records'!$G$59:$G$92,MATCH(LEFT(L290,255),LEFT('Disaggregation Records'!$D$59:$D$92,255),0))),"")</f>
        <v/>
      </c>
      <c r="Q290" s="520" t="s">
        <v>714</v>
      </c>
      <c r="R290" s="47"/>
    </row>
    <row r="291" spans="1:18" ht="47.15" customHeight="1" x14ac:dyDescent="0.45">
      <c r="A291" s="406">
        <v>13</v>
      </c>
      <c r="B291" s="521" t="str">
        <f>IFERROR(VLOOKUP(A291,'Outcome Indicators - Section C'!$A$10:$S$27,19,FALSE),"")</f>
        <v/>
      </c>
      <c r="C291" s="426" t="str">
        <f t="array" ref="C291">IFERROR(IF(INDEX('Disaggregation Records'!$E$59:$E$92,MATCH(LEFT(L291,255),LEFT('Disaggregation Records'!$D$59:$D$92,255),0))=0,"",INDEX('Disaggregation Records'!$E$59:$E$92,MATCH(LEFT(L291,255),LEFT('Disaggregation Records'!$D$59:$D$92,255),0))),"")</f>
        <v/>
      </c>
      <c r="D291" s="426" t="str">
        <f t="array" ref="D291">IFERROR(IF(INDEX('Disaggregation Records'!$F$59:$F$92,MATCH(LEFT(L291,255),LEFT('Disaggregation Records'!$D$59:$D$92,255),0))=0,"",INDEX('Disaggregation Records'!$F$59:$F$92,MATCH(LEFT(L291,255),LEFT('Disaggregation Records'!$D$59:$D$92,255),0))),"")</f>
        <v/>
      </c>
      <c r="E291" s="409" t="str">
        <f t="array" ref="E291">IFERROR(IF(INDEX('Disaggregation Data'!$K$159:$K$310,MATCH(LEFT(M291,255),LEFT('Disaggregation Data'!$J$159:$J$310,255),0))=0,"",INDEX('Disaggregation Data'!$K$159:$K$310,MATCH(LEFT(M291,255),LEFT('Disaggregation Data'!J$159:$J$310,255),0))),"")</f>
        <v/>
      </c>
      <c r="F291" s="409" t="str">
        <f t="array" ref="F291">IFERROR(IF(INDEX('Disaggregation Data'!$L$159:$L$310,MATCH(LEFT(M291,255),LEFT('Disaggregation Data'!$J$159:$J$310,255),0))=0,"",INDEX('Disaggregation Data'!$L$159:$L$310,MATCH(LEFT(M291,255),LEFT('Disaggregation Data'!J$159:$J$310,255),0))),"")</f>
        <v/>
      </c>
      <c r="G291" s="409" t="str">
        <f t="array" ref="G291">IFERROR(IF(INDEX('Disaggregation Data'!$O$159:$O$310,MATCH(LEFT(M291,255),LEFT('Disaggregation Data'!$J$159:$J$310,255),0))=0,"",INDEX('Disaggregation Data'!$O$159:$O$310,MATCH(LEFT(M291,255),LEFT('Disaggregation Data'!J$159:$J$310,255),0))),"")</f>
        <v/>
      </c>
      <c r="H291" s="408" t="str">
        <f t="array" ref="H291">IFERROR(IF(INDEX('Disaggregation Data'!$P$159:$P$310,MATCH(LEFT(M291,255),LEFT('Disaggregation Data'!$J$159:$J$310,255),0))=0,"",INDEX('Disaggregation Data'!$P$159:$P$310,MATCH(LEFT(M291,255),LEFT('Disaggregation Data'!J$159:$J$310,255),0))),"")</f>
        <v/>
      </c>
      <c r="I291" s="409" t="str">
        <f t="array" ref="I291">IFERROR(IF(INDEX('Disaggregation Data'!$M$159:$M$310,MATCH(LEFT(M291,255),LEFT('Disaggregation Data'!$J$159:$J$310,255),0))=0,"",INDEX('Disaggregation Data'!$M$159:$M$310,MATCH(LEFT(M291,255),LEFT('Disaggregation Data'!J$159:$J$310,255),0))),"")</f>
        <v/>
      </c>
      <c r="J291" s="408" t="str">
        <f t="array" ref="J291">IFERROR(IF(INDEX('Disaggregation Data'!$N$159:$N$310,MATCH(LEFT(M291,255),LEFT('Disaggregation Data'!$J$159:$J$310,255),0))=0,"",INDEX('Disaggregation Data'!$N$159:$N$310,MATCH(LEFT(M291,255),LEFT('Disaggregation Data'!J$159:$J$310,255),0))),"")</f>
        <v/>
      </c>
      <c r="K291" s="522">
        <f t="shared" si="16"/>
        <v>83</v>
      </c>
      <c r="L291" s="522" t="str">
        <f t="shared" si="17"/>
        <v/>
      </c>
      <c r="M291" s="522" t="str">
        <f t="shared" si="18"/>
        <v/>
      </c>
      <c r="N291" s="481" t="b">
        <f t="shared" si="19"/>
        <v>0</v>
      </c>
      <c r="O291" s="486" t="s">
        <v>1655</v>
      </c>
      <c r="P291" s="523" t="str">
        <f t="array" ref="P291">IFERROR(IF(INDEX('Disaggregation Records'!$G$59:$G$92,MATCH(LEFT(L291,255),LEFT('Disaggregation Records'!$D$59:$D$92,255),0))=0,"",INDEX('Disaggregation Records'!$G$59:$G$92,MATCH(LEFT(L291,255),LEFT('Disaggregation Records'!$D$59:$D$92,255),0))),"")</f>
        <v/>
      </c>
      <c r="Q291" s="520" t="s">
        <v>714</v>
      </c>
      <c r="R291" s="47"/>
    </row>
    <row r="292" spans="1:18" ht="47.15" customHeight="1" x14ac:dyDescent="0.45">
      <c r="A292" s="406">
        <v>13</v>
      </c>
      <c r="B292" s="521" t="str">
        <f>IFERROR(VLOOKUP(A292,'Outcome Indicators - Section C'!$A$10:$S$27,19,FALSE),"")</f>
        <v/>
      </c>
      <c r="C292" s="426" t="str">
        <f t="array" ref="C292">IFERROR(IF(INDEX('Disaggregation Records'!$E$59:$E$92,MATCH(LEFT(L292,255),LEFT('Disaggregation Records'!$D$59:$D$92,255),0))=0,"",INDEX('Disaggregation Records'!$E$59:$E$92,MATCH(LEFT(L292,255),LEFT('Disaggregation Records'!$D$59:$D$92,255),0))),"")</f>
        <v/>
      </c>
      <c r="D292" s="426" t="str">
        <f t="array" ref="D292">IFERROR(IF(INDEX('Disaggregation Records'!$F$59:$F$92,MATCH(LEFT(L292,255),LEFT('Disaggregation Records'!$D$59:$D$92,255),0))=0,"",INDEX('Disaggregation Records'!$F$59:$F$92,MATCH(LEFT(L292,255),LEFT('Disaggregation Records'!$D$59:$D$92,255),0))),"")</f>
        <v/>
      </c>
      <c r="E292" s="409" t="str">
        <f t="array" ref="E292">IFERROR(IF(INDEX('Disaggregation Data'!$K$159:$K$310,MATCH(LEFT(M292,255),LEFT('Disaggregation Data'!$J$159:$J$310,255),0))=0,"",INDEX('Disaggregation Data'!$K$159:$K$310,MATCH(LEFT(M292,255),LEFT('Disaggregation Data'!J$159:$J$310,255),0))),"")</f>
        <v/>
      </c>
      <c r="F292" s="409" t="str">
        <f t="array" ref="F292">IFERROR(IF(INDEX('Disaggregation Data'!$L$159:$L$310,MATCH(LEFT(M292,255),LEFT('Disaggregation Data'!$J$159:$J$310,255),0))=0,"",INDEX('Disaggregation Data'!$L$159:$L$310,MATCH(LEFT(M292,255),LEFT('Disaggregation Data'!J$159:$J$310,255),0))),"")</f>
        <v/>
      </c>
      <c r="G292" s="409" t="str">
        <f t="array" ref="G292">IFERROR(IF(INDEX('Disaggregation Data'!$O$159:$O$310,MATCH(LEFT(M292,255),LEFT('Disaggregation Data'!$J$159:$J$310,255),0))=0,"",INDEX('Disaggregation Data'!$O$159:$O$310,MATCH(LEFT(M292,255),LEFT('Disaggregation Data'!J$159:$J$310,255),0))),"")</f>
        <v/>
      </c>
      <c r="H292" s="408" t="str">
        <f t="array" ref="H292">IFERROR(IF(INDEX('Disaggregation Data'!$P$159:$P$310,MATCH(LEFT(M292,255),LEFT('Disaggregation Data'!$J$159:$J$310,255),0))=0,"",INDEX('Disaggregation Data'!$P$159:$P$310,MATCH(LEFT(M292,255),LEFT('Disaggregation Data'!J$159:$J$310,255),0))),"")</f>
        <v/>
      </c>
      <c r="I292" s="409" t="str">
        <f t="array" ref="I292">IFERROR(IF(INDEX('Disaggregation Data'!$M$159:$M$310,MATCH(LEFT(M292,255),LEFT('Disaggregation Data'!$J$159:$J$310,255),0))=0,"",INDEX('Disaggregation Data'!$M$159:$M$310,MATCH(LEFT(M292,255),LEFT('Disaggregation Data'!J$159:$J$310,255),0))),"")</f>
        <v/>
      </c>
      <c r="J292" s="408" t="str">
        <f t="array" ref="J292">IFERROR(IF(INDEX('Disaggregation Data'!$N$159:$N$310,MATCH(LEFT(M292,255),LEFT('Disaggregation Data'!$J$159:$J$310,255),0))=0,"",INDEX('Disaggregation Data'!$N$159:$N$310,MATCH(LEFT(M292,255),LEFT('Disaggregation Data'!J$159:$J$310,255),0))),"")</f>
        <v/>
      </c>
      <c r="K292" s="522">
        <f t="shared" si="16"/>
        <v>84</v>
      </c>
      <c r="L292" s="522" t="str">
        <f t="shared" si="17"/>
        <v/>
      </c>
      <c r="M292" s="522" t="str">
        <f t="shared" si="18"/>
        <v/>
      </c>
      <c r="N292" s="481" t="b">
        <f t="shared" si="19"/>
        <v>0</v>
      </c>
      <c r="O292" s="486" t="s">
        <v>1656</v>
      </c>
      <c r="P292" s="523" t="str">
        <f t="array" ref="P292">IFERROR(IF(INDEX('Disaggregation Records'!$G$59:$G$92,MATCH(LEFT(L292,255),LEFT('Disaggregation Records'!$D$59:$D$92,255),0))=0,"",INDEX('Disaggregation Records'!$G$59:$G$92,MATCH(LEFT(L292,255),LEFT('Disaggregation Records'!$D$59:$D$92,255),0))),"")</f>
        <v/>
      </c>
      <c r="Q292" s="520" t="s">
        <v>714</v>
      </c>
      <c r="R292" s="47"/>
    </row>
    <row r="293" spans="1:18" ht="47.15" customHeight="1" x14ac:dyDescent="0.45">
      <c r="A293" s="406">
        <v>13</v>
      </c>
      <c r="B293" s="521" t="str">
        <f>IFERROR(VLOOKUP(A293,'Outcome Indicators - Section C'!$A$10:$S$27,19,FALSE),"")</f>
        <v/>
      </c>
      <c r="C293" s="426" t="str">
        <f t="array" ref="C293">IFERROR(IF(INDEX('Disaggregation Records'!$E$59:$E$92,MATCH(LEFT(L293,255),LEFT('Disaggregation Records'!$D$59:$D$92,255),0))=0,"",INDEX('Disaggregation Records'!$E$59:$E$92,MATCH(LEFT(L293,255),LEFT('Disaggregation Records'!$D$59:$D$92,255),0))),"")</f>
        <v/>
      </c>
      <c r="D293" s="426" t="str">
        <f t="array" ref="D293">IFERROR(IF(INDEX('Disaggregation Records'!$F$59:$F$92,MATCH(LEFT(L293,255),LEFT('Disaggregation Records'!$D$59:$D$92,255),0))=0,"",INDEX('Disaggregation Records'!$F$59:$F$92,MATCH(LEFT(L293,255),LEFT('Disaggregation Records'!$D$59:$D$92,255),0))),"")</f>
        <v/>
      </c>
      <c r="E293" s="409" t="str">
        <f t="array" ref="E293">IFERROR(IF(INDEX('Disaggregation Data'!$K$159:$K$310,MATCH(LEFT(M293,255),LEFT('Disaggregation Data'!$J$159:$J$310,255),0))=0,"",INDEX('Disaggregation Data'!$K$159:$K$310,MATCH(LEFT(M293,255),LEFT('Disaggregation Data'!J$159:$J$310,255),0))),"")</f>
        <v/>
      </c>
      <c r="F293" s="409" t="str">
        <f t="array" ref="F293">IFERROR(IF(INDEX('Disaggregation Data'!$L$159:$L$310,MATCH(LEFT(M293,255),LEFT('Disaggregation Data'!$J$159:$J$310,255),0))=0,"",INDEX('Disaggregation Data'!$L$159:$L$310,MATCH(LEFT(M293,255),LEFT('Disaggregation Data'!J$159:$J$310,255),0))),"")</f>
        <v/>
      </c>
      <c r="G293" s="409" t="str">
        <f t="array" ref="G293">IFERROR(IF(INDEX('Disaggregation Data'!$O$159:$O$310,MATCH(LEFT(M293,255),LEFT('Disaggregation Data'!$J$159:$J$310,255),0))=0,"",INDEX('Disaggregation Data'!$O$159:$O$310,MATCH(LEFT(M293,255),LEFT('Disaggregation Data'!J$159:$J$310,255),0))),"")</f>
        <v/>
      </c>
      <c r="H293" s="408" t="str">
        <f t="array" ref="H293">IFERROR(IF(INDEX('Disaggregation Data'!$P$159:$P$310,MATCH(LEFT(M293,255),LEFT('Disaggregation Data'!$J$159:$J$310,255),0))=0,"",INDEX('Disaggregation Data'!$P$159:$P$310,MATCH(LEFT(M293,255),LEFT('Disaggregation Data'!J$159:$J$310,255),0))),"")</f>
        <v/>
      </c>
      <c r="I293" s="409" t="str">
        <f t="array" ref="I293">IFERROR(IF(INDEX('Disaggregation Data'!$M$159:$M$310,MATCH(LEFT(M293,255),LEFT('Disaggregation Data'!$J$159:$J$310,255),0))=0,"",INDEX('Disaggregation Data'!$M$159:$M$310,MATCH(LEFT(M293,255),LEFT('Disaggregation Data'!J$159:$J$310,255),0))),"")</f>
        <v/>
      </c>
      <c r="J293" s="408" t="str">
        <f t="array" ref="J293">IFERROR(IF(INDEX('Disaggregation Data'!$N$159:$N$310,MATCH(LEFT(M293,255),LEFT('Disaggregation Data'!$J$159:$J$310,255),0))=0,"",INDEX('Disaggregation Data'!$N$159:$N$310,MATCH(LEFT(M293,255),LEFT('Disaggregation Data'!J$159:$J$310,255),0))),"")</f>
        <v/>
      </c>
      <c r="K293" s="522">
        <f t="shared" si="16"/>
        <v>85</v>
      </c>
      <c r="L293" s="522" t="str">
        <f t="shared" si="17"/>
        <v/>
      </c>
      <c r="M293" s="522" t="str">
        <f t="shared" si="18"/>
        <v/>
      </c>
      <c r="N293" s="481" t="b">
        <f t="shared" si="19"/>
        <v>0</v>
      </c>
      <c r="O293" s="486" t="s">
        <v>1657</v>
      </c>
      <c r="P293" s="523" t="str">
        <f t="array" ref="P293">IFERROR(IF(INDEX('Disaggregation Records'!$G$59:$G$92,MATCH(LEFT(L293,255),LEFT('Disaggregation Records'!$D$59:$D$92,255),0))=0,"",INDEX('Disaggregation Records'!$G$59:$G$92,MATCH(LEFT(L293,255),LEFT('Disaggregation Records'!$D$59:$D$92,255),0))),"")</f>
        <v/>
      </c>
      <c r="Q293" s="520" t="s">
        <v>714</v>
      </c>
      <c r="R293" s="47"/>
    </row>
    <row r="294" spans="1:18" ht="47.15" customHeight="1" x14ac:dyDescent="0.45">
      <c r="A294" s="406">
        <v>13</v>
      </c>
      <c r="B294" s="521" t="str">
        <f>IFERROR(VLOOKUP(A294,'Outcome Indicators - Section C'!$A$10:$S$27,19,FALSE),"")</f>
        <v/>
      </c>
      <c r="C294" s="426" t="str">
        <f t="array" ref="C294">IFERROR(IF(INDEX('Disaggregation Records'!$E$59:$E$92,MATCH(LEFT(L294,255),LEFT('Disaggregation Records'!$D$59:$D$92,255),0))=0,"",INDEX('Disaggregation Records'!$E$59:$E$92,MATCH(LEFT(L294,255),LEFT('Disaggregation Records'!$D$59:$D$92,255),0))),"")</f>
        <v/>
      </c>
      <c r="D294" s="426" t="str">
        <f t="array" ref="D294">IFERROR(IF(INDEX('Disaggregation Records'!$F$59:$F$92,MATCH(LEFT(L294,255),LEFT('Disaggregation Records'!$D$59:$D$92,255),0))=0,"",INDEX('Disaggregation Records'!$F$59:$F$92,MATCH(LEFT(L294,255),LEFT('Disaggregation Records'!$D$59:$D$92,255),0))),"")</f>
        <v/>
      </c>
      <c r="E294" s="409" t="str">
        <f t="array" ref="E294">IFERROR(IF(INDEX('Disaggregation Data'!$K$159:$K$310,MATCH(LEFT(M294,255),LEFT('Disaggregation Data'!$J$159:$J$310,255),0))=0,"",INDEX('Disaggregation Data'!$K$159:$K$310,MATCH(LEFT(M294,255),LEFT('Disaggregation Data'!J$159:$J$310,255),0))),"")</f>
        <v/>
      </c>
      <c r="F294" s="409" t="str">
        <f t="array" ref="F294">IFERROR(IF(INDEX('Disaggregation Data'!$L$159:$L$310,MATCH(LEFT(M294,255),LEFT('Disaggregation Data'!$J$159:$J$310,255),0))=0,"",INDEX('Disaggregation Data'!$L$159:$L$310,MATCH(LEFT(M294,255),LEFT('Disaggregation Data'!J$159:$J$310,255),0))),"")</f>
        <v/>
      </c>
      <c r="G294" s="409" t="str">
        <f t="array" ref="G294">IFERROR(IF(INDEX('Disaggregation Data'!$O$159:$O$310,MATCH(LEFT(M294,255),LEFT('Disaggregation Data'!$J$159:$J$310,255),0))=0,"",INDEX('Disaggregation Data'!$O$159:$O$310,MATCH(LEFT(M294,255),LEFT('Disaggregation Data'!J$159:$J$310,255),0))),"")</f>
        <v/>
      </c>
      <c r="H294" s="408" t="str">
        <f t="array" ref="H294">IFERROR(IF(INDEX('Disaggregation Data'!$P$159:$P$310,MATCH(LEFT(M294,255),LEFT('Disaggregation Data'!$J$159:$J$310,255),0))=0,"",INDEX('Disaggregation Data'!$P$159:$P$310,MATCH(LEFT(M294,255),LEFT('Disaggregation Data'!J$159:$J$310,255),0))),"")</f>
        <v/>
      </c>
      <c r="I294" s="409" t="str">
        <f t="array" ref="I294">IFERROR(IF(INDEX('Disaggregation Data'!$M$159:$M$310,MATCH(LEFT(M294,255),LEFT('Disaggregation Data'!$J$159:$J$310,255),0))=0,"",INDEX('Disaggregation Data'!$M$159:$M$310,MATCH(LEFT(M294,255),LEFT('Disaggregation Data'!J$159:$J$310,255),0))),"")</f>
        <v/>
      </c>
      <c r="J294" s="408" t="str">
        <f t="array" ref="J294">IFERROR(IF(INDEX('Disaggregation Data'!$N$159:$N$310,MATCH(LEFT(M294,255),LEFT('Disaggregation Data'!$J$159:$J$310,255),0))=0,"",INDEX('Disaggregation Data'!$N$159:$N$310,MATCH(LEFT(M294,255),LEFT('Disaggregation Data'!J$159:$J$310,255),0))),"")</f>
        <v/>
      </c>
      <c r="K294" s="522">
        <f t="shared" si="16"/>
        <v>86</v>
      </c>
      <c r="L294" s="522" t="str">
        <f t="shared" si="17"/>
        <v/>
      </c>
      <c r="M294" s="522" t="str">
        <f t="shared" si="18"/>
        <v/>
      </c>
      <c r="N294" s="481" t="b">
        <f t="shared" si="19"/>
        <v>0</v>
      </c>
      <c r="O294" s="486" t="s">
        <v>1658</v>
      </c>
      <c r="P294" s="523" t="str">
        <f t="array" ref="P294">IFERROR(IF(INDEX('Disaggregation Records'!$G$59:$G$92,MATCH(LEFT(L294,255),LEFT('Disaggregation Records'!$D$59:$D$92,255),0))=0,"",INDEX('Disaggregation Records'!$G$59:$G$92,MATCH(LEFT(L294,255),LEFT('Disaggregation Records'!$D$59:$D$92,255),0))),"")</f>
        <v/>
      </c>
      <c r="Q294" s="520" t="s">
        <v>714</v>
      </c>
      <c r="R294" s="47"/>
    </row>
    <row r="295" spans="1:18" ht="47.15" customHeight="1" x14ac:dyDescent="0.45">
      <c r="A295" s="406">
        <v>13</v>
      </c>
      <c r="B295" s="521" t="str">
        <f>IFERROR(VLOOKUP(A295,'Outcome Indicators - Section C'!$A$10:$S$27,19,FALSE),"")</f>
        <v/>
      </c>
      <c r="C295" s="426" t="str">
        <f t="array" ref="C295">IFERROR(IF(INDEX('Disaggregation Records'!$E$59:$E$92,MATCH(LEFT(L295,255),LEFT('Disaggregation Records'!$D$59:$D$92,255),0))=0,"",INDEX('Disaggregation Records'!$E$59:$E$92,MATCH(LEFT(L295,255),LEFT('Disaggregation Records'!$D$59:$D$92,255),0))),"")</f>
        <v/>
      </c>
      <c r="D295" s="426" t="str">
        <f t="array" ref="D295">IFERROR(IF(INDEX('Disaggregation Records'!$F$59:$F$92,MATCH(LEFT(L295,255),LEFT('Disaggregation Records'!$D$59:$D$92,255),0))=0,"",INDEX('Disaggregation Records'!$F$59:$F$92,MATCH(LEFT(L295,255),LEFT('Disaggregation Records'!$D$59:$D$92,255),0))),"")</f>
        <v/>
      </c>
      <c r="E295" s="409" t="str">
        <f t="array" ref="E295">IFERROR(IF(INDEX('Disaggregation Data'!$K$159:$K$310,MATCH(LEFT(M295,255),LEFT('Disaggregation Data'!$J$159:$J$310,255),0))=0,"",INDEX('Disaggregation Data'!$K$159:$K$310,MATCH(LEFT(M295,255),LEFT('Disaggregation Data'!J$159:$J$310,255),0))),"")</f>
        <v/>
      </c>
      <c r="F295" s="409" t="str">
        <f t="array" ref="F295">IFERROR(IF(INDEX('Disaggregation Data'!$L$159:$L$310,MATCH(LEFT(M295,255),LEFT('Disaggregation Data'!$J$159:$J$310,255),0))=0,"",INDEX('Disaggregation Data'!$L$159:$L$310,MATCH(LEFT(M295,255),LEFT('Disaggregation Data'!J$159:$J$310,255),0))),"")</f>
        <v/>
      </c>
      <c r="G295" s="409" t="str">
        <f t="array" ref="G295">IFERROR(IF(INDEX('Disaggregation Data'!$O$159:$O$310,MATCH(LEFT(M295,255),LEFT('Disaggregation Data'!$J$159:$J$310,255),0))=0,"",INDEX('Disaggregation Data'!$O$159:$O$310,MATCH(LEFT(M295,255),LEFT('Disaggregation Data'!J$159:$J$310,255),0))),"")</f>
        <v/>
      </c>
      <c r="H295" s="408" t="str">
        <f t="array" ref="H295">IFERROR(IF(INDEX('Disaggregation Data'!$P$159:$P$310,MATCH(LEFT(M295,255),LEFT('Disaggregation Data'!$J$159:$J$310,255),0))=0,"",INDEX('Disaggregation Data'!$P$159:$P$310,MATCH(LEFT(M295,255),LEFT('Disaggregation Data'!J$159:$J$310,255),0))),"")</f>
        <v/>
      </c>
      <c r="I295" s="409" t="str">
        <f t="array" ref="I295">IFERROR(IF(INDEX('Disaggregation Data'!$M$159:$M$310,MATCH(LEFT(M295,255),LEFT('Disaggregation Data'!$J$159:$J$310,255),0))=0,"",INDEX('Disaggregation Data'!$M$159:$M$310,MATCH(LEFT(M295,255),LEFT('Disaggregation Data'!J$159:$J$310,255),0))),"")</f>
        <v/>
      </c>
      <c r="J295" s="408" t="str">
        <f t="array" ref="J295">IFERROR(IF(INDEX('Disaggregation Data'!$N$159:$N$310,MATCH(LEFT(M295,255),LEFT('Disaggregation Data'!$J$159:$J$310,255),0))=0,"",INDEX('Disaggregation Data'!$N$159:$N$310,MATCH(LEFT(M295,255),LEFT('Disaggregation Data'!J$159:$J$310,255),0))),"")</f>
        <v/>
      </c>
      <c r="K295" s="522">
        <f t="shared" si="16"/>
        <v>87</v>
      </c>
      <c r="L295" s="522" t="str">
        <f t="shared" si="17"/>
        <v/>
      </c>
      <c r="M295" s="522" t="str">
        <f t="shared" si="18"/>
        <v/>
      </c>
      <c r="N295" s="481" t="b">
        <f t="shared" si="19"/>
        <v>0</v>
      </c>
      <c r="O295" s="486" t="s">
        <v>1659</v>
      </c>
      <c r="P295" s="523" t="str">
        <f t="array" ref="P295">IFERROR(IF(INDEX('Disaggregation Records'!$G$59:$G$92,MATCH(LEFT(L295,255),LEFT('Disaggregation Records'!$D$59:$D$92,255),0))=0,"",INDEX('Disaggregation Records'!$G$59:$G$92,MATCH(LEFT(L295,255),LEFT('Disaggregation Records'!$D$59:$D$92,255),0))),"")</f>
        <v/>
      </c>
      <c r="Q295" s="520" t="s">
        <v>714</v>
      </c>
      <c r="R295" s="47"/>
    </row>
    <row r="296" spans="1:18" ht="47.15" customHeight="1" x14ac:dyDescent="0.45">
      <c r="A296" s="406">
        <v>13</v>
      </c>
      <c r="B296" s="521" t="str">
        <f>IFERROR(VLOOKUP(A296,'Outcome Indicators - Section C'!$A$10:$S$27,19,FALSE),"")</f>
        <v/>
      </c>
      <c r="C296" s="426" t="str">
        <f t="array" ref="C296">IFERROR(IF(INDEX('Disaggregation Records'!$E$59:$E$92,MATCH(LEFT(L296,255),LEFT('Disaggregation Records'!$D$59:$D$92,255),0))=0,"",INDEX('Disaggregation Records'!$E$59:$E$92,MATCH(LEFT(L296,255),LEFT('Disaggregation Records'!$D$59:$D$92,255),0))),"")</f>
        <v/>
      </c>
      <c r="D296" s="426" t="str">
        <f t="array" ref="D296">IFERROR(IF(INDEX('Disaggregation Records'!$F$59:$F$92,MATCH(LEFT(L296,255),LEFT('Disaggregation Records'!$D$59:$D$92,255),0))=0,"",INDEX('Disaggregation Records'!$F$59:$F$92,MATCH(LEFT(L296,255),LEFT('Disaggregation Records'!$D$59:$D$92,255),0))),"")</f>
        <v/>
      </c>
      <c r="E296" s="409" t="str">
        <f t="array" ref="E296">IFERROR(IF(INDEX('Disaggregation Data'!$K$159:$K$310,MATCH(LEFT(M296,255),LEFT('Disaggregation Data'!$J$159:$J$310,255),0))=0,"",INDEX('Disaggregation Data'!$K$159:$K$310,MATCH(LEFT(M296,255),LEFT('Disaggregation Data'!J$159:$J$310,255),0))),"")</f>
        <v/>
      </c>
      <c r="F296" s="409" t="str">
        <f t="array" ref="F296">IFERROR(IF(INDEX('Disaggregation Data'!$L$159:$L$310,MATCH(LEFT(M296,255),LEFT('Disaggregation Data'!$J$159:$J$310,255),0))=0,"",INDEX('Disaggregation Data'!$L$159:$L$310,MATCH(LEFT(M296,255),LEFT('Disaggregation Data'!J$159:$J$310,255),0))),"")</f>
        <v/>
      </c>
      <c r="G296" s="409" t="str">
        <f t="array" ref="G296">IFERROR(IF(INDEX('Disaggregation Data'!$O$159:$O$310,MATCH(LEFT(M296,255),LEFT('Disaggregation Data'!$J$159:$J$310,255),0))=0,"",INDEX('Disaggregation Data'!$O$159:$O$310,MATCH(LEFT(M296,255),LEFT('Disaggregation Data'!J$159:$J$310,255),0))),"")</f>
        <v/>
      </c>
      <c r="H296" s="408" t="str">
        <f t="array" ref="H296">IFERROR(IF(INDEX('Disaggregation Data'!$P$159:$P$310,MATCH(LEFT(M296,255),LEFT('Disaggregation Data'!$J$159:$J$310,255),0))=0,"",INDEX('Disaggregation Data'!$P$159:$P$310,MATCH(LEFT(M296,255),LEFT('Disaggregation Data'!J$159:$J$310,255),0))),"")</f>
        <v/>
      </c>
      <c r="I296" s="409" t="str">
        <f t="array" ref="I296">IFERROR(IF(INDEX('Disaggregation Data'!$M$159:$M$310,MATCH(LEFT(M296,255),LEFT('Disaggregation Data'!$J$159:$J$310,255),0))=0,"",INDEX('Disaggregation Data'!$M$159:$M$310,MATCH(LEFT(M296,255),LEFT('Disaggregation Data'!J$159:$J$310,255),0))),"")</f>
        <v/>
      </c>
      <c r="J296" s="408" t="str">
        <f t="array" ref="J296">IFERROR(IF(INDEX('Disaggregation Data'!$N$159:$N$310,MATCH(LEFT(M296,255),LEFT('Disaggregation Data'!$J$159:$J$310,255),0))=0,"",INDEX('Disaggregation Data'!$N$159:$N$310,MATCH(LEFT(M296,255),LEFT('Disaggregation Data'!J$159:$J$310,255),0))),"")</f>
        <v/>
      </c>
      <c r="K296" s="522">
        <f t="shared" ref="K296:K317" si="20">IF(B296=B295,K295+1,0)</f>
        <v>88</v>
      </c>
      <c r="L296" s="522" t="str">
        <f t="shared" ref="L296:L317" si="21">IF(B296&lt;&gt;"",B296&amp;"-"&amp;K296,"")</f>
        <v/>
      </c>
      <c r="M296" s="522" t="str">
        <f t="shared" ref="M296:M317" si="22">IF(B296&lt;&gt;"",B296&amp;C296&amp;D296,"")</f>
        <v/>
      </c>
      <c r="N296" s="481" t="b">
        <f t="shared" ref="N296:N317" si="23">IFERROR(IF(B296&lt;&gt;"",TRUE,FALSE),"")</f>
        <v>0</v>
      </c>
      <c r="O296" s="486" t="s">
        <v>1660</v>
      </c>
      <c r="P296" s="523" t="str">
        <f t="array" ref="P296">IFERROR(IF(INDEX('Disaggregation Records'!$G$59:$G$92,MATCH(LEFT(L296,255),LEFT('Disaggregation Records'!$D$59:$D$92,255),0))=0,"",INDEX('Disaggregation Records'!$G$59:$G$92,MATCH(LEFT(L296,255),LEFT('Disaggregation Records'!$D$59:$D$92,255),0))),"")</f>
        <v/>
      </c>
      <c r="Q296" s="520" t="s">
        <v>714</v>
      </c>
      <c r="R296" s="47"/>
    </row>
    <row r="297" spans="1:18" ht="47.15" customHeight="1" x14ac:dyDescent="0.45">
      <c r="A297" s="406">
        <v>13</v>
      </c>
      <c r="B297" s="521" t="str">
        <f>IFERROR(VLOOKUP(A297,'Outcome Indicators - Section C'!$A$10:$S$27,19,FALSE),"")</f>
        <v/>
      </c>
      <c r="C297" s="426" t="str">
        <f t="array" ref="C297">IFERROR(IF(INDEX('Disaggregation Records'!$E$59:$E$92,MATCH(LEFT(L297,255),LEFT('Disaggregation Records'!$D$59:$D$92,255),0))=0,"",INDEX('Disaggregation Records'!$E$59:$E$92,MATCH(LEFT(L297,255),LEFT('Disaggregation Records'!$D$59:$D$92,255),0))),"")</f>
        <v/>
      </c>
      <c r="D297" s="426" t="str">
        <f t="array" ref="D297">IFERROR(IF(INDEX('Disaggregation Records'!$F$59:$F$92,MATCH(LEFT(L297,255),LEFT('Disaggregation Records'!$D$59:$D$92,255),0))=0,"",INDEX('Disaggregation Records'!$F$59:$F$92,MATCH(LEFT(L297,255),LEFT('Disaggregation Records'!$D$59:$D$92,255),0))),"")</f>
        <v/>
      </c>
      <c r="E297" s="409" t="str">
        <f t="array" ref="E297">IFERROR(IF(INDEX('Disaggregation Data'!$K$159:$K$310,MATCH(LEFT(M297,255),LEFT('Disaggregation Data'!$J$159:$J$310,255),0))=0,"",INDEX('Disaggregation Data'!$K$159:$K$310,MATCH(LEFT(M297,255),LEFT('Disaggregation Data'!J$159:$J$310,255),0))),"")</f>
        <v/>
      </c>
      <c r="F297" s="409" t="str">
        <f t="array" ref="F297">IFERROR(IF(INDEX('Disaggregation Data'!$L$159:$L$310,MATCH(LEFT(M297,255),LEFT('Disaggregation Data'!$J$159:$J$310,255),0))=0,"",INDEX('Disaggregation Data'!$L$159:$L$310,MATCH(LEFT(M297,255),LEFT('Disaggregation Data'!J$159:$J$310,255),0))),"")</f>
        <v/>
      </c>
      <c r="G297" s="409" t="str">
        <f t="array" ref="G297">IFERROR(IF(INDEX('Disaggregation Data'!$O$159:$O$310,MATCH(LEFT(M297,255),LEFT('Disaggregation Data'!$J$159:$J$310,255),0))=0,"",INDEX('Disaggregation Data'!$O$159:$O$310,MATCH(LEFT(M297,255),LEFT('Disaggregation Data'!J$159:$J$310,255),0))),"")</f>
        <v/>
      </c>
      <c r="H297" s="408" t="str">
        <f t="array" ref="H297">IFERROR(IF(INDEX('Disaggregation Data'!$P$159:$P$310,MATCH(LEFT(M297,255),LEFT('Disaggregation Data'!$J$159:$J$310,255),0))=0,"",INDEX('Disaggregation Data'!$P$159:$P$310,MATCH(LEFT(M297,255),LEFT('Disaggregation Data'!J$159:$J$310,255),0))),"")</f>
        <v/>
      </c>
      <c r="I297" s="409" t="str">
        <f t="array" ref="I297">IFERROR(IF(INDEX('Disaggregation Data'!$M$159:$M$310,MATCH(LEFT(M297,255),LEFT('Disaggregation Data'!$J$159:$J$310,255),0))=0,"",INDEX('Disaggregation Data'!$M$159:$M$310,MATCH(LEFT(M297,255),LEFT('Disaggregation Data'!J$159:$J$310,255),0))),"")</f>
        <v/>
      </c>
      <c r="J297" s="408" t="str">
        <f t="array" ref="J297">IFERROR(IF(INDEX('Disaggregation Data'!$N$159:$N$310,MATCH(LEFT(M297,255),LEFT('Disaggregation Data'!$J$159:$J$310,255),0))=0,"",INDEX('Disaggregation Data'!$N$159:$N$310,MATCH(LEFT(M297,255),LEFT('Disaggregation Data'!J$159:$J$310,255),0))),"")</f>
        <v/>
      </c>
      <c r="K297" s="522">
        <f t="shared" si="20"/>
        <v>89</v>
      </c>
      <c r="L297" s="522" t="str">
        <f t="shared" si="21"/>
        <v/>
      </c>
      <c r="M297" s="522" t="str">
        <f t="shared" si="22"/>
        <v/>
      </c>
      <c r="N297" s="481" t="b">
        <f t="shared" si="23"/>
        <v>0</v>
      </c>
      <c r="O297" s="486" t="s">
        <v>1661</v>
      </c>
      <c r="P297" s="523" t="str">
        <f t="array" ref="P297">IFERROR(IF(INDEX('Disaggregation Records'!$G$59:$G$92,MATCH(LEFT(L297,255),LEFT('Disaggregation Records'!$D$59:$D$92,255),0))=0,"",INDEX('Disaggregation Records'!$G$59:$G$92,MATCH(LEFT(L297,255),LEFT('Disaggregation Records'!$D$59:$D$92,255),0))),"")</f>
        <v/>
      </c>
      <c r="Q297" s="520" t="s">
        <v>714</v>
      </c>
      <c r="R297" s="47"/>
    </row>
    <row r="298" spans="1:18" ht="47.15" customHeight="1" x14ac:dyDescent="0.45">
      <c r="A298" s="406">
        <v>14</v>
      </c>
      <c r="B298" s="521" t="str">
        <f>IFERROR(VLOOKUP(A298,'Outcome Indicators - Section C'!$A$10:$S$27,19,FALSE),"")</f>
        <v/>
      </c>
      <c r="C298" s="426" t="str">
        <f t="array" ref="C298">IFERROR(IF(INDEX('Disaggregation Records'!$E$59:$E$92,MATCH(LEFT(L298,255),LEFT('Disaggregation Records'!$D$59:$D$92,255),0))=0,"",INDEX('Disaggregation Records'!$E$59:$E$92,MATCH(LEFT(L298,255),LEFT('Disaggregation Records'!$D$59:$D$92,255),0))),"")</f>
        <v/>
      </c>
      <c r="D298" s="426" t="str">
        <f t="array" ref="D298">IFERROR(IF(INDEX('Disaggregation Records'!$F$59:$F$92,MATCH(LEFT(L298,255),LEFT('Disaggregation Records'!$D$59:$D$92,255),0))=0,"",INDEX('Disaggregation Records'!$F$59:$F$92,MATCH(LEFT(L298,255),LEFT('Disaggregation Records'!$D$59:$D$92,255),0))),"")</f>
        <v/>
      </c>
      <c r="E298" s="409" t="str">
        <f t="array" ref="E298">IFERROR(IF(INDEX('Disaggregation Data'!$K$159:$K$310,MATCH(LEFT(M298,255),LEFT('Disaggregation Data'!$J$159:$J$310,255),0))=0,"",INDEX('Disaggregation Data'!$K$159:$K$310,MATCH(LEFT(M298,255),LEFT('Disaggregation Data'!J$159:$J$310,255),0))),"")</f>
        <v/>
      </c>
      <c r="F298" s="409" t="str">
        <f t="array" ref="F298">IFERROR(IF(INDEX('Disaggregation Data'!$L$159:$L$310,MATCH(LEFT(M298,255),LEFT('Disaggregation Data'!$J$159:$J$310,255),0))=0,"",INDEX('Disaggregation Data'!$L$159:$L$310,MATCH(LEFT(M298,255),LEFT('Disaggregation Data'!J$159:$J$310,255),0))),"")</f>
        <v/>
      </c>
      <c r="G298" s="409" t="str">
        <f t="array" ref="G298">IFERROR(IF(INDEX('Disaggregation Data'!$O$159:$O$310,MATCH(LEFT(M298,255),LEFT('Disaggregation Data'!$J$159:$J$310,255),0))=0,"",INDEX('Disaggregation Data'!$O$159:$O$310,MATCH(LEFT(M298,255),LEFT('Disaggregation Data'!J$159:$J$310,255),0))),"")</f>
        <v/>
      </c>
      <c r="H298" s="408" t="str">
        <f t="array" ref="H298">IFERROR(IF(INDEX('Disaggregation Data'!$P$159:$P$310,MATCH(LEFT(M298,255),LEFT('Disaggregation Data'!$J$159:$J$310,255),0))=0,"",INDEX('Disaggregation Data'!$P$159:$P$310,MATCH(LEFT(M298,255),LEFT('Disaggregation Data'!J$159:$J$310,255),0))),"")</f>
        <v/>
      </c>
      <c r="I298" s="409" t="str">
        <f t="array" ref="I298">IFERROR(IF(INDEX('Disaggregation Data'!$M$159:$M$310,MATCH(LEFT(M298,255),LEFT('Disaggregation Data'!$J$159:$J$310,255),0))=0,"",INDEX('Disaggregation Data'!$M$159:$M$310,MATCH(LEFT(M298,255),LEFT('Disaggregation Data'!J$159:$J$310,255),0))),"")</f>
        <v/>
      </c>
      <c r="J298" s="408" t="str">
        <f t="array" ref="J298">IFERROR(IF(INDEX('Disaggregation Data'!$N$159:$N$310,MATCH(LEFT(M298,255),LEFT('Disaggregation Data'!$J$159:$J$310,255),0))=0,"",INDEX('Disaggregation Data'!$N$159:$N$310,MATCH(LEFT(M298,255),LEFT('Disaggregation Data'!J$159:$J$310,255),0))),"")</f>
        <v/>
      </c>
      <c r="K298" s="522">
        <f t="shared" si="20"/>
        <v>90</v>
      </c>
      <c r="L298" s="522" t="str">
        <f t="shared" si="21"/>
        <v/>
      </c>
      <c r="M298" s="522" t="str">
        <f t="shared" si="22"/>
        <v/>
      </c>
      <c r="N298" s="481" t="b">
        <f t="shared" si="23"/>
        <v>0</v>
      </c>
      <c r="O298" s="486" t="s">
        <v>1662</v>
      </c>
      <c r="P298" s="523" t="str">
        <f t="array" ref="P298">IFERROR(IF(INDEX('Disaggregation Records'!$G$59:$G$92,MATCH(LEFT(L298,255),LEFT('Disaggregation Records'!$D$59:$D$92,255),0))=0,"",INDEX('Disaggregation Records'!$G$59:$G$92,MATCH(LEFT(L298,255),LEFT('Disaggregation Records'!$D$59:$D$92,255),0))),"")</f>
        <v/>
      </c>
      <c r="Q298" s="520" t="s">
        <v>715</v>
      </c>
      <c r="R298" s="47"/>
    </row>
    <row r="299" spans="1:18" ht="47.15" customHeight="1" x14ac:dyDescent="0.45">
      <c r="A299" s="406">
        <v>14</v>
      </c>
      <c r="B299" s="521" t="str">
        <f>IFERROR(VLOOKUP(A299,'Outcome Indicators - Section C'!$A$10:$S$27,19,FALSE),"")</f>
        <v/>
      </c>
      <c r="C299" s="426" t="str">
        <f t="array" ref="C299">IFERROR(IF(INDEX('Disaggregation Records'!$E$59:$E$92,MATCH(LEFT(L299,255),LEFT('Disaggregation Records'!$D$59:$D$92,255),0))=0,"",INDEX('Disaggregation Records'!$E$59:$E$92,MATCH(LEFT(L299,255),LEFT('Disaggregation Records'!$D$59:$D$92,255),0))),"")</f>
        <v/>
      </c>
      <c r="D299" s="426" t="str">
        <f t="array" ref="D299">IFERROR(IF(INDEX('Disaggregation Records'!$F$59:$F$92,MATCH(LEFT(L299,255),LEFT('Disaggregation Records'!$D$59:$D$92,255),0))=0,"",INDEX('Disaggregation Records'!$F$59:$F$92,MATCH(LEFT(L299,255),LEFT('Disaggregation Records'!$D$59:$D$92,255),0))),"")</f>
        <v/>
      </c>
      <c r="E299" s="409" t="str">
        <f t="array" ref="E299">IFERROR(IF(INDEX('Disaggregation Data'!$K$159:$K$310,MATCH(LEFT(M299,255),LEFT('Disaggregation Data'!$J$159:$J$310,255),0))=0,"",INDEX('Disaggregation Data'!$K$159:$K$310,MATCH(LEFT(M299,255),LEFT('Disaggregation Data'!J$159:$J$310,255),0))),"")</f>
        <v/>
      </c>
      <c r="F299" s="409" t="str">
        <f t="array" ref="F299">IFERROR(IF(INDEX('Disaggregation Data'!$L$159:$L$310,MATCH(LEFT(M299,255),LEFT('Disaggregation Data'!$J$159:$J$310,255),0))=0,"",INDEX('Disaggregation Data'!$L$159:$L$310,MATCH(LEFT(M299,255),LEFT('Disaggregation Data'!J$159:$J$310,255),0))),"")</f>
        <v/>
      </c>
      <c r="G299" s="409" t="str">
        <f t="array" ref="G299">IFERROR(IF(INDEX('Disaggregation Data'!$O$159:$O$310,MATCH(LEFT(M299,255),LEFT('Disaggregation Data'!$J$159:$J$310,255),0))=0,"",INDEX('Disaggregation Data'!$O$159:$O$310,MATCH(LEFT(M299,255),LEFT('Disaggregation Data'!J$159:$J$310,255),0))),"")</f>
        <v/>
      </c>
      <c r="H299" s="408" t="str">
        <f t="array" ref="H299">IFERROR(IF(INDEX('Disaggregation Data'!$P$159:$P$310,MATCH(LEFT(M299,255),LEFT('Disaggregation Data'!$J$159:$J$310,255),0))=0,"",INDEX('Disaggregation Data'!$P$159:$P$310,MATCH(LEFT(M299,255),LEFT('Disaggregation Data'!J$159:$J$310,255),0))),"")</f>
        <v/>
      </c>
      <c r="I299" s="409" t="str">
        <f t="array" ref="I299">IFERROR(IF(INDEX('Disaggregation Data'!$M$159:$M$310,MATCH(LEFT(M299,255),LEFT('Disaggregation Data'!$J$159:$J$310,255),0))=0,"",INDEX('Disaggregation Data'!$M$159:$M$310,MATCH(LEFT(M299,255),LEFT('Disaggregation Data'!J$159:$J$310,255),0))),"")</f>
        <v/>
      </c>
      <c r="J299" s="408" t="str">
        <f t="array" ref="J299">IFERROR(IF(INDEX('Disaggregation Data'!$N$159:$N$310,MATCH(LEFT(M299,255),LEFT('Disaggregation Data'!$J$159:$J$310,255),0))=0,"",INDEX('Disaggregation Data'!$N$159:$N$310,MATCH(LEFT(M299,255),LEFT('Disaggregation Data'!J$159:$J$310,255),0))),"")</f>
        <v/>
      </c>
      <c r="K299" s="522">
        <f t="shared" si="20"/>
        <v>91</v>
      </c>
      <c r="L299" s="522" t="str">
        <f t="shared" si="21"/>
        <v/>
      </c>
      <c r="M299" s="522" t="str">
        <f t="shared" si="22"/>
        <v/>
      </c>
      <c r="N299" s="481" t="b">
        <f t="shared" si="23"/>
        <v>0</v>
      </c>
      <c r="O299" s="486" t="s">
        <v>1663</v>
      </c>
      <c r="P299" s="523" t="str">
        <f t="array" ref="P299">IFERROR(IF(INDEX('Disaggregation Records'!$G$59:$G$92,MATCH(LEFT(L299,255),LEFT('Disaggregation Records'!$D$59:$D$92,255),0))=0,"",INDEX('Disaggregation Records'!$G$59:$G$92,MATCH(LEFT(L299,255),LEFT('Disaggregation Records'!$D$59:$D$92,255),0))),"")</f>
        <v/>
      </c>
      <c r="Q299" s="520" t="s">
        <v>715</v>
      </c>
      <c r="R299" s="47"/>
    </row>
    <row r="300" spans="1:18" ht="47.15" customHeight="1" x14ac:dyDescent="0.45">
      <c r="A300" s="406">
        <v>14</v>
      </c>
      <c r="B300" s="521" t="str">
        <f>IFERROR(VLOOKUP(A300,'Outcome Indicators - Section C'!$A$10:$S$27,19,FALSE),"")</f>
        <v/>
      </c>
      <c r="C300" s="426" t="str">
        <f t="array" ref="C300">IFERROR(IF(INDEX('Disaggregation Records'!$E$59:$E$92,MATCH(LEFT(L300,255),LEFT('Disaggregation Records'!$D$59:$D$92,255),0))=0,"",INDEX('Disaggregation Records'!$E$59:$E$92,MATCH(LEFT(L300,255),LEFT('Disaggregation Records'!$D$59:$D$92,255),0))),"")</f>
        <v/>
      </c>
      <c r="D300" s="426" t="str">
        <f t="array" ref="D300">IFERROR(IF(INDEX('Disaggregation Records'!$F$59:$F$92,MATCH(LEFT(L300,255),LEFT('Disaggregation Records'!$D$59:$D$92,255),0))=0,"",INDEX('Disaggregation Records'!$F$59:$F$92,MATCH(LEFT(L300,255),LEFT('Disaggregation Records'!$D$59:$D$92,255),0))),"")</f>
        <v/>
      </c>
      <c r="E300" s="409" t="str">
        <f t="array" ref="E300">IFERROR(IF(INDEX('Disaggregation Data'!$K$159:$K$310,MATCH(LEFT(M300,255),LEFT('Disaggregation Data'!$J$159:$J$310,255),0))=0,"",INDEX('Disaggregation Data'!$K$159:$K$310,MATCH(LEFT(M300,255),LEFT('Disaggregation Data'!J$159:$J$310,255),0))),"")</f>
        <v/>
      </c>
      <c r="F300" s="409" t="str">
        <f t="array" ref="F300">IFERROR(IF(INDEX('Disaggregation Data'!$L$159:$L$310,MATCH(LEFT(M300,255),LEFT('Disaggregation Data'!$J$159:$J$310,255),0))=0,"",INDEX('Disaggregation Data'!$L$159:$L$310,MATCH(LEFT(M300,255),LEFT('Disaggregation Data'!J$159:$J$310,255),0))),"")</f>
        <v/>
      </c>
      <c r="G300" s="409" t="str">
        <f t="array" ref="G300">IFERROR(IF(INDEX('Disaggregation Data'!$O$159:$O$310,MATCH(LEFT(M300,255),LEFT('Disaggregation Data'!$J$159:$J$310,255),0))=0,"",INDEX('Disaggregation Data'!$O$159:$O$310,MATCH(LEFT(M300,255),LEFT('Disaggregation Data'!J$159:$J$310,255),0))),"")</f>
        <v/>
      </c>
      <c r="H300" s="408" t="str">
        <f t="array" ref="H300">IFERROR(IF(INDEX('Disaggregation Data'!$P$159:$P$310,MATCH(LEFT(M300,255),LEFT('Disaggregation Data'!$J$159:$J$310,255),0))=0,"",INDEX('Disaggregation Data'!$P$159:$P$310,MATCH(LEFT(M300,255),LEFT('Disaggregation Data'!J$159:$J$310,255),0))),"")</f>
        <v/>
      </c>
      <c r="I300" s="409" t="str">
        <f t="array" ref="I300">IFERROR(IF(INDEX('Disaggregation Data'!$M$159:$M$310,MATCH(LEFT(M300,255),LEFT('Disaggregation Data'!$J$159:$J$310,255),0))=0,"",INDEX('Disaggregation Data'!$M$159:$M$310,MATCH(LEFT(M300,255),LEFT('Disaggregation Data'!J$159:$J$310,255),0))),"")</f>
        <v/>
      </c>
      <c r="J300" s="408" t="str">
        <f t="array" ref="J300">IFERROR(IF(INDEX('Disaggregation Data'!$N$159:$N$310,MATCH(LEFT(M300,255),LEFT('Disaggregation Data'!$J$159:$J$310,255),0))=0,"",INDEX('Disaggregation Data'!$N$159:$N$310,MATCH(LEFT(M300,255),LEFT('Disaggregation Data'!J$159:$J$310,255),0))),"")</f>
        <v/>
      </c>
      <c r="K300" s="522">
        <f t="shared" si="20"/>
        <v>92</v>
      </c>
      <c r="L300" s="522" t="str">
        <f t="shared" si="21"/>
        <v/>
      </c>
      <c r="M300" s="522" t="str">
        <f t="shared" si="22"/>
        <v/>
      </c>
      <c r="N300" s="481" t="b">
        <f t="shared" si="23"/>
        <v>0</v>
      </c>
      <c r="O300" s="486" t="s">
        <v>1664</v>
      </c>
      <c r="P300" s="523" t="str">
        <f t="array" ref="P300">IFERROR(IF(INDEX('Disaggregation Records'!$G$59:$G$92,MATCH(LEFT(L300,255),LEFT('Disaggregation Records'!$D$59:$D$92,255),0))=0,"",INDEX('Disaggregation Records'!$G$59:$G$92,MATCH(LEFT(L300,255),LEFT('Disaggregation Records'!$D$59:$D$92,255),0))),"")</f>
        <v/>
      </c>
      <c r="Q300" s="520" t="s">
        <v>715</v>
      </c>
      <c r="R300" s="47"/>
    </row>
    <row r="301" spans="1:18" ht="47.15" customHeight="1" x14ac:dyDescent="0.45">
      <c r="A301" s="406">
        <v>14</v>
      </c>
      <c r="B301" s="521" t="str">
        <f>IFERROR(VLOOKUP(A301,'Outcome Indicators - Section C'!$A$10:$S$27,19,FALSE),"")</f>
        <v/>
      </c>
      <c r="C301" s="426" t="str">
        <f t="array" ref="C301">IFERROR(IF(INDEX('Disaggregation Records'!$E$59:$E$92,MATCH(LEFT(L301,255),LEFT('Disaggregation Records'!$D$59:$D$92,255),0))=0,"",INDEX('Disaggregation Records'!$E$59:$E$92,MATCH(LEFT(L301,255),LEFT('Disaggregation Records'!$D$59:$D$92,255),0))),"")</f>
        <v/>
      </c>
      <c r="D301" s="426" t="str">
        <f t="array" ref="D301">IFERROR(IF(INDEX('Disaggregation Records'!$F$59:$F$92,MATCH(LEFT(L301,255),LEFT('Disaggregation Records'!$D$59:$D$92,255),0))=0,"",INDEX('Disaggregation Records'!$F$59:$F$92,MATCH(LEFT(L301,255),LEFT('Disaggregation Records'!$D$59:$D$92,255),0))),"")</f>
        <v/>
      </c>
      <c r="E301" s="409" t="str">
        <f t="array" ref="E301">IFERROR(IF(INDEX('Disaggregation Data'!$K$159:$K$310,MATCH(LEFT(M301,255),LEFT('Disaggregation Data'!$J$159:$J$310,255),0))=0,"",INDEX('Disaggregation Data'!$K$159:$K$310,MATCH(LEFT(M301,255),LEFT('Disaggregation Data'!J$159:$J$310,255),0))),"")</f>
        <v/>
      </c>
      <c r="F301" s="409" t="str">
        <f t="array" ref="F301">IFERROR(IF(INDEX('Disaggregation Data'!$L$159:$L$310,MATCH(LEFT(M301,255),LEFT('Disaggregation Data'!$J$159:$J$310,255),0))=0,"",INDEX('Disaggregation Data'!$L$159:$L$310,MATCH(LEFT(M301,255),LEFT('Disaggregation Data'!J$159:$J$310,255),0))),"")</f>
        <v/>
      </c>
      <c r="G301" s="409" t="str">
        <f t="array" ref="G301">IFERROR(IF(INDEX('Disaggregation Data'!$O$159:$O$310,MATCH(LEFT(M301,255),LEFT('Disaggregation Data'!$J$159:$J$310,255),0))=0,"",INDEX('Disaggregation Data'!$O$159:$O$310,MATCH(LEFT(M301,255),LEFT('Disaggregation Data'!J$159:$J$310,255),0))),"")</f>
        <v/>
      </c>
      <c r="H301" s="408" t="str">
        <f t="array" ref="H301">IFERROR(IF(INDEX('Disaggregation Data'!$P$159:$P$310,MATCH(LEFT(M301,255),LEFT('Disaggregation Data'!$J$159:$J$310,255),0))=0,"",INDEX('Disaggregation Data'!$P$159:$P$310,MATCH(LEFT(M301,255),LEFT('Disaggregation Data'!J$159:$J$310,255),0))),"")</f>
        <v/>
      </c>
      <c r="I301" s="409" t="str">
        <f t="array" ref="I301">IFERROR(IF(INDEX('Disaggregation Data'!$M$159:$M$310,MATCH(LEFT(M301,255),LEFT('Disaggregation Data'!$J$159:$J$310,255),0))=0,"",INDEX('Disaggregation Data'!$M$159:$M$310,MATCH(LEFT(M301,255),LEFT('Disaggregation Data'!J$159:$J$310,255),0))),"")</f>
        <v/>
      </c>
      <c r="J301" s="408" t="str">
        <f t="array" ref="J301">IFERROR(IF(INDEX('Disaggregation Data'!$N$159:$N$310,MATCH(LEFT(M301,255),LEFT('Disaggregation Data'!$J$159:$J$310,255),0))=0,"",INDEX('Disaggregation Data'!$N$159:$N$310,MATCH(LEFT(M301,255),LEFT('Disaggregation Data'!J$159:$J$310,255),0))),"")</f>
        <v/>
      </c>
      <c r="K301" s="522">
        <f t="shared" si="20"/>
        <v>93</v>
      </c>
      <c r="L301" s="522" t="str">
        <f t="shared" si="21"/>
        <v/>
      </c>
      <c r="M301" s="522" t="str">
        <f t="shared" si="22"/>
        <v/>
      </c>
      <c r="N301" s="481" t="b">
        <f t="shared" si="23"/>
        <v>0</v>
      </c>
      <c r="O301" s="486" t="s">
        <v>1665</v>
      </c>
      <c r="P301" s="523" t="str">
        <f t="array" ref="P301">IFERROR(IF(INDEX('Disaggregation Records'!$G$59:$G$92,MATCH(LEFT(L301,255),LEFT('Disaggregation Records'!$D$59:$D$92,255),0))=0,"",INDEX('Disaggregation Records'!$G$59:$G$92,MATCH(LEFT(L301,255),LEFT('Disaggregation Records'!$D$59:$D$92,255),0))),"")</f>
        <v/>
      </c>
      <c r="Q301" s="520" t="s">
        <v>715</v>
      </c>
      <c r="R301" s="47"/>
    </row>
    <row r="302" spans="1:18" ht="47.15" customHeight="1" x14ac:dyDescent="0.45">
      <c r="A302" s="406">
        <v>14</v>
      </c>
      <c r="B302" s="521" t="str">
        <f>IFERROR(VLOOKUP(A302,'Outcome Indicators - Section C'!$A$10:$S$27,19,FALSE),"")</f>
        <v/>
      </c>
      <c r="C302" s="426" t="str">
        <f t="array" ref="C302">IFERROR(IF(INDEX('Disaggregation Records'!$E$59:$E$92,MATCH(LEFT(L302,255),LEFT('Disaggregation Records'!$D$59:$D$92,255),0))=0,"",INDEX('Disaggregation Records'!$E$59:$E$92,MATCH(LEFT(L302,255),LEFT('Disaggregation Records'!$D$59:$D$92,255),0))),"")</f>
        <v/>
      </c>
      <c r="D302" s="426" t="str">
        <f t="array" ref="D302">IFERROR(IF(INDEX('Disaggregation Records'!$F$59:$F$92,MATCH(LEFT(L302,255),LEFT('Disaggregation Records'!$D$59:$D$92,255),0))=0,"",INDEX('Disaggregation Records'!$F$59:$F$92,MATCH(LEFT(L302,255),LEFT('Disaggregation Records'!$D$59:$D$92,255),0))),"")</f>
        <v/>
      </c>
      <c r="E302" s="409" t="str">
        <f t="array" ref="E302">IFERROR(IF(INDEX('Disaggregation Data'!$K$159:$K$310,MATCH(LEFT(M302,255),LEFT('Disaggregation Data'!$J$159:$J$310,255),0))=0,"",INDEX('Disaggregation Data'!$K$159:$K$310,MATCH(LEFT(M302,255),LEFT('Disaggregation Data'!J$159:$J$310,255),0))),"")</f>
        <v/>
      </c>
      <c r="F302" s="409" t="str">
        <f t="array" ref="F302">IFERROR(IF(INDEX('Disaggregation Data'!$L$159:$L$310,MATCH(LEFT(M302,255),LEFT('Disaggregation Data'!$J$159:$J$310,255),0))=0,"",INDEX('Disaggregation Data'!$L$159:$L$310,MATCH(LEFT(M302,255),LEFT('Disaggregation Data'!J$159:$J$310,255),0))),"")</f>
        <v/>
      </c>
      <c r="G302" s="409" t="str">
        <f t="array" ref="G302">IFERROR(IF(INDEX('Disaggregation Data'!$O$159:$O$310,MATCH(LEFT(M302,255),LEFT('Disaggregation Data'!$J$159:$J$310,255),0))=0,"",INDEX('Disaggregation Data'!$O$159:$O$310,MATCH(LEFT(M302,255),LEFT('Disaggregation Data'!J$159:$J$310,255),0))),"")</f>
        <v/>
      </c>
      <c r="H302" s="408" t="str">
        <f t="array" ref="H302">IFERROR(IF(INDEX('Disaggregation Data'!$P$159:$P$310,MATCH(LEFT(M302,255),LEFT('Disaggregation Data'!$J$159:$J$310,255),0))=0,"",INDEX('Disaggregation Data'!$P$159:$P$310,MATCH(LEFT(M302,255),LEFT('Disaggregation Data'!J$159:$J$310,255),0))),"")</f>
        <v/>
      </c>
      <c r="I302" s="409" t="str">
        <f t="array" ref="I302">IFERROR(IF(INDEX('Disaggregation Data'!$M$159:$M$310,MATCH(LEFT(M302,255),LEFT('Disaggregation Data'!$J$159:$J$310,255),0))=0,"",INDEX('Disaggregation Data'!$M$159:$M$310,MATCH(LEFT(M302,255),LEFT('Disaggregation Data'!J$159:$J$310,255),0))),"")</f>
        <v/>
      </c>
      <c r="J302" s="408" t="str">
        <f t="array" ref="J302">IFERROR(IF(INDEX('Disaggregation Data'!$N$159:$N$310,MATCH(LEFT(M302,255),LEFT('Disaggregation Data'!$J$159:$J$310,255),0))=0,"",INDEX('Disaggregation Data'!$N$159:$N$310,MATCH(LEFT(M302,255),LEFT('Disaggregation Data'!J$159:$J$310,255),0))),"")</f>
        <v/>
      </c>
      <c r="K302" s="522">
        <f t="shared" si="20"/>
        <v>94</v>
      </c>
      <c r="L302" s="522" t="str">
        <f t="shared" si="21"/>
        <v/>
      </c>
      <c r="M302" s="522" t="str">
        <f t="shared" si="22"/>
        <v/>
      </c>
      <c r="N302" s="481" t="b">
        <f t="shared" si="23"/>
        <v>0</v>
      </c>
      <c r="O302" s="486" t="s">
        <v>1666</v>
      </c>
      <c r="P302" s="523" t="str">
        <f t="array" ref="P302">IFERROR(IF(INDEX('Disaggregation Records'!$G$59:$G$92,MATCH(LEFT(L302,255),LEFT('Disaggregation Records'!$D$59:$D$92,255),0))=0,"",INDEX('Disaggregation Records'!$G$59:$G$92,MATCH(LEFT(L302,255),LEFT('Disaggregation Records'!$D$59:$D$92,255),0))),"")</f>
        <v/>
      </c>
      <c r="Q302" s="520" t="s">
        <v>715</v>
      </c>
      <c r="R302" s="47"/>
    </row>
    <row r="303" spans="1:18" ht="47.15" customHeight="1" x14ac:dyDescent="0.45">
      <c r="A303" s="406">
        <v>14</v>
      </c>
      <c r="B303" s="521" t="str">
        <f>IFERROR(VLOOKUP(A303,'Outcome Indicators - Section C'!$A$10:$S$27,19,FALSE),"")</f>
        <v/>
      </c>
      <c r="C303" s="426" t="str">
        <f t="array" ref="C303">IFERROR(IF(INDEX('Disaggregation Records'!$E$59:$E$92,MATCH(LEFT(L303,255),LEFT('Disaggregation Records'!$D$59:$D$92,255),0))=0,"",INDEX('Disaggregation Records'!$E$59:$E$92,MATCH(LEFT(L303,255),LEFT('Disaggregation Records'!$D$59:$D$92,255),0))),"")</f>
        <v/>
      </c>
      <c r="D303" s="426" t="str">
        <f t="array" ref="D303">IFERROR(IF(INDEX('Disaggregation Records'!$F$59:$F$92,MATCH(LEFT(L303,255),LEFT('Disaggregation Records'!$D$59:$D$92,255),0))=0,"",INDEX('Disaggregation Records'!$F$59:$F$92,MATCH(LEFT(L303,255),LEFT('Disaggregation Records'!$D$59:$D$92,255),0))),"")</f>
        <v/>
      </c>
      <c r="E303" s="409" t="str">
        <f t="array" ref="E303">IFERROR(IF(INDEX('Disaggregation Data'!$K$159:$K$310,MATCH(LEFT(M303,255),LEFT('Disaggregation Data'!$J$159:$J$310,255),0))=0,"",INDEX('Disaggregation Data'!$K$159:$K$310,MATCH(LEFT(M303,255),LEFT('Disaggregation Data'!J$159:$J$310,255),0))),"")</f>
        <v/>
      </c>
      <c r="F303" s="409" t="str">
        <f t="array" ref="F303">IFERROR(IF(INDEX('Disaggregation Data'!$L$159:$L$310,MATCH(LEFT(M303,255),LEFT('Disaggregation Data'!$J$159:$J$310,255),0))=0,"",INDEX('Disaggregation Data'!$L$159:$L$310,MATCH(LEFT(M303,255),LEFT('Disaggregation Data'!J$159:$J$310,255),0))),"")</f>
        <v/>
      </c>
      <c r="G303" s="409" t="str">
        <f t="array" ref="G303">IFERROR(IF(INDEX('Disaggregation Data'!$O$159:$O$310,MATCH(LEFT(M303,255),LEFT('Disaggregation Data'!$J$159:$J$310,255),0))=0,"",INDEX('Disaggregation Data'!$O$159:$O$310,MATCH(LEFT(M303,255),LEFT('Disaggregation Data'!J$159:$J$310,255),0))),"")</f>
        <v/>
      </c>
      <c r="H303" s="408" t="str">
        <f t="array" ref="H303">IFERROR(IF(INDEX('Disaggregation Data'!$P$159:$P$310,MATCH(LEFT(M303,255),LEFT('Disaggregation Data'!$J$159:$J$310,255),0))=0,"",INDEX('Disaggregation Data'!$P$159:$P$310,MATCH(LEFT(M303,255),LEFT('Disaggregation Data'!J$159:$J$310,255),0))),"")</f>
        <v/>
      </c>
      <c r="I303" s="409" t="str">
        <f t="array" ref="I303">IFERROR(IF(INDEX('Disaggregation Data'!$M$159:$M$310,MATCH(LEFT(M303,255),LEFT('Disaggregation Data'!$J$159:$J$310,255),0))=0,"",INDEX('Disaggregation Data'!$M$159:$M$310,MATCH(LEFT(M303,255),LEFT('Disaggregation Data'!J$159:$J$310,255),0))),"")</f>
        <v/>
      </c>
      <c r="J303" s="408" t="str">
        <f t="array" ref="J303">IFERROR(IF(INDEX('Disaggregation Data'!$N$159:$N$310,MATCH(LEFT(M303,255),LEFT('Disaggregation Data'!$J$159:$J$310,255),0))=0,"",INDEX('Disaggregation Data'!$N$159:$N$310,MATCH(LEFT(M303,255),LEFT('Disaggregation Data'!J$159:$J$310,255),0))),"")</f>
        <v/>
      </c>
      <c r="K303" s="522">
        <f t="shared" si="20"/>
        <v>95</v>
      </c>
      <c r="L303" s="522" t="str">
        <f t="shared" si="21"/>
        <v/>
      </c>
      <c r="M303" s="522" t="str">
        <f t="shared" si="22"/>
        <v/>
      </c>
      <c r="N303" s="481" t="b">
        <f t="shared" si="23"/>
        <v>0</v>
      </c>
      <c r="O303" s="486" t="s">
        <v>1667</v>
      </c>
      <c r="P303" s="523" t="str">
        <f t="array" ref="P303">IFERROR(IF(INDEX('Disaggregation Records'!$G$59:$G$92,MATCH(LEFT(L303,255),LEFT('Disaggregation Records'!$D$59:$D$92,255),0))=0,"",INDEX('Disaggregation Records'!$G$59:$G$92,MATCH(LEFT(L303,255),LEFT('Disaggregation Records'!$D$59:$D$92,255),0))),"")</f>
        <v/>
      </c>
      <c r="Q303" s="520" t="s">
        <v>715</v>
      </c>
      <c r="R303" s="47"/>
    </row>
    <row r="304" spans="1:18" ht="47.15" customHeight="1" x14ac:dyDescent="0.45">
      <c r="A304" s="406">
        <v>14</v>
      </c>
      <c r="B304" s="521" t="str">
        <f>IFERROR(VLOOKUP(A304,'Outcome Indicators - Section C'!$A$10:$S$27,19,FALSE),"")</f>
        <v/>
      </c>
      <c r="C304" s="426" t="str">
        <f t="array" ref="C304">IFERROR(IF(INDEX('Disaggregation Records'!$E$59:$E$92,MATCH(LEFT(L304,255),LEFT('Disaggregation Records'!$D$59:$D$92,255),0))=0,"",INDEX('Disaggregation Records'!$E$59:$E$92,MATCH(LEFT(L304,255),LEFT('Disaggregation Records'!$D$59:$D$92,255),0))),"")</f>
        <v/>
      </c>
      <c r="D304" s="426" t="str">
        <f t="array" ref="D304">IFERROR(IF(INDEX('Disaggregation Records'!$F$59:$F$92,MATCH(LEFT(L304,255),LEFT('Disaggregation Records'!$D$59:$D$92,255),0))=0,"",INDEX('Disaggregation Records'!$F$59:$F$92,MATCH(LEFT(L304,255),LEFT('Disaggregation Records'!$D$59:$D$92,255),0))),"")</f>
        <v/>
      </c>
      <c r="E304" s="409" t="str">
        <f t="array" ref="E304">IFERROR(IF(INDEX('Disaggregation Data'!$K$159:$K$310,MATCH(LEFT(M304,255),LEFT('Disaggregation Data'!$J$159:$J$310,255),0))=0,"",INDEX('Disaggregation Data'!$K$159:$K$310,MATCH(LEFT(M304,255),LEFT('Disaggregation Data'!J$159:$J$310,255),0))),"")</f>
        <v/>
      </c>
      <c r="F304" s="409" t="str">
        <f t="array" ref="F304">IFERROR(IF(INDEX('Disaggregation Data'!$L$159:$L$310,MATCH(LEFT(M304,255),LEFT('Disaggregation Data'!$J$159:$J$310,255),0))=0,"",INDEX('Disaggregation Data'!$L$159:$L$310,MATCH(LEFT(M304,255),LEFT('Disaggregation Data'!J$159:$J$310,255),0))),"")</f>
        <v/>
      </c>
      <c r="G304" s="409" t="str">
        <f t="array" ref="G304">IFERROR(IF(INDEX('Disaggregation Data'!$O$159:$O$310,MATCH(LEFT(M304,255),LEFT('Disaggregation Data'!$J$159:$J$310,255),0))=0,"",INDEX('Disaggregation Data'!$O$159:$O$310,MATCH(LEFT(M304,255),LEFT('Disaggregation Data'!J$159:$J$310,255),0))),"")</f>
        <v/>
      </c>
      <c r="H304" s="408" t="str">
        <f t="array" ref="H304">IFERROR(IF(INDEX('Disaggregation Data'!$P$159:$P$310,MATCH(LEFT(M304,255),LEFT('Disaggregation Data'!$J$159:$J$310,255),0))=0,"",INDEX('Disaggregation Data'!$P$159:$P$310,MATCH(LEFT(M304,255),LEFT('Disaggregation Data'!J$159:$J$310,255),0))),"")</f>
        <v/>
      </c>
      <c r="I304" s="409" t="str">
        <f t="array" ref="I304">IFERROR(IF(INDEX('Disaggregation Data'!$M$159:$M$310,MATCH(LEFT(M304,255),LEFT('Disaggregation Data'!$J$159:$J$310,255),0))=0,"",INDEX('Disaggregation Data'!$M$159:$M$310,MATCH(LEFT(M304,255),LEFT('Disaggregation Data'!J$159:$J$310,255),0))),"")</f>
        <v/>
      </c>
      <c r="J304" s="408" t="str">
        <f t="array" ref="J304">IFERROR(IF(INDEX('Disaggregation Data'!$N$159:$N$310,MATCH(LEFT(M304,255),LEFT('Disaggregation Data'!$J$159:$J$310,255),0))=0,"",INDEX('Disaggregation Data'!$N$159:$N$310,MATCH(LEFT(M304,255),LEFT('Disaggregation Data'!J$159:$J$310,255),0))),"")</f>
        <v/>
      </c>
      <c r="K304" s="522">
        <f t="shared" si="20"/>
        <v>96</v>
      </c>
      <c r="L304" s="522" t="str">
        <f t="shared" si="21"/>
        <v/>
      </c>
      <c r="M304" s="522" t="str">
        <f t="shared" si="22"/>
        <v/>
      </c>
      <c r="N304" s="481" t="b">
        <f t="shared" si="23"/>
        <v>0</v>
      </c>
      <c r="O304" s="486" t="s">
        <v>1668</v>
      </c>
      <c r="P304" s="523" t="str">
        <f t="array" ref="P304">IFERROR(IF(INDEX('Disaggregation Records'!$G$59:$G$92,MATCH(LEFT(L304,255),LEFT('Disaggregation Records'!$D$59:$D$92,255),0))=0,"",INDEX('Disaggregation Records'!$G$59:$G$92,MATCH(LEFT(L304,255),LEFT('Disaggregation Records'!$D$59:$D$92,255),0))),"")</f>
        <v/>
      </c>
      <c r="Q304" s="520" t="s">
        <v>715</v>
      </c>
      <c r="R304" s="47"/>
    </row>
    <row r="305" spans="1:18" ht="47.15" customHeight="1" x14ac:dyDescent="0.45">
      <c r="A305" s="406">
        <v>14</v>
      </c>
      <c r="B305" s="521" t="str">
        <f>IFERROR(VLOOKUP(A305,'Outcome Indicators - Section C'!$A$10:$S$27,19,FALSE),"")</f>
        <v/>
      </c>
      <c r="C305" s="426" t="str">
        <f t="array" ref="C305">IFERROR(IF(INDEX('Disaggregation Records'!$E$59:$E$92,MATCH(LEFT(L305,255),LEFT('Disaggregation Records'!$D$59:$D$92,255),0))=0,"",INDEX('Disaggregation Records'!$E$59:$E$92,MATCH(LEFT(L305,255),LEFT('Disaggregation Records'!$D$59:$D$92,255),0))),"")</f>
        <v/>
      </c>
      <c r="D305" s="426" t="str">
        <f t="array" ref="D305">IFERROR(IF(INDEX('Disaggregation Records'!$F$59:$F$92,MATCH(LEFT(L305,255),LEFT('Disaggregation Records'!$D$59:$D$92,255),0))=0,"",INDEX('Disaggregation Records'!$F$59:$F$92,MATCH(LEFT(L305,255),LEFT('Disaggregation Records'!$D$59:$D$92,255),0))),"")</f>
        <v/>
      </c>
      <c r="E305" s="409" t="str">
        <f t="array" ref="E305">IFERROR(IF(INDEX('Disaggregation Data'!$K$159:$K$310,MATCH(LEFT(M305,255),LEFT('Disaggregation Data'!$J$159:$J$310,255),0))=0,"",INDEX('Disaggregation Data'!$K$159:$K$310,MATCH(LEFT(M305,255),LEFT('Disaggregation Data'!J$159:$J$310,255),0))),"")</f>
        <v/>
      </c>
      <c r="F305" s="409" t="str">
        <f t="array" ref="F305">IFERROR(IF(INDEX('Disaggregation Data'!$L$159:$L$310,MATCH(LEFT(M305,255),LEFT('Disaggregation Data'!$J$159:$J$310,255),0))=0,"",INDEX('Disaggregation Data'!$L$159:$L$310,MATCH(LEFT(M305,255),LEFT('Disaggregation Data'!J$159:$J$310,255),0))),"")</f>
        <v/>
      </c>
      <c r="G305" s="409" t="str">
        <f t="array" ref="G305">IFERROR(IF(INDEX('Disaggregation Data'!$O$159:$O$310,MATCH(LEFT(M305,255),LEFT('Disaggregation Data'!$J$159:$J$310,255),0))=0,"",INDEX('Disaggregation Data'!$O$159:$O$310,MATCH(LEFT(M305,255),LEFT('Disaggregation Data'!J$159:$J$310,255),0))),"")</f>
        <v/>
      </c>
      <c r="H305" s="408" t="str">
        <f t="array" ref="H305">IFERROR(IF(INDEX('Disaggregation Data'!$P$159:$P$310,MATCH(LEFT(M305,255),LEFT('Disaggregation Data'!$J$159:$J$310,255),0))=0,"",INDEX('Disaggregation Data'!$P$159:$P$310,MATCH(LEFT(M305,255),LEFT('Disaggregation Data'!J$159:$J$310,255),0))),"")</f>
        <v/>
      </c>
      <c r="I305" s="409" t="str">
        <f t="array" ref="I305">IFERROR(IF(INDEX('Disaggregation Data'!$M$159:$M$310,MATCH(LEFT(M305,255),LEFT('Disaggregation Data'!$J$159:$J$310,255),0))=0,"",INDEX('Disaggregation Data'!$M$159:$M$310,MATCH(LEFT(M305,255),LEFT('Disaggregation Data'!J$159:$J$310,255),0))),"")</f>
        <v/>
      </c>
      <c r="J305" s="408" t="str">
        <f t="array" ref="J305">IFERROR(IF(INDEX('Disaggregation Data'!$N$159:$N$310,MATCH(LEFT(M305,255),LEFT('Disaggregation Data'!$J$159:$J$310,255),0))=0,"",INDEX('Disaggregation Data'!$N$159:$N$310,MATCH(LEFT(M305,255),LEFT('Disaggregation Data'!J$159:$J$310,255),0))),"")</f>
        <v/>
      </c>
      <c r="K305" s="522">
        <f t="shared" si="20"/>
        <v>97</v>
      </c>
      <c r="L305" s="522" t="str">
        <f t="shared" si="21"/>
        <v/>
      </c>
      <c r="M305" s="522" t="str">
        <f t="shared" si="22"/>
        <v/>
      </c>
      <c r="N305" s="481" t="b">
        <f t="shared" si="23"/>
        <v>0</v>
      </c>
      <c r="O305" s="486" t="s">
        <v>1669</v>
      </c>
      <c r="P305" s="523" t="str">
        <f t="array" ref="P305">IFERROR(IF(INDEX('Disaggregation Records'!$G$59:$G$92,MATCH(LEFT(L305,255),LEFT('Disaggregation Records'!$D$59:$D$92,255),0))=0,"",INDEX('Disaggregation Records'!$G$59:$G$92,MATCH(LEFT(L305,255),LEFT('Disaggregation Records'!$D$59:$D$92,255),0))),"")</f>
        <v/>
      </c>
      <c r="Q305" s="520" t="s">
        <v>715</v>
      </c>
      <c r="R305" s="47"/>
    </row>
    <row r="306" spans="1:18" ht="47.15" customHeight="1" x14ac:dyDescent="0.45">
      <c r="A306" s="406">
        <v>14</v>
      </c>
      <c r="B306" s="521" t="str">
        <f>IFERROR(VLOOKUP(A306,'Outcome Indicators - Section C'!$A$10:$S$27,19,FALSE),"")</f>
        <v/>
      </c>
      <c r="C306" s="426" t="str">
        <f t="array" ref="C306">IFERROR(IF(INDEX('Disaggregation Records'!$E$59:$E$92,MATCH(LEFT(L306,255),LEFT('Disaggregation Records'!$D$59:$D$92,255),0))=0,"",INDEX('Disaggregation Records'!$E$59:$E$92,MATCH(LEFT(L306,255),LEFT('Disaggregation Records'!$D$59:$D$92,255),0))),"")</f>
        <v/>
      </c>
      <c r="D306" s="426" t="str">
        <f t="array" ref="D306">IFERROR(IF(INDEX('Disaggregation Records'!$F$59:$F$92,MATCH(LEFT(L306,255),LEFT('Disaggregation Records'!$D$59:$D$92,255),0))=0,"",INDEX('Disaggregation Records'!$F$59:$F$92,MATCH(LEFT(L306,255),LEFT('Disaggregation Records'!$D$59:$D$92,255),0))),"")</f>
        <v/>
      </c>
      <c r="E306" s="409" t="str">
        <f t="array" ref="E306">IFERROR(IF(INDEX('Disaggregation Data'!$K$159:$K$310,MATCH(LEFT(M306,255),LEFT('Disaggregation Data'!$J$159:$J$310,255),0))=0,"",INDEX('Disaggregation Data'!$K$159:$K$310,MATCH(LEFT(M306,255),LEFT('Disaggregation Data'!J$159:$J$310,255),0))),"")</f>
        <v/>
      </c>
      <c r="F306" s="409" t="str">
        <f t="array" ref="F306">IFERROR(IF(INDEX('Disaggregation Data'!$L$159:$L$310,MATCH(LEFT(M306,255),LEFT('Disaggregation Data'!$J$159:$J$310,255),0))=0,"",INDEX('Disaggregation Data'!$L$159:$L$310,MATCH(LEFT(M306,255),LEFT('Disaggregation Data'!J$159:$J$310,255),0))),"")</f>
        <v/>
      </c>
      <c r="G306" s="409" t="str">
        <f t="array" ref="G306">IFERROR(IF(INDEX('Disaggregation Data'!$O$159:$O$310,MATCH(LEFT(M306,255),LEFT('Disaggregation Data'!$J$159:$J$310,255),0))=0,"",INDEX('Disaggregation Data'!$O$159:$O$310,MATCH(LEFT(M306,255),LEFT('Disaggregation Data'!J$159:$J$310,255),0))),"")</f>
        <v/>
      </c>
      <c r="H306" s="408" t="str">
        <f t="array" ref="H306">IFERROR(IF(INDEX('Disaggregation Data'!$P$159:$P$310,MATCH(LEFT(M306,255),LEFT('Disaggregation Data'!$J$159:$J$310,255),0))=0,"",INDEX('Disaggregation Data'!$P$159:$P$310,MATCH(LEFT(M306,255),LEFT('Disaggregation Data'!J$159:$J$310,255),0))),"")</f>
        <v/>
      </c>
      <c r="I306" s="409" t="str">
        <f t="array" ref="I306">IFERROR(IF(INDEX('Disaggregation Data'!$M$159:$M$310,MATCH(LEFT(M306,255),LEFT('Disaggregation Data'!$J$159:$J$310,255),0))=0,"",INDEX('Disaggregation Data'!$M$159:$M$310,MATCH(LEFT(M306,255),LEFT('Disaggregation Data'!J$159:$J$310,255),0))),"")</f>
        <v/>
      </c>
      <c r="J306" s="408" t="str">
        <f t="array" ref="J306">IFERROR(IF(INDEX('Disaggregation Data'!$N$159:$N$310,MATCH(LEFT(M306,255),LEFT('Disaggregation Data'!$J$159:$J$310,255),0))=0,"",INDEX('Disaggregation Data'!$N$159:$N$310,MATCH(LEFT(M306,255),LEFT('Disaggregation Data'!J$159:$J$310,255),0))),"")</f>
        <v/>
      </c>
      <c r="K306" s="522">
        <f t="shared" si="20"/>
        <v>98</v>
      </c>
      <c r="L306" s="522" t="str">
        <f t="shared" si="21"/>
        <v/>
      </c>
      <c r="M306" s="522" t="str">
        <f t="shared" si="22"/>
        <v/>
      </c>
      <c r="N306" s="481" t="b">
        <f t="shared" si="23"/>
        <v>0</v>
      </c>
      <c r="O306" s="486" t="s">
        <v>1670</v>
      </c>
      <c r="P306" s="523" t="str">
        <f t="array" ref="P306">IFERROR(IF(INDEX('Disaggregation Records'!$G$59:$G$92,MATCH(LEFT(L306,255),LEFT('Disaggregation Records'!$D$59:$D$92,255),0))=0,"",INDEX('Disaggregation Records'!$G$59:$G$92,MATCH(LEFT(L306,255),LEFT('Disaggregation Records'!$D$59:$D$92,255),0))),"")</f>
        <v/>
      </c>
      <c r="Q306" s="520" t="s">
        <v>715</v>
      </c>
      <c r="R306" s="47"/>
    </row>
    <row r="307" spans="1:18" ht="47.15" customHeight="1" x14ac:dyDescent="0.45">
      <c r="A307" s="406">
        <v>14</v>
      </c>
      <c r="B307" s="521" t="str">
        <f>IFERROR(VLOOKUP(A307,'Outcome Indicators - Section C'!$A$10:$S$27,19,FALSE),"")</f>
        <v/>
      </c>
      <c r="C307" s="426" t="str">
        <f t="array" ref="C307">IFERROR(IF(INDEX('Disaggregation Records'!$E$59:$E$92,MATCH(LEFT(L307,255),LEFT('Disaggregation Records'!$D$59:$D$92,255),0))=0,"",INDEX('Disaggregation Records'!$E$59:$E$92,MATCH(LEFT(L307,255),LEFT('Disaggregation Records'!$D$59:$D$92,255),0))),"")</f>
        <v/>
      </c>
      <c r="D307" s="426" t="str">
        <f t="array" ref="D307">IFERROR(IF(INDEX('Disaggregation Records'!$F$59:$F$92,MATCH(LEFT(L307,255),LEFT('Disaggregation Records'!$D$59:$D$92,255),0))=0,"",INDEX('Disaggregation Records'!$F$59:$F$92,MATCH(LEFT(L307,255),LEFT('Disaggregation Records'!$D$59:$D$92,255),0))),"")</f>
        <v/>
      </c>
      <c r="E307" s="409" t="str">
        <f t="array" ref="E307">IFERROR(IF(INDEX('Disaggregation Data'!$K$159:$K$310,MATCH(LEFT(M307,255),LEFT('Disaggregation Data'!$J$159:$J$310,255),0))=0,"",INDEX('Disaggregation Data'!$K$159:$K$310,MATCH(LEFT(M307,255),LEFT('Disaggregation Data'!J$159:$J$310,255),0))),"")</f>
        <v/>
      </c>
      <c r="F307" s="409" t="str">
        <f t="array" ref="F307">IFERROR(IF(INDEX('Disaggregation Data'!$L$159:$L$310,MATCH(LEFT(M307,255),LEFT('Disaggregation Data'!$J$159:$J$310,255),0))=0,"",INDEX('Disaggregation Data'!$L$159:$L$310,MATCH(LEFT(M307,255),LEFT('Disaggregation Data'!J$159:$J$310,255),0))),"")</f>
        <v/>
      </c>
      <c r="G307" s="409" t="str">
        <f t="array" ref="G307">IFERROR(IF(INDEX('Disaggregation Data'!$O$159:$O$310,MATCH(LEFT(M307,255),LEFT('Disaggregation Data'!$J$159:$J$310,255),0))=0,"",INDEX('Disaggregation Data'!$O$159:$O$310,MATCH(LEFT(M307,255),LEFT('Disaggregation Data'!J$159:$J$310,255),0))),"")</f>
        <v/>
      </c>
      <c r="H307" s="408" t="str">
        <f t="array" ref="H307">IFERROR(IF(INDEX('Disaggregation Data'!$P$159:$P$310,MATCH(LEFT(M307,255),LEFT('Disaggregation Data'!$J$159:$J$310,255),0))=0,"",INDEX('Disaggregation Data'!$P$159:$P$310,MATCH(LEFT(M307,255),LEFT('Disaggregation Data'!J$159:$J$310,255),0))),"")</f>
        <v/>
      </c>
      <c r="I307" s="409" t="str">
        <f t="array" ref="I307">IFERROR(IF(INDEX('Disaggregation Data'!$M$159:$M$310,MATCH(LEFT(M307,255),LEFT('Disaggregation Data'!$J$159:$J$310,255),0))=0,"",INDEX('Disaggregation Data'!$M$159:$M$310,MATCH(LEFT(M307,255),LEFT('Disaggregation Data'!J$159:$J$310,255),0))),"")</f>
        <v/>
      </c>
      <c r="J307" s="408" t="str">
        <f t="array" ref="J307">IFERROR(IF(INDEX('Disaggregation Data'!$N$159:$N$310,MATCH(LEFT(M307,255),LEFT('Disaggregation Data'!$J$159:$J$310,255),0))=0,"",INDEX('Disaggregation Data'!$N$159:$N$310,MATCH(LEFT(M307,255),LEFT('Disaggregation Data'!J$159:$J$310,255),0))),"")</f>
        <v/>
      </c>
      <c r="K307" s="522">
        <f t="shared" si="20"/>
        <v>99</v>
      </c>
      <c r="L307" s="522" t="str">
        <f t="shared" si="21"/>
        <v/>
      </c>
      <c r="M307" s="522" t="str">
        <f t="shared" si="22"/>
        <v/>
      </c>
      <c r="N307" s="481" t="b">
        <f t="shared" si="23"/>
        <v>0</v>
      </c>
      <c r="O307" s="486" t="s">
        <v>1671</v>
      </c>
      <c r="P307" s="523" t="str">
        <f t="array" ref="P307">IFERROR(IF(INDEX('Disaggregation Records'!$G$59:$G$92,MATCH(LEFT(L307,255),LEFT('Disaggregation Records'!$D$59:$D$92,255),0))=0,"",INDEX('Disaggregation Records'!$G$59:$G$92,MATCH(LEFT(L307,255),LEFT('Disaggregation Records'!$D$59:$D$92,255),0))),"")</f>
        <v/>
      </c>
      <c r="Q307" s="520" t="s">
        <v>715</v>
      </c>
      <c r="R307" s="47"/>
    </row>
    <row r="308" spans="1:18" ht="47.15" customHeight="1" x14ac:dyDescent="0.45">
      <c r="A308" s="406">
        <v>15</v>
      </c>
      <c r="B308" s="521" t="str">
        <f>IFERROR(VLOOKUP(A308,'Outcome Indicators - Section C'!$A$10:$S$27,19,FALSE),"")</f>
        <v/>
      </c>
      <c r="C308" s="426" t="str">
        <f t="array" ref="C308">IFERROR(IF(INDEX('Disaggregation Records'!$E$59:$E$92,MATCH(LEFT(L308,255),LEFT('Disaggregation Records'!$D$59:$D$92,255),0))=0,"",INDEX('Disaggregation Records'!$E$59:$E$92,MATCH(LEFT(L308,255),LEFT('Disaggregation Records'!$D$59:$D$92,255),0))),"")</f>
        <v/>
      </c>
      <c r="D308" s="426" t="str">
        <f t="array" ref="D308">IFERROR(IF(INDEX('Disaggregation Records'!$F$59:$F$92,MATCH(LEFT(L308,255),LEFT('Disaggregation Records'!$D$59:$D$92,255),0))=0,"",INDEX('Disaggregation Records'!$F$59:$F$92,MATCH(LEFT(L308,255),LEFT('Disaggregation Records'!$D$59:$D$92,255),0))),"")</f>
        <v/>
      </c>
      <c r="E308" s="409" t="str">
        <f t="array" ref="E308">IFERROR(IF(INDEX('Disaggregation Data'!$K$159:$K$310,MATCH(LEFT(M308,255),LEFT('Disaggregation Data'!$J$159:$J$310,255),0))=0,"",INDEX('Disaggregation Data'!$K$159:$K$310,MATCH(LEFT(M308,255),LEFT('Disaggregation Data'!J$159:$J$310,255),0))),"")</f>
        <v/>
      </c>
      <c r="F308" s="409" t="str">
        <f t="array" ref="F308">IFERROR(IF(INDEX('Disaggregation Data'!$L$159:$L$310,MATCH(LEFT(M308,255),LEFT('Disaggregation Data'!$J$159:$J$310,255),0))=0,"",INDEX('Disaggregation Data'!$L$159:$L$310,MATCH(LEFT(M308,255),LEFT('Disaggregation Data'!J$159:$J$310,255),0))),"")</f>
        <v/>
      </c>
      <c r="G308" s="409" t="str">
        <f t="array" ref="G308">IFERROR(IF(INDEX('Disaggregation Data'!$O$159:$O$310,MATCH(LEFT(M308,255),LEFT('Disaggregation Data'!$J$159:$J$310,255),0))=0,"",INDEX('Disaggregation Data'!$O$159:$O$310,MATCH(LEFT(M308,255),LEFT('Disaggregation Data'!J$159:$J$310,255),0))),"")</f>
        <v/>
      </c>
      <c r="H308" s="408" t="str">
        <f t="array" ref="H308">IFERROR(IF(INDEX('Disaggregation Data'!$P$159:$P$310,MATCH(LEFT(M308,255),LEFT('Disaggregation Data'!$J$159:$J$310,255),0))=0,"",INDEX('Disaggregation Data'!$P$159:$P$310,MATCH(LEFT(M308,255),LEFT('Disaggregation Data'!J$159:$J$310,255),0))),"")</f>
        <v/>
      </c>
      <c r="I308" s="409" t="str">
        <f t="array" ref="I308">IFERROR(IF(INDEX('Disaggregation Data'!$M$159:$M$310,MATCH(LEFT(M308,255),LEFT('Disaggregation Data'!$J$159:$J$310,255),0))=0,"",INDEX('Disaggregation Data'!$M$159:$M$310,MATCH(LEFT(M308,255),LEFT('Disaggregation Data'!J$159:$J$310,255),0))),"")</f>
        <v/>
      </c>
      <c r="J308" s="408" t="str">
        <f t="array" ref="J308">IFERROR(IF(INDEX('Disaggregation Data'!$N$159:$N$310,MATCH(LEFT(M308,255),LEFT('Disaggregation Data'!$J$159:$J$310,255),0))=0,"",INDEX('Disaggregation Data'!$N$159:$N$310,MATCH(LEFT(M308,255),LEFT('Disaggregation Data'!J$159:$J$310,255),0))),"")</f>
        <v/>
      </c>
      <c r="K308" s="522">
        <f t="shared" si="20"/>
        <v>100</v>
      </c>
      <c r="L308" s="522" t="str">
        <f t="shared" si="21"/>
        <v/>
      </c>
      <c r="M308" s="522" t="str">
        <f t="shared" si="22"/>
        <v/>
      </c>
      <c r="N308" s="481" t="b">
        <f t="shared" si="23"/>
        <v>0</v>
      </c>
      <c r="O308" s="486" t="s">
        <v>1672</v>
      </c>
      <c r="P308" s="523" t="str">
        <f t="array" ref="P308">IFERROR(IF(INDEX('Disaggregation Records'!$G$59:$G$92,MATCH(LEFT(L308,255),LEFT('Disaggregation Records'!$D$59:$D$92,255),0))=0,"",INDEX('Disaggregation Records'!$G$59:$G$92,MATCH(LEFT(L308,255),LEFT('Disaggregation Records'!$D$59:$D$92,255),0))),"")</f>
        <v/>
      </c>
      <c r="Q308" s="520" t="s">
        <v>716</v>
      </c>
      <c r="R308" s="47"/>
    </row>
    <row r="309" spans="1:18" ht="47.15" customHeight="1" x14ac:dyDescent="0.45">
      <c r="A309" s="406">
        <v>15</v>
      </c>
      <c r="B309" s="521" t="str">
        <f>IFERROR(VLOOKUP(A309,'Outcome Indicators - Section C'!$A$10:$S$27,19,FALSE),"")</f>
        <v/>
      </c>
      <c r="C309" s="426" t="str">
        <f t="array" ref="C309">IFERROR(IF(INDEX('Disaggregation Records'!$E$59:$E$92,MATCH(LEFT(L309,255),LEFT('Disaggregation Records'!$D$59:$D$92,255),0))=0,"",INDEX('Disaggregation Records'!$E$59:$E$92,MATCH(LEFT(L309,255),LEFT('Disaggregation Records'!$D$59:$D$92,255),0))),"")</f>
        <v/>
      </c>
      <c r="D309" s="426" t="str">
        <f t="array" ref="D309">IFERROR(IF(INDEX('Disaggregation Records'!$F$59:$F$92,MATCH(LEFT(L309,255),LEFT('Disaggregation Records'!$D$59:$D$92,255),0))=0,"",INDEX('Disaggregation Records'!$F$59:$F$92,MATCH(LEFT(L309,255),LEFT('Disaggregation Records'!$D$59:$D$92,255),0))),"")</f>
        <v/>
      </c>
      <c r="E309" s="409" t="str">
        <f t="array" ref="E309">IFERROR(IF(INDEX('Disaggregation Data'!$K$159:$K$310,MATCH(LEFT(M309,255),LEFT('Disaggregation Data'!$J$159:$J$310,255),0))=0,"",INDEX('Disaggregation Data'!$K$159:$K$310,MATCH(LEFT(M309,255),LEFT('Disaggregation Data'!J$159:$J$310,255),0))),"")</f>
        <v/>
      </c>
      <c r="F309" s="409" t="str">
        <f t="array" ref="F309">IFERROR(IF(INDEX('Disaggregation Data'!$L$159:$L$310,MATCH(LEFT(M309,255),LEFT('Disaggregation Data'!$J$159:$J$310,255),0))=0,"",INDEX('Disaggregation Data'!$L$159:$L$310,MATCH(LEFT(M309,255),LEFT('Disaggregation Data'!J$159:$J$310,255),0))),"")</f>
        <v/>
      </c>
      <c r="G309" s="409" t="str">
        <f t="array" ref="G309">IFERROR(IF(INDEX('Disaggregation Data'!$O$159:$O$310,MATCH(LEFT(M309,255),LEFT('Disaggregation Data'!$J$159:$J$310,255),0))=0,"",INDEX('Disaggregation Data'!$O$159:$O$310,MATCH(LEFT(M309,255),LEFT('Disaggregation Data'!J$159:$J$310,255),0))),"")</f>
        <v/>
      </c>
      <c r="H309" s="408" t="str">
        <f t="array" ref="H309">IFERROR(IF(INDEX('Disaggregation Data'!$P$159:$P$310,MATCH(LEFT(M309,255),LEFT('Disaggregation Data'!$J$159:$J$310,255),0))=0,"",INDEX('Disaggregation Data'!$P$159:$P$310,MATCH(LEFT(M309,255),LEFT('Disaggregation Data'!J$159:$J$310,255),0))),"")</f>
        <v/>
      </c>
      <c r="I309" s="409" t="str">
        <f t="array" ref="I309">IFERROR(IF(INDEX('Disaggregation Data'!$M$159:$M$310,MATCH(LEFT(M309,255),LEFT('Disaggregation Data'!$J$159:$J$310,255),0))=0,"",INDEX('Disaggregation Data'!$M$159:$M$310,MATCH(LEFT(M309,255),LEFT('Disaggregation Data'!J$159:$J$310,255),0))),"")</f>
        <v/>
      </c>
      <c r="J309" s="408" t="str">
        <f t="array" ref="J309">IFERROR(IF(INDEX('Disaggregation Data'!$N$159:$N$310,MATCH(LEFT(M309,255),LEFT('Disaggregation Data'!$J$159:$J$310,255),0))=0,"",INDEX('Disaggregation Data'!$N$159:$N$310,MATCH(LEFT(M309,255),LEFT('Disaggregation Data'!J$159:$J$310,255),0))),"")</f>
        <v/>
      </c>
      <c r="K309" s="522">
        <f t="shared" si="20"/>
        <v>101</v>
      </c>
      <c r="L309" s="522" t="str">
        <f t="shared" si="21"/>
        <v/>
      </c>
      <c r="M309" s="522" t="str">
        <f t="shared" si="22"/>
        <v/>
      </c>
      <c r="N309" s="481" t="b">
        <f t="shared" si="23"/>
        <v>0</v>
      </c>
      <c r="O309" s="486" t="s">
        <v>1673</v>
      </c>
      <c r="P309" s="523" t="str">
        <f t="array" ref="P309">IFERROR(IF(INDEX('Disaggregation Records'!$G$59:$G$92,MATCH(LEFT(L309,255),LEFT('Disaggregation Records'!$D$59:$D$92,255),0))=0,"",INDEX('Disaggregation Records'!$G$59:$G$92,MATCH(LEFT(L309,255),LEFT('Disaggregation Records'!$D$59:$D$92,255),0))),"")</f>
        <v/>
      </c>
      <c r="Q309" s="520" t="s">
        <v>716</v>
      </c>
      <c r="R309" s="47"/>
    </row>
    <row r="310" spans="1:18" ht="47.15" customHeight="1" x14ac:dyDescent="0.45">
      <c r="A310" s="406">
        <v>15</v>
      </c>
      <c r="B310" s="521" t="str">
        <f>IFERROR(VLOOKUP(A310,'Outcome Indicators - Section C'!$A$10:$S$27,19,FALSE),"")</f>
        <v/>
      </c>
      <c r="C310" s="426" t="str">
        <f t="array" ref="C310">IFERROR(IF(INDEX('Disaggregation Records'!$E$59:$E$92,MATCH(LEFT(L310,255),LEFT('Disaggregation Records'!$D$59:$D$92,255),0))=0,"",INDEX('Disaggregation Records'!$E$59:$E$92,MATCH(LEFT(L310,255),LEFT('Disaggregation Records'!$D$59:$D$92,255),0))),"")</f>
        <v/>
      </c>
      <c r="D310" s="426" t="str">
        <f t="array" ref="D310">IFERROR(IF(INDEX('Disaggregation Records'!$F$59:$F$92,MATCH(LEFT(L310,255),LEFT('Disaggregation Records'!$D$59:$D$92,255),0))=0,"",INDEX('Disaggregation Records'!$F$59:$F$92,MATCH(LEFT(L310,255),LEFT('Disaggregation Records'!$D$59:$D$92,255),0))),"")</f>
        <v/>
      </c>
      <c r="E310" s="409" t="str">
        <f t="array" ref="E310">IFERROR(IF(INDEX('Disaggregation Data'!$K$159:$K$310,MATCH(LEFT(M310,255),LEFT('Disaggregation Data'!$J$159:$J$310,255),0))=0,"",INDEX('Disaggregation Data'!$K$159:$K$310,MATCH(LEFT(M310,255),LEFT('Disaggregation Data'!J$159:$J$310,255),0))),"")</f>
        <v/>
      </c>
      <c r="F310" s="409" t="str">
        <f t="array" ref="F310">IFERROR(IF(INDEX('Disaggregation Data'!$L$159:$L$310,MATCH(LEFT(M310,255),LEFT('Disaggregation Data'!$J$159:$J$310,255),0))=0,"",INDEX('Disaggregation Data'!$L$159:$L$310,MATCH(LEFT(M310,255),LEFT('Disaggregation Data'!J$159:$J$310,255),0))),"")</f>
        <v/>
      </c>
      <c r="G310" s="409" t="str">
        <f t="array" ref="G310">IFERROR(IF(INDEX('Disaggregation Data'!$O$159:$O$310,MATCH(LEFT(M310,255),LEFT('Disaggregation Data'!$J$159:$J$310,255),0))=0,"",INDEX('Disaggregation Data'!$O$159:$O$310,MATCH(LEFT(M310,255),LEFT('Disaggregation Data'!J$159:$J$310,255),0))),"")</f>
        <v/>
      </c>
      <c r="H310" s="408" t="str">
        <f t="array" ref="H310">IFERROR(IF(INDEX('Disaggregation Data'!$P$159:$P$310,MATCH(LEFT(M310,255),LEFT('Disaggregation Data'!$J$159:$J$310,255),0))=0,"",INDEX('Disaggregation Data'!$P$159:$P$310,MATCH(LEFT(M310,255),LEFT('Disaggregation Data'!J$159:$J$310,255),0))),"")</f>
        <v/>
      </c>
      <c r="I310" s="409" t="str">
        <f t="array" ref="I310">IFERROR(IF(INDEX('Disaggregation Data'!$M$159:$M$310,MATCH(LEFT(M310,255),LEFT('Disaggregation Data'!$J$159:$J$310,255),0))=0,"",INDEX('Disaggregation Data'!$M$159:$M$310,MATCH(LEFT(M310,255),LEFT('Disaggregation Data'!J$159:$J$310,255),0))),"")</f>
        <v/>
      </c>
      <c r="J310" s="408" t="str">
        <f t="array" ref="J310">IFERROR(IF(INDEX('Disaggregation Data'!$N$159:$N$310,MATCH(LEFT(M310,255),LEFT('Disaggregation Data'!$J$159:$J$310,255),0))=0,"",INDEX('Disaggregation Data'!$N$159:$N$310,MATCH(LEFT(M310,255),LEFT('Disaggregation Data'!J$159:$J$310,255),0))),"")</f>
        <v/>
      </c>
      <c r="K310" s="522">
        <f t="shared" si="20"/>
        <v>102</v>
      </c>
      <c r="L310" s="522" t="str">
        <f t="shared" si="21"/>
        <v/>
      </c>
      <c r="M310" s="522" t="str">
        <f t="shared" si="22"/>
        <v/>
      </c>
      <c r="N310" s="481" t="b">
        <f t="shared" si="23"/>
        <v>0</v>
      </c>
      <c r="O310" s="486" t="s">
        <v>1674</v>
      </c>
      <c r="P310" s="523" t="str">
        <f t="array" ref="P310">IFERROR(IF(INDEX('Disaggregation Records'!$G$59:$G$92,MATCH(LEFT(L310,255),LEFT('Disaggregation Records'!$D$59:$D$92,255),0))=0,"",INDEX('Disaggregation Records'!$G$59:$G$92,MATCH(LEFT(L310,255),LEFT('Disaggregation Records'!$D$59:$D$92,255),0))),"")</f>
        <v/>
      </c>
      <c r="Q310" s="520" t="s">
        <v>716</v>
      </c>
      <c r="R310" s="47"/>
    </row>
    <row r="311" spans="1:18" ht="47.15" customHeight="1" x14ac:dyDescent="0.45">
      <c r="A311" s="406">
        <v>15</v>
      </c>
      <c r="B311" s="521" t="str">
        <f>IFERROR(VLOOKUP(A311,'Outcome Indicators - Section C'!$A$10:$S$27,19,FALSE),"")</f>
        <v/>
      </c>
      <c r="C311" s="426" t="str">
        <f t="array" ref="C311">IFERROR(IF(INDEX('Disaggregation Records'!$E$59:$E$92,MATCH(LEFT(L311,255),LEFT('Disaggregation Records'!$D$59:$D$92,255),0))=0,"",INDEX('Disaggregation Records'!$E$59:$E$92,MATCH(LEFT(L311,255),LEFT('Disaggregation Records'!$D$59:$D$92,255),0))),"")</f>
        <v/>
      </c>
      <c r="D311" s="426" t="str">
        <f t="array" ref="D311">IFERROR(IF(INDEX('Disaggregation Records'!$F$59:$F$92,MATCH(LEFT(L311,255),LEFT('Disaggregation Records'!$D$59:$D$92,255),0))=0,"",INDEX('Disaggregation Records'!$F$59:$F$92,MATCH(LEFT(L311,255),LEFT('Disaggregation Records'!$D$59:$D$92,255),0))),"")</f>
        <v/>
      </c>
      <c r="E311" s="409" t="str">
        <f t="array" ref="E311">IFERROR(IF(INDEX('Disaggregation Data'!$K$159:$K$310,MATCH(LEFT(M311,255),LEFT('Disaggregation Data'!$J$159:$J$310,255),0))=0,"",INDEX('Disaggregation Data'!$K$159:$K$310,MATCH(LEFT(M311,255),LEFT('Disaggregation Data'!J$159:$J$310,255),0))),"")</f>
        <v/>
      </c>
      <c r="F311" s="409" t="str">
        <f t="array" ref="F311">IFERROR(IF(INDEX('Disaggregation Data'!$L$159:$L$310,MATCH(LEFT(M311,255),LEFT('Disaggregation Data'!$J$159:$J$310,255),0))=0,"",INDEX('Disaggregation Data'!$L$159:$L$310,MATCH(LEFT(M311,255),LEFT('Disaggregation Data'!J$159:$J$310,255),0))),"")</f>
        <v/>
      </c>
      <c r="G311" s="409" t="str">
        <f t="array" ref="G311">IFERROR(IF(INDEX('Disaggregation Data'!$O$159:$O$310,MATCH(LEFT(M311,255),LEFT('Disaggregation Data'!$J$159:$J$310,255),0))=0,"",INDEX('Disaggregation Data'!$O$159:$O$310,MATCH(LEFT(M311,255),LEFT('Disaggregation Data'!J$159:$J$310,255),0))),"")</f>
        <v/>
      </c>
      <c r="H311" s="408" t="str">
        <f t="array" ref="H311">IFERROR(IF(INDEX('Disaggregation Data'!$P$159:$P$310,MATCH(LEFT(M311,255),LEFT('Disaggregation Data'!$J$159:$J$310,255),0))=0,"",INDEX('Disaggregation Data'!$P$159:$P$310,MATCH(LEFT(M311,255),LEFT('Disaggregation Data'!J$159:$J$310,255),0))),"")</f>
        <v/>
      </c>
      <c r="I311" s="409" t="str">
        <f t="array" ref="I311">IFERROR(IF(INDEX('Disaggregation Data'!$M$159:$M$310,MATCH(LEFT(M311,255),LEFT('Disaggregation Data'!$J$159:$J$310,255),0))=0,"",INDEX('Disaggregation Data'!$M$159:$M$310,MATCH(LEFT(M311,255),LEFT('Disaggregation Data'!J$159:$J$310,255),0))),"")</f>
        <v/>
      </c>
      <c r="J311" s="408" t="str">
        <f t="array" ref="J311">IFERROR(IF(INDEX('Disaggregation Data'!$N$159:$N$310,MATCH(LEFT(M311,255),LEFT('Disaggregation Data'!$J$159:$J$310,255),0))=0,"",INDEX('Disaggregation Data'!$N$159:$N$310,MATCH(LEFT(M311,255),LEFT('Disaggregation Data'!J$159:$J$310,255),0))),"")</f>
        <v/>
      </c>
      <c r="K311" s="522">
        <f t="shared" si="20"/>
        <v>103</v>
      </c>
      <c r="L311" s="522" t="str">
        <f t="shared" si="21"/>
        <v/>
      </c>
      <c r="M311" s="522" t="str">
        <f t="shared" si="22"/>
        <v/>
      </c>
      <c r="N311" s="481" t="b">
        <f t="shared" si="23"/>
        <v>0</v>
      </c>
      <c r="O311" s="486" t="s">
        <v>1675</v>
      </c>
      <c r="P311" s="523" t="str">
        <f t="array" ref="P311">IFERROR(IF(INDEX('Disaggregation Records'!$G$59:$G$92,MATCH(LEFT(L311,255),LEFT('Disaggregation Records'!$D$59:$D$92,255),0))=0,"",INDEX('Disaggregation Records'!$G$59:$G$92,MATCH(LEFT(L311,255),LEFT('Disaggregation Records'!$D$59:$D$92,255),0))),"")</f>
        <v/>
      </c>
      <c r="Q311" s="520" t="s">
        <v>716</v>
      </c>
      <c r="R311" s="47"/>
    </row>
    <row r="312" spans="1:18" ht="47.15" customHeight="1" x14ac:dyDescent="0.45">
      <c r="A312" s="406">
        <v>15</v>
      </c>
      <c r="B312" s="521" t="str">
        <f>IFERROR(VLOOKUP(A312,'Outcome Indicators - Section C'!$A$10:$S$27,19,FALSE),"")</f>
        <v/>
      </c>
      <c r="C312" s="426" t="str">
        <f t="array" ref="C312">IFERROR(IF(INDEX('Disaggregation Records'!$E$59:$E$92,MATCH(LEFT(L312,255),LEFT('Disaggregation Records'!$D$59:$D$92,255),0))=0,"",INDEX('Disaggregation Records'!$E$59:$E$92,MATCH(LEFT(L312,255),LEFT('Disaggregation Records'!$D$59:$D$92,255),0))),"")</f>
        <v/>
      </c>
      <c r="D312" s="426" t="str">
        <f t="array" ref="D312">IFERROR(IF(INDEX('Disaggregation Records'!$F$59:$F$92,MATCH(LEFT(L312,255),LEFT('Disaggregation Records'!$D$59:$D$92,255),0))=0,"",INDEX('Disaggregation Records'!$F$59:$F$92,MATCH(LEFT(L312,255),LEFT('Disaggregation Records'!$D$59:$D$92,255),0))),"")</f>
        <v/>
      </c>
      <c r="E312" s="409" t="str">
        <f t="array" ref="E312">IFERROR(IF(INDEX('Disaggregation Data'!$K$159:$K$310,MATCH(LEFT(M312,255),LEFT('Disaggregation Data'!$J$159:$J$310,255),0))=0,"",INDEX('Disaggregation Data'!$K$159:$K$310,MATCH(LEFT(M312,255),LEFT('Disaggregation Data'!J$159:$J$310,255),0))),"")</f>
        <v/>
      </c>
      <c r="F312" s="409" t="str">
        <f t="array" ref="F312">IFERROR(IF(INDEX('Disaggregation Data'!$L$159:$L$310,MATCH(LEFT(M312,255),LEFT('Disaggregation Data'!$J$159:$J$310,255),0))=0,"",INDEX('Disaggregation Data'!$L$159:$L$310,MATCH(LEFT(M312,255),LEFT('Disaggregation Data'!J$159:$J$310,255),0))),"")</f>
        <v/>
      </c>
      <c r="G312" s="409" t="str">
        <f t="array" ref="G312">IFERROR(IF(INDEX('Disaggregation Data'!$O$159:$O$310,MATCH(LEFT(M312,255),LEFT('Disaggregation Data'!$J$159:$J$310,255),0))=0,"",INDEX('Disaggregation Data'!$O$159:$O$310,MATCH(LEFT(M312,255),LEFT('Disaggregation Data'!J$159:$J$310,255),0))),"")</f>
        <v/>
      </c>
      <c r="H312" s="408" t="str">
        <f t="array" ref="H312">IFERROR(IF(INDEX('Disaggregation Data'!$P$159:$P$310,MATCH(LEFT(M312,255),LEFT('Disaggregation Data'!$J$159:$J$310,255),0))=0,"",INDEX('Disaggregation Data'!$P$159:$P$310,MATCH(LEFT(M312,255),LEFT('Disaggregation Data'!J$159:$J$310,255),0))),"")</f>
        <v/>
      </c>
      <c r="I312" s="409" t="str">
        <f t="array" ref="I312">IFERROR(IF(INDEX('Disaggregation Data'!$M$159:$M$310,MATCH(LEFT(M312,255),LEFT('Disaggregation Data'!$J$159:$J$310,255),0))=0,"",INDEX('Disaggregation Data'!$M$159:$M$310,MATCH(LEFT(M312,255),LEFT('Disaggregation Data'!J$159:$J$310,255),0))),"")</f>
        <v/>
      </c>
      <c r="J312" s="408" t="str">
        <f t="array" ref="J312">IFERROR(IF(INDEX('Disaggregation Data'!$N$159:$N$310,MATCH(LEFT(M312,255),LEFT('Disaggregation Data'!$J$159:$J$310,255),0))=0,"",INDEX('Disaggregation Data'!$N$159:$N$310,MATCH(LEFT(M312,255),LEFT('Disaggregation Data'!J$159:$J$310,255),0))),"")</f>
        <v/>
      </c>
      <c r="K312" s="522">
        <f t="shared" si="20"/>
        <v>104</v>
      </c>
      <c r="L312" s="522" t="str">
        <f t="shared" si="21"/>
        <v/>
      </c>
      <c r="M312" s="522" t="str">
        <f t="shared" si="22"/>
        <v/>
      </c>
      <c r="N312" s="481" t="b">
        <f t="shared" si="23"/>
        <v>0</v>
      </c>
      <c r="O312" s="486" t="s">
        <v>1676</v>
      </c>
      <c r="P312" s="523" t="str">
        <f t="array" ref="P312">IFERROR(IF(INDEX('Disaggregation Records'!$G$59:$G$92,MATCH(LEFT(L312,255),LEFT('Disaggregation Records'!$D$59:$D$92,255),0))=0,"",INDEX('Disaggregation Records'!$G$59:$G$92,MATCH(LEFT(L312,255),LEFT('Disaggregation Records'!$D$59:$D$92,255),0))),"")</f>
        <v/>
      </c>
      <c r="Q312" s="520" t="s">
        <v>716</v>
      </c>
      <c r="R312" s="47"/>
    </row>
    <row r="313" spans="1:18" ht="47.15" customHeight="1" x14ac:dyDescent="0.45">
      <c r="A313" s="406">
        <v>15</v>
      </c>
      <c r="B313" s="521" t="str">
        <f>IFERROR(VLOOKUP(A313,'Outcome Indicators - Section C'!$A$10:$S$27,19,FALSE),"")</f>
        <v/>
      </c>
      <c r="C313" s="426" t="str">
        <f t="array" ref="C313">IFERROR(IF(INDEX('Disaggregation Records'!$E$59:$E$92,MATCH(LEFT(L313,255),LEFT('Disaggregation Records'!$D$59:$D$92,255),0))=0,"",INDEX('Disaggregation Records'!$E$59:$E$92,MATCH(LEFT(L313,255),LEFT('Disaggregation Records'!$D$59:$D$92,255),0))),"")</f>
        <v/>
      </c>
      <c r="D313" s="426" t="str">
        <f t="array" ref="D313">IFERROR(IF(INDEX('Disaggregation Records'!$F$59:$F$92,MATCH(LEFT(L313,255),LEFT('Disaggregation Records'!$D$59:$D$92,255),0))=0,"",INDEX('Disaggregation Records'!$F$59:$F$92,MATCH(LEFT(L313,255),LEFT('Disaggregation Records'!$D$59:$D$92,255),0))),"")</f>
        <v/>
      </c>
      <c r="E313" s="409" t="str">
        <f t="array" ref="E313">IFERROR(IF(INDEX('Disaggregation Data'!$K$159:$K$310,MATCH(LEFT(M313,255),LEFT('Disaggregation Data'!$J$159:$J$310,255),0))=0,"",INDEX('Disaggregation Data'!$K$159:$K$310,MATCH(LEFT(M313,255),LEFT('Disaggregation Data'!J$159:$J$310,255),0))),"")</f>
        <v/>
      </c>
      <c r="F313" s="409" t="str">
        <f t="array" ref="F313">IFERROR(IF(INDEX('Disaggregation Data'!$L$159:$L$310,MATCH(LEFT(M313,255),LEFT('Disaggregation Data'!$J$159:$J$310,255),0))=0,"",INDEX('Disaggregation Data'!$L$159:$L$310,MATCH(LEFT(M313,255),LEFT('Disaggregation Data'!J$159:$J$310,255),0))),"")</f>
        <v/>
      </c>
      <c r="G313" s="409" t="str">
        <f t="array" ref="G313">IFERROR(IF(INDEX('Disaggregation Data'!$O$159:$O$310,MATCH(LEFT(M313,255),LEFT('Disaggregation Data'!$J$159:$J$310,255),0))=0,"",INDEX('Disaggregation Data'!$O$159:$O$310,MATCH(LEFT(M313,255),LEFT('Disaggregation Data'!J$159:$J$310,255),0))),"")</f>
        <v/>
      </c>
      <c r="H313" s="408" t="str">
        <f t="array" ref="H313">IFERROR(IF(INDEX('Disaggregation Data'!$P$159:$P$310,MATCH(LEFT(M313,255),LEFT('Disaggregation Data'!$J$159:$J$310,255),0))=0,"",INDEX('Disaggregation Data'!$P$159:$P$310,MATCH(LEFT(M313,255),LEFT('Disaggregation Data'!J$159:$J$310,255),0))),"")</f>
        <v/>
      </c>
      <c r="I313" s="409" t="str">
        <f t="array" ref="I313">IFERROR(IF(INDEX('Disaggregation Data'!$M$159:$M$310,MATCH(LEFT(M313,255),LEFT('Disaggregation Data'!$J$159:$J$310,255),0))=0,"",INDEX('Disaggregation Data'!$M$159:$M$310,MATCH(LEFT(M313,255),LEFT('Disaggregation Data'!J$159:$J$310,255),0))),"")</f>
        <v/>
      </c>
      <c r="J313" s="408" t="str">
        <f t="array" ref="J313">IFERROR(IF(INDEX('Disaggregation Data'!$N$159:$N$310,MATCH(LEFT(M313,255),LEFT('Disaggregation Data'!$J$159:$J$310,255),0))=0,"",INDEX('Disaggregation Data'!$N$159:$N$310,MATCH(LEFT(M313,255),LEFT('Disaggregation Data'!J$159:$J$310,255),0))),"")</f>
        <v/>
      </c>
      <c r="K313" s="522">
        <f t="shared" si="20"/>
        <v>105</v>
      </c>
      <c r="L313" s="522" t="str">
        <f t="shared" si="21"/>
        <v/>
      </c>
      <c r="M313" s="522" t="str">
        <f t="shared" si="22"/>
        <v/>
      </c>
      <c r="N313" s="481" t="b">
        <f t="shared" si="23"/>
        <v>0</v>
      </c>
      <c r="O313" s="486" t="s">
        <v>1677</v>
      </c>
      <c r="P313" s="523" t="str">
        <f t="array" ref="P313">IFERROR(IF(INDEX('Disaggregation Records'!$G$59:$G$92,MATCH(LEFT(L313,255),LEFT('Disaggregation Records'!$D$59:$D$92,255),0))=0,"",INDEX('Disaggregation Records'!$G$59:$G$92,MATCH(LEFT(L313,255),LEFT('Disaggregation Records'!$D$59:$D$92,255),0))),"")</f>
        <v/>
      </c>
      <c r="Q313" s="520" t="s">
        <v>716</v>
      </c>
      <c r="R313" s="47"/>
    </row>
    <row r="314" spans="1:18" ht="47.15" customHeight="1" x14ac:dyDescent="0.45">
      <c r="A314" s="406">
        <v>15</v>
      </c>
      <c r="B314" s="521" t="str">
        <f>IFERROR(VLOOKUP(A314,'Outcome Indicators - Section C'!$A$10:$S$27,19,FALSE),"")</f>
        <v/>
      </c>
      <c r="C314" s="426" t="str">
        <f t="array" ref="C314">IFERROR(IF(INDEX('Disaggregation Records'!$E$59:$E$92,MATCH(LEFT(L314,255),LEFT('Disaggregation Records'!$D$59:$D$92,255),0))=0,"",INDEX('Disaggregation Records'!$E$59:$E$92,MATCH(LEFT(L314,255),LEFT('Disaggregation Records'!$D$59:$D$92,255),0))),"")</f>
        <v/>
      </c>
      <c r="D314" s="426" t="str">
        <f t="array" ref="D314">IFERROR(IF(INDEX('Disaggregation Records'!$F$59:$F$92,MATCH(LEFT(L314,255),LEFT('Disaggregation Records'!$D$59:$D$92,255),0))=0,"",INDEX('Disaggregation Records'!$F$59:$F$92,MATCH(LEFT(L314,255),LEFT('Disaggregation Records'!$D$59:$D$92,255),0))),"")</f>
        <v/>
      </c>
      <c r="E314" s="409" t="str">
        <f t="array" ref="E314">IFERROR(IF(INDEX('Disaggregation Data'!$K$159:$K$310,MATCH(LEFT(M314,255),LEFT('Disaggregation Data'!$J$159:$J$310,255),0))=0,"",INDEX('Disaggregation Data'!$K$159:$K$310,MATCH(LEFT(M314,255),LEFT('Disaggregation Data'!J$159:$J$310,255),0))),"")</f>
        <v/>
      </c>
      <c r="F314" s="409" t="str">
        <f t="array" ref="F314">IFERROR(IF(INDEX('Disaggregation Data'!$L$159:$L$310,MATCH(LEFT(M314,255),LEFT('Disaggregation Data'!$J$159:$J$310,255),0))=0,"",INDEX('Disaggregation Data'!$L$159:$L$310,MATCH(LEFT(M314,255),LEFT('Disaggregation Data'!J$159:$J$310,255),0))),"")</f>
        <v/>
      </c>
      <c r="G314" s="409" t="str">
        <f t="array" ref="G314">IFERROR(IF(INDEX('Disaggregation Data'!$O$159:$O$310,MATCH(LEFT(M314,255),LEFT('Disaggregation Data'!$J$159:$J$310,255),0))=0,"",INDEX('Disaggregation Data'!$O$159:$O$310,MATCH(LEFT(M314,255),LEFT('Disaggregation Data'!J$159:$J$310,255),0))),"")</f>
        <v/>
      </c>
      <c r="H314" s="408" t="str">
        <f t="array" ref="H314">IFERROR(IF(INDEX('Disaggregation Data'!$P$159:$P$310,MATCH(LEFT(M314,255),LEFT('Disaggregation Data'!$J$159:$J$310,255),0))=0,"",INDEX('Disaggregation Data'!$P$159:$P$310,MATCH(LEFT(M314,255),LEFT('Disaggregation Data'!J$159:$J$310,255),0))),"")</f>
        <v/>
      </c>
      <c r="I314" s="409" t="str">
        <f t="array" ref="I314">IFERROR(IF(INDEX('Disaggregation Data'!$M$159:$M$310,MATCH(LEFT(M314,255),LEFT('Disaggregation Data'!$J$159:$J$310,255),0))=0,"",INDEX('Disaggregation Data'!$M$159:$M$310,MATCH(LEFT(M314,255),LEFT('Disaggregation Data'!J$159:$J$310,255),0))),"")</f>
        <v/>
      </c>
      <c r="J314" s="408" t="str">
        <f t="array" ref="J314">IFERROR(IF(INDEX('Disaggregation Data'!$N$159:$N$310,MATCH(LEFT(M314,255),LEFT('Disaggregation Data'!$J$159:$J$310,255),0))=0,"",INDEX('Disaggregation Data'!$N$159:$N$310,MATCH(LEFT(M314,255),LEFT('Disaggregation Data'!J$159:$J$310,255),0))),"")</f>
        <v/>
      </c>
      <c r="K314" s="522">
        <f t="shared" si="20"/>
        <v>106</v>
      </c>
      <c r="L314" s="522" t="str">
        <f t="shared" si="21"/>
        <v/>
      </c>
      <c r="M314" s="522" t="str">
        <f t="shared" si="22"/>
        <v/>
      </c>
      <c r="N314" s="481" t="b">
        <f t="shared" si="23"/>
        <v>0</v>
      </c>
      <c r="O314" s="486" t="s">
        <v>1678</v>
      </c>
      <c r="P314" s="523" t="str">
        <f t="array" ref="P314">IFERROR(IF(INDEX('Disaggregation Records'!$G$59:$G$92,MATCH(LEFT(L314,255),LEFT('Disaggregation Records'!$D$59:$D$92,255),0))=0,"",INDEX('Disaggregation Records'!$G$59:$G$92,MATCH(LEFT(L314,255),LEFT('Disaggregation Records'!$D$59:$D$92,255),0))),"")</f>
        <v/>
      </c>
      <c r="Q314" s="520" t="s">
        <v>716</v>
      </c>
      <c r="R314" s="47"/>
    </row>
    <row r="315" spans="1:18" ht="47.15" customHeight="1" x14ac:dyDescent="0.45">
      <c r="A315" s="406">
        <v>15</v>
      </c>
      <c r="B315" s="521" t="str">
        <f>IFERROR(VLOOKUP(A315,'Outcome Indicators - Section C'!$A$10:$S$27,19,FALSE),"")</f>
        <v/>
      </c>
      <c r="C315" s="426" t="str">
        <f t="array" ref="C315">IFERROR(IF(INDEX('Disaggregation Records'!$E$59:$E$92,MATCH(LEFT(L315,255),LEFT('Disaggregation Records'!$D$59:$D$92,255),0))=0,"",INDEX('Disaggregation Records'!$E$59:$E$92,MATCH(LEFT(L315,255),LEFT('Disaggregation Records'!$D$59:$D$92,255),0))),"")</f>
        <v/>
      </c>
      <c r="D315" s="426" t="str">
        <f t="array" ref="D315">IFERROR(IF(INDEX('Disaggregation Records'!$F$59:$F$92,MATCH(LEFT(L315,255),LEFT('Disaggregation Records'!$D$59:$D$92,255),0))=0,"",INDEX('Disaggregation Records'!$F$59:$F$92,MATCH(LEFT(L315,255),LEFT('Disaggregation Records'!$D$59:$D$92,255),0))),"")</f>
        <v/>
      </c>
      <c r="E315" s="409" t="str">
        <f t="array" ref="E315">IFERROR(IF(INDEX('Disaggregation Data'!$K$159:$K$310,MATCH(LEFT(M315,255),LEFT('Disaggregation Data'!$J$159:$J$310,255),0))=0,"",INDEX('Disaggregation Data'!$K$159:$K$310,MATCH(LEFT(M315,255),LEFT('Disaggregation Data'!J$159:$J$310,255),0))),"")</f>
        <v/>
      </c>
      <c r="F315" s="409" t="str">
        <f t="array" ref="F315">IFERROR(IF(INDEX('Disaggregation Data'!$L$159:$L$310,MATCH(LEFT(M315,255),LEFT('Disaggregation Data'!$J$159:$J$310,255),0))=0,"",INDEX('Disaggregation Data'!$L$159:$L$310,MATCH(LEFT(M315,255),LEFT('Disaggregation Data'!J$159:$J$310,255),0))),"")</f>
        <v/>
      </c>
      <c r="G315" s="409" t="str">
        <f t="array" ref="G315">IFERROR(IF(INDEX('Disaggregation Data'!$O$159:$O$310,MATCH(LEFT(M315,255),LEFT('Disaggregation Data'!$J$159:$J$310,255),0))=0,"",INDEX('Disaggregation Data'!$O$159:$O$310,MATCH(LEFT(M315,255),LEFT('Disaggregation Data'!J$159:$J$310,255),0))),"")</f>
        <v/>
      </c>
      <c r="H315" s="408" t="str">
        <f t="array" ref="H315">IFERROR(IF(INDEX('Disaggregation Data'!$P$159:$P$310,MATCH(LEFT(M315,255),LEFT('Disaggregation Data'!$J$159:$J$310,255),0))=0,"",INDEX('Disaggregation Data'!$P$159:$P$310,MATCH(LEFT(M315,255),LEFT('Disaggregation Data'!J$159:$J$310,255),0))),"")</f>
        <v/>
      </c>
      <c r="I315" s="409" t="str">
        <f t="array" ref="I315">IFERROR(IF(INDEX('Disaggregation Data'!$M$159:$M$310,MATCH(LEFT(M315,255),LEFT('Disaggregation Data'!$J$159:$J$310,255),0))=0,"",INDEX('Disaggregation Data'!$M$159:$M$310,MATCH(LEFT(M315,255),LEFT('Disaggregation Data'!J$159:$J$310,255),0))),"")</f>
        <v/>
      </c>
      <c r="J315" s="408" t="str">
        <f t="array" ref="J315">IFERROR(IF(INDEX('Disaggregation Data'!$N$159:$N$310,MATCH(LEFT(M315,255),LEFT('Disaggregation Data'!$J$159:$J$310,255),0))=0,"",INDEX('Disaggregation Data'!$N$159:$N$310,MATCH(LEFT(M315,255),LEFT('Disaggregation Data'!J$159:$J$310,255),0))),"")</f>
        <v/>
      </c>
      <c r="K315" s="522">
        <f t="shared" si="20"/>
        <v>107</v>
      </c>
      <c r="L315" s="522" t="str">
        <f t="shared" si="21"/>
        <v/>
      </c>
      <c r="M315" s="522" t="str">
        <f t="shared" si="22"/>
        <v/>
      </c>
      <c r="N315" s="481" t="b">
        <f t="shared" si="23"/>
        <v>0</v>
      </c>
      <c r="O315" s="486" t="s">
        <v>1679</v>
      </c>
      <c r="P315" s="523" t="str">
        <f t="array" ref="P315">IFERROR(IF(INDEX('Disaggregation Records'!$G$59:$G$92,MATCH(LEFT(L315,255),LEFT('Disaggregation Records'!$D$59:$D$92,255),0))=0,"",INDEX('Disaggregation Records'!$G$59:$G$92,MATCH(LEFT(L315,255),LEFT('Disaggregation Records'!$D$59:$D$92,255),0))),"")</f>
        <v/>
      </c>
      <c r="Q315" s="520" t="s">
        <v>716</v>
      </c>
      <c r="R315" s="47"/>
    </row>
    <row r="316" spans="1:18" ht="47.15" customHeight="1" x14ac:dyDescent="0.45">
      <c r="A316" s="406">
        <v>15</v>
      </c>
      <c r="B316" s="521" t="str">
        <f>IFERROR(VLOOKUP(A316,'Outcome Indicators - Section C'!$A$10:$S$27,19,FALSE),"")</f>
        <v/>
      </c>
      <c r="C316" s="426" t="str">
        <f t="array" ref="C316">IFERROR(IF(INDEX('Disaggregation Records'!$E$59:$E$92,MATCH(LEFT(L316,255),LEFT('Disaggregation Records'!$D$59:$D$92,255),0))=0,"",INDEX('Disaggregation Records'!$E$59:$E$92,MATCH(LEFT(L316,255),LEFT('Disaggregation Records'!$D$59:$D$92,255),0))),"")</f>
        <v/>
      </c>
      <c r="D316" s="426" t="str">
        <f t="array" ref="D316">IFERROR(IF(INDEX('Disaggregation Records'!$F$59:$F$92,MATCH(LEFT(L316,255),LEFT('Disaggregation Records'!$D$59:$D$92,255),0))=0,"",INDEX('Disaggregation Records'!$F$59:$F$92,MATCH(LEFT(L316,255),LEFT('Disaggregation Records'!$D$59:$D$92,255),0))),"")</f>
        <v/>
      </c>
      <c r="E316" s="409" t="str">
        <f t="array" ref="E316">IFERROR(IF(INDEX('Disaggregation Data'!$K$159:$K$310,MATCH(LEFT(M316,255),LEFT('Disaggregation Data'!$J$159:$J$310,255),0))=0,"",INDEX('Disaggregation Data'!$K$159:$K$310,MATCH(LEFT(M316,255),LEFT('Disaggregation Data'!J$159:$J$310,255),0))),"")</f>
        <v/>
      </c>
      <c r="F316" s="409" t="str">
        <f t="array" ref="F316">IFERROR(IF(INDEX('Disaggregation Data'!$L$159:$L$310,MATCH(LEFT(M316,255),LEFT('Disaggregation Data'!$J$159:$J$310,255),0))=0,"",INDEX('Disaggregation Data'!$L$159:$L$310,MATCH(LEFT(M316,255),LEFT('Disaggregation Data'!J$159:$J$310,255),0))),"")</f>
        <v/>
      </c>
      <c r="G316" s="409" t="str">
        <f t="array" ref="G316">IFERROR(IF(INDEX('Disaggregation Data'!$O$159:$O$310,MATCH(LEFT(M316,255),LEFT('Disaggregation Data'!$J$159:$J$310,255),0))=0,"",INDEX('Disaggregation Data'!$O$159:$O$310,MATCH(LEFT(M316,255),LEFT('Disaggregation Data'!J$159:$J$310,255),0))),"")</f>
        <v/>
      </c>
      <c r="H316" s="408" t="str">
        <f t="array" ref="H316">IFERROR(IF(INDEX('Disaggregation Data'!$P$159:$P$310,MATCH(LEFT(M316,255),LEFT('Disaggregation Data'!$J$159:$J$310,255),0))=0,"",INDEX('Disaggregation Data'!$P$159:$P$310,MATCH(LEFT(M316,255),LEFT('Disaggregation Data'!J$159:$J$310,255),0))),"")</f>
        <v/>
      </c>
      <c r="I316" s="409" t="str">
        <f t="array" ref="I316">IFERROR(IF(INDEX('Disaggregation Data'!$M$159:$M$310,MATCH(LEFT(M316,255),LEFT('Disaggregation Data'!$J$159:$J$310,255),0))=0,"",INDEX('Disaggregation Data'!$M$159:$M$310,MATCH(LEFT(M316,255),LEFT('Disaggregation Data'!J$159:$J$310,255),0))),"")</f>
        <v/>
      </c>
      <c r="J316" s="408" t="str">
        <f t="array" ref="J316">IFERROR(IF(INDEX('Disaggregation Data'!$N$159:$N$310,MATCH(LEFT(M316,255),LEFT('Disaggregation Data'!$J$159:$J$310,255),0))=0,"",INDEX('Disaggregation Data'!$N$159:$N$310,MATCH(LEFT(M316,255),LEFT('Disaggregation Data'!J$159:$J$310,255),0))),"")</f>
        <v/>
      </c>
      <c r="K316" s="522">
        <f t="shared" si="20"/>
        <v>108</v>
      </c>
      <c r="L316" s="522" t="str">
        <f t="shared" si="21"/>
        <v/>
      </c>
      <c r="M316" s="522" t="str">
        <f t="shared" si="22"/>
        <v/>
      </c>
      <c r="N316" s="481" t="b">
        <f t="shared" si="23"/>
        <v>0</v>
      </c>
      <c r="O316" s="486" t="s">
        <v>1680</v>
      </c>
      <c r="P316" s="523" t="str">
        <f t="array" ref="P316">IFERROR(IF(INDEX('Disaggregation Records'!$G$59:$G$92,MATCH(LEFT(L316,255),LEFT('Disaggregation Records'!$D$59:$D$92,255),0))=0,"",INDEX('Disaggregation Records'!$G$59:$G$92,MATCH(LEFT(L316,255),LEFT('Disaggregation Records'!$D$59:$D$92,255),0))),"")</f>
        <v/>
      </c>
      <c r="Q316" s="520" t="s">
        <v>716</v>
      </c>
      <c r="R316" s="47"/>
    </row>
    <row r="317" spans="1:18" ht="47.15" customHeight="1" x14ac:dyDescent="0.45">
      <c r="A317" s="406">
        <v>15</v>
      </c>
      <c r="B317" s="521" t="str">
        <f>IFERROR(VLOOKUP(A317,'Outcome Indicators - Section C'!$A$10:$S$27,19,FALSE),"")</f>
        <v/>
      </c>
      <c r="C317" s="426" t="str">
        <f t="array" ref="C317">IFERROR(IF(INDEX('Disaggregation Records'!$E$59:$E$92,MATCH(LEFT(L317,255),LEFT('Disaggregation Records'!$D$59:$D$92,255),0))=0,"",INDEX('Disaggregation Records'!$E$59:$E$92,MATCH(LEFT(L317,255),LEFT('Disaggregation Records'!$D$59:$D$92,255),0))),"")</f>
        <v/>
      </c>
      <c r="D317" s="426" t="str">
        <f t="array" ref="D317">IFERROR(IF(INDEX('Disaggregation Records'!$F$59:$F$92,MATCH(LEFT(L317,255),LEFT('Disaggregation Records'!$D$59:$D$92,255),0))=0,"",INDEX('Disaggregation Records'!$F$59:$F$92,MATCH(LEFT(L317,255),LEFT('Disaggregation Records'!$D$59:$D$92,255),0))),"")</f>
        <v/>
      </c>
      <c r="E317" s="409" t="str">
        <f t="array" ref="E317">IFERROR(IF(INDEX('Disaggregation Data'!$K$159:$K$310,MATCH(LEFT(M317,255),LEFT('Disaggregation Data'!$J$159:$J$310,255),0))=0,"",INDEX('Disaggregation Data'!$K$159:$K$310,MATCH(LEFT(M317,255),LEFT('Disaggregation Data'!J$159:$J$310,255),0))),"")</f>
        <v/>
      </c>
      <c r="F317" s="409" t="str">
        <f t="array" ref="F317">IFERROR(IF(INDEX('Disaggregation Data'!$L$159:$L$310,MATCH(LEFT(M317,255),LEFT('Disaggregation Data'!$J$159:$J$310,255),0))=0,"",INDEX('Disaggregation Data'!$L$159:$L$310,MATCH(LEFT(M317,255),LEFT('Disaggregation Data'!J$159:$J$310,255),0))),"")</f>
        <v/>
      </c>
      <c r="G317" s="409" t="str">
        <f t="array" ref="G317">IFERROR(IF(INDEX('Disaggregation Data'!$O$159:$O$310,MATCH(LEFT(M317,255),LEFT('Disaggregation Data'!$J$159:$J$310,255),0))=0,"",INDEX('Disaggregation Data'!$O$159:$O$310,MATCH(LEFT(M317,255),LEFT('Disaggregation Data'!J$159:$J$310,255),0))),"")</f>
        <v/>
      </c>
      <c r="H317" s="408" t="str">
        <f t="array" ref="H317">IFERROR(IF(INDEX('Disaggregation Data'!$P$159:$P$310,MATCH(LEFT(M317,255),LEFT('Disaggregation Data'!$J$159:$J$310,255),0))=0,"",INDEX('Disaggregation Data'!$P$159:$P$310,MATCH(LEFT(M317,255),LEFT('Disaggregation Data'!J$159:$J$310,255),0))),"")</f>
        <v/>
      </c>
      <c r="I317" s="409" t="str">
        <f t="array" ref="I317">IFERROR(IF(INDEX('Disaggregation Data'!$M$159:$M$310,MATCH(LEFT(M317,255),LEFT('Disaggregation Data'!$J$159:$J$310,255),0))=0,"",INDEX('Disaggregation Data'!$M$159:$M$310,MATCH(LEFT(M317,255),LEFT('Disaggregation Data'!J$159:$J$310,255),0))),"")</f>
        <v/>
      </c>
      <c r="J317" s="408" t="str">
        <f t="array" ref="J317">IFERROR(IF(INDEX('Disaggregation Data'!$N$159:$N$310,MATCH(LEFT(M317,255),LEFT('Disaggregation Data'!$J$159:$J$310,255),0))=0,"",INDEX('Disaggregation Data'!$N$159:$N$310,MATCH(LEFT(M317,255),LEFT('Disaggregation Data'!J$159:$J$310,255),0))),"")</f>
        <v/>
      </c>
      <c r="K317" s="522">
        <f t="shared" si="20"/>
        <v>109</v>
      </c>
      <c r="L317" s="522" t="str">
        <f t="shared" si="21"/>
        <v/>
      </c>
      <c r="M317" s="522" t="str">
        <f t="shared" si="22"/>
        <v/>
      </c>
      <c r="N317" s="481" t="b">
        <f t="shared" si="23"/>
        <v>0</v>
      </c>
      <c r="O317" s="486" t="s">
        <v>1681</v>
      </c>
      <c r="P317" s="523" t="str">
        <f t="array" ref="P317">IFERROR(IF(INDEX('Disaggregation Records'!$G$59:$G$92,MATCH(LEFT(L317,255),LEFT('Disaggregation Records'!$D$59:$D$92,255),0))=0,"",INDEX('Disaggregation Records'!$G$59:$G$92,MATCH(LEFT(L317,255),LEFT('Disaggregation Records'!$D$59:$D$92,255),0))),"")</f>
        <v/>
      </c>
      <c r="Q317" s="520" t="s">
        <v>716</v>
      </c>
      <c r="R317" s="47"/>
    </row>
    <row r="318" spans="1:18" ht="2.15" customHeight="1" thickBot="1" x14ac:dyDescent="0.5">
      <c r="A318" s="62"/>
      <c r="B318" s="63"/>
      <c r="C318" s="63"/>
      <c r="D318" s="63"/>
      <c r="E318" s="63"/>
      <c r="F318" s="63"/>
      <c r="G318" s="63"/>
      <c r="H318" s="63"/>
      <c r="I318" s="63"/>
      <c r="J318" s="63"/>
      <c r="K318" s="371"/>
      <c r="L318" s="371"/>
      <c r="M318" s="371"/>
      <c r="N318" s="371"/>
      <c r="O318" s="371"/>
      <c r="P318" s="372"/>
      <c r="Q318" s="372"/>
      <c r="R318" s="57"/>
    </row>
    <row r="319" spans="1:18" ht="30" hidden="1" customHeight="1" x14ac:dyDescent="0.45">
      <c r="P319" s="133"/>
      <c r="Q319" s="133"/>
    </row>
    <row r="320" spans="1:18" ht="30" hidden="1" customHeight="1" x14ac:dyDescent="0.45">
      <c r="P320" s="133"/>
      <c r="Q320" s="133"/>
    </row>
    <row r="321" spans="1:33" ht="10.199999999999999" hidden="1" customHeight="1" x14ac:dyDescent="0.45">
      <c r="P321" s="133"/>
      <c r="Q321" s="133"/>
    </row>
    <row r="322" spans="1:33" hidden="1" x14ac:dyDescent="0.45">
      <c r="P322" s="133"/>
      <c r="Q322" s="133"/>
    </row>
    <row r="323" spans="1:33" ht="36" customHeight="1" thickBot="1" x14ac:dyDescent="0.5">
      <c r="P323" s="133"/>
      <c r="Q323" s="133"/>
    </row>
    <row r="324" spans="1:33" ht="33" customHeight="1" thickBot="1" x14ac:dyDescent="0.5">
      <c r="A324" s="594" t="s">
        <v>288</v>
      </c>
      <c r="B324" s="595"/>
      <c r="C324" s="595"/>
      <c r="D324" s="595"/>
      <c r="E324" s="595"/>
      <c r="F324" s="595"/>
      <c r="G324" s="595"/>
      <c r="H324" s="595"/>
      <c r="I324" s="595"/>
      <c r="J324" s="595"/>
      <c r="K324" s="595"/>
      <c r="L324" s="595"/>
      <c r="M324" s="595"/>
      <c r="N324" s="595"/>
      <c r="O324" s="595"/>
      <c r="P324" s="595"/>
      <c r="Q324" s="595"/>
      <c r="R324" s="595"/>
      <c r="S324" s="595"/>
      <c r="T324" s="595"/>
      <c r="U324" s="595"/>
      <c r="V324" s="324"/>
      <c r="W324" s="387"/>
      <c r="X324" s="387"/>
      <c r="Y324" s="387"/>
      <c r="Z324" s="387"/>
      <c r="AA324" s="387"/>
      <c r="AB324" s="387"/>
      <c r="AC324" s="387"/>
      <c r="AD324" s="387"/>
      <c r="AE324" s="388"/>
      <c r="AF324" s="133"/>
      <c r="AG324" s="133"/>
    </row>
    <row r="325" spans="1:33" ht="51" customHeight="1" x14ac:dyDescent="0.45">
      <c r="A325" s="421" t="s">
        <v>290</v>
      </c>
      <c r="B325" s="488" t="s">
        <v>307</v>
      </c>
      <c r="C325" s="488" t="s">
        <v>303</v>
      </c>
      <c r="D325" s="489" t="s">
        <v>304</v>
      </c>
      <c r="E325" s="488" t="s">
        <v>292</v>
      </c>
      <c r="F325" s="488" t="s">
        <v>293</v>
      </c>
      <c r="G325" s="488" t="s">
        <v>294</v>
      </c>
      <c r="H325" s="488" t="s">
        <v>305</v>
      </c>
      <c r="I325" s="488" t="s">
        <v>306</v>
      </c>
      <c r="J325" s="488" t="s">
        <v>273</v>
      </c>
      <c r="K325" s="489" t="s">
        <v>87</v>
      </c>
      <c r="L325" s="489" t="s">
        <v>88</v>
      </c>
      <c r="M325" s="489" t="s">
        <v>85</v>
      </c>
      <c r="N325" s="489" t="s">
        <v>86</v>
      </c>
      <c r="O325" s="489" t="s">
        <v>102</v>
      </c>
      <c r="P325" s="489"/>
      <c r="Q325" s="489"/>
      <c r="R325" s="489"/>
      <c r="S325" s="489"/>
      <c r="T325" s="489"/>
      <c r="U325" s="489" t="s">
        <v>207</v>
      </c>
      <c r="V325" s="489" t="s">
        <v>208</v>
      </c>
      <c r="W325" s="524"/>
      <c r="X325" s="524" t="s">
        <v>149</v>
      </c>
      <c r="Y325" s="524">
        <v>0</v>
      </c>
      <c r="Z325" s="524" t="s">
        <v>103</v>
      </c>
      <c r="AA325" s="524" t="s">
        <v>23</v>
      </c>
      <c r="AB325" s="524" t="s">
        <v>25</v>
      </c>
      <c r="AC325" s="524" t="s">
        <v>167</v>
      </c>
      <c r="AD325" s="524" t="s">
        <v>325</v>
      </c>
      <c r="AE325" s="389"/>
      <c r="AF325" s="133"/>
      <c r="AG325" s="133"/>
    </row>
    <row r="326" spans="1:33" ht="47.15" hidden="1" customHeight="1" x14ac:dyDescent="0.45">
      <c r="A326" s="406" t="s">
        <v>45</v>
      </c>
      <c r="B326" s="425" t="str">
        <f>IFERROR(VLOOKUP(A326,'Coverage Indicators - Section D'!$A$10:$Y$27,25,FALSE),"")</f>
        <v/>
      </c>
      <c r="C326" s="525" t="str">
        <f t="array" ref="C326">IFERROR(IF(INDEX('Disaggregation Records'!$E$95:$E$183,MATCH(LEFT(Z326,255),LEFT('Disaggregation Records'!$D$95:$D$183,255),0))=0,"",INDEX('Disaggregation Records'!$E$95:$E$183,MATCH(LEFT(Z326,255),LEFT('Disaggregation Records'!$D$95:$D$183,255),0))),"")</f>
        <v/>
      </c>
      <c r="D326" s="525" t="str">
        <f t="array" ref="D326">IFERROR(IF(INDEX('Disaggregation Records'!$F$95:$F$183,MATCH(LEFT(Z326,255),LEFT('Disaggregation Records'!$D$95:$D$183,255),0))=0,"",INDEX('Disaggregation Records'!$F$95:$F$183,MATCH(LEFT(Z326,255),LEFT('Disaggregation Records'!$D$95:$D$183,255),0))),"")</f>
        <v/>
      </c>
      <c r="E326" s="427" t="str">
        <f t="array" ref="E326">IFERROR(IF(INDEX('Disaggregation Data'!$K$315:$K$466,MATCH(LEFT(X326,255),LEFT('Disaggregation Data'!$J$315:$J$466,255),0))=0,"",INDEX('Disaggregation Data'!$K$315:$K$466,MATCH(LEFT(X326,255),LEFT('Disaggregation Data'!J$315:$J$466,255),0))),"")</f>
        <v/>
      </c>
      <c r="F326" s="428" t="str">
        <f t="array" ref="F326">IFERROR(IF(INDEX('Disaggregation Data'!$L$315:$L$466,MATCH(LEFT(X326,255),LEFT('Disaggregation Data'!$J$315:$J$466,255),0))=0,"",INDEX('Disaggregation Data'!$L$315:$L$466,MATCH(LEFT(X326,255),LEFT('Disaggregation Data'!J$315:$J$466,255),0))),"")</f>
        <v/>
      </c>
      <c r="G326" s="493" t="str">
        <f t="array" ref="G326">IFERROR(IF(INDEX('Disaggregation Data'!$M$315:$M$466,MATCH(LEFT(X326,255),LEFT('Disaggregation Data'!$J$315:$J$466,255),0))=0,(E326/F326)*100,INDEX('Disaggregation Data'!$M$315:$M$466,MATCH(LEFT(X326,255),LEFT('Disaggregation Data'!J$315:$J$466,255),0))),"")</f>
        <v/>
      </c>
      <c r="H326" s="431" t="str">
        <f t="array" ref="H326">IFERROR(IF(INDEX('Disaggregation Data'!$N$315:$N$466,MATCH(LEFT(X326,255),LEFT('Disaggregation Data'!$J$315:$J$466,255),0))=0,"",INDEX('Disaggregation Data'!$N$315:$N$466,MATCH(LEFT(X326,255),LEFT('Disaggregation Data'!J$315:$J$466,255),0))),"")</f>
        <v/>
      </c>
      <c r="I326" s="431" t="str">
        <f t="array" ref="I326">IFERROR(IF(INDEX('Disaggregation Data'!$Q$315:$Q$466,MATCH(LEFT(X326,255),LEFT('Disaggregation Data'!$J$315:$J$466,255),0))=0,"",INDEX('Disaggregation Data'!$Q$315:$Q$466,MATCH(LEFT(X326,255),LEFT('Disaggregation Data'!J$315:$J$466,255),0))),"")</f>
        <v/>
      </c>
      <c r="J326" s="441" t="str">
        <f t="array" ref="J326">IFERROR(IF(INDEX('Disaggregation Data'!$R$315:$R$466,MATCH(LEFT(X326,255),LEFT('Disaggregation Data'!$J$315:$J$466,255),0))=0,"",INDEX('Disaggregation Data'!$R$315:$R$466,MATCH(LEFT(X326,255),LEFT('Disaggregation Data'!J$315:$J$466,255),0))),"")</f>
        <v/>
      </c>
      <c r="K326" s="526"/>
      <c r="L326" s="526"/>
      <c r="M326" s="526"/>
      <c r="N326" s="526"/>
      <c r="O326" s="526"/>
      <c r="P326" s="526"/>
      <c r="Q326" s="526"/>
      <c r="R326" s="526"/>
      <c r="S326" s="526"/>
      <c r="T326" s="526"/>
      <c r="U326" s="431" t="str">
        <f t="array" ref="U326">IFERROR(IF(INDEX('Disaggregation Data'!$O$315:$O$466,MATCH(LEFT(X326,255),LEFT('Disaggregation Data'!$J$315:$J$466,255),0))=0,"",INDEX('Disaggregation Data'!$O$315:$O$466,MATCH(LEFT(X326,255),LEFT('Disaggregation Data'!J$315:$J$466,255),0))),"")</f>
        <v/>
      </c>
      <c r="V326" s="441" t="str">
        <f t="array" ref="V326">IFERROR(IF(INDEX('Disaggregation Data'!$P$315:$P$466,MATCH(LEFT(X326,255),LEFT('Disaggregation Data'!$J$315:$J$466,255),0))=0,"",INDEX('Disaggregation Data'!$P$315:$P$466,MATCH(LEFT(X326,255),LEFT('Disaggregation Data'!J$315:$J$466,255),0))),"")</f>
        <v/>
      </c>
      <c r="W326" s="527"/>
      <c r="X326" s="527" t="str">
        <f>IF(B326&lt;&gt;"",B326&amp;C326&amp;D326,"")</f>
        <v/>
      </c>
      <c r="Y326" s="527">
        <f>IF(B326=B325,Y325+1,0)</f>
        <v>0</v>
      </c>
      <c r="Z326" s="527" t="str">
        <f>IF(B326&lt;&gt;"",B326&amp;"-"&amp;Y326,"")</f>
        <v/>
      </c>
      <c r="AA326" s="527" t="b">
        <f>IFERROR(IF(B326&lt;&gt;"",TRUE,FALSE),"")</f>
        <v>0</v>
      </c>
      <c r="AB326" s="527" t="s">
        <v>24</v>
      </c>
      <c r="AC326" s="527" t="str">
        <f t="array" ref="AC326">IFERROR(IF(INDEX('Disaggregation Records'!$G$95:$G$183,MATCH(LEFT(Z326,255),LEFT('Disaggregation Records'!$D$95:$D$183,255),0))=0,"",INDEX('Disaggregation Records'!$G$95:$G$183,MATCH(LEFT(Z326,255),LEFT('Disaggregation Records'!$D$95:$D$183,255),0))),"")</f>
        <v/>
      </c>
      <c r="AD326" s="527" t="s">
        <v>24</v>
      </c>
      <c r="AE326" s="389"/>
      <c r="AF326" s="133"/>
      <c r="AG326" s="133"/>
    </row>
    <row r="327" spans="1:33" ht="47.15" customHeight="1" x14ac:dyDescent="0.45">
      <c r="A327" s="406">
        <v>1</v>
      </c>
      <c r="B327" s="425" t="str">
        <f>IFERROR(VLOOKUP(A327,'Coverage Indicators - Section D'!$A$10:$Y$27,25,FALSE),"")</f>
        <v/>
      </c>
      <c r="C327" s="525" t="str">
        <f t="array" ref="C327">IFERROR(IF(INDEX('Disaggregation Records'!$E$95:$E$183,MATCH(LEFT(Z327,255),LEFT('Disaggregation Records'!$D$95:$D$183,255),0))=0,"",INDEX('Disaggregation Records'!$E$95:$E$183,MATCH(LEFT(Z327,255),LEFT('Disaggregation Records'!$D$95:$D$183,255),0))),"")</f>
        <v/>
      </c>
      <c r="D327" s="525" t="str">
        <f t="array" ref="D327">IFERROR(IF(INDEX('Disaggregation Records'!$F$95:$F$183,MATCH(LEFT(Z327,255),LEFT('Disaggregation Records'!$D$95:$D$183,255),0))=0,"",INDEX('Disaggregation Records'!$F$95:$F$183,MATCH(LEFT(Z327,255),LEFT('Disaggregation Records'!$D$95:$D$183,255),0))),"")</f>
        <v/>
      </c>
      <c r="E327" s="427" t="str">
        <f t="array" ref="E327">IFERROR(IF(INDEX('Disaggregation Data'!$K$315:$K$466,MATCH(LEFT(X327,255),LEFT('Disaggregation Data'!$J$315:$J$466,255),0))=0,"",INDEX('Disaggregation Data'!$K$315:$K$466,MATCH(LEFT(X327,255),LEFT('Disaggregation Data'!J$315:$J$466,255),0))),"")</f>
        <v/>
      </c>
      <c r="F327" s="428" t="str">
        <f t="array" ref="F327">IFERROR(IF(INDEX('Disaggregation Data'!$L$315:$L$466,MATCH(LEFT(X327,255),LEFT('Disaggregation Data'!$J$315:$J$466,255),0))=0,"",INDEX('Disaggregation Data'!$L$315:$L$466,MATCH(LEFT(X327,255),LEFT('Disaggregation Data'!J$315:$J$466,255),0))),"")</f>
        <v/>
      </c>
      <c r="G327" s="493" t="str">
        <f t="array" ref="G327">IFERROR(IF(INDEX('Disaggregation Data'!$M$315:$M$466,MATCH(LEFT(X327,255),LEFT('Disaggregation Data'!$J$315:$J$466,255),0))=0,(E327/F327)*100,INDEX('Disaggregation Data'!$M$315:$M$466,MATCH(LEFT(X327,255),LEFT('Disaggregation Data'!J$315:$J$466,255),0))),"")</f>
        <v/>
      </c>
      <c r="H327" s="431" t="str">
        <f t="array" ref="H327">IFERROR(IF(INDEX('Disaggregation Data'!$N$315:$N$466,MATCH(LEFT(X327,255),LEFT('Disaggregation Data'!$J$315:$J$466,255),0))=0,"",INDEX('Disaggregation Data'!$N$315:$N$466,MATCH(LEFT(X327,255),LEFT('Disaggregation Data'!J$315:$J$466,255),0))),"")</f>
        <v/>
      </c>
      <c r="I327" s="431" t="str">
        <f t="array" ref="I327">IFERROR(IF(INDEX('Disaggregation Data'!$Q$315:$Q$466,MATCH(LEFT(X327,255),LEFT('Disaggregation Data'!$J$315:$J$466,255),0))=0,"",INDEX('Disaggregation Data'!$Q$315:$Q$466,MATCH(LEFT(X327,255),LEFT('Disaggregation Data'!J$315:$J$466,255),0))),"")</f>
        <v/>
      </c>
      <c r="J327" s="441" t="str">
        <f t="array" ref="J327">IFERROR(IF(INDEX('Disaggregation Data'!$R$315:$R$466,MATCH(LEFT(X327,255),LEFT('Disaggregation Data'!$J$315:$J$466,255),0))=0,"",INDEX('Disaggregation Data'!$R$315:$R$466,MATCH(LEFT(X327,255),LEFT('Disaggregation Data'!J$315:$J$466,255),0))),"")</f>
        <v/>
      </c>
      <c r="K327" s="526"/>
      <c r="L327" s="526"/>
      <c r="M327" s="526"/>
      <c r="N327" s="526"/>
      <c r="O327" s="526"/>
      <c r="P327" s="526"/>
      <c r="Q327" s="526"/>
      <c r="R327" s="526"/>
      <c r="S327" s="526"/>
      <c r="T327" s="526"/>
      <c r="U327" s="431" t="str">
        <f t="array" ref="U327">IFERROR(IF(INDEX('Disaggregation Data'!$O$315:$O$466,MATCH(LEFT(X327,255),LEFT('Disaggregation Data'!$J$315:$J$466,255),0))=0,"",INDEX('Disaggregation Data'!$O$315:$O$466,MATCH(LEFT(X327,255),LEFT('Disaggregation Data'!J$315:$J$466,255),0))),"")</f>
        <v/>
      </c>
      <c r="V327" s="441" t="str">
        <f t="array" ref="V327">IFERROR(IF(INDEX('Disaggregation Data'!$P$315:$P$466,MATCH(LEFT(X327,255),LEFT('Disaggregation Data'!$J$315:$J$466,255),0))=0,"",INDEX('Disaggregation Data'!$P$315:$P$466,MATCH(LEFT(X327,255),LEFT('Disaggregation Data'!J$315:$J$466,255),0))),"")</f>
        <v/>
      </c>
      <c r="W327" s="527"/>
      <c r="X327" s="527" t="str">
        <f t="shared" ref="X327:X390" si="24">IF(B327&lt;&gt;"",B327&amp;C327&amp;D327,"")</f>
        <v/>
      </c>
      <c r="Y327" s="527">
        <f t="shared" ref="Y327:Y390" si="25">IF(B327=B326,Y326+1,0)</f>
        <v>1</v>
      </c>
      <c r="Z327" s="527" t="str">
        <f t="shared" ref="Z327:Z390" si="26">IF(B327&lt;&gt;"",B327&amp;"-"&amp;Y327,"")</f>
        <v/>
      </c>
      <c r="AA327" s="527" t="b">
        <f t="shared" ref="AA327:AA390" si="27">IFERROR(IF(B327&lt;&gt;"",TRUE,FALSE),"")</f>
        <v>0</v>
      </c>
      <c r="AB327" s="527" t="s">
        <v>1682</v>
      </c>
      <c r="AC327" s="527" t="str">
        <f t="array" ref="AC327">IFERROR(IF(INDEX('Disaggregation Records'!$G$95:$G$183,MATCH(LEFT(Z327,255),LEFT('Disaggregation Records'!$D$95:$D$183,255),0))=0,"",INDEX('Disaggregation Records'!$G$95:$G$183,MATCH(LEFT(Z327,255),LEFT('Disaggregation Records'!$D$95:$D$183,255),0))),"")</f>
        <v/>
      </c>
      <c r="AD327" s="527" t="s">
        <v>717</v>
      </c>
      <c r="AE327" s="389"/>
      <c r="AF327" s="133"/>
      <c r="AG327" s="133"/>
    </row>
    <row r="328" spans="1:33" ht="47.15" customHeight="1" x14ac:dyDescent="0.45">
      <c r="A328" s="406">
        <v>1</v>
      </c>
      <c r="B328" s="425" t="str">
        <f>IFERROR(VLOOKUP(A328,'Coverage Indicators - Section D'!$A$10:$Y$27,25,FALSE),"")</f>
        <v/>
      </c>
      <c r="C328" s="525" t="str">
        <f t="array" ref="C328">IFERROR(IF(INDEX('Disaggregation Records'!$E$95:$E$183,MATCH(LEFT(Z328,255),LEFT('Disaggregation Records'!$D$95:$D$183,255),0))=0,"",INDEX('Disaggregation Records'!$E$95:$E$183,MATCH(LEFT(Z328,255),LEFT('Disaggregation Records'!$D$95:$D$183,255),0))),"")</f>
        <v/>
      </c>
      <c r="D328" s="525" t="str">
        <f t="array" ref="D328">IFERROR(IF(INDEX('Disaggregation Records'!$F$95:$F$183,MATCH(LEFT(Z328,255),LEFT('Disaggregation Records'!$D$95:$D$183,255),0))=0,"",INDEX('Disaggregation Records'!$F$95:$F$183,MATCH(LEFT(Z328,255),LEFT('Disaggregation Records'!$D$95:$D$183,255),0))),"")</f>
        <v/>
      </c>
      <c r="E328" s="427" t="str">
        <f t="array" ref="E328">IFERROR(IF(INDEX('Disaggregation Data'!$K$315:$K$466,MATCH(LEFT(X328,255),LEFT('Disaggregation Data'!$J$315:$J$466,255),0))=0,"",INDEX('Disaggregation Data'!$K$315:$K$466,MATCH(LEFT(X328,255),LEFT('Disaggregation Data'!J$315:$J$466,255),0))),"")</f>
        <v/>
      </c>
      <c r="F328" s="428" t="str">
        <f t="array" ref="F328">IFERROR(IF(INDEX('Disaggregation Data'!$L$315:$L$466,MATCH(LEFT(X328,255),LEFT('Disaggregation Data'!$J$315:$J$466,255),0))=0,"",INDEX('Disaggregation Data'!$L$315:$L$466,MATCH(LEFT(X328,255),LEFT('Disaggregation Data'!J$315:$J$466,255),0))),"")</f>
        <v/>
      </c>
      <c r="G328" s="493" t="str">
        <f t="array" ref="G328">IFERROR(IF(INDEX('Disaggregation Data'!$M$315:$M$466,MATCH(LEFT(X328,255),LEFT('Disaggregation Data'!$J$315:$J$466,255),0))=0,(E328/F328)*100,INDEX('Disaggregation Data'!$M$315:$M$466,MATCH(LEFT(X328,255),LEFT('Disaggregation Data'!J$315:$J$466,255),0))),"")</f>
        <v/>
      </c>
      <c r="H328" s="431" t="str">
        <f t="array" ref="H328">IFERROR(IF(INDEX('Disaggregation Data'!$N$315:$N$466,MATCH(LEFT(X328,255),LEFT('Disaggregation Data'!$J$315:$J$466,255),0))=0,"",INDEX('Disaggregation Data'!$N$315:$N$466,MATCH(LEFT(X328,255),LEFT('Disaggregation Data'!J$315:$J$466,255),0))),"")</f>
        <v/>
      </c>
      <c r="I328" s="431" t="str">
        <f t="array" ref="I328">IFERROR(IF(INDEX('Disaggregation Data'!$Q$315:$Q$466,MATCH(LEFT(X328,255),LEFT('Disaggregation Data'!$J$315:$J$466,255),0))=0,"",INDEX('Disaggregation Data'!$Q$315:$Q$466,MATCH(LEFT(X328,255),LEFT('Disaggregation Data'!J$315:$J$466,255),0))),"")</f>
        <v/>
      </c>
      <c r="J328" s="441" t="str">
        <f t="array" ref="J328">IFERROR(IF(INDEX('Disaggregation Data'!$R$315:$R$466,MATCH(LEFT(X328,255),LEFT('Disaggregation Data'!$J$315:$J$466,255),0))=0,"",INDEX('Disaggregation Data'!$R$315:$R$466,MATCH(LEFT(X328,255),LEFT('Disaggregation Data'!J$315:$J$466,255),0))),"")</f>
        <v/>
      </c>
      <c r="K328" s="526"/>
      <c r="L328" s="526"/>
      <c r="M328" s="526"/>
      <c r="N328" s="526"/>
      <c r="O328" s="526"/>
      <c r="P328" s="526"/>
      <c r="Q328" s="526"/>
      <c r="R328" s="526"/>
      <c r="S328" s="526"/>
      <c r="T328" s="526"/>
      <c r="U328" s="431" t="str">
        <f t="array" ref="U328">IFERROR(IF(INDEX('Disaggregation Data'!$O$315:$O$466,MATCH(LEFT(X328,255),LEFT('Disaggregation Data'!$J$315:$J$466,255),0))=0,"",INDEX('Disaggregation Data'!$O$315:$O$466,MATCH(LEFT(X328,255),LEFT('Disaggregation Data'!J$315:$J$466,255),0))),"")</f>
        <v/>
      </c>
      <c r="V328" s="441" t="str">
        <f t="array" ref="V328">IFERROR(IF(INDEX('Disaggregation Data'!$P$315:$P$466,MATCH(LEFT(X328,255),LEFT('Disaggregation Data'!$J$315:$J$466,255),0))=0,"",INDEX('Disaggregation Data'!$P$315:$P$466,MATCH(LEFT(X328,255),LEFT('Disaggregation Data'!J$315:$J$466,255),0))),"")</f>
        <v/>
      </c>
      <c r="W328" s="527"/>
      <c r="X328" s="527" t="str">
        <f t="shared" si="24"/>
        <v/>
      </c>
      <c r="Y328" s="527">
        <f t="shared" si="25"/>
        <v>2</v>
      </c>
      <c r="Z328" s="527" t="str">
        <f t="shared" si="26"/>
        <v/>
      </c>
      <c r="AA328" s="527" t="b">
        <f t="shared" si="27"/>
        <v>0</v>
      </c>
      <c r="AB328" s="527" t="s">
        <v>1683</v>
      </c>
      <c r="AC328" s="527" t="str">
        <f t="array" ref="AC328">IFERROR(IF(INDEX('Disaggregation Records'!$G$95:$G$183,MATCH(LEFT(Z328,255),LEFT('Disaggregation Records'!$D$95:$D$183,255),0))=0,"",INDEX('Disaggregation Records'!$G$95:$G$183,MATCH(LEFT(Z328,255),LEFT('Disaggregation Records'!$D$95:$D$183,255),0))),"")</f>
        <v/>
      </c>
      <c r="AD328" s="527" t="s">
        <v>717</v>
      </c>
      <c r="AE328" s="389"/>
      <c r="AF328" s="133"/>
      <c r="AG328" s="133"/>
    </row>
    <row r="329" spans="1:33" ht="47.15" customHeight="1" x14ac:dyDescent="0.45">
      <c r="A329" s="406">
        <v>1</v>
      </c>
      <c r="B329" s="425" t="str">
        <f>IFERROR(VLOOKUP(A329,'Coverage Indicators - Section D'!$A$10:$Y$27,25,FALSE),"")</f>
        <v/>
      </c>
      <c r="C329" s="525" t="str">
        <f t="array" ref="C329">IFERROR(IF(INDEX('Disaggregation Records'!$E$95:$E$183,MATCH(LEFT(Z329,255),LEFT('Disaggregation Records'!$D$95:$D$183,255),0))=0,"",INDEX('Disaggregation Records'!$E$95:$E$183,MATCH(LEFT(Z329,255),LEFT('Disaggregation Records'!$D$95:$D$183,255),0))),"")</f>
        <v/>
      </c>
      <c r="D329" s="525" t="str">
        <f t="array" ref="D329">IFERROR(IF(INDEX('Disaggregation Records'!$F$95:$F$183,MATCH(LEFT(Z329,255),LEFT('Disaggregation Records'!$D$95:$D$183,255),0))=0,"",INDEX('Disaggregation Records'!$F$95:$F$183,MATCH(LEFT(Z329,255),LEFT('Disaggregation Records'!$D$95:$D$183,255),0))),"")</f>
        <v/>
      </c>
      <c r="E329" s="427" t="str">
        <f t="array" ref="E329">IFERROR(IF(INDEX('Disaggregation Data'!$K$315:$K$466,MATCH(LEFT(X329,255),LEFT('Disaggregation Data'!$J$315:$J$466,255),0))=0,"",INDEX('Disaggregation Data'!$K$315:$K$466,MATCH(LEFT(X329,255),LEFT('Disaggregation Data'!J$315:$J$466,255),0))),"")</f>
        <v/>
      </c>
      <c r="F329" s="428" t="str">
        <f t="array" ref="F329">IFERROR(IF(INDEX('Disaggregation Data'!$L$315:$L$466,MATCH(LEFT(X329,255),LEFT('Disaggregation Data'!$J$315:$J$466,255),0))=0,"",INDEX('Disaggregation Data'!$L$315:$L$466,MATCH(LEFT(X329,255),LEFT('Disaggregation Data'!J$315:$J$466,255),0))),"")</f>
        <v/>
      </c>
      <c r="G329" s="493" t="str">
        <f t="array" ref="G329">IFERROR(IF(INDEX('Disaggregation Data'!$M$315:$M$466,MATCH(LEFT(X329,255),LEFT('Disaggregation Data'!$J$315:$J$466,255),0))=0,(E329/F329)*100,INDEX('Disaggregation Data'!$M$315:$M$466,MATCH(LEFT(X329,255),LEFT('Disaggregation Data'!J$315:$J$466,255),0))),"")</f>
        <v/>
      </c>
      <c r="H329" s="431" t="str">
        <f t="array" ref="H329">IFERROR(IF(INDEX('Disaggregation Data'!$N$315:$N$466,MATCH(LEFT(X329,255),LEFT('Disaggregation Data'!$J$315:$J$466,255),0))=0,"",INDEX('Disaggregation Data'!$N$315:$N$466,MATCH(LEFT(X329,255),LEFT('Disaggregation Data'!J$315:$J$466,255),0))),"")</f>
        <v/>
      </c>
      <c r="I329" s="431" t="str">
        <f t="array" ref="I329">IFERROR(IF(INDEX('Disaggregation Data'!$Q$315:$Q$466,MATCH(LEFT(X329,255),LEFT('Disaggregation Data'!$J$315:$J$466,255),0))=0,"",INDEX('Disaggregation Data'!$Q$315:$Q$466,MATCH(LEFT(X329,255),LEFT('Disaggregation Data'!J$315:$J$466,255),0))),"")</f>
        <v/>
      </c>
      <c r="J329" s="441" t="str">
        <f t="array" ref="J329">IFERROR(IF(INDEX('Disaggregation Data'!$R$315:$R$466,MATCH(LEFT(X329,255),LEFT('Disaggregation Data'!$J$315:$J$466,255),0))=0,"",INDEX('Disaggregation Data'!$R$315:$R$466,MATCH(LEFT(X329,255),LEFT('Disaggregation Data'!J$315:$J$466,255),0))),"")</f>
        <v/>
      </c>
      <c r="K329" s="526"/>
      <c r="L329" s="526"/>
      <c r="M329" s="526"/>
      <c r="N329" s="526"/>
      <c r="O329" s="526"/>
      <c r="P329" s="526"/>
      <c r="Q329" s="526"/>
      <c r="R329" s="526"/>
      <c r="S329" s="526"/>
      <c r="T329" s="526"/>
      <c r="U329" s="431" t="str">
        <f t="array" ref="U329">IFERROR(IF(INDEX('Disaggregation Data'!$O$315:$O$466,MATCH(LEFT(X329,255),LEFT('Disaggregation Data'!$J$315:$J$466,255),0))=0,"",INDEX('Disaggregation Data'!$O$315:$O$466,MATCH(LEFT(X329,255),LEFT('Disaggregation Data'!J$315:$J$466,255),0))),"")</f>
        <v/>
      </c>
      <c r="V329" s="441" t="str">
        <f t="array" ref="V329">IFERROR(IF(INDEX('Disaggregation Data'!$P$315:$P$466,MATCH(LEFT(X329,255),LEFT('Disaggregation Data'!$J$315:$J$466,255),0))=0,"",INDEX('Disaggregation Data'!$P$315:$P$466,MATCH(LEFT(X329,255),LEFT('Disaggregation Data'!J$315:$J$466,255),0))),"")</f>
        <v/>
      </c>
      <c r="W329" s="527"/>
      <c r="X329" s="527" t="str">
        <f t="shared" si="24"/>
        <v/>
      </c>
      <c r="Y329" s="527">
        <f t="shared" si="25"/>
        <v>3</v>
      </c>
      <c r="Z329" s="527" t="str">
        <f t="shared" si="26"/>
        <v/>
      </c>
      <c r="AA329" s="527" t="b">
        <f t="shared" si="27"/>
        <v>0</v>
      </c>
      <c r="AB329" s="527" t="s">
        <v>1684</v>
      </c>
      <c r="AC329" s="527" t="str">
        <f t="array" ref="AC329">IFERROR(IF(INDEX('Disaggregation Records'!$G$95:$G$183,MATCH(LEFT(Z329,255),LEFT('Disaggregation Records'!$D$95:$D$183,255),0))=0,"",INDEX('Disaggregation Records'!$G$95:$G$183,MATCH(LEFT(Z329,255),LEFT('Disaggregation Records'!$D$95:$D$183,255),0))),"")</f>
        <v/>
      </c>
      <c r="AD329" s="527" t="s">
        <v>717</v>
      </c>
      <c r="AE329" s="389"/>
      <c r="AF329" s="133"/>
      <c r="AG329" s="133"/>
    </row>
    <row r="330" spans="1:33" ht="47.15" customHeight="1" x14ac:dyDescent="0.45">
      <c r="A330" s="406">
        <v>1</v>
      </c>
      <c r="B330" s="425" t="str">
        <f>IFERROR(VLOOKUP(A330,'Coverage Indicators - Section D'!$A$10:$Y$27,25,FALSE),"")</f>
        <v/>
      </c>
      <c r="C330" s="525" t="str">
        <f t="array" ref="C330">IFERROR(IF(INDEX('Disaggregation Records'!$E$95:$E$183,MATCH(LEFT(Z330,255),LEFT('Disaggregation Records'!$D$95:$D$183,255),0))=0,"",INDEX('Disaggregation Records'!$E$95:$E$183,MATCH(LEFT(Z330,255),LEFT('Disaggregation Records'!$D$95:$D$183,255),0))),"")</f>
        <v/>
      </c>
      <c r="D330" s="525" t="str">
        <f t="array" ref="D330">IFERROR(IF(INDEX('Disaggregation Records'!$F$95:$F$183,MATCH(LEFT(Z330,255),LEFT('Disaggregation Records'!$D$95:$D$183,255),0))=0,"",INDEX('Disaggregation Records'!$F$95:$F$183,MATCH(LEFT(Z330,255),LEFT('Disaggregation Records'!$D$95:$D$183,255),0))),"")</f>
        <v/>
      </c>
      <c r="E330" s="427" t="str">
        <f t="array" ref="E330">IFERROR(IF(INDEX('Disaggregation Data'!$K$315:$K$466,MATCH(LEFT(X330,255),LEFT('Disaggregation Data'!$J$315:$J$466,255),0))=0,"",INDEX('Disaggregation Data'!$K$315:$K$466,MATCH(LEFT(X330,255),LEFT('Disaggregation Data'!J$315:$J$466,255),0))),"")</f>
        <v/>
      </c>
      <c r="F330" s="428" t="str">
        <f t="array" ref="F330">IFERROR(IF(INDEX('Disaggregation Data'!$L$315:$L$466,MATCH(LEFT(X330,255),LEFT('Disaggregation Data'!$J$315:$J$466,255),0))=0,"",INDEX('Disaggregation Data'!$L$315:$L$466,MATCH(LEFT(X330,255),LEFT('Disaggregation Data'!J$315:$J$466,255),0))),"")</f>
        <v/>
      </c>
      <c r="G330" s="493" t="str">
        <f t="array" ref="G330">IFERROR(IF(INDEX('Disaggregation Data'!$M$315:$M$466,MATCH(LEFT(X330,255),LEFT('Disaggregation Data'!$J$315:$J$466,255),0))=0,(E330/F330)*100,INDEX('Disaggregation Data'!$M$315:$M$466,MATCH(LEFT(X330,255),LEFT('Disaggregation Data'!J$315:$J$466,255),0))),"")</f>
        <v/>
      </c>
      <c r="H330" s="431" t="str">
        <f t="array" ref="H330">IFERROR(IF(INDEX('Disaggregation Data'!$N$315:$N$466,MATCH(LEFT(X330,255),LEFT('Disaggregation Data'!$J$315:$J$466,255),0))=0,"",INDEX('Disaggregation Data'!$N$315:$N$466,MATCH(LEFT(X330,255),LEFT('Disaggregation Data'!J$315:$J$466,255),0))),"")</f>
        <v/>
      </c>
      <c r="I330" s="431" t="str">
        <f t="array" ref="I330">IFERROR(IF(INDEX('Disaggregation Data'!$Q$315:$Q$466,MATCH(LEFT(X330,255),LEFT('Disaggregation Data'!$J$315:$J$466,255),0))=0,"",INDEX('Disaggregation Data'!$Q$315:$Q$466,MATCH(LEFT(X330,255),LEFT('Disaggregation Data'!J$315:$J$466,255),0))),"")</f>
        <v/>
      </c>
      <c r="J330" s="441" t="str">
        <f t="array" ref="J330">IFERROR(IF(INDEX('Disaggregation Data'!$R$315:$R$466,MATCH(LEFT(X330,255),LEFT('Disaggregation Data'!$J$315:$J$466,255),0))=0,"",INDEX('Disaggregation Data'!$R$315:$R$466,MATCH(LEFT(X330,255),LEFT('Disaggregation Data'!J$315:$J$466,255),0))),"")</f>
        <v/>
      </c>
      <c r="K330" s="526"/>
      <c r="L330" s="526"/>
      <c r="M330" s="526"/>
      <c r="N330" s="526"/>
      <c r="O330" s="526"/>
      <c r="P330" s="526"/>
      <c r="Q330" s="526"/>
      <c r="R330" s="526"/>
      <c r="S330" s="526"/>
      <c r="T330" s="526"/>
      <c r="U330" s="431" t="str">
        <f t="array" ref="U330">IFERROR(IF(INDEX('Disaggregation Data'!$O$315:$O$466,MATCH(LEFT(X330,255),LEFT('Disaggregation Data'!$J$315:$J$466,255),0))=0,"",INDEX('Disaggregation Data'!$O$315:$O$466,MATCH(LEFT(X330,255),LEFT('Disaggregation Data'!J$315:$J$466,255),0))),"")</f>
        <v/>
      </c>
      <c r="V330" s="441" t="str">
        <f t="array" ref="V330">IFERROR(IF(INDEX('Disaggregation Data'!$P$315:$P$466,MATCH(LEFT(X330,255),LEFT('Disaggregation Data'!$J$315:$J$466,255),0))=0,"",INDEX('Disaggregation Data'!$P$315:$P$466,MATCH(LEFT(X330,255),LEFT('Disaggregation Data'!J$315:$J$466,255),0))),"")</f>
        <v/>
      </c>
      <c r="W330" s="527"/>
      <c r="X330" s="527" t="str">
        <f t="shared" si="24"/>
        <v/>
      </c>
      <c r="Y330" s="527">
        <f t="shared" si="25"/>
        <v>4</v>
      </c>
      <c r="Z330" s="527" t="str">
        <f t="shared" si="26"/>
        <v/>
      </c>
      <c r="AA330" s="527" t="b">
        <f t="shared" si="27"/>
        <v>0</v>
      </c>
      <c r="AB330" s="527" t="s">
        <v>1685</v>
      </c>
      <c r="AC330" s="527" t="str">
        <f t="array" ref="AC330">IFERROR(IF(INDEX('Disaggregation Records'!$G$95:$G$183,MATCH(LEFT(Z330,255),LEFT('Disaggregation Records'!$D$95:$D$183,255),0))=0,"",INDEX('Disaggregation Records'!$G$95:$G$183,MATCH(LEFT(Z330,255),LEFT('Disaggregation Records'!$D$95:$D$183,255),0))),"")</f>
        <v/>
      </c>
      <c r="AD330" s="527" t="s">
        <v>717</v>
      </c>
      <c r="AE330" s="389"/>
      <c r="AF330" s="133"/>
      <c r="AG330" s="133"/>
    </row>
    <row r="331" spans="1:33" ht="47.15" customHeight="1" x14ac:dyDescent="0.45">
      <c r="A331" s="406">
        <v>1</v>
      </c>
      <c r="B331" s="425" t="str">
        <f>IFERROR(VLOOKUP(A331,'Coverage Indicators - Section D'!$A$10:$Y$27,25,FALSE),"")</f>
        <v/>
      </c>
      <c r="C331" s="525" t="str">
        <f t="array" ref="C331">IFERROR(IF(INDEX('Disaggregation Records'!$E$95:$E$183,MATCH(LEFT(Z331,255),LEFT('Disaggregation Records'!$D$95:$D$183,255),0))=0,"",INDEX('Disaggregation Records'!$E$95:$E$183,MATCH(LEFT(Z331,255),LEFT('Disaggregation Records'!$D$95:$D$183,255),0))),"")</f>
        <v/>
      </c>
      <c r="D331" s="525" t="str">
        <f t="array" ref="D331">IFERROR(IF(INDEX('Disaggregation Records'!$F$95:$F$183,MATCH(LEFT(Z331,255),LEFT('Disaggregation Records'!$D$95:$D$183,255),0))=0,"",INDEX('Disaggregation Records'!$F$95:$F$183,MATCH(LEFT(Z331,255),LEFT('Disaggregation Records'!$D$95:$D$183,255),0))),"")</f>
        <v/>
      </c>
      <c r="E331" s="427" t="str">
        <f t="array" ref="E331">IFERROR(IF(INDEX('Disaggregation Data'!$K$315:$K$466,MATCH(LEFT(X331,255),LEFT('Disaggregation Data'!$J$315:$J$466,255),0))=0,"",INDEX('Disaggregation Data'!$K$315:$K$466,MATCH(LEFT(X331,255),LEFT('Disaggregation Data'!J$315:$J$466,255),0))),"")</f>
        <v/>
      </c>
      <c r="F331" s="428" t="str">
        <f t="array" ref="F331">IFERROR(IF(INDEX('Disaggregation Data'!$L$315:$L$466,MATCH(LEFT(X331,255),LEFT('Disaggregation Data'!$J$315:$J$466,255),0))=0,"",INDEX('Disaggregation Data'!$L$315:$L$466,MATCH(LEFT(X331,255),LEFT('Disaggregation Data'!J$315:$J$466,255),0))),"")</f>
        <v/>
      </c>
      <c r="G331" s="493" t="str">
        <f t="array" ref="G331">IFERROR(IF(INDEX('Disaggregation Data'!$M$315:$M$466,MATCH(LEFT(X331,255),LEFT('Disaggregation Data'!$J$315:$J$466,255),0))=0,(E331/F331)*100,INDEX('Disaggregation Data'!$M$315:$M$466,MATCH(LEFT(X331,255),LEFT('Disaggregation Data'!J$315:$J$466,255),0))),"")</f>
        <v/>
      </c>
      <c r="H331" s="431" t="str">
        <f t="array" ref="H331">IFERROR(IF(INDEX('Disaggregation Data'!$N$315:$N$466,MATCH(LEFT(X331,255),LEFT('Disaggregation Data'!$J$315:$J$466,255),0))=0,"",INDEX('Disaggregation Data'!$N$315:$N$466,MATCH(LEFT(X331,255),LEFT('Disaggregation Data'!J$315:$J$466,255),0))),"")</f>
        <v/>
      </c>
      <c r="I331" s="431" t="str">
        <f t="array" ref="I331">IFERROR(IF(INDEX('Disaggregation Data'!$Q$315:$Q$466,MATCH(LEFT(X331,255),LEFT('Disaggregation Data'!$J$315:$J$466,255),0))=0,"",INDEX('Disaggregation Data'!$Q$315:$Q$466,MATCH(LEFT(X331,255),LEFT('Disaggregation Data'!J$315:$J$466,255),0))),"")</f>
        <v/>
      </c>
      <c r="J331" s="441" t="str">
        <f t="array" ref="J331">IFERROR(IF(INDEX('Disaggregation Data'!$R$315:$R$466,MATCH(LEFT(X331,255),LEFT('Disaggregation Data'!$J$315:$J$466,255),0))=0,"",INDEX('Disaggregation Data'!$R$315:$R$466,MATCH(LEFT(X331,255),LEFT('Disaggregation Data'!J$315:$J$466,255),0))),"")</f>
        <v/>
      </c>
      <c r="K331" s="526"/>
      <c r="L331" s="526"/>
      <c r="M331" s="526"/>
      <c r="N331" s="526"/>
      <c r="O331" s="526"/>
      <c r="P331" s="526"/>
      <c r="Q331" s="526"/>
      <c r="R331" s="526"/>
      <c r="S331" s="526"/>
      <c r="T331" s="526"/>
      <c r="U331" s="431" t="str">
        <f t="array" ref="U331">IFERROR(IF(INDEX('Disaggregation Data'!$O$315:$O$466,MATCH(LEFT(X331,255),LEFT('Disaggregation Data'!$J$315:$J$466,255),0))=0,"",INDEX('Disaggregation Data'!$O$315:$O$466,MATCH(LEFT(X331,255),LEFT('Disaggregation Data'!J$315:$J$466,255),0))),"")</f>
        <v/>
      </c>
      <c r="V331" s="441" t="str">
        <f t="array" ref="V331">IFERROR(IF(INDEX('Disaggregation Data'!$P$315:$P$466,MATCH(LEFT(X331,255),LEFT('Disaggregation Data'!$J$315:$J$466,255),0))=0,"",INDEX('Disaggregation Data'!$P$315:$P$466,MATCH(LEFT(X331,255),LEFT('Disaggregation Data'!J$315:$J$466,255),0))),"")</f>
        <v/>
      </c>
      <c r="W331" s="527"/>
      <c r="X331" s="527" t="str">
        <f t="shared" si="24"/>
        <v/>
      </c>
      <c r="Y331" s="527">
        <f t="shared" si="25"/>
        <v>5</v>
      </c>
      <c r="Z331" s="527" t="str">
        <f t="shared" si="26"/>
        <v/>
      </c>
      <c r="AA331" s="527" t="b">
        <f t="shared" si="27"/>
        <v>0</v>
      </c>
      <c r="AB331" s="527" t="s">
        <v>1686</v>
      </c>
      <c r="AC331" s="527" t="str">
        <f t="array" ref="AC331">IFERROR(IF(INDEX('Disaggregation Records'!$G$95:$G$183,MATCH(LEFT(Z331,255),LEFT('Disaggregation Records'!$D$95:$D$183,255),0))=0,"",INDEX('Disaggregation Records'!$G$95:$G$183,MATCH(LEFT(Z331,255),LEFT('Disaggregation Records'!$D$95:$D$183,255),0))),"")</f>
        <v/>
      </c>
      <c r="AD331" s="527" t="s">
        <v>717</v>
      </c>
      <c r="AE331" s="389"/>
      <c r="AF331" s="133"/>
      <c r="AG331" s="133"/>
    </row>
    <row r="332" spans="1:33" ht="47.15" customHeight="1" x14ac:dyDescent="0.45">
      <c r="A332" s="406">
        <v>1</v>
      </c>
      <c r="B332" s="425" t="str">
        <f>IFERROR(VLOOKUP(A332,'Coverage Indicators - Section D'!$A$10:$Y$27,25,FALSE),"")</f>
        <v/>
      </c>
      <c r="C332" s="525" t="str">
        <f t="array" ref="C332">IFERROR(IF(INDEX('Disaggregation Records'!$E$95:$E$183,MATCH(LEFT(Z332,255),LEFT('Disaggregation Records'!$D$95:$D$183,255),0))=0,"",INDEX('Disaggregation Records'!$E$95:$E$183,MATCH(LEFT(Z332,255),LEFT('Disaggregation Records'!$D$95:$D$183,255),0))),"")</f>
        <v/>
      </c>
      <c r="D332" s="525" t="str">
        <f t="array" ref="D332">IFERROR(IF(INDEX('Disaggregation Records'!$F$95:$F$183,MATCH(LEFT(Z332,255),LEFT('Disaggregation Records'!$D$95:$D$183,255),0))=0,"",INDEX('Disaggregation Records'!$F$95:$F$183,MATCH(LEFT(Z332,255),LEFT('Disaggregation Records'!$D$95:$D$183,255),0))),"")</f>
        <v/>
      </c>
      <c r="E332" s="427" t="str">
        <f t="array" ref="E332">IFERROR(IF(INDEX('Disaggregation Data'!$K$315:$K$466,MATCH(LEFT(X332,255),LEFT('Disaggregation Data'!$J$315:$J$466,255),0))=0,"",INDEX('Disaggregation Data'!$K$315:$K$466,MATCH(LEFT(X332,255),LEFT('Disaggregation Data'!J$315:$J$466,255),0))),"")</f>
        <v/>
      </c>
      <c r="F332" s="428" t="str">
        <f t="array" ref="F332">IFERROR(IF(INDEX('Disaggregation Data'!$L$315:$L$466,MATCH(LEFT(X332,255),LEFT('Disaggregation Data'!$J$315:$J$466,255),0))=0,"",INDEX('Disaggregation Data'!$L$315:$L$466,MATCH(LEFT(X332,255),LEFT('Disaggregation Data'!J$315:$J$466,255),0))),"")</f>
        <v/>
      </c>
      <c r="G332" s="493" t="str">
        <f t="array" ref="G332">IFERROR(IF(INDEX('Disaggregation Data'!$M$315:$M$466,MATCH(LEFT(X332,255),LEFT('Disaggregation Data'!$J$315:$J$466,255),0))=0,(E332/F332)*100,INDEX('Disaggregation Data'!$M$315:$M$466,MATCH(LEFT(X332,255),LEFT('Disaggregation Data'!J$315:$J$466,255),0))),"")</f>
        <v/>
      </c>
      <c r="H332" s="431" t="str">
        <f t="array" ref="H332">IFERROR(IF(INDEX('Disaggregation Data'!$N$315:$N$466,MATCH(LEFT(X332,255),LEFT('Disaggregation Data'!$J$315:$J$466,255),0))=0,"",INDEX('Disaggregation Data'!$N$315:$N$466,MATCH(LEFT(X332,255),LEFT('Disaggregation Data'!J$315:$J$466,255),0))),"")</f>
        <v/>
      </c>
      <c r="I332" s="431" t="str">
        <f t="array" ref="I332">IFERROR(IF(INDEX('Disaggregation Data'!$Q$315:$Q$466,MATCH(LEFT(X332,255),LEFT('Disaggregation Data'!$J$315:$J$466,255),0))=0,"",INDEX('Disaggregation Data'!$Q$315:$Q$466,MATCH(LEFT(X332,255),LEFT('Disaggregation Data'!J$315:$J$466,255),0))),"")</f>
        <v/>
      </c>
      <c r="J332" s="441" t="str">
        <f t="array" ref="J332">IFERROR(IF(INDEX('Disaggregation Data'!$R$315:$R$466,MATCH(LEFT(X332,255),LEFT('Disaggregation Data'!$J$315:$J$466,255),0))=0,"",INDEX('Disaggregation Data'!$R$315:$R$466,MATCH(LEFT(X332,255),LEFT('Disaggregation Data'!J$315:$J$466,255),0))),"")</f>
        <v/>
      </c>
      <c r="K332" s="526"/>
      <c r="L332" s="526"/>
      <c r="M332" s="526"/>
      <c r="N332" s="526"/>
      <c r="O332" s="526"/>
      <c r="P332" s="526"/>
      <c r="Q332" s="526"/>
      <c r="R332" s="526"/>
      <c r="S332" s="526"/>
      <c r="T332" s="526"/>
      <c r="U332" s="431" t="str">
        <f t="array" ref="U332">IFERROR(IF(INDEX('Disaggregation Data'!$O$315:$O$466,MATCH(LEFT(X332,255),LEFT('Disaggregation Data'!$J$315:$J$466,255),0))=0,"",INDEX('Disaggregation Data'!$O$315:$O$466,MATCH(LEFT(X332,255),LEFT('Disaggregation Data'!J$315:$J$466,255),0))),"")</f>
        <v/>
      </c>
      <c r="V332" s="441" t="str">
        <f t="array" ref="V332">IFERROR(IF(INDEX('Disaggregation Data'!$P$315:$P$466,MATCH(LEFT(X332,255),LEFT('Disaggregation Data'!$J$315:$J$466,255),0))=0,"",INDEX('Disaggregation Data'!$P$315:$P$466,MATCH(LEFT(X332,255),LEFT('Disaggregation Data'!J$315:$J$466,255),0))),"")</f>
        <v/>
      </c>
      <c r="W332" s="527"/>
      <c r="X332" s="527" t="str">
        <f t="shared" si="24"/>
        <v/>
      </c>
      <c r="Y332" s="527">
        <f t="shared" si="25"/>
        <v>6</v>
      </c>
      <c r="Z332" s="527" t="str">
        <f t="shared" si="26"/>
        <v/>
      </c>
      <c r="AA332" s="527" t="b">
        <f t="shared" si="27"/>
        <v>0</v>
      </c>
      <c r="AB332" s="527" t="s">
        <v>1687</v>
      </c>
      <c r="AC332" s="527" t="str">
        <f t="array" ref="AC332">IFERROR(IF(INDEX('Disaggregation Records'!$G$95:$G$183,MATCH(LEFT(Z332,255),LEFT('Disaggregation Records'!$D$95:$D$183,255),0))=0,"",INDEX('Disaggregation Records'!$G$95:$G$183,MATCH(LEFT(Z332,255),LEFT('Disaggregation Records'!$D$95:$D$183,255),0))),"")</f>
        <v/>
      </c>
      <c r="AD332" s="527" t="s">
        <v>717</v>
      </c>
      <c r="AE332" s="389"/>
      <c r="AF332" s="133"/>
      <c r="AG332" s="133"/>
    </row>
    <row r="333" spans="1:33" ht="47.15" customHeight="1" x14ac:dyDescent="0.45">
      <c r="A333" s="406">
        <v>1</v>
      </c>
      <c r="B333" s="425" t="str">
        <f>IFERROR(VLOOKUP(A333,'Coverage Indicators - Section D'!$A$10:$Y$27,25,FALSE),"")</f>
        <v/>
      </c>
      <c r="C333" s="525" t="str">
        <f t="array" ref="C333">IFERROR(IF(INDEX('Disaggregation Records'!$E$95:$E$183,MATCH(LEFT(Z333,255),LEFT('Disaggregation Records'!$D$95:$D$183,255),0))=0,"",INDEX('Disaggregation Records'!$E$95:$E$183,MATCH(LEFT(Z333,255),LEFT('Disaggregation Records'!$D$95:$D$183,255),0))),"")</f>
        <v/>
      </c>
      <c r="D333" s="525" t="str">
        <f t="array" ref="D333">IFERROR(IF(INDEX('Disaggregation Records'!$F$95:$F$183,MATCH(LEFT(Z333,255),LEFT('Disaggregation Records'!$D$95:$D$183,255),0))=0,"",INDEX('Disaggregation Records'!$F$95:$F$183,MATCH(LEFT(Z333,255),LEFT('Disaggregation Records'!$D$95:$D$183,255),0))),"")</f>
        <v/>
      </c>
      <c r="E333" s="427" t="str">
        <f t="array" ref="E333">IFERROR(IF(INDEX('Disaggregation Data'!$K$315:$K$466,MATCH(LEFT(X333,255),LEFT('Disaggregation Data'!$J$315:$J$466,255),0))=0,"",INDEX('Disaggregation Data'!$K$315:$K$466,MATCH(LEFT(X333,255),LEFT('Disaggregation Data'!J$315:$J$466,255),0))),"")</f>
        <v/>
      </c>
      <c r="F333" s="428" t="str">
        <f t="array" ref="F333">IFERROR(IF(INDEX('Disaggregation Data'!$L$315:$L$466,MATCH(LEFT(X333,255),LEFT('Disaggregation Data'!$J$315:$J$466,255),0))=0,"",INDEX('Disaggregation Data'!$L$315:$L$466,MATCH(LEFT(X333,255),LEFT('Disaggregation Data'!J$315:$J$466,255),0))),"")</f>
        <v/>
      </c>
      <c r="G333" s="493" t="str">
        <f t="array" ref="G333">IFERROR(IF(INDEX('Disaggregation Data'!$M$315:$M$466,MATCH(LEFT(X333,255),LEFT('Disaggregation Data'!$J$315:$J$466,255),0))=0,(E333/F333)*100,INDEX('Disaggregation Data'!$M$315:$M$466,MATCH(LEFT(X333,255),LEFT('Disaggregation Data'!J$315:$J$466,255),0))),"")</f>
        <v/>
      </c>
      <c r="H333" s="431" t="str">
        <f t="array" ref="H333">IFERROR(IF(INDEX('Disaggregation Data'!$N$315:$N$466,MATCH(LEFT(X333,255),LEFT('Disaggregation Data'!$J$315:$J$466,255),0))=0,"",INDEX('Disaggregation Data'!$N$315:$N$466,MATCH(LEFT(X333,255),LEFT('Disaggregation Data'!J$315:$J$466,255),0))),"")</f>
        <v/>
      </c>
      <c r="I333" s="431" t="str">
        <f t="array" ref="I333">IFERROR(IF(INDEX('Disaggregation Data'!$Q$315:$Q$466,MATCH(LEFT(X333,255),LEFT('Disaggregation Data'!$J$315:$J$466,255),0))=0,"",INDEX('Disaggregation Data'!$Q$315:$Q$466,MATCH(LEFT(X333,255),LEFT('Disaggregation Data'!J$315:$J$466,255),0))),"")</f>
        <v/>
      </c>
      <c r="J333" s="441" t="str">
        <f t="array" ref="J333">IFERROR(IF(INDEX('Disaggregation Data'!$R$315:$R$466,MATCH(LEFT(X333,255),LEFT('Disaggregation Data'!$J$315:$J$466,255),0))=0,"",INDEX('Disaggregation Data'!$R$315:$R$466,MATCH(LEFT(X333,255),LEFT('Disaggregation Data'!J$315:$J$466,255),0))),"")</f>
        <v/>
      </c>
      <c r="K333" s="526"/>
      <c r="L333" s="526"/>
      <c r="M333" s="526"/>
      <c r="N333" s="526"/>
      <c r="O333" s="526"/>
      <c r="P333" s="526"/>
      <c r="Q333" s="526"/>
      <c r="R333" s="526"/>
      <c r="S333" s="526"/>
      <c r="T333" s="526"/>
      <c r="U333" s="431" t="str">
        <f t="array" ref="U333">IFERROR(IF(INDEX('Disaggregation Data'!$O$315:$O$466,MATCH(LEFT(X333,255),LEFT('Disaggregation Data'!$J$315:$J$466,255),0))=0,"",INDEX('Disaggregation Data'!$O$315:$O$466,MATCH(LEFT(X333,255),LEFT('Disaggregation Data'!J$315:$J$466,255),0))),"")</f>
        <v/>
      </c>
      <c r="V333" s="441" t="str">
        <f t="array" ref="V333">IFERROR(IF(INDEX('Disaggregation Data'!$P$315:$P$466,MATCH(LEFT(X333,255),LEFT('Disaggregation Data'!$J$315:$J$466,255),0))=0,"",INDEX('Disaggregation Data'!$P$315:$P$466,MATCH(LEFT(X333,255),LEFT('Disaggregation Data'!J$315:$J$466,255),0))),"")</f>
        <v/>
      </c>
      <c r="W333" s="527"/>
      <c r="X333" s="527" t="str">
        <f t="shared" si="24"/>
        <v/>
      </c>
      <c r="Y333" s="527">
        <f t="shared" si="25"/>
        <v>7</v>
      </c>
      <c r="Z333" s="527" t="str">
        <f t="shared" si="26"/>
        <v/>
      </c>
      <c r="AA333" s="527" t="b">
        <f t="shared" si="27"/>
        <v>0</v>
      </c>
      <c r="AB333" s="527" t="s">
        <v>1688</v>
      </c>
      <c r="AC333" s="527" t="str">
        <f t="array" ref="AC333">IFERROR(IF(INDEX('Disaggregation Records'!$G$95:$G$183,MATCH(LEFT(Z333,255),LEFT('Disaggregation Records'!$D$95:$D$183,255),0))=0,"",INDEX('Disaggregation Records'!$G$95:$G$183,MATCH(LEFT(Z333,255),LEFT('Disaggregation Records'!$D$95:$D$183,255),0))),"")</f>
        <v/>
      </c>
      <c r="AD333" s="527" t="s">
        <v>717</v>
      </c>
      <c r="AE333" s="389"/>
      <c r="AF333" s="133"/>
      <c r="AG333" s="133"/>
    </row>
    <row r="334" spans="1:33" ht="47.15" customHeight="1" x14ac:dyDescent="0.45">
      <c r="A334" s="406">
        <v>1</v>
      </c>
      <c r="B334" s="425" t="str">
        <f>IFERROR(VLOOKUP(A334,'Coverage Indicators - Section D'!$A$10:$Y$27,25,FALSE),"")</f>
        <v/>
      </c>
      <c r="C334" s="525" t="str">
        <f t="array" ref="C334">IFERROR(IF(INDEX('Disaggregation Records'!$E$95:$E$183,MATCH(LEFT(Z334,255),LEFT('Disaggregation Records'!$D$95:$D$183,255),0))=0,"",INDEX('Disaggregation Records'!$E$95:$E$183,MATCH(LEFT(Z334,255),LEFT('Disaggregation Records'!$D$95:$D$183,255),0))),"")</f>
        <v/>
      </c>
      <c r="D334" s="525" t="str">
        <f t="array" ref="D334">IFERROR(IF(INDEX('Disaggregation Records'!$F$95:$F$183,MATCH(LEFT(Z334,255),LEFT('Disaggregation Records'!$D$95:$D$183,255),0))=0,"",INDEX('Disaggregation Records'!$F$95:$F$183,MATCH(LEFT(Z334,255),LEFT('Disaggregation Records'!$D$95:$D$183,255),0))),"")</f>
        <v/>
      </c>
      <c r="E334" s="427" t="str">
        <f t="array" ref="E334">IFERROR(IF(INDEX('Disaggregation Data'!$K$315:$K$466,MATCH(LEFT(X334,255),LEFT('Disaggregation Data'!$J$315:$J$466,255),0))=0,"",INDEX('Disaggregation Data'!$K$315:$K$466,MATCH(LEFT(X334,255),LEFT('Disaggregation Data'!J$315:$J$466,255),0))),"")</f>
        <v/>
      </c>
      <c r="F334" s="428" t="str">
        <f t="array" ref="F334">IFERROR(IF(INDEX('Disaggregation Data'!$L$315:$L$466,MATCH(LEFT(X334,255),LEFT('Disaggregation Data'!$J$315:$J$466,255),0))=0,"",INDEX('Disaggregation Data'!$L$315:$L$466,MATCH(LEFT(X334,255),LEFT('Disaggregation Data'!J$315:$J$466,255),0))),"")</f>
        <v/>
      </c>
      <c r="G334" s="493" t="str">
        <f t="array" ref="G334">IFERROR(IF(INDEX('Disaggregation Data'!$M$315:$M$466,MATCH(LEFT(X334,255),LEFT('Disaggregation Data'!$J$315:$J$466,255),0))=0,(E334/F334)*100,INDEX('Disaggregation Data'!$M$315:$M$466,MATCH(LEFT(X334,255),LEFT('Disaggregation Data'!J$315:$J$466,255),0))),"")</f>
        <v/>
      </c>
      <c r="H334" s="431" t="str">
        <f t="array" ref="H334">IFERROR(IF(INDEX('Disaggregation Data'!$N$315:$N$466,MATCH(LEFT(X334,255),LEFT('Disaggregation Data'!$J$315:$J$466,255),0))=0,"",INDEX('Disaggregation Data'!$N$315:$N$466,MATCH(LEFT(X334,255),LEFT('Disaggregation Data'!J$315:$J$466,255),0))),"")</f>
        <v/>
      </c>
      <c r="I334" s="431" t="str">
        <f t="array" ref="I334">IFERROR(IF(INDEX('Disaggregation Data'!$Q$315:$Q$466,MATCH(LEFT(X334,255),LEFT('Disaggregation Data'!$J$315:$J$466,255),0))=0,"",INDEX('Disaggregation Data'!$Q$315:$Q$466,MATCH(LEFT(X334,255),LEFT('Disaggregation Data'!J$315:$J$466,255),0))),"")</f>
        <v/>
      </c>
      <c r="J334" s="441" t="str">
        <f t="array" ref="J334">IFERROR(IF(INDEX('Disaggregation Data'!$R$315:$R$466,MATCH(LEFT(X334,255),LEFT('Disaggregation Data'!$J$315:$J$466,255),0))=0,"",INDEX('Disaggregation Data'!$R$315:$R$466,MATCH(LEFT(X334,255),LEFT('Disaggregation Data'!J$315:$J$466,255),0))),"")</f>
        <v/>
      </c>
      <c r="K334" s="526"/>
      <c r="L334" s="526"/>
      <c r="M334" s="526"/>
      <c r="N334" s="526"/>
      <c r="O334" s="526"/>
      <c r="P334" s="526"/>
      <c r="Q334" s="526"/>
      <c r="R334" s="526"/>
      <c r="S334" s="526"/>
      <c r="T334" s="526"/>
      <c r="U334" s="431" t="str">
        <f t="array" ref="U334">IFERROR(IF(INDEX('Disaggregation Data'!$O$315:$O$466,MATCH(LEFT(X334,255),LEFT('Disaggregation Data'!$J$315:$J$466,255),0))=0,"",INDEX('Disaggregation Data'!$O$315:$O$466,MATCH(LEFT(X334,255),LEFT('Disaggregation Data'!J$315:$J$466,255),0))),"")</f>
        <v/>
      </c>
      <c r="V334" s="441" t="str">
        <f t="array" ref="V334">IFERROR(IF(INDEX('Disaggregation Data'!$P$315:$P$466,MATCH(LEFT(X334,255),LEFT('Disaggregation Data'!$J$315:$J$466,255),0))=0,"",INDEX('Disaggregation Data'!$P$315:$P$466,MATCH(LEFT(X334,255),LEFT('Disaggregation Data'!J$315:$J$466,255),0))),"")</f>
        <v/>
      </c>
      <c r="W334" s="527"/>
      <c r="X334" s="527" t="str">
        <f t="shared" si="24"/>
        <v/>
      </c>
      <c r="Y334" s="527">
        <f t="shared" si="25"/>
        <v>8</v>
      </c>
      <c r="Z334" s="527" t="str">
        <f t="shared" si="26"/>
        <v/>
      </c>
      <c r="AA334" s="527" t="b">
        <f t="shared" si="27"/>
        <v>0</v>
      </c>
      <c r="AB334" s="527" t="s">
        <v>1689</v>
      </c>
      <c r="AC334" s="527" t="str">
        <f t="array" ref="AC334">IFERROR(IF(INDEX('Disaggregation Records'!$G$95:$G$183,MATCH(LEFT(Z334,255),LEFT('Disaggregation Records'!$D$95:$D$183,255),0))=0,"",INDEX('Disaggregation Records'!$G$95:$G$183,MATCH(LEFT(Z334,255),LEFT('Disaggregation Records'!$D$95:$D$183,255),0))),"")</f>
        <v/>
      </c>
      <c r="AD334" s="527" t="s">
        <v>717</v>
      </c>
      <c r="AE334" s="389"/>
      <c r="AF334" s="133"/>
      <c r="AG334" s="133"/>
    </row>
    <row r="335" spans="1:33" ht="47.15" customHeight="1" x14ac:dyDescent="0.45">
      <c r="A335" s="406">
        <v>1</v>
      </c>
      <c r="B335" s="425" t="str">
        <f>IFERROR(VLOOKUP(A335,'Coverage Indicators - Section D'!$A$10:$Y$27,25,FALSE),"")</f>
        <v/>
      </c>
      <c r="C335" s="525" t="str">
        <f t="array" ref="C335">IFERROR(IF(INDEX('Disaggregation Records'!$E$95:$E$183,MATCH(LEFT(Z335,255),LEFT('Disaggregation Records'!$D$95:$D$183,255),0))=0,"",INDEX('Disaggregation Records'!$E$95:$E$183,MATCH(LEFT(Z335,255),LEFT('Disaggregation Records'!$D$95:$D$183,255),0))),"")</f>
        <v/>
      </c>
      <c r="D335" s="525" t="str">
        <f t="array" ref="D335">IFERROR(IF(INDEX('Disaggregation Records'!$F$95:$F$183,MATCH(LEFT(Z335,255),LEFT('Disaggregation Records'!$D$95:$D$183,255),0))=0,"",INDEX('Disaggregation Records'!$F$95:$F$183,MATCH(LEFT(Z335,255),LEFT('Disaggregation Records'!$D$95:$D$183,255),0))),"")</f>
        <v/>
      </c>
      <c r="E335" s="427" t="str">
        <f t="array" ref="E335">IFERROR(IF(INDEX('Disaggregation Data'!$K$315:$K$466,MATCH(LEFT(X335,255),LEFT('Disaggregation Data'!$J$315:$J$466,255),0))=0,"",INDEX('Disaggregation Data'!$K$315:$K$466,MATCH(LEFT(X335,255),LEFT('Disaggregation Data'!J$315:$J$466,255),0))),"")</f>
        <v/>
      </c>
      <c r="F335" s="428" t="str">
        <f t="array" ref="F335">IFERROR(IF(INDEX('Disaggregation Data'!$L$315:$L$466,MATCH(LEFT(X335,255),LEFT('Disaggregation Data'!$J$315:$J$466,255),0))=0,"",INDEX('Disaggregation Data'!$L$315:$L$466,MATCH(LEFT(X335,255),LEFT('Disaggregation Data'!J$315:$J$466,255),0))),"")</f>
        <v/>
      </c>
      <c r="G335" s="493" t="str">
        <f t="array" ref="G335">IFERROR(IF(INDEX('Disaggregation Data'!$M$315:$M$466,MATCH(LEFT(X335,255),LEFT('Disaggregation Data'!$J$315:$J$466,255),0))=0,(E335/F335)*100,INDEX('Disaggregation Data'!$M$315:$M$466,MATCH(LEFT(X335,255),LEFT('Disaggregation Data'!J$315:$J$466,255),0))),"")</f>
        <v/>
      </c>
      <c r="H335" s="431" t="str">
        <f t="array" ref="H335">IFERROR(IF(INDEX('Disaggregation Data'!$N$315:$N$466,MATCH(LEFT(X335,255),LEFT('Disaggregation Data'!$J$315:$J$466,255),0))=0,"",INDEX('Disaggregation Data'!$N$315:$N$466,MATCH(LEFT(X335,255),LEFT('Disaggregation Data'!J$315:$J$466,255),0))),"")</f>
        <v/>
      </c>
      <c r="I335" s="431" t="str">
        <f t="array" ref="I335">IFERROR(IF(INDEX('Disaggregation Data'!$Q$315:$Q$466,MATCH(LEFT(X335,255),LEFT('Disaggregation Data'!$J$315:$J$466,255),0))=0,"",INDEX('Disaggregation Data'!$Q$315:$Q$466,MATCH(LEFT(X335,255),LEFT('Disaggregation Data'!J$315:$J$466,255),0))),"")</f>
        <v/>
      </c>
      <c r="J335" s="441" t="str">
        <f t="array" ref="J335">IFERROR(IF(INDEX('Disaggregation Data'!$R$315:$R$466,MATCH(LEFT(X335,255),LEFT('Disaggregation Data'!$J$315:$J$466,255),0))=0,"",INDEX('Disaggregation Data'!$R$315:$R$466,MATCH(LEFT(X335,255),LEFT('Disaggregation Data'!J$315:$J$466,255),0))),"")</f>
        <v/>
      </c>
      <c r="K335" s="526"/>
      <c r="L335" s="526"/>
      <c r="M335" s="526"/>
      <c r="N335" s="526"/>
      <c r="O335" s="526"/>
      <c r="P335" s="526"/>
      <c r="Q335" s="526"/>
      <c r="R335" s="526"/>
      <c r="S335" s="526"/>
      <c r="T335" s="526"/>
      <c r="U335" s="431" t="str">
        <f t="array" ref="U335">IFERROR(IF(INDEX('Disaggregation Data'!$O$315:$O$466,MATCH(LEFT(X335,255),LEFT('Disaggregation Data'!$J$315:$J$466,255),0))=0,"",INDEX('Disaggregation Data'!$O$315:$O$466,MATCH(LEFT(X335,255),LEFT('Disaggregation Data'!J$315:$J$466,255),0))),"")</f>
        <v/>
      </c>
      <c r="V335" s="441" t="str">
        <f t="array" ref="V335">IFERROR(IF(INDEX('Disaggregation Data'!$P$315:$P$466,MATCH(LEFT(X335,255),LEFT('Disaggregation Data'!$J$315:$J$466,255),0))=0,"",INDEX('Disaggregation Data'!$P$315:$P$466,MATCH(LEFT(X335,255),LEFT('Disaggregation Data'!J$315:$J$466,255),0))),"")</f>
        <v/>
      </c>
      <c r="W335" s="527"/>
      <c r="X335" s="527" t="str">
        <f t="shared" si="24"/>
        <v/>
      </c>
      <c r="Y335" s="527">
        <f t="shared" si="25"/>
        <v>9</v>
      </c>
      <c r="Z335" s="527" t="str">
        <f t="shared" si="26"/>
        <v/>
      </c>
      <c r="AA335" s="527" t="b">
        <f t="shared" si="27"/>
        <v>0</v>
      </c>
      <c r="AB335" s="527" t="s">
        <v>1690</v>
      </c>
      <c r="AC335" s="527" t="str">
        <f t="array" ref="AC335">IFERROR(IF(INDEX('Disaggregation Records'!$G$95:$G$183,MATCH(LEFT(Z335,255),LEFT('Disaggregation Records'!$D$95:$D$183,255),0))=0,"",INDEX('Disaggregation Records'!$G$95:$G$183,MATCH(LEFT(Z335,255),LEFT('Disaggregation Records'!$D$95:$D$183,255),0))),"")</f>
        <v/>
      </c>
      <c r="AD335" s="527" t="s">
        <v>717</v>
      </c>
      <c r="AE335" s="389"/>
      <c r="AF335" s="133"/>
      <c r="AG335" s="133"/>
    </row>
    <row r="336" spans="1:33" ht="47.15" customHeight="1" x14ac:dyDescent="0.45">
      <c r="A336" s="406">
        <v>1</v>
      </c>
      <c r="B336" s="425" t="str">
        <f>IFERROR(VLOOKUP(A336,'Coverage Indicators - Section D'!$A$10:$Y$27,25,FALSE),"")</f>
        <v/>
      </c>
      <c r="C336" s="525" t="str">
        <f t="array" ref="C336">IFERROR(IF(INDEX('Disaggregation Records'!$E$95:$E$183,MATCH(LEFT(Z336,255),LEFT('Disaggregation Records'!$D$95:$D$183,255),0))=0,"",INDEX('Disaggregation Records'!$E$95:$E$183,MATCH(LEFT(Z336,255),LEFT('Disaggregation Records'!$D$95:$D$183,255),0))),"")</f>
        <v/>
      </c>
      <c r="D336" s="525" t="str">
        <f t="array" ref="D336">IFERROR(IF(INDEX('Disaggregation Records'!$F$95:$F$183,MATCH(LEFT(Z336,255),LEFT('Disaggregation Records'!$D$95:$D$183,255),0))=0,"",INDEX('Disaggregation Records'!$F$95:$F$183,MATCH(LEFT(Z336,255),LEFT('Disaggregation Records'!$D$95:$D$183,255),0))),"")</f>
        <v/>
      </c>
      <c r="E336" s="427" t="str">
        <f t="array" ref="E336">IFERROR(IF(INDEX('Disaggregation Data'!$K$315:$K$466,MATCH(LEFT(X336,255),LEFT('Disaggregation Data'!$J$315:$J$466,255),0))=0,"",INDEX('Disaggregation Data'!$K$315:$K$466,MATCH(LEFT(X336,255),LEFT('Disaggregation Data'!J$315:$J$466,255),0))),"")</f>
        <v/>
      </c>
      <c r="F336" s="428" t="str">
        <f t="array" ref="F336">IFERROR(IF(INDEX('Disaggregation Data'!$L$315:$L$466,MATCH(LEFT(X336,255),LEFT('Disaggregation Data'!$J$315:$J$466,255),0))=0,"",INDEX('Disaggregation Data'!$L$315:$L$466,MATCH(LEFT(X336,255),LEFT('Disaggregation Data'!J$315:$J$466,255),0))),"")</f>
        <v/>
      </c>
      <c r="G336" s="493" t="str">
        <f t="array" ref="G336">IFERROR(IF(INDEX('Disaggregation Data'!$M$315:$M$466,MATCH(LEFT(X336,255),LEFT('Disaggregation Data'!$J$315:$J$466,255),0))=0,(E336/F336)*100,INDEX('Disaggregation Data'!$M$315:$M$466,MATCH(LEFT(X336,255),LEFT('Disaggregation Data'!J$315:$J$466,255),0))),"")</f>
        <v/>
      </c>
      <c r="H336" s="431" t="str">
        <f t="array" ref="H336">IFERROR(IF(INDEX('Disaggregation Data'!$N$315:$N$466,MATCH(LEFT(X336,255),LEFT('Disaggregation Data'!$J$315:$J$466,255),0))=0,"",INDEX('Disaggregation Data'!$N$315:$N$466,MATCH(LEFT(X336,255),LEFT('Disaggregation Data'!J$315:$J$466,255),0))),"")</f>
        <v/>
      </c>
      <c r="I336" s="431" t="str">
        <f t="array" ref="I336">IFERROR(IF(INDEX('Disaggregation Data'!$Q$315:$Q$466,MATCH(LEFT(X336,255),LEFT('Disaggregation Data'!$J$315:$J$466,255),0))=0,"",INDEX('Disaggregation Data'!$Q$315:$Q$466,MATCH(LEFT(X336,255),LEFT('Disaggregation Data'!J$315:$J$466,255),0))),"")</f>
        <v/>
      </c>
      <c r="J336" s="441" t="str">
        <f t="array" ref="J336">IFERROR(IF(INDEX('Disaggregation Data'!$R$315:$R$466,MATCH(LEFT(X336,255),LEFT('Disaggregation Data'!$J$315:$J$466,255),0))=0,"",INDEX('Disaggregation Data'!$R$315:$R$466,MATCH(LEFT(X336,255),LEFT('Disaggregation Data'!J$315:$J$466,255),0))),"")</f>
        <v/>
      </c>
      <c r="K336" s="526"/>
      <c r="L336" s="526"/>
      <c r="M336" s="526"/>
      <c r="N336" s="526"/>
      <c r="O336" s="526"/>
      <c r="P336" s="526"/>
      <c r="Q336" s="526"/>
      <c r="R336" s="526"/>
      <c r="S336" s="526"/>
      <c r="T336" s="526"/>
      <c r="U336" s="431" t="str">
        <f t="array" ref="U336">IFERROR(IF(INDEX('Disaggregation Data'!$O$315:$O$466,MATCH(LEFT(X336,255),LEFT('Disaggregation Data'!$J$315:$J$466,255),0))=0,"",INDEX('Disaggregation Data'!$O$315:$O$466,MATCH(LEFT(X336,255),LEFT('Disaggregation Data'!J$315:$J$466,255),0))),"")</f>
        <v/>
      </c>
      <c r="V336" s="441" t="str">
        <f t="array" ref="V336">IFERROR(IF(INDEX('Disaggregation Data'!$P$315:$P$466,MATCH(LEFT(X336,255),LEFT('Disaggregation Data'!$J$315:$J$466,255),0))=0,"",INDEX('Disaggregation Data'!$P$315:$P$466,MATCH(LEFT(X336,255),LEFT('Disaggregation Data'!J$315:$J$466,255),0))),"")</f>
        <v/>
      </c>
      <c r="W336" s="527"/>
      <c r="X336" s="527" t="str">
        <f t="shared" si="24"/>
        <v/>
      </c>
      <c r="Y336" s="527">
        <f t="shared" si="25"/>
        <v>10</v>
      </c>
      <c r="Z336" s="527" t="str">
        <f t="shared" si="26"/>
        <v/>
      </c>
      <c r="AA336" s="527" t="b">
        <f t="shared" si="27"/>
        <v>0</v>
      </c>
      <c r="AB336" s="527" t="s">
        <v>1691</v>
      </c>
      <c r="AC336" s="527" t="str">
        <f t="array" ref="AC336">IFERROR(IF(INDEX('Disaggregation Records'!$G$95:$G$183,MATCH(LEFT(Z336,255),LEFT('Disaggregation Records'!$D$95:$D$183,255),0))=0,"",INDEX('Disaggregation Records'!$G$95:$G$183,MATCH(LEFT(Z336,255),LEFT('Disaggregation Records'!$D$95:$D$183,255),0))),"")</f>
        <v/>
      </c>
      <c r="AD336" s="527" t="s">
        <v>717</v>
      </c>
      <c r="AE336" s="389"/>
      <c r="AF336" s="133"/>
      <c r="AG336" s="133"/>
    </row>
    <row r="337" spans="1:33" ht="47.15" customHeight="1" x14ac:dyDescent="0.45">
      <c r="A337" s="406">
        <v>2</v>
      </c>
      <c r="B337" s="425" t="str">
        <f>IFERROR(VLOOKUP(A337,'Coverage Indicators - Section D'!$A$10:$Y$27,25,FALSE),"")</f>
        <v/>
      </c>
      <c r="C337" s="525" t="str">
        <f t="array" ref="C337">IFERROR(IF(INDEX('Disaggregation Records'!$E$95:$E$183,MATCH(LEFT(Z337,255),LEFT('Disaggregation Records'!$D$95:$D$183,255),0))=0,"",INDEX('Disaggregation Records'!$E$95:$E$183,MATCH(LEFT(Z337,255),LEFT('Disaggregation Records'!$D$95:$D$183,255),0))),"")</f>
        <v/>
      </c>
      <c r="D337" s="525" t="str">
        <f t="array" ref="D337">IFERROR(IF(INDEX('Disaggregation Records'!$F$95:$F$183,MATCH(LEFT(Z337,255),LEFT('Disaggregation Records'!$D$95:$D$183,255),0))=0,"",INDEX('Disaggregation Records'!$F$95:$F$183,MATCH(LEFT(Z337,255),LEFT('Disaggregation Records'!$D$95:$D$183,255),0))),"")</f>
        <v/>
      </c>
      <c r="E337" s="427" t="str">
        <f t="array" ref="E337">IFERROR(IF(INDEX('Disaggregation Data'!$K$315:$K$466,MATCH(LEFT(X337,255),LEFT('Disaggregation Data'!$J$315:$J$466,255),0))=0,"",INDEX('Disaggregation Data'!$K$315:$K$466,MATCH(LEFT(X337,255),LEFT('Disaggregation Data'!J$315:$J$466,255),0))),"")</f>
        <v/>
      </c>
      <c r="F337" s="428" t="str">
        <f t="array" ref="F337">IFERROR(IF(INDEX('Disaggregation Data'!$L$315:$L$466,MATCH(LEFT(X337,255),LEFT('Disaggregation Data'!$J$315:$J$466,255),0))=0,"",INDEX('Disaggregation Data'!$L$315:$L$466,MATCH(LEFT(X337,255),LEFT('Disaggregation Data'!J$315:$J$466,255),0))),"")</f>
        <v/>
      </c>
      <c r="G337" s="493" t="str">
        <f t="array" ref="G337">IFERROR(IF(INDEX('Disaggregation Data'!$M$315:$M$466,MATCH(LEFT(X337,255),LEFT('Disaggregation Data'!$J$315:$J$466,255),0))=0,(E337/F337)*100,INDEX('Disaggregation Data'!$M$315:$M$466,MATCH(LEFT(X337,255),LEFT('Disaggregation Data'!J$315:$J$466,255),0))),"")</f>
        <v/>
      </c>
      <c r="H337" s="431" t="str">
        <f t="array" ref="H337">IFERROR(IF(INDEX('Disaggregation Data'!$N$315:$N$466,MATCH(LEFT(X337,255),LEFT('Disaggregation Data'!$J$315:$J$466,255),0))=0,"",INDEX('Disaggregation Data'!$N$315:$N$466,MATCH(LEFT(X337,255),LEFT('Disaggregation Data'!J$315:$J$466,255),0))),"")</f>
        <v/>
      </c>
      <c r="I337" s="431" t="str">
        <f t="array" ref="I337">IFERROR(IF(INDEX('Disaggregation Data'!$Q$315:$Q$466,MATCH(LEFT(X337,255),LEFT('Disaggregation Data'!$J$315:$J$466,255),0))=0,"",INDEX('Disaggregation Data'!$Q$315:$Q$466,MATCH(LEFT(X337,255),LEFT('Disaggregation Data'!J$315:$J$466,255),0))),"")</f>
        <v/>
      </c>
      <c r="J337" s="441" t="str">
        <f t="array" ref="J337">IFERROR(IF(INDEX('Disaggregation Data'!$R$315:$R$466,MATCH(LEFT(X337,255),LEFT('Disaggregation Data'!$J$315:$J$466,255),0))=0,"",INDEX('Disaggregation Data'!$R$315:$R$466,MATCH(LEFT(X337,255),LEFT('Disaggregation Data'!J$315:$J$466,255),0))),"")</f>
        <v/>
      </c>
      <c r="K337" s="526"/>
      <c r="L337" s="526"/>
      <c r="M337" s="526"/>
      <c r="N337" s="526"/>
      <c r="O337" s="526"/>
      <c r="P337" s="526"/>
      <c r="Q337" s="526"/>
      <c r="R337" s="526"/>
      <c r="S337" s="526"/>
      <c r="T337" s="526"/>
      <c r="U337" s="431" t="str">
        <f t="array" ref="U337">IFERROR(IF(INDEX('Disaggregation Data'!$O$315:$O$466,MATCH(LEFT(X337,255),LEFT('Disaggregation Data'!$J$315:$J$466,255),0))=0,"",INDEX('Disaggregation Data'!$O$315:$O$466,MATCH(LEFT(X337,255),LEFT('Disaggregation Data'!J$315:$J$466,255),0))),"")</f>
        <v/>
      </c>
      <c r="V337" s="441" t="str">
        <f t="array" ref="V337">IFERROR(IF(INDEX('Disaggregation Data'!$P$315:$P$466,MATCH(LEFT(X337,255),LEFT('Disaggregation Data'!$J$315:$J$466,255),0))=0,"",INDEX('Disaggregation Data'!$P$315:$P$466,MATCH(LEFT(X337,255),LEFT('Disaggregation Data'!J$315:$J$466,255),0))),"")</f>
        <v/>
      </c>
      <c r="W337" s="527"/>
      <c r="X337" s="527" t="str">
        <f t="shared" si="24"/>
        <v/>
      </c>
      <c r="Y337" s="527">
        <f t="shared" si="25"/>
        <v>11</v>
      </c>
      <c r="Z337" s="527" t="str">
        <f t="shared" si="26"/>
        <v/>
      </c>
      <c r="AA337" s="527" t="b">
        <f t="shared" si="27"/>
        <v>0</v>
      </c>
      <c r="AB337" s="527" t="s">
        <v>1692</v>
      </c>
      <c r="AC337" s="527" t="str">
        <f t="array" ref="AC337">IFERROR(IF(INDEX('Disaggregation Records'!$G$95:$G$183,MATCH(LEFT(Z337,255),LEFT('Disaggregation Records'!$D$95:$D$183,255),0))=0,"",INDEX('Disaggregation Records'!$G$95:$G$183,MATCH(LEFT(Z337,255),LEFT('Disaggregation Records'!$D$95:$D$183,255),0))),"")</f>
        <v/>
      </c>
      <c r="AD337" s="527" t="s">
        <v>718</v>
      </c>
      <c r="AE337" s="389"/>
      <c r="AF337" s="133"/>
      <c r="AG337" s="133"/>
    </row>
    <row r="338" spans="1:33" ht="47.15" customHeight="1" x14ac:dyDescent="0.45">
      <c r="A338" s="406">
        <v>2</v>
      </c>
      <c r="B338" s="425" t="str">
        <f>IFERROR(VLOOKUP(A338,'Coverage Indicators - Section D'!$A$10:$Y$27,25,FALSE),"")</f>
        <v/>
      </c>
      <c r="C338" s="525" t="str">
        <f t="array" ref="C338">IFERROR(IF(INDEX('Disaggregation Records'!$E$95:$E$183,MATCH(LEFT(Z338,255),LEFT('Disaggregation Records'!$D$95:$D$183,255),0))=0,"",INDEX('Disaggregation Records'!$E$95:$E$183,MATCH(LEFT(Z338,255),LEFT('Disaggregation Records'!$D$95:$D$183,255),0))),"")</f>
        <v/>
      </c>
      <c r="D338" s="525" t="str">
        <f t="array" ref="D338">IFERROR(IF(INDEX('Disaggregation Records'!$F$95:$F$183,MATCH(LEFT(Z338,255),LEFT('Disaggregation Records'!$D$95:$D$183,255),0))=0,"",INDEX('Disaggregation Records'!$F$95:$F$183,MATCH(LEFT(Z338,255),LEFT('Disaggregation Records'!$D$95:$D$183,255),0))),"")</f>
        <v/>
      </c>
      <c r="E338" s="427" t="str">
        <f t="array" ref="E338">IFERROR(IF(INDEX('Disaggregation Data'!$K$315:$K$466,MATCH(LEFT(X338,255),LEFT('Disaggregation Data'!$J$315:$J$466,255),0))=0,"",INDEX('Disaggregation Data'!$K$315:$K$466,MATCH(LEFT(X338,255),LEFT('Disaggregation Data'!J$315:$J$466,255),0))),"")</f>
        <v/>
      </c>
      <c r="F338" s="428" t="str">
        <f t="array" ref="F338">IFERROR(IF(INDEX('Disaggregation Data'!$L$315:$L$466,MATCH(LEFT(X338,255),LEFT('Disaggregation Data'!$J$315:$J$466,255),0))=0,"",INDEX('Disaggregation Data'!$L$315:$L$466,MATCH(LEFT(X338,255),LEFT('Disaggregation Data'!J$315:$J$466,255),0))),"")</f>
        <v/>
      </c>
      <c r="G338" s="493" t="str">
        <f t="array" ref="G338">IFERROR(IF(INDEX('Disaggregation Data'!$M$315:$M$466,MATCH(LEFT(X338,255),LEFT('Disaggregation Data'!$J$315:$J$466,255),0))=0,(E338/F338)*100,INDEX('Disaggregation Data'!$M$315:$M$466,MATCH(LEFT(X338,255),LEFT('Disaggregation Data'!J$315:$J$466,255),0))),"")</f>
        <v/>
      </c>
      <c r="H338" s="431" t="str">
        <f t="array" ref="H338">IFERROR(IF(INDEX('Disaggregation Data'!$N$315:$N$466,MATCH(LEFT(X338,255),LEFT('Disaggregation Data'!$J$315:$J$466,255),0))=0,"",INDEX('Disaggregation Data'!$N$315:$N$466,MATCH(LEFT(X338,255),LEFT('Disaggregation Data'!J$315:$J$466,255),0))),"")</f>
        <v/>
      </c>
      <c r="I338" s="431" t="str">
        <f t="array" ref="I338">IFERROR(IF(INDEX('Disaggregation Data'!$Q$315:$Q$466,MATCH(LEFT(X338,255),LEFT('Disaggregation Data'!$J$315:$J$466,255),0))=0,"",INDEX('Disaggregation Data'!$Q$315:$Q$466,MATCH(LEFT(X338,255),LEFT('Disaggregation Data'!J$315:$J$466,255),0))),"")</f>
        <v/>
      </c>
      <c r="J338" s="441" t="str">
        <f t="array" ref="J338">IFERROR(IF(INDEX('Disaggregation Data'!$R$315:$R$466,MATCH(LEFT(X338,255),LEFT('Disaggregation Data'!$J$315:$J$466,255),0))=0,"",INDEX('Disaggregation Data'!$R$315:$R$466,MATCH(LEFT(X338,255),LEFT('Disaggregation Data'!J$315:$J$466,255),0))),"")</f>
        <v/>
      </c>
      <c r="K338" s="526"/>
      <c r="L338" s="526"/>
      <c r="M338" s="526"/>
      <c r="N338" s="526"/>
      <c r="O338" s="526"/>
      <c r="P338" s="526"/>
      <c r="Q338" s="526"/>
      <c r="R338" s="526"/>
      <c r="S338" s="526"/>
      <c r="T338" s="526"/>
      <c r="U338" s="431" t="str">
        <f t="array" ref="U338">IFERROR(IF(INDEX('Disaggregation Data'!$O$315:$O$466,MATCH(LEFT(X338,255),LEFT('Disaggregation Data'!$J$315:$J$466,255),0))=0,"",INDEX('Disaggregation Data'!$O$315:$O$466,MATCH(LEFT(X338,255),LEFT('Disaggregation Data'!J$315:$J$466,255),0))),"")</f>
        <v/>
      </c>
      <c r="V338" s="441" t="str">
        <f t="array" ref="V338">IFERROR(IF(INDEX('Disaggregation Data'!$P$315:$P$466,MATCH(LEFT(X338,255),LEFT('Disaggregation Data'!$J$315:$J$466,255),0))=0,"",INDEX('Disaggregation Data'!$P$315:$P$466,MATCH(LEFT(X338,255),LEFT('Disaggregation Data'!J$315:$J$466,255),0))),"")</f>
        <v/>
      </c>
      <c r="W338" s="527"/>
      <c r="X338" s="527" t="str">
        <f t="shared" si="24"/>
        <v/>
      </c>
      <c r="Y338" s="527">
        <f t="shared" si="25"/>
        <v>12</v>
      </c>
      <c r="Z338" s="527" t="str">
        <f t="shared" si="26"/>
        <v/>
      </c>
      <c r="AA338" s="527" t="b">
        <f t="shared" si="27"/>
        <v>0</v>
      </c>
      <c r="AB338" s="527" t="s">
        <v>1693</v>
      </c>
      <c r="AC338" s="527" t="str">
        <f t="array" ref="AC338">IFERROR(IF(INDEX('Disaggregation Records'!$G$95:$G$183,MATCH(LEFT(Z338,255),LEFT('Disaggregation Records'!$D$95:$D$183,255),0))=0,"",INDEX('Disaggregation Records'!$G$95:$G$183,MATCH(LEFT(Z338,255),LEFT('Disaggregation Records'!$D$95:$D$183,255),0))),"")</f>
        <v/>
      </c>
      <c r="AD338" s="527" t="s">
        <v>718</v>
      </c>
      <c r="AE338" s="389"/>
      <c r="AF338" s="133"/>
      <c r="AG338" s="133"/>
    </row>
    <row r="339" spans="1:33" ht="47.15" customHeight="1" x14ac:dyDescent="0.45">
      <c r="A339" s="406">
        <v>2</v>
      </c>
      <c r="B339" s="425" t="str">
        <f>IFERROR(VLOOKUP(A339,'Coverage Indicators - Section D'!$A$10:$Y$27,25,FALSE),"")</f>
        <v/>
      </c>
      <c r="C339" s="525" t="str">
        <f t="array" ref="C339">IFERROR(IF(INDEX('Disaggregation Records'!$E$95:$E$183,MATCH(LEFT(Z339,255),LEFT('Disaggregation Records'!$D$95:$D$183,255),0))=0,"",INDEX('Disaggregation Records'!$E$95:$E$183,MATCH(LEFT(Z339,255),LEFT('Disaggregation Records'!$D$95:$D$183,255),0))),"")</f>
        <v/>
      </c>
      <c r="D339" s="525" t="str">
        <f t="array" ref="D339">IFERROR(IF(INDEX('Disaggregation Records'!$F$95:$F$183,MATCH(LEFT(Z339,255),LEFT('Disaggregation Records'!$D$95:$D$183,255),0))=0,"",INDEX('Disaggregation Records'!$F$95:$F$183,MATCH(LEFT(Z339,255),LEFT('Disaggregation Records'!$D$95:$D$183,255),0))),"")</f>
        <v/>
      </c>
      <c r="E339" s="427" t="str">
        <f t="array" ref="E339">IFERROR(IF(INDEX('Disaggregation Data'!$K$315:$K$466,MATCH(LEFT(X339,255),LEFT('Disaggregation Data'!$J$315:$J$466,255),0))=0,"",INDEX('Disaggregation Data'!$K$315:$K$466,MATCH(LEFT(X339,255),LEFT('Disaggregation Data'!J$315:$J$466,255),0))),"")</f>
        <v/>
      </c>
      <c r="F339" s="428" t="str">
        <f t="array" ref="F339">IFERROR(IF(INDEX('Disaggregation Data'!$L$315:$L$466,MATCH(LEFT(X339,255),LEFT('Disaggregation Data'!$J$315:$J$466,255),0))=0,"",INDEX('Disaggregation Data'!$L$315:$L$466,MATCH(LEFT(X339,255),LEFT('Disaggregation Data'!J$315:$J$466,255),0))),"")</f>
        <v/>
      </c>
      <c r="G339" s="493" t="str">
        <f t="array" ref="G339">IFERROR(IF(INDEX('Disaggregation Data'!$M$315:$M$466,MATCH(LEFT(X339,255),LEFT('Disaggregation Data'!$J$315:$J$466,255),0))=0,(E339/F339)*100,INDEX('Disaggregation Data'!$M$315:$M$466,MATCH(LEFT(X339,255),LEFT('Disaggregation Data'!J$315:$J$466,255),0))),"")</f>
        <v/>
      </c>
      <c r="H339" s="431" t="str">
        <f t="array" ref="H339">IFERROR(IF(INDEX('Disaggregation Data'!$N$315:$N$466,MATCH(LEFT(X339,255),LEFT('Disaggregation Data'!$J$315:$J$466,255),0))=0,"",INDEX('Disaggregation Data'!$N$315:$N$466,MATCH(LEFT(X339,255),LEFT('Disaggregation Data'!J$315:$J$466,255),0))),"")</f>
        <v/>
      </c>
      <c r="I339" s="431" t="str">
        <f t="array" ref="I339">IFERROR(IF(INDEX('Disaggregation Data'!$Q$315:$Q$466,MATCH(LEFT(X339,255),LEFT('Disaggregation Data'!$J$315:$J$466,255),0))=0,"",INDEX('Disaggregation Data'!$Q$315:$Q$466,MATCH(LEFT(X339,255),LEFT('Disaggregation Data'!J$315:$J$466,255),0))),"")</f>
        <v/>
      </c>
      <c r="J339" s="441" t="str">
        <f t="array" ref="J339">IFERROR(IF(INDEX('Disaggregation Data'!$R$315:$R$466,MATCH(LEFT(X339,255),LEFT('Disaggregation Data'!$J$315:$J$466,255),0))=0,"",INDEX('Disaggregation Data'!$R$315:$R$466,MATCH(LEFT(X339,255),LEFT('Disaggregation Data'!J$315:$J$466,255),0))),"")</f>
        <v/>
      </c>
      <c r="K339" s="526"/>
      <c r="L339" s="526"/>
      <c r="M339" s="526"/>
      <c r="N339" s="526"/>
      <c r="O339" s="526"/>
      <c r="P339" s="526"/>
      <c r="Q339" s="526"/>
      <c r="R339" s="526"/>
      <c r="S339" s="526"/>
      <c r="T339" s="526"/>
      <c r="U339" s="431" t="str">
        <f t="array" ref="U339">IFERROR(IF(INDEX('Disaggregation Data'!$O$315:$O$466,MATCH(LEFT(X339,255),LEFT('Disaggregation Data'!$J$315:$J$466,255),0))=0,"",INDEX('Disaggregation Data'!$O$315:$O$466,MATCH(LEFT(X339,255),LEFT('Disaggregation Data'!J$315:$J$466,255),0))),"")</f>
        <v/>
      </c>
      <c r="V339" s="441" t="str">
        <f t="array" ref="V339">IFERROR(IF(INDEX('Disaggregation Data'!$P$315:$P$466,MATCH(LEFT(X339,255),LEFT('Disaggregation Data'!$J$315:$J$466,255),0))=0,"",INDEX('Disaggregation Data'!$P$315:$P$466,MATCH(LEFT(X339,255),LEFT('Disaggregation Data'!J$315:$J$466,255),0))),"")</f>
        <v/>
      </c>
      <c r="W339" s="527"/>
      <c r="X339" s="527" t="str">
        <f t="shared" si="24"/>
        <v/>
      </c>
      <c r="Y339" s="527">
        <f t="shared" si="25"/>
        <v>13</v>
      </c>
      <c r="Z339" s="527" t="str">
        <f t="shared" si="26"/>
        <v/>
      </c>
      <c r="AA339" s="527" t="b">
        <f t="shared" si="27"/>
        <v>0</v>
      </c>
      <c r="AB339" s="527" t="s">
        <v>1694</v>
      </c>
      <c r="AC339" s="527" t="str">
        <f t="array" ref="AC339">IFERROR(IF(INDEX('Disaggregation Records'!$G$95:$G$183,MATCH(LEFT(Z339,255),LEFT('Disaggregation Records'!$D$95:$D$183,255),0))=0,"",INDEX('Disaggregation Records'!$G$95:$G$183,MATCH(LEFT(Z339,255),LEFT('Disaggregation Records'!$D$95:$D$183,255),0))),"")</f>
        <v/>
      </c>
      <c r="AD339" s="527" t="s">
        <v>718</v>
      </c>
      <c r="AE339" s="389"/>
      <c r="AF339" s="133"/>
      <c r="AG339" s="133"/>
    </row>
    <row r="340" spans="1:33" ht="47.15" customHeight="1" x14ac:dyDescent="0.45">
      <c r="A340" s="406">
        <v>2</v>
      </c>
      <c r="B340" s="425" t="str">
        <f>IFERROR(VLOOKUP(A340,'Coverage Indicators - Section D'!$A$10:$Y$27,25,FALSE),"")</f>
        <v/>
      </c>
      <c r="C340" s="525" t="str">
        <f t="array" ref="C340">IFERROR(IF(INDEX('Disaggregation Records'!$E$95:$E$183,MATCH(LEFT(Z340,255),LEFT('Disaggregation Records'!$D$95:$D$183,255),0))=0,"",INDEX('Disaggregation Records'!$E$95:$E$183,MATCH(LEFT(Z340,255),LEFT('Disaggregation Records'!$D$95:$D$183,255),0))),"")</f>
        <v/>
      </c>
      <c r="D340" s="525" t="str">
        <f t="array" ref="D340">IFERROR(IF(INDEX('Disaggregation Records'!$F$95:$F$183,MATCH(LEFT(Z340,255),LEFT('Disaggregation Records'!$D$95:$D$183,255),0))=0,"",INDEX('Disaggregation Records'!$F$95:$F$183,MATCH(LEFT(Z340,255),LEFT('Disaggregation Records'!$D$95:$D$183,255),0))),"")</f>
        <v/>
      </c>
      <c r="E340" s="427" t="str">
        <f t="array" ref="E340">IFERROR(IF(INDEX('Disaggregation Data'!$K$315:$K$466,MATCH(LEFT(X340,255),LEFT('Disaggregation Data'!$J$315:$J$466,255),0))=0,"",INDEX('Disaggregation Data'!$K$315:$K$466,MATCH(LEFT(X340,255),LEFT('Disaggregation Data'!J$315:$J$466,255),0))),"")</f>
        <v/>
      </c>
      <c r="F340" s="428" t="str">
        <f t="array" ref="F340">IFERROR(IF(INDEX('Disaggregation Data'!$L$315:$L$466,MATCH(LEFT(X340,255),LEFT('Disaggregation Data'!$J$315:$J$466,255),0))=0,"",INDEX('Disaggregation Data'!$L$315:$L$466,MATCH(LEFT(X340,255),LEFT('Disaggregation Data'!J$315:$J$466,255),0))),"")</f>
        <v/>
      </c>
      <c r="G340" s="493" t="str">
        <f t="array" ref="G340">IFERROR(IF(INDEX('Disaggregation Data'!$M$315:$M$466,MATCH(LEFT(X340,255),LEFT('Disaggregation Data'!$J$315:$J$466,255),0))=0,(E340/F340)*100,INDEX('Disaggregation Data'!$M$315:$M$466,MATCH(LEFT(X340,255),LEFT('Disaggregation Data'!J$315:$J$466,255),0))),"")</f>
        <v/>
      </c>
      <c r="H340" s="431" t="str">
        <f t="array" ref="H340">IFERROR(IF(INDEX('Disaggregation Data'!$N$315:$N$466,MATCH(LEFT(X340,255),LEFT('Disaggregation Data'!$J$315:$J$466,255),0))=0,"",INDEX('Disaggregation Data'!$N$315:$N$466,MATCH(LEFT(X340,255),LEFT('Disaggregation Data'!J$315:$J$466,255),0))),"")</f>
        <v/>
      </c>
      <c r="I340" s="431" t="str">
        <f t="array" ref="I340">IFERROR(IF(INDEX('Disaggregation Data'!$Q$315:$Q$466,MATCH(LEFT(X340,255),LEFT('Disaggregation Data'!$J$315:$J$466,255),0))=0,"",INDEX('Disaggregation Data'!$Q$315:$Q$466,MATCH(LEFT(X340,255),LEFT('Disaggregation Data'!J$315:$J$466,255),0))),"")</f>
        <v/>
      </c>
      <c r="J340" s="441" t="str">
        <f t="array" ref="J340">IFERROR(IF(INDEX('Disaggregation Data'!$R$315:$R$466,MATCH(LEFT(X340,255),LEFT('Disaggregation Data'!$J$315:$J$466,255),0))=0,"",INDEX('Disaggregation Data'!$R$315:$R$466,MATCH(LEFT(X340,255),LEFT('Disaggregation Data'!J$315:$J$466,255),0))),"")</f>
        <v/>
      </c>
      <c r="K340" s="526"/>
      <c r="L340" s="526"/>
      <c r="M340" s="526"/>
      <c r="N340" s="526"/>
      <c r="O340" s="526"/>
      <c r="P340" s="526"/>
      <c r="Q340" s="526"/>
      <c r="R340" s="526"/>
      <c r="S340" s="526"/>
      <c r="T340" s="526"/>
      <c r="U340" s="431" t="str">
        <f t="array" ref="U340">IFERROR(IF(INDEX('Disaggregation Data'!$O$315:$O$466,MATCH(LEFT(X340,255),LEFT('Disaggregation Data'!$J$315:$J$466,255),0))=0,"",INDEX('Disaggregation Data'!$O$315:$O$466,MATCH(LEFT(X340,255),LEFT('Disaggregation Data'!J$315:$J$466,255),0))),"")</f>
        <v/>
      </c>
      <c r="V340" s="441" t="str">
        <f t="array" ref="V340">IFERROR(IF(INDEX('Disaggregation Data'!$P$315:$P$466,MATCH(LEFT(X340,255),LEFT('Disaggregation Data'!$J$315:$J$466,255),0))=0,"",INDEX('Disaggregation Data'!$P$315:$P$466,MATCH(LEFT(X340,255),LEFT('Disaggregation Data'!J$315:$J$466,255),0))),"")</f>
        <v/>
      </c>
      <c r="W340" s="527"/>
      <c r="X340" s="527" t="str">
        <f t="shared" si="24"/>
        <v/>
      </c>
      <c r="Y340" s="527">
        <f t="shared" si="25"/>
        <v>14</v>
      </c>
      <c r="Z340" s="527" t="str">
        <f t="shared" si="26"/>
        <v/>
      </c>
      <c r="AA340" s="527" t="b">
        <f t="shared" si="27"/>
        <v>0</v>
      </c>
      <c r="AB340" s="527" t="s">
        <v>1695</v>
      </c>
      <c r="AC340" s="527" t="str">
        <f t="array" ref="AC340">IFERROR(IF(INDEX('Disaggregation Records'!$G$95:$G$183,MATCH(LEFT(Z340,255),LEFT('Disaggregation Records'!$D$95:$D$183,255),0))=0,"",INDEX('Disaggregation Records'!$G$95:$G$183,MATCH(LEFT(Z340,255),LEFT('Disaggregation Records'!$D$95:$D$183,255),0))),"")</f>
        <v/>
      </c>
      <c r="AD340" s="527" t="s">
        <v>718</v>
      </c>
      <c r="AE340" s="389"/>
      <c r="AF340" s="133"/>
      <c r="AG340" s="133"/>
    </row>
    <row r="341" spans="1:33" ht="47.15" customHeight="1" x14ac:dyDescent="0.45">
      <c r="A341" s="406">
        <v>2</v>
      </c>
      <c r="B341" s="425" t="str">
        <f>IFERROR(VLOOKUP(A341,'Coverage Indicators - Section D'!$A$10:$Y$27,25,FALSE),"")</f>
        <v/>
      </c>
      <c r="C341" s="525" t="str">
        <f t="array" ref="C341">IFERROR(IF(INDEX('Disaggregation Records'!$E$95:$E$183,MATCH(LEFT(Z341,255),LEFT('Disaggregation Records'!$D$95:$D$183,255),0))=0,"",INDEX('Disaggregation Records'!$E$95:$E$183,MATCH(LEFT(Z341,255),LEFT('Disaggregation Records'!$D$95:$D$183,255),0))),"")</f>
        <v/>
      </c>
      <c r="D341" s="525" t="str">
        <f t="array" ref="D341">IFERROR(IF(INDEX('Disaggregation Records'!$F$95:$F$183,MATCH(LEFT(Z341,255),LEFT('Disaggregation Records'!$D$95:$D$183,255),0))=0,"",INDEX('Disaggregation Records'!$F$95:$F$183,MATCH(LEFT(Z341,255),LEFT('Disaggregation Records'!$D$95:$D$183,255),0))),"")</f>
        <v/>
      </c>
      <c r="E341" s="427" t="str">
        <f t="array" ref="E341">IFERROR(IF(INDEX('Disaggregation Data'!$K$315:$K$466,MATCH(LEFT(X341,255),LEFT('Disaggregation Data'!$J$315:$J$466,255),0))=0,"",INDEX('Disaggregation Data'!$K$315:$K$466,MATCH(LEFT(X341,255),LEFT('Disaggregation Data'!J$315:$J$466,255),0))),"")</f>
        <v/>
      </c>
      <c r="F341" s="428" t="str">
        <f t="array" ref="F341">IFERROR(IF(INDEX('Disaggregation Data'!$L$315:$L$466,MATCH(LEFT(X341,255),LEFT('Disaggregation Data'!$J$315:$J$466,255),0))=0,"",INDEX('Disaggregation Data'!$L$315:$L$466,MATCH(LEFT(X341,255),LEFT('Disaggregation Data'!J$315:$J$466,255),0))),"")</f>
        <v/>
      </c>
      <c r="G341" s="493" t="str">
        <f t="array" ref="G341">IFERROR(IF(INDEX('Disaggregation Data'!$M$315:$M$466,MATCH(LEFT(X341,255),LEFT('Disaggregation Data'!$J$315:$J$466,255),0))=0,(E341/F341)*100,INDEX('Disaggregation Data'!$M$315:$M$466,MATCH(LEFT(X341,255),LEFT('Disaggregation Data'!J$315:$J$466,255),0))),"")</f>
        <v/>
      </c>
      <c r="H341" s="431" t="str">
        <f t="array" ref="H341">IFERROR(IF(INDEX('Disaggregation Data'!$N$315:$N$466,MATCH(LEFT(X341,255),LEFT('Disaggregation Data'!$J$315:$J$466,255),0))=0,"",INDEX('Disaggregation Data'!$N$315:$N$466,MATCH(LEFT(X341,255),LEFT('Disaggregation Data'!J$315:$J$466,255),0))),"")</f>
        <v/>
      </c>
      <c r="I341" s="431" t="str">
        <f t="array" ref="I341">IFERROR(IF(INDEX('Disaggregation Data'!$Q$315:$Q$466,MATCH(LEFT(X341,255),LEFT('Disaggregation Data'!$J$315:$J$466,255),0))=0,"",INDEX('Disaggregation Data'!$Q$315:$Q$466,MATCH(LEFT(X341,255),LEFT('Disaggregation Data'!J$315:$J$466,255),0))),"")</f>
        <v/>
      </c>
      <c r="J341" s="441" t="str">
        <f t="array" ref="J341">IFERROR(IF(INDEX('Disaggregation Data'!$R$315:$R$466,MATCH(LEFT(X341,255),LEFT('Disaggregation Data'!$J$315:$J$466,255),0))=0,"",INDEX('Disaggregation Data'!$R$315:$R$466,MATCH(LEFT(X341,255),LEFT('Disaggregation Data'!J$315:$J$466,255),0))),"")</f>
        <v/>
      </c>
      <c r="K341" s="526"/>
      <c r="L341" s="526"/>
      <c r="M341" s="526"/>
      <c r="N341" s="526"/>
      <c r="O341" s="526"/>
      <c r="P341" s="526"/>
      <c r="Q341" s="526"/>
      <c r="R341" s="526"/>
      <c r="S341" s="526"/>
      <c r="T341" s="526"/>
      <c r="U341" s="431" t="str">
        <f t="array" ref="U341">IFERROR(IF(INDEX('Disaggregation Data'!$O$315:$O$466,MATCH(LEFT(X341,255),LEFT('Disaggregation Data'!$J$315:$J$466,255),0))=0,"",INDEX('Disaggregation Data'!$O$315:$O$466,MATCH(LEFT(X341,255),LEFT('Disaggregation Data'!J$315:$J$466,255),0))),"")</f>
        <v/>
      </c>
      <c r="V341" s="441" t="str">
        <f t="array" ref="V341">IFERROR(IF(INDEX('Disaggregation Data'!$P$315:$P$466,MATCH(LEFT(X341,255),LEFT('Disaggregation Data'!$J$315:$J$466,255),0))=0,"",INDEX('Disaggregation Data'!$P$315:$P$466,MATCH(LEFT(X341,255),LEFT('Disaggregation Data'!J$315:$J$466,255),0))),"")</f>
        <v/>
      </c>
      <c r="W341" s="527"/>
      <c r="X341" s="527" t="str">
        <f t="shared" si="24"/>
        <v/>
      </c>
      <c r="Y341" s="527">
        <f t="shared" si="25"/>
        <v>15</v>
      </c>
      <c r="Z341" s="527" t="str">
        <f t="shared" si="26"/>
        <v/>
      </c>
      <c r="AA341" s="527" t="b">
        <f t="shared" si="27"/>
        <v>0</v>
      </c>
      <c r="AB341" s="527" t="s">
        <v>1696</v>
      </c>
      <c r="AC341" s="527" t="str">
        <f t="array" ref="AC341">IFERROR(IF(INDEX('Disaggregation Records'!$G$95:$G$183,MATCH(LEFT(Z341,255),LEFT('Disaggregation Records'!$D$95:$D$183,255),0))=0,"",INDEX('Disaggregation Records'!$G$95:$G$183,MATCH(LEFT(Z341,255),LEFT('Disaggregation Records'!$D$95:$D$183,255),0))),"")</f>
        <v/>
      </c>
      <c r="AD341" s="527" t="s">
        <v>718</v>
      </c>
      <c r="AE341" s="389"/>
      <c r="AF341" s="133"/>
      <c r="AG341" s="133"/>
    </row>
    <row r="342" spans="1:33" ht="47.15" customHeight="1" x14ac:dyDescent="0.45">
      <c r="A342" s="406">
        <v>2</v>
      </c>
      <c r="B342" s="425" t="str">
        <f>IFERROR(VLOOKUP(A342,'Coverage Indicators - Section D'!$A$10:$Y$27,25,FALSE),"")</f>
        <v/>
      </c>
      <c r="C342" s="525" t="str">
        <f t="array" ref="C342">IFERROR(IF(INDEX('Disaggregation Records'!$E$95:$E$183,MATCH(LEFT(Z342,255),LEFT('Disaggregation Records'!$D$95:$D$183,255),0))=0,"",INDEX('Disaggregation Records'!$E$95:$E$183,MATCH(LEFT(Z342,255),LEFT('Disaggregation Records'!$D$95:$D$183,255),0))),"")</f>
        <v/>
      </c>
      <c r="D342" s="525" t="str">
        <f t="array" ref="D342">IFERROR(IF(INDEX('Disaggregation Records'!$F$95:$F$183,MATCH(LEFT(Z342,255),LEFT('Disaggregation Records'!$D$95:$D$183,255),0))=0,"",INDEX('Disaggregation Records'!$F$95:$F$183,MATCH(LEFT(Z342,255),LEFT('Disaggregation Records'!$D$95:$D$183,255),0))),"")</f>
        <v/>
      </c>
      <c r="E342" s="427" t="str">
        <f t="array" ref="E342">IFERROR(IF(INDEX('Disaggregation Data'!$K$315:$K$466,MATCH(LEFT(X342,255),LEFT('Disaggregation Data'!$J$315:$J$466,255),0))=0,"",INDEX('Disaggregation Data'!$K$315:$K$466,MATCH(LEFT(X342,255),LEFT('Disaggregation Data'!J$315:$J$466,255),0))),"")</f>
        <v/>
      </c>
      <c r="F342" s="428" t="str">
        <f t="array" ref="F342">IFERROR(IF(INDEX('Disaggregation Data'!$L$315:$L$466,MATCH(LEFT(X342,255),LEFT('Disaggregation Data'!$J$315:$J$466,255),0))=0,"",INDEX('Disaggregation Data'!$L$315:$L$466,MATCH(LEFT(X342,255),LEFT('Disaggregation Data'!J$315:$J$466,255),0))),"")</f>
        <v/>
      </c>
      <c r="G342" s="493" t="str">
        <f t="array" ref="G342">IFERROR(IF(INDEX('Disaggregation Data'!$M$315:$M$466,MATCH(LEFT(X342,255),LEFT('Disaggregation Data'!$J$315:$J$466,255),0))=0,(E342/F342)*100,INDEX('Disaggregation Data'!$M$315:$M$466,MATCH(LEFT(X342,255),LEFT('Disaggregation Data'!J$315:$J$466,255),0))),"")</f>
        <v/>
      </c>
      <c r="H342" s="431" t="str">
        <f t="array" ref="H342">IFERROR(IF(INDEX('Disaggregation Data'!$N$315:$N$466,MATCH(LEFT(X342,255),LEFT('Disaggregation Data'!$J$315:$J$466,255),0))=0,"",INDEX('Disaggregation Data'!$N$315:$N$466,MATCH(LEFT(X342,255),LEFT('Disaggregation Data'!J$315:$J$466,255),0))),"")</f>
        <v/>
      </c>
      <c r="I342" s="431" t="str">
        <f t="array" ref="I342">IFERROR(IF(INDEX('Disaggregation Data'!$Q$315:$Q$466,MATCH(LEFT(X342,255),LEFT('Disaggregation Data'!$J$315:$J$466,255),0))=0,"",INDEX('Disaggregation Data'!$Q$315:$Q$466,MATCH(LEFT(X342,255),LEFT('Disaggregation Data'!J$315:$J$466,255),0))),"")</f>
        <v/>
      </c>
      <c r="J342" s="441" t="str">
        <f t="array" ref="J342">IFERROR(IF(INDEX('Disaggregation Data'!$R$315:$R$466,MATCH(LEFT(X342,255),LEFT('Disaggregation Data'!$J$315:$J$466,255),0))=0,"",INDEX('Disaggregation Data'!$R$315:$R$466,MATCH(LEFT(X342,255),LEFT('Disaggregation Data'!J$315:$J$466,255),0))),"")</f>
        <v/>
      </c>
      <c r="K342" s="526"/>
      <c r="L342" s="526"/>
      <c r="M342" s="526"/>
      <c r="N342" s="526"/>
      <c r="O342" s="526"/>
      <c r="P342" s="526"/>
      <c r="Q342" s="526"/>
      <c r="R342" s="526"/>
      <c r="S342" s="526"/>
      <c r="T342" s="526"/>
      <c r="U342" s="431" t="str">
        <f t="array" ref="U342">IFERROR(IF(INDEX('Disaggregation Data'!$O$315:$O$466,MATCH(LEFT(X342,255),LEFT('Disaggregation Data'!$J$315:$J$466,255),0))=0,"",INDEX('Disaggregation Data'!$O$315:$O$466,MATCH(LEFT(X342,255),LEFT('Disaggregation Data'!J$315:$J$466,255),0))),"")</f>
        <v/>
      </c>
      <c r="V342" s="441" t="str">
        <f t="array" ref="V342">IFERROR(IF(INDEX('Disaggregation Data'!$P$315:$P$466,MATCH(LEFT(X342,255),LEFT('Disaggregation Data'!$J$315:$J$466,255),0))=0,"",INDEX('Disaggregation Data'!$P$315:$P$466,MATCH(LEFT(X342,255),LEFT('Disaggregation Data'!J$315:$J$466,255),0))),"")</f>
        <v/>
      </c>
      <c r="W342" s="527"/>
      <c r="X342" s="527" t="str">
        <f t="shared" si="24"/>
        <v/>
      </c>
      <c r="Y342" s="527">
        <f t="shared" si="25"/>
        <v>16</v>
      </c>
      <c r="Z342" s="527" t="str">
        <f t="shared" si="26"/>
        <v/>
      </c>
      <c r="AA342" s="527" t="b">
        <f t="shared" si="27"/>
        <v>0</v>
      </c>
      <c r="AB342" s="527" t="s">
        <v>1697</v>
      </c>
      <c r="AC342" s="527" t="str">
        <f t="array" ref="AC342">IFERROR(IF(INDEX('Disaggregation Records'!$G$95:$G$183,MATCH(LEFT(Z342,255),LEFT('Disaggregation Records'!$D$95:$D$183,255),0))=0,"",INDEX('Disaggregation Records'!$G$95:$G$183,MATCH(LEFT(Z342,255),LEFT('Disaggregation Records'!$D$95:$D$183,255),0))),"")</f>
        <v/>
      </c>
      <c r="AD342" s="527" t="s">
        <v>718</v>
      </c>
      <c r="AE342" s="389"/>
      <c r="AF342" s="133"/>
      <c r="AG342" s="133"/>
    </row>
    <row r="343" spans="1:33" ht="47.15" customHeight="1" x14ac:dyDescent="0.45">
      <c r="A343" s="406">
        <v>2</v>
      </c>
      <c r="B343" s="425" t="str">
        <f>IFERROR(VLOOKUP(A343,'Coverage Indicators - Section D'!$A$10:$Y$27,25,FALSE),"")</f>
        <v/>
      </c>
      <c r="C343" s="525" t="str">
        <f t="array" ref="C343">IFERROR(IF(INDEX('Disaggregation Records'!$E$95:$E$183,MATCH(LEFT(Z343,255),LEFT('Disaggregation Records'!$D$95:$D$183,255),0))=0,"",INDEX('Disaggregation Records'!$E$95:$E$183,MATCH(LEFT(Z343,255),LEFT('Disaggregation Records'!$D$95:$D$183,255),0))),"")</f>
        <v/>
      </c>
      <c r="D343" s="525" t="str">
        <f t="array" ref="D343">IFERROR(IF(INDEX('Disaggregation Records'!$F$95:$F$183,MATCH(LEFT(Z343,255),LEFT('Disaggregation Records'!$D$95:$D$183,255),0))=0,"",INDEX('Disaggregation Records'!$F$95:$F$183,MATCH(LEFT(Z343,255),LEFT('Disaggregation Records'!$D$95:$D$183,255),0))),"")</f>
        <v/>
      </c>
      <c r="E343" s="427" t="str">
        <f t="array" ref="E343">IFERROR(IF(INDEX('Disaggregation Data'!$K$315:$K$466,MATCH(LEFT(X343,255),LEFT('Disaggregation Data'!$J$315:$J$466,255),0))=0,"",INDEX('Disaggregation Data'!$K$315:$K$466,MATCH(LEFT(X343,255),LEFT('Disaggregation Data'!J$315:$J$466,255),0))),"")</f>
        <v/>
      </c>
      <c r="F343" s="428" t="str">
        <f t="array" ref="F343">IFERROR(IF(INDEX('Disaggregation Data'!$L$315:$L$466,MATCH(LEFT(X343,255),LEFT('Disaggregation Data'!$J$315:$J$466,255),0))=0,"",INDEX('Disaggregation Data'!$L$315:$L$466,MATCH(LEFT(X343,255),LEFT('Disaggregation Data'!J$315:$J$466,255),0))),"")</f>
        <v/>
      </c>
      <c r="G343" s="493" t="str">
        <f t="array" ref="G343">IFERROR(IF(INDEX('Disaggregation Data'!$M$315:$M$466,MATCH(LEFT(X343,255),LEFT('Disaggregation Data'!$J$315:$J$466,255),0))=0,(E343/F343)*100,INDEX('Disaggregation Data'!$M$315:$M$466,MATCH(LEFT(X343,255),LEFT('Disaggregation Data'!J$315:$J$466,255),0))),"")</f>
        <v/>
      </c>
      <c r="H343" s="431" t="str">
        <f t="array" ref="H343">IFERROR(IF(INDEX('Disaggregation Data'!$N$315:$N$466,MATCH(LEFT(X343,255),LEFT('Disaggregation Data'!$J$315:$J$466,255),0))=0,"",INDEX('Disaggregation Data'!$N$315:$N$466,MATCH(LEFT(X343,255),LEFT('Disaggregation Data'!J$315:$J$466,255),0))),"")</f>
        <v/>
      </c>
      <c r="I343" s="431" t="str">
        <f t="array" ref="I343">IFERROR(IF(INDEX('Disaggregation Data'!$Q$315:$Q$466,MATCH(LEFT(X343,255),LEFT('Disaggregation Data'!$J$315:$J$466,255),0))=0,"",INDEX('Disaggregation Data'!$Q$315:$Q$466,MATCH(LEFT(X343,255),LEFT('Disaggregation Data'!J$315:$J$466,255),0))),"")</f>
        <v/>
      </c>
      <c r="J343" s="441" t="str">
        <f t="array" ref="J343">IFERROR(IF(INDEX('Disaggregation Data'!$R$315:$R$466,MATCH(LEFT(X343,255),LEFT('Disaggregation Data'!$J$315:$J$466,255),0))=0,"",INDEX('Disaggregation Data'!$R$315:$R$466,MATCH(LEFT(X343,255),LEFT('Disaggregation Data'!J$315:$J$466,255),0))),"")</f>
        <v/>
      </c>
      <c r="K343" s="526"/>
      <c r="L343" s="526"/>
      <c r="M343" s="526"/>
      <c r="N343" s="526"/>
      <c r="O343" s="526"/>
      <c r="P343" s="526"/>
      <c r="Q343" s="526"/>
      <c r="R343" s="526"/>
      <c r="S343" s="526"/>
      <c r="T343" s="526"/>
      <c r="U343" s="431" t="str">
        <f t="array" ref="U343">IFERROR(IF(INDEX('Disaggregation Data'!$O$315:$O$466,MATCH(LEFT(X343,255),LEFT('Disaggregation Data'!$J$315:$J$466,255),0))=0,"",INDEX('Disaggregation Data'!$O$315:$O$466,MATCH(LEFT(X343,255),LEFT('Disaggregation Data'!J$315:$J$466,255),0))),"")</f>
        <v/>
      </c>
      <c r="V343" s="441" t="str">
        <f t="array" ref="V343">IFERROR(IF(INDEX('Disaggregation Data'!$P$315:$P$466,MATCH(LEFT(X343,255),LEFT('Disaggregation Data'!$J$315:$J$466,255),0))=0,"",INDEX('Disaggregation Data'!$P$315:$P$466,MATCH(LEFT(X343,255),LEFT('Disaggregation Data'!J$315:$J$466,255),0))),"")</f>
        <v/>
      </c>
      <c r="W343" s="527"/>
      <c r="X343" s="527" t="str">
        <f t="shared" si="24"/>
        <v/>
      </c>
      <c r="Y343" s="527">
        <f t="shared" si="25"/>
        <v>17</v>
      </c>
      <c r="Z343" s="527" t="str">
        <f t="shared" si="26"/>
        <v/>
      </c>
      <c r="AA343" s="527" t="b">
        <f t="shared" si="27"/>
        <v>0</v>
      </c>
      <c r="AB343" s="527" t="s">
        <v>1698</v>
      </c>
      <c r="AC343" s="527" t="str">
        <f t="array" ref="AC343">IFERROR(IF(INDEX('Disaggregation Records'!$G$95:$G$183,MATCH(LEFT(Z343,255),LEFT('Disaggregation Records'!$D$95:$D$183,255),0))=0,"",INDEX('Disaggregation Records'!$G$95:$G$183,MATCH(LEFT(Z343,255),LEFT('Disaggregation Records'!$D$95:$D$183,255),0))),"")</f>
        <v/>
      </c>
      <c r="AD343" s="527" t="s">
        <v>718</v>
      </c>
      <c r="AE343" s="389"/>
      <c r="AF343" s="133"/>
      <c r="AG343" s="133"/>
    </row>
    <row r="344" spans="1:33" ht="47.15" customHeight="1" x14ac:dyDescent="0.45">
      <c r="A344" s="406">
        <v>2</v>
      </c>
      <c r="B344" s="425" t="str">
        <f>IFERROR(VLOOKUP(A344,'Coverage Indicators - Section D'!$A$10:$Y$27,25,FALSE),"")</f>
        <v/>
      </c>
      <c r="C344" s="525" t="str">
        <f t="array" ref="C344">IFERROR(IF(INDEX('Disaggregation Records'!$E$95:$E$183,MATCH(LEFT(Z344,255),LEFT('Disaggregation Records'!$D$95:$D$183,255),0))=0,"",INDEX('Disaggregation Records'!$E$95:$E$183,MATCH(LEFT(Z344,255),LEFT('Disaggregation Records'!$D$95:$D$183,255),0))),"")</f>
        <v/>
      </c>
      <c r="D344" s="525" t="str">
        <f t="array" ref="D344">IFERROR(IF(INDEX('Disaggregation Records'!$F$95:$F$183,MATCH(LEFT(Z344,255),LEFT('Disaggregation Records'!$D$95:$D$183,255),0))=0,"",INDEX('Disaggregation Records'!$F$95:$F$183,MATCH(LEFT(Z344,255),LEFT('Disaggregation Records'!$D$95:$D$183,255),0))),"")</f>
        <v/>
      </c>
      <c r="E344" s="427" t="str">
        <f t="array" ref="E344">IFERROR(IF(INDEX('Disaggregation Data'!$K$315:$K$466,MATCH(LEFT(X344,255),LEFT('Disaggregation Data'!$J$315:$J$466,255),0))=0,"",INDEX('Disaggregation Data'!$K$315:$K$466,MATCH(LEFT(X344,255),LEFT('Disaggregation Data'!J$315:$J$466,255),0))),"")</f>
        <v/>
      </c>
      <c r="F344" s="428" t="str">
        <f t="array" ref="F344">IFERROR(IF(INDEX('Disaggregation Data'!$L$315:$L$466,MATCH(LEFT(X344,255),LEFT('Disaggregation Data'!$J$315:$J$466,255),0))=0,"",INDEX('Disaggregation Data'!$L$315:$L$466,MATCH(LEFT(X344,255),LEFT('Disaggregation Data'!J$315:$J$466,255),0))),"")</f>
        <v/>
      </c>
      <c r="G344" s="493" t="str">
        <f t="array" ref="G344">IFERROR(IF(INDEX('Disaggregation Data'!$M$315:$M$466,MATCH(LEFT(X344,255),LEFT('Disaggregation Data'!$J$315:$J$466,255),0))=0,(E344/F344)*100,INDEX('Disaggregation Data'!$M$315:$M$466,MATCH(LEFT(X344,255),LEFT('Disaggregation Data'!J$315:$J$466,255),0))),"")</f>
        <v/>
      </c>
      <c r="H344" s="431" t="str">
        <f t="array" ref="H344">IFERROR(IF(INDEX('Disaggregation Data'!$N$315:$N$466,MATCH(LEFT(X344,255),LEFT('Disaggregation Data'!$J$315:$J$466,255),0))=0,"",INDEX('Disaggregation Data'!$N$315:$N$466,MATCH(LEFT(X344,255),LEFT('Disaggregation Data'!J$315:$J$466,255),0))),"")</f>
        <v/>
      </c>
      <c r="I344" s="431" t="str">
        <f t="array" ref="I344">IFERROR(IF(INDEX('Disaggregation Data'!$Q$315:$Q$466,MATCH(LEFT(X344,255),LEFT('Disaggregation Data'!$J$315:$J$466,255),0))=0,"",INDEX('Disaggregation Data'!$Q$315:$Q$466,MATCH(LEFT(X344,255),LEFT('Disaggregation Data'!J$315:$J$466,255),0))),"")</f>
        <v/>
      </c>
      <c r="J344" s="441" t="str">
        <f t="array" ref="J344">IFERROR(IF(INDEX('Disaggregation Data'!$R$315:$R$466,MATCH(LEFT(X344,255),LEFT('Disaggregation Data'!$J$315:$J$466,255),0))=0,"",INDEX('Disaggregation Data'!$R$315:$R$466,MATCH(LEFT(X344,255),LEFT('Disaggregation Data'!J$315:$J$466,255),0))),"")</f>
        <v/>
      </c>
      <c r="K344" s="526"/>
      <c r="L344" s="526"/>
      <c r="M344" s="526"/>
      <c r="N344" s="526"/>
      <c r="O344" s="526"/>
      <c r="P344" s="526"/>
      <c r="Q344" s="526"/>
      <c r="R344" s="526"/>
      <c r="S344" s="526"/>
      <c r="T344" s="526"/>
      <c r="U344" s="431" t="str">
        <f t="array" ref="U344">IFERROR(IF(INDEX('Disaggregation Data'!$O$315:$O$466,MATCH(LEFT(X344,255),LEFT('Disaggregation Data'!$J$315:$J$466,255),0))=0,"",INDEX('Disaggregation Data'!$O$315:$O$466,MATCH(LEFT(X344,255),LEFT('Disaggregation Data'!J$315:$J$466,255),0))),"")</f>
        <v/>
      </c>
      <c r="V344" s="441" t="str">
        <f t="array" ref="V344">IFERROR(IF(INDEX('Disaggregation Data'!$P$315:$P$466,MATCH(LEFT(X344,255),LEFT('Disaggregation Data'!$J$315:$J$466,255),0))=0,"",INDEX('Disaggregation Data'!$P$315:$P$466,MATCH(LEFT(X344,255),LEFT('Disaggregation Data'!J$315:$J$466,255),0))),"")</f>
        <v/>
      </c>
      <c r="W344" s="527"/>
      <c r="X344" s="527" t="str">
        <f t="shared" si="24"/>
        <v/>
      </c>
      <c r="Y344" s="527">
        <f t="shared" si="25"/>
        <v>18</v>
      </c>
      <c r="Z344" s="527" t="str">
        <f t="shared" si="26"/>
        <v/>
      </c>
      <c r="AA344" s="527" t="b">
        <f t="shared" si="27"/>
        <v>0</v>
      </c>
      <c r="AB344" s="527" t="s">
        <v>1699</v>
      </c>
      <c r="AC344" s="527" t="str">
        <f t="array" ref="AC344">IFERROR(IF(INDEX('Disaggregation Records'!$G$95:$G$183,MATCH(LEFT(Z344,255),LEFT('Disaggregation Records'!$D$95:$D$183,255),0))=0,"",INDEX('Disaggregation Records'!$G$95:$G$183,MATCH(LEFT(Z344,255),LEFT('Disaggregation Records'!$D$95:$D$183,255),0))),"")</f>
        <v/>
      </c>
      <c r="AD344" s="527" t="s">
        <v>718</v>
      </c>
      <c r="AE344" s="389"/>
      <c r="AF344" s="133"/>
      <c r="AG344" s="133"/>
    </row>
    <row r="345" spans="1:33" ht="47.15" customHeight="1" x14ac:dyDescent="0.45">
      <c r="A345" s="406">
        <v>2</v>
      </c>
      <c r="B345" s="425" t="str">
        <f>IFERROR(VLOOKUP(A345,'Coverage Indicators - Section D'!$A$10:$Y$27,25,FALSE),"")</f>
        <v/>
      </c>
      <c r="C345" s="525" t="str">
        <f t="array" ref="C345">IFERROR(IF(INDEX('Disaggregation Records'!$E$95:$E$183,MATCH(LEFT(Z345,255),LEFT('Disaggregation Records'!$D$95:$D$183,255),0))=0,"",INDEX('Disaggregation Records'!$E$95:$E$183,MATCH(LEFT(Z345,255),LEFT('Disaggregation Records'!$D$95:$D$183,255),0))),"")</f>
        <v/>
      </c>
      <c r="D345" s="525" t="str">
        <f t="array" ref="D345">IFERROR(IF(INDEX('Disaggregation Records'!$F$95:$F$183,MATCH(LEFT(Z345,255),LEFT('Disaggregation Records'!$D$95:$D$183,255),0))=0,"",INDEX('Disaggregation Records'!$F$95:$F$183,MATCH(LEFT(Z345,255),LEFT('Disaggregation Records'!$D$95:$D$183,255),0))),"")</f>
        <v/>
      </c>
      <c r="E345" s="427" t="str">
        <f t="array" ref="E345">IFERROR(IF(INDEX('Disaggregation Data'!$K$315:$K$466,MATCH(LEFT(X345,255),LEFT('Disaggregation Data'!$J$315:$J$466,255),0))=0,"",INDEX('Disaggregation Data'!$K$315:$K$466,MATCH(LEFT(X345,255),LEFT('Disaggregation Data'!J$315:$J$466,255),0))),"")</f>
        <v/>
      </c>
      <c r="F345" s="428" t="str">
        <f t="array" ref="F345">IFERROR(IF(INDEX('Disaggregation Data'!$L$315:$L$466,MATCH(LEFT(X345,255),LEFT('Disaggregation Data'!$J$315:$J$466,255),0))=0,"",INDEX('Disaggregation Data'!$L$315:$L$466,MATCH(LEFT(X345,255),LEFT('Disaggregation Data'!J$315:$J$466,255),0))),"")</f>
        <v/>
      </c>
      <c r="G345" s="493" t="str">
        <f t="array" ref="G345">IFERROR(IF(INDEX('Disaggregation Data'!$M$315:$M$466,MATCH(LEFT(X345,255),LEFT('Disaggregation Data'!$J$315:$J$466,255),0))=0,(E345/F345)*100,INDEX('Disaggregation Data'!$M$315:$M$466,MATCH(LEFT(X345,255),LEFT('Disaggregation Data'!J$315:$J$466,255),0))),"")</f>
        <v/>
      </c>
      <c r="H345" s="431" t="str">
        <f t="array" ref="H345">IFERROR(IF(INDEX('Disaggregation Data'!$N$315:$N$466,MATCH(LEFT(X345,255),LEFT('Disaggregation Data'!$J$315:$J$466,255),0))=0,"",INDEX('Disaggregation Data'!$N$315:$N$466,MATCH(LEFT(X345,255),LEFT('Disaggregation Data'!J$315:$J$466,255),0))),"")</f>
        <v/>
      </c>
      <c r="I345" s="431" t="str">
        <f t="array" ref="I345">IFERROR(IF(INDEX('Disaggregation Data'!$Q$315:$Q$466,MATCH(LEFT(X345,255),LEFT('Disaggregation Data'!$J$315:$J$466,255),0))=0,"",INDEX('Disaggregation Data'!$Q$315:$Q$466,MATCH(LEFT(X345,255),LEFT('Disaggregation Data'!J$315:$J$466,255),0))),"")</f>
        <v/>
      </c>
      <c r="J345" s="441" t="str">
        <f t="array" ref="J345">IFERROR(IF(INDEX('Disaggregation Data'!$R$315:$R$466,MATCH(LEFT(X345,255),LEFT('Disaggregation Data'!$J$315:$J$466,255),0))=0,"",INDEX('Disaggregation Data'!$R$315:$R$466,MATCH(LEFT(X345,255),LEFT('Disaggregation Data'!J$315:$J$466,255),0))),"")</f>
        <v/>
      </c>
      <c r="K345" s="526"/>
      <c r="L345" s="526"/>
      <c r="M345" s="526"/>
      <c r="N345" s="526"/>
      <c r="O345" s="526"/>
      <c r="P345" s="526"/>
      <c r="Q345" s="526"/>
      <c r="R345" s="526"/>
      <c r="S345" s="526"/>
      <c r="T345" s="526"/>
      <c r="U345" s="431" t="str">
        <f t="array" ref="U345">IFERROR(IF(INDEX('Disaggregation Data'!$O$315:$O$466,MATCH(LEFT(X345,255),LEFT('Disaggregation Data'!$J$315:$J$466,255),0))=0,"",INDEX('Disaggregation Data'!$O$315:$O$466,MATCH(LEFT(X345,255),LEFT('Disaggregation Data'!J$315:$J$466,255),0))),"")</f>
        <v/>
      </c>
      <c r="V345" s="441" t="str">
        <f t="array" ref="V345">IFERROR(IF(INDEX('Disaggregation Data'!$P$315:$P$466,MATCH(LEFT(X345,255),LEFT('Disaggregation Data'!$J$315:$J$466,255),0))=0,"",INDEX('Disaggregation Data'!$P$315:$P$466,MATCH(LEFT(X345,255),LEFT('Disaggregation Data'!J$315:$J$466,255),0))),"")</f>
        <v/>
      </c>
      <c r="W345" s="527"/>
      <c r="X345" s="527" t="str">
        <f t="shared" si="24"/>
        <v/>
      </c>
      <c r="Y345" s="527">
        <f t="shared" si="25"/>
        <v>19</v>
      </c>
      <c r="Z345" s="527" t="str">
        <f t="shared" si="26"/>
        <v/>
      </c>
      <c r="AA345" s="527" t="b">
        <f t="shared" si="27"/>
        <v>0</v>
      </c>
      <c r="AB345" s="527" t="s">
        <v>1700</v>
      </c>
      <c r="AC345" s="527" t="str">
        <f t="array" ref="AC345">IFERROR(IF(INDEX('Disaggregation Records'!$G$95:$G$183,MATCH(LEFT(Z345,255),LEFT('Disaggregation Records'!$D$95:$D$183,255),0))=0,"",INDEX('Disaggregation Records'!$G$95:$G$183,MATCH(LEFT(Z345,255),LEFT('Disaggregation Records'!$D$95:$D$183,255),0))),"")</f>
        <v/>
      </c>
      <c r="AD345" s="527" t="s">
        <v>718</v>
      </c>
      <c r="AE345" s="389"/>
      <c r="AF345" s="133"/>
      <c r="AG345" s="133"/>
    </row>
    <row r="346" spans="1:33" ht="47.15" customHeight="1" x14ac:dyDescent="0.45">
      <c r="A346" s="406">
        <v>2</v>
      </c>
      <c r="B346" s="425" t="str">
        <f>IFERROR(VLOOKUP(A346,'Coverage Indicators - Section D'!$A$10:$Y$27,25,FALSE),"")</f>
        <v/>
      </c>
      <c r="C346" s="525" t="str">
        <f t="array" ref="C346">IFERROR(IF(INDEX('Disaggregation Records'!$E$95:$E$183,MATCH(LEFT(Z346,255),LEFT('Disaggregation Records'!$D$95:$D$183,255),0))=0,"",INDEX('Disaggregation Records'!$E$95:$E$183,MATCH(LEFT(Z346,255),LEFT('Disaggregation Records'!$D$95:$D$183,255),0))),"")</f>
        <v/>
      </c>
      <c r="D346" s="525" t="str">
        <f t="array" ref="D346">IFERROR(IF(INDEX('Disaggregation Records'!$F$95:$F$183,MATCH(LEFT(Z346,255),LEFT('Disaggregation Records'!$D$95:$D$183,255),0))=0,"",INDEX('Disaggregation Records'!$F$95:$F$183,MATCH(LEFT(Z346,255),LEFT('Disaggregation Records'!$D$95:$D$183,255),0))),"")</f>
        <v/>
      </c>
      <c r="E346" s="427" t="str">
        <f t="array" ref="E346">IFERROR(IF(INDEX('Disaggregation Data'!$K$315:$K$466,MATCH(LEFT(X346,255),LEFT('Disaggregation Data'!$J$315:$J$466,255),0))=0,"",INDEX('Disaggregation Data'!$K$315:$K$466,MATCH(LEFT(X346,255),LEFT('Disaggregation Data'!J$315:$J$466,255),0))),"")</f>
        <v/>
      </c>
      <c r="F346" s="428" t="str">
        <f t="array" ref="F346">IFERROR(IF(INDEX('Disaggregation Data'!$L$315:$L$466,MATCH(LEFT(X346,255),LEFT('Disaggregation Data'!$J$315:$J$466,255),0))=0,"",INDEX('Disaggregation Data'!$L$315:$L$466,MATCH(LEFT(X346,255),LEFT('Disaggregation Data'!J$315:$J$466,255),0))),"")</f>
        <v/>
      </c>
      <c r="G346" s="493" t="str">
        <f t="array" ref="G346">IFERROR(IF(INDEX('Disaggregation Data'!$M$315:$M$466,MATCH(LEFT(X346,255),LEFT('Disaggregation Data'!$J$315:$J$466,255),0))=0,(E346/F346)*100,INDEX('Disaggregation Data'!$M$315:$M$466,MATCH(LEFT(X346,255),LEFT('Disaggregation Data'!J$315:$J$466,255),0))),"")</f>
        <v/>
      </c>
      <c r="H346" s="431" t="str">
        <f t="array" ref="H346">IFERROR(IF(INDEX('Disaggregation Data'!$N$315:$N$466,MATCH(LEFT(X346,255),LEFT('Disaggregation Data'!$J$315:$J$466,255),0))=0,"",INDEX('Disaggregation Data'!$N$315:$N$466,MATCH(LEFT(X346,255),LEFT('Disaggregation Data'!J$315:$J$466,255),0))),"")</f>
        <v/>
      </c>
      <c r="I346" s="431" t="str">
        <f t="array" ref="I346">IFERROR(IF(INDEX('Disaggregation Data'!$Q$315:$Q$466,MATCH(LEFT(X346,255),LEFT('Disaggregation Data'!$J$315:$J$466,255),0))=0,"",INDEX('Disaggregation Data'!$Q$315:$Q$466,MATCH(LEFT(X346,255),LEFT('Disaggregation Data'!J$315:$J$466,255),0))),"")</f>
        <v/>
      </c>
      <c r="J346" s="441" t="str">
        <f t="array" ref="J346">IFERROR(IF(INDEX('Disaggregation Data'!$R$315:$R$466,MATCH(LEFT(X346,255),LEFT('Disaggregation Data'!$J$315:$J$466,255),0))=0,"",INDEX('Disaggregation Data'!$R$315:$R$466,MATCH(LEFT(X346,255),LEFT('Disaggregation Data'!J$315:$J$466,255),0))),"")</f>
        <v/>
      </c>
      <c r="K346" s="526"/>
      <c r="L346" s="526"/>
      <c r="M346" s="526"/>
      <c r="N346" s="526"/>
      <c r="O346" s="526"/>
      <c r="P346" s="526"/>
      <c r="Q346" s="526"/>
      <c r="R346" s="526"/>
      <c r="S346" s="526"/>
      <c r="T346" s="526"/>
      <c r="U346" s="431" t="str">
        <f t="array" ref="U346">IFERROR(IF(INDEX('Disaggregation Data'!$O$315:$O$466,MATCH(LEFT(X346,255),LEFT('Disaggregation Data'!$J$315:$J$466,255),0))=0,"",INDEX('Disaggregation Data'!$O$315:$O$466,MATCH(LEFT(X346,255),LEFT('Disaggregation Data'!J$315:$J$466,255),0))),"")</f>
        <v/>
      </c>
      <c r="V346" s="441" t="str">
        <f t="array" ref="V346">IFERROR(IF(INDEX('Disaggregation Data'!$P$315:$P$466,MATCH(LEFT(X346,255),LEFT('Disaggregation Data'!$J$315:$J$466,255),0))=0,"",INDEX('Disaggregation Data'!$P$315:$P$466,MATCH(LEFT(X346,255),LEFT('Disaggregation Data'!J$315:$J$466,255),0))),"")</f>
        <v/>
      </c>
      <c r="W346" s="527"/>
      <c r="X346" s="527" t="str">
        <f t="shared" si="24"/>
        <v/>
      </c>
      <c r="Y346" s="527">
        <f t="shared" si="25"/>
        <v>20</v>
      </c>
      <c r="Z346" s="527" t="str">
        <f t="shared" si="26"/>
        <v/>
      </c>
      <c r="AA346" s="527" t="b">
        <f t="shared" si="27"/>
        <v>0</v>
      </c>
      <c r="AB346" s="527" t="s">
        <v>1701</v>
      </c>
      <c r="AC346" s="527" t="str">
        <f t="array" ref="AC346">IFERROR(IF(INDEX('Disaggregation Records'!$G$95:$G$183,MATCH(LEFT(Z346,255),LEFT('Disaggregation Records'!$D$95:$D$183,255),0))=0,"",INDEX('Disaggregation Records'!$G$95:$G$183,MATCH(LEFT(Z346,255),LEFT('Disaggregation Records'!$D$95:$D$183,255),0))),"")</f>
        <v/>
      </c>
      <c r="AD346" s="527" t="s">
        <v>718</v>
      </c>
      <c r="AE346" s="389"/>
      <c r="AF346" s="133"/>
      <c r="AG346" s="133"/>
    </row>
    <row r="347" spans="1:33" ht="47.15" customHeight="1" x14ac:dyDescent="0.45">
      <c r="A347" s="406">
        <v>3</v>
      </c>
      <c r="B347" s="425" t="str">
        <f>IFERROR(VLOOKUP(A347,'Coverage Indicators - Section D'!$A$10:$Y$27,25,FALSE),"")</f>
        <v/>
      </c>
      <c r="C347" s="525" t="str">
        <f t="array" ref="C347">IFERROR(IF(INDEX('Disaggregation Records'!$E$95:$E$183,MATCH(LEFT(Z347,255),LEFT('Disaggregation Records'!$D$95:$D$183,255),0))=0,"",INDEX('Disaggregation Records'!$E$95:$E$183,MATCH(LEFT(Z347,255),LEFT('Disaggregation Records'!$D$95:$D$183,255),0))),"")</f>
        <v/>
      </c>
      <c r="D347" s="525" t="str">
        <f t="array" ref="D347">IFERROR(IF(INDEX('Disaggregation Records'!$F$95:$F$183,MATCH(LEFT(Z347,255),LEFT('Disaggregation Records'!$D$95:$D$183,255),0))=0,"",INDEX('Disaggregation Records'!$F$95:$F$183,MATCH(LEFT(Z347,255),LEFT('Disaggregation Records'!$D$95:$D$183,255),0))),"")</f>
        <v/>
      </c>
      <c r="E347" s="427" t="str">
        <f t="array" ref="E347">IFERROR(IF(INDEX('Disaggregation Data'!$K$315:$K$466,MATCH(LEFT(X347,255),LEFT('Disaggregation Data'!$J$315:$J$466,255),0))=0,"",INDEX('Disaggregation Data'!$K$315:$K$466,MATCH(LEFT(X347,255),LEFT('Disaggregation Data'!J$315:$J$466,255),0))),"")</f>
        <v/>
      </c>
      <c r="F347" s="428" t="str">
        <f t="array" ref="F347">IFERROR(IF(INDEX('Disaggregation Data'!$L$315:$L$466,MATCH(LEFT(X347,255),LEFT('Disaggregation Data'!$J$315:$J$466,255),0))=0,"",INDEX('Disaggregation Data'!$L$315:$L$466,MATCH(LEFT(X347,255),LEFT('Disaggregation Data'!J$315:$J$466,255),0))),"")</f>
        <v/>
      </c>
      <c r="G347" s="493" t="str">
        <f t="array" ref="G347">IFERROR(IF(INDEX('Disaggregation Data'!$M$315:$M$466,MATCH(LEFT(X347,255),LEFT('Disaggregation Data'!$J$315:$J$466,255),0))=0,(E347/F347)*100,INDEX('Disaggregation Data'!$M$315:$M$466,MATCH(LEFT(X347,255),LEFT('Disaggregation Data'!J$315:$J$466,255),0))),"")</f>
        <v/>
      </c>
      <c r="H347" s="431" t="str">
        <f t="array" ref="H347">IFERROR(IF(INDEX('Disaggregation Data'!$N$315:$N$466,MATCH(LEFT(X347,255),LEFT('Disaggregation Data'!$J$315:$J$466,255),0))=0,"",INDEX('Disaggregation Data'!$N$315:$N$466,MATCH(LEFT(X347,255),LEFT('Disaggregation Data'!J$315:$J$466,255),0))),"")</f>
        <v/>
      </c>
      <c r="I347" s="431" t="str">
        <f t="array" ref="I347">IFERROR(IF(INDEX('Disaggregation Data'!$Q$315:$Q$466,MATCH(LEFT(X347,255),LEFT('Disaggregation Data'!$J$315:$J$466,255),0))=0,"",INDEX('Disaggregation Data'!$Q$315:$Q$466,MATCH(LEFT(X347,255),LEFT('Disaggregation Data'!J$315:$J$466,255),0))),"")</f>
        <v/>
      </c>
      <c r="J347" s="441" t="str">
        <f t="array" ref="J347">IFERROR(IF(INDEX('Disaggregation Data'!$R$315:$R$466,MATCH(LEFT(X347,255),LEFT('Disaggregation Data'!$J$315:$J$466,255),0))=0,"",INDEX('Disaggregation Data'!$R$315:$R$466,MATCH(LEFT(X347,255),LEFT('Disaggregation Data'!J$315:$J$466,255),0))),"")</f>
        <v/>
      </c>
      <c r="K347" s="526"/>
      <c r="L347" s="526"/>
      <c r="M347" s="526"/>
      <c r="N347" s="526"/>
      <c r="O347" s="526"/>
      <c r="P347" s="526"/>
      <c r="Q347" s="526"/>
      <c r="R347" s="526"/>
      <c r="S347" s="526"/>
      <c r="T347" s="526"/>
      <c r="U347" s="431" t="str">
        <f t="array" ref="U347">IFERROR(IF(INDEX('Disaggregation Data'!$O$315:$O$466,MATCH(LEFT(X347,255),LEFT('Disaggregation Data'!$J$315:$J$466,255),0))=0,"",INDEX('Disaggregation Data'!$O$315:$O$466,MATCH(LEFT(X347,255),LEFT('Disaggregation Data'!J$315:$J$466,255),0))),"")</f>
        <v/>
      </c>
      <c r="V347" s="441" t="str">
        <f t="array" ref="V347">IFERROR(IF(INDEX('Disaggregation Data'!$P$315:$P$466,MATCH(LEFT(X347,255),LEFT('Disaggregation Data'!$J$315:$J$466,255),0))=0,"",INDEX('Disaggregation Data'!$P$315:$P$466,MATCH(LEFT(X347,255),LEFT('Disaggregation Data'!J$315:$J$466,255),0))),"")</f>
        <v/>
      </c>
      <c r="W347" s="527"/>
      <c r="X347" s="527" t="str">
        <f t="shared" si="24"/>
        <v/>
      </c>
      <c r="Y347" s="527">
        <f t="shared" si="25"/>
        <v>21</v>
      </c>
      <c r="Z347" s="527" t="str">
        <f t="shared" si="26"/>
        <v/>
      </c>
      <c r="AA347" s="527" t="b">
        <f t="shared" si="27"/>
        <v>0</v>
      </c>
      <c r="AB347" s="527" t="s">
        <v>1702</v>
      </c>
      <c r="AC347" s="527" t="str">
        <f t="array" ref="AC347">IFERROR(IF(INDEX('Disaggregation Records'!$G$95:$G$183,MATCH(LEFT(Z347,255),LEFT('Disaggregation Records'!$D$95:$D$183,255),0))=0,"",INDEX('Disaggregation Records'!$G$95:$G$183,MATCH(LEFT(Z347,255),LEFT('Disaggregation Records'!$D$95:$D$183,255),0))),"")</f>
        <v/>
      </c>
      <c r="AD347" s="527" t="s">
        <v>719</v>
      </c>
      <c r="AE347" s="389"/>
      <c r="AF347" s="133"/>
      <c r="AG347" s="133"/>
    </row>
    <row r="348" spans="1:33" ht="47.15" customHeight="1" x14ac:dyDescent="0.45">
      <c r="A348" s="406">
        <v>3</v>
      </c>
      <c r="B348" s="425" t="str">
        <f>IFERROR(VLOOKUP(A348,'Coverage Indicators - Section D'!$A$10:$Y$27,25,FALSE),"")</f>
        <v/>
      </c>
      <c r="C348" s="525" t="str">
        <f t="array" ref="C348">IFERROR(IF(INDEX('Disaggregation Records'!$E$95:$E$183,MATCH(LEFT(Z348,255),LEFT('Disaggregation Records'!$D$95:$D$183,255),0))=0,"",INDEX('Disaggregation Records'!$E$95:$E$183,MATCH(LEFT(Z348,255),LEFT('Disaggregation Records'!$D$95:$D$183,255),0))),"")</f>
        <v/>
      </c>
      <c r="D348" s="525" t="str">
        <f t="array" ref="D348">IFERROR(IF(INDEX('Disaggregation Records'!$F$95:$F$183,MATCH(LEFT(Z348,255),LEFT('Disaggregation Records'!$D$95:$D$183,255),0))=0,"",INDEX('Disaggregation Records'!$F$95:$F$183,MATCH(LEFT(Z348,255),LEFT('Disaggregation Records'!$D$95:$D$183,255),0))),"")</f>
        <v/>
      </c>
      <c r="E348" s="427" t="str">
        <f t="array" ref="E348">IFERROR(IF(INDEX('Disaggregation Data'!$K$315:$K$466,MATCH(LEFT(X348,255),LEFT('Disaggregation Data'!$J$315:$J$466,255),0))=0,"",INDEX('Disaggregation Data'!$K$315:$K$466,MATCH(LEFT(X348,255),LEFT('Disaggregation Data'!J$315:$J$466,255),0))),"")</f>
        <v/>
      </c>
      <c r="F348" s="428" t="str">
        <f t="array" ref="F348">IFERROR(IF(INDEX('Disaggregation Data'!$L$315:$L$466,MATCH(LEFT(X348,255),LEFT('Disaggregation Data'!$J$315:$J$466,255),0))=0,"",INDEX('Disaggregation Data'!$L$315:$L$466,MATCH(LEFT(X348,255),LEFT('Disaggregation Data'!J$315:$J$466,255),0))),"")</f>
        <v/>
      </c>
      <c r="G348" s="493" t="str">
        <f t="array" ref="G348">IFERROR(IF(INDEX('Disaggregation Data'!$M$315:$M$466,MATCH(LEFT(X348,255),LEFT('Disaggregation Data'!$J$315:$J$466,255),0))=0,(E348/F348)*100,INDEX('Disaggregation Data'!$M$315:$M$466,MATCH(LEFT(X348,255),LEFT('Disaggregation Data'!J$315:$J$466,255),0))),"")</f>
        <v/>
      </c>
      <c r="H348" s="431" t="str">
        <f t="array" ref="H348">IFERROR(IF(INDEX('Disaggregation Data'!$N$315:$N$466,MATCH(LEFT(X348,255),LEFT('Disaggregation Data'!$J$315:$J$466,255),0))=0,"",INDEX('Disaggregation Data'!$N$315:$N$466,MATCH(LEFT(X348,255),LEFT('Disaggregation Data'!J$315:$J$466,255),0))),"")</f>
        <v/>
      </c>
      <c r="I348" s="431" t="str">
        <f t="array" ref="I348">IFERROR(IF(INDEX('Disaggregation Data'!$Q$315:$Q$466,MATCH(LEFT(X348,255),LEFT('Disaggregation Data'!$J$315:$J$466,255),0))=0,"",INDEX('Disaggregation Data'!$Q$315:$Q$466,MATCH(LEFT(X348,255),LEFT('Disaggregation Data'!J$315:$J$466,255),0))),"")</f>
        <v/>
      </c>
      <c r="J348" s="441" t="str">
        <f t="array" ref="J348">IFERROR(IF(INDEX('Disaggregation Data'!$R$315:$R$466,MATCH(LEFT(X348,255),LEFT('Disaggregation Data'!$J$315:$J$466,255),0))=0,"",INDEX('Disaggregation Data'!$R$315:$R$466,MATCH(LEFT(X348,255),LEFT('Disaggregation Data'!J$315:$J$466,255),0))),"")</f>
        <v/>
      </c>
      <c r="K348" s="526"/>
      <c r="L348" s="526"/>
      <c r="M348" s="526"/>
      <c r="N348" s="526"/>
      <c r="O348" s="526"/>
      <c r="P348" s="526"/>
      <c r="Q348" s="526"/>
      <c r="R348" s="526"/>
      <c r="S348" s="526"/>
      <c r="T348" s="526"/>
      <c r="U348" s="431" t="str">
        <f t="array" ref="U348">IFERROR(IF(INDEX('Disaggregation Data'!$O$315:$O$466,MATCH(LEFT(X348,255),LEFT('Disaggregation Data'!$J$315:$J$466,255),0))=0,"",INDEX('Disaggregation Data'!$O$315:$O$466,MATCH(LEFT(X348,255),LEFT('Disaggregation Data'!J$315:$J$466,255),0))),"")</f>
        <v/>
      </c>
      <c r="V348" s="441" t="str">
        <f t="array" ref="V348">IFERROR(IF(INDEX('Disaggregation Data'!$P$315:$P$466,MATCH(LEFT(X348,255),LEFT('Disaggregation Data'!$J$315:$J$466,255),0))=0,"",INDEX('Disaggregation Data'!$P$315:$P$466,MATCH(LEFT(X348,255),LEFT('Disaggregation Data'!J$315:$J$466,255),0))),"")</f>
        <v/>
      </c>
      <c r="W348" s="527"/>
      <c r="X348" s="527" t="str">
        <f t="shared" si="24"/>
        <v/>
      </c>
      <c r="Y348" s="527">
        <f t="shared" si="25"/>
        <v>22</v>
      </c>
      <c r="Z348" s="527" t="str">
        <f t="shared" si="26"/>
        <v/>
      </c>
      <c r="AA348" s="527" t="b">
        <f t="shared" si="27"/>
        <v>0</v>
      </c>
      <c r="AB348" s="527" t="s">
        <v>1703</v>
      </c>
      <c r="AC348" s="527" t="str">
        <f t="array" ref="AC348">IFERROR(IF(INDEX('Disaggregation Records'!$G$95:$G$183,MATCH(LEFT(Z348,255),LEFT('Disaggregation Records'!$D$95:$D$183,255),0))=0,"",INDEX('Disaggregation Records'!$G$95:$G$183,MATCH(LEFT(Z348,255),LEFT('Disaggregation Records'!$D$95:$D$183,255),0))),"")</f>
        <v/>
      </c>
      <c r="AD348" s="527" t="s">
        <v>719</v>
      </c>
      <c r="AE348" s="389"/>
      <c r="AF348" s="133"/>
      <c r="AG348" s="133"/>
    </row>
    <row r="349" spans="1:33" ht="47.15" customHeight="1" x14ac:dyDescent="0.45">
      <c r="A349" s="406">
        <v>3</v>
      </c>
      <c r="B349" s="425" t="str">
        <f>IFERROR(VLOOKUP(A349,'Coverage Indicators - Section D'!$A$10:$Y$27,25,FALSE),"")</f>
        <v/>
      </c>
      <c r="C349" s="525" t="str">
        <f t="array" ref="C349">IFERROR(IF(INDEX('Disaggregation Records'!$E$95:$E$183,MATCH(LEFT(Z349,255),LEFT('Disaggregation Records'!$D$95:$D$183,255),0))=0,"",INDEX('Disaggregation Records'!$E$95:$E$183,MATCH(LEFT(Z349,255),LEFT('Disaggregation Records'!$D$95:$D$183,255),0))),"")</f>
        <v/>
      </c>
      <c r="D349" s="525" t="str">
        <f t="array" ref="D349">IFERROR(IF(INDEX('Disaggregation Records'!$F$95:$F$183,MATCH(LEFT(Z349,255),LEFT('Disaggregation Records'!$D$95:$D$183,255),0))=0,"",INDEX('Disaggregation Records'!$F$95:$F$183,MATCH(LEFT(Z349,255),LEFT('Disaggregation Records'!$D$95:$D$183,255),0))),"")</f>
        <v/>
      </c>
      <c r="E349" s="427" t="str">
        <f t="array" ref="E349">IFERROR(IF(INDEX('Disaggregation Data'!$K$315:$K$466,MATCH(LEFT(X349,255),LEFT('Disaggregation Data'!$J$315:$J$466,255),0))=0,"",INDEX('Disaggregation Data'!$K$315:$K$466,MATCH(LEFT(X349,255),LEFT('Disaggregation Data'!J$315:$J$466,255),0))),"")</f>
        <v/>
      </c>
      <c r="F349" s="428" t="str">
        <f t="array" ref="F349">IFERROR(IF(INDEX('Disaggregation Data'!$L$315:$L$466,MATCH(LEFT(X349,255),LEFT('Disaggregation Data'!$J$315:$J$466,255),0))=0,"",INDEX('Disaggregation Data'!$L$315:$L$466,MATCH(LEFT(X349,255),LEFT('Disaggregation Data'!J$315:$J$466,255),0))),"")</f>
        <v/>
      </c>
      <c r="G349" s="493" t="str">
        <f t="array" ref="G349">IFERROR(IF(INDEX('Disaggregation Data'!$M$315:$M$466,MATCH(LEFT(X349,255),LEFT('Disaggregation Data'!$J$315:$J$466,255),0))=0,(E349/F349)*100,INDEX('Disaggregation Data'!$M$315:$M$466,MATCH(LEFT(X349,255),LEFT('Disaggregation Data'!J$315:$J$466,255),0))),"")</f>
        <v/>
      </c>
      <c r="H349" s="431" t="str">
        <f t="array" ref="H349">IFERROR(IF(INDEX('Disaggregation Data'!$N$315:$N$466,MATCH(LEFT(X349,255),LEFT('Disaggregation Data'!$J$315:$J$466,255),0))=0,"",INDEX('Disaggregation Data'!$N$315:$N$466,MATCH(LEFT(X349,255),LEFT('Disaggregation Data'!J$315:$J$466,255),0))),"")</f>
        <v/>
      </c>
      <c r="I349" s="431" t="str">
        <f t="array" ref="I349">IFERROR(IF(INDEX('Disaggregation Data'!$Q$315:$Q$466,MATCH(LEFT(X349,255),LEFT('Disaggregation Data'!$J$315:$J$466,255),0))=0,"",INDEX('Disaggregation Data'!$Q$315:$Q$466,MATCH(LEFT(X349,255),LEFT('Disaggregation Data'!J$315:$J$466,255),0))),"")</f>
        <v/>
      </c>
      <c r="J349" s="441" t="str">
        <f t="array" ref="J349">IFERROR(IF(INDEX('Disaggregation Data'!$R$315:$R$466,MATCH(LEFT(X349,255),LEFT('Disaggregation Data'!$J$315:$J$466,255),0))=0,"",INDEX('Disaggregation Data'!$R$315:$R$466,MATCH(LEFT(X349,255),LEFT('Disaggregation Data'!J$315:$J$466,255),0))),"")</f>
        <v/>
      </c>
      <c r="K349" s="526"/>
      <c r="L349" s="526"/>
      <c r="M349" s="526"/>
      <c r="N349" s="526"/>
      <c r="O349" s="526"/>
      <c r="P349" s="526"/>
      <c r="Q349" s="526"/>
      <c r="R349" s="526"/>
      <c r="S349" s="526"/>
      <c r="T349" s="526"/>
      <c r="U349" s="431" t="str">
        <f t="array" ref="U349">IFERROR(IF(INDEX('Disaggregation Data'!$O$315:$O$466,MATCH(LEFT(X349,255),LEFT('Disaggregation Data'!$J$315:$J$466,255),0))=0,"",INDEX('Disaggregation Data'!$O$315:$O$466,MATCH(LEFT(X349,255),LEFT('Disaggregation Data'!J$315:$J$466,255),0))),"")</f>
        <v/>
      </c>
      <c r="V349" s="441" t="str">
        <f t="array" ref="V349">IFERROR(IF(INDEX('Disaggregation Data'!$P$315:$P$466,MATCH(LEFT(X349,255),LEFT('Disaggregation Data'!$J$315:$J$466,255),0))=0,"",INDEX('Disaggregation Data'!$P$315:$P$466,MATCH(LEFT(X349,255),LEFT('Disaggregation Data'!J$315:$J$466,255),0))),"")</f>
        <v/>
      </c>
      <c r="W349" s="527"/>
      <c r="X349" s="527" t="str">
        <f t="shared" si="24"/>
        <v/>
      </c>
      <c r="Y349" s="527">
        <f t="shared" si="25"/>
        <v>23</v>
      </c>
      <c r="Z349" s="527" t="str">
        <f t="shared" si="26"/>
        <v/>
      </c>
      <c r="AA349" s="527" t="b">
        <f t="shared" si="27"/>
        <v>0</v>
      </c>
      <c r="AB349" s="527" t="s">
        <v>1704</v>
      </c>
      <c r="AC349" s="527" t="str">
        <f t="array" ref="AC349">IFERROR(IF(INDEX('Disaggregation Records'!$G$95:$G$183,MATCH(LEFT(Z349,255),LEFT('Disaggregation Records'!$D$95:$D$183,255),0))=0,"",INDEX('Disaggregation Records'!$G$95:$G$183,MATCH(LEFT(Z349,255),LEFT('Disaggregation Records'!$D$95:$D$183,255),0))),"")</f>
        <v/>
      </c>
      <c r="AD349" s="527" t="s">
        <v>719</v>
      </c>
      <c r="AE349" s="389"/>
      <c r="AF349" s="133"/>
      <c r="AG349" s="133"/>
    </row>
    <row r="350" spans="1:33" ht="47.15" customHeight="1" x14ac:dyDescent="0.45">
      <c r="A350" s="406">
        <v>3</v>
      </c>
      <c r="B350" s="425" t="str">
        <f>IFERROR(VLOOKUP(A350,'Coverage Indicators - Section D'!$A$10:$Y$27,25,FALSE),"")</f>
        <v/>
      </c>
      <c r="C350" s="525" t="str">
        <f t="array" ref="C350">IFERROR(IF(INDEX('Disaggregation Records'!$E$95:$E$183,MATCH(LEFT(Z350,255),LEFT('Disaggregation Records'!$D$95:$D$183,255),0))=0,"",INDEX('Disaggregation Records'!$E$95:$E$183,MATCH(LEFT(Z350,255),LEFT('Disaggregation Records'!$D$95:$D$183,255),0))),"")</f>
        <v/>
      </c>
      <c r="D350" s="525" t="str">
        <f t="array" ref="D350">IFERROR(IF(INDEX('Disaggregation Records'!$F$95:$F$183,MATCH(LEFT(Z350,255),LEFT('Disaggregation Records'!$D$95:$D$183,255),0))=0,"",INDEX('Disaggregation Records'!$F$95:$F$183,MATCH(LEFT(Z350,255),LEFT('Disaggregation Records'!$D$95:$D$183,255),0))),"")</f>
        <v/>
      </c>
      <c r="E350" s="427" t="str">
        <f t="array" ref="E350">IFERROR(IF(INDEX('Disaggregation Data'!$K$315:$K$466,MATCH(LEFT(X350,255),LEFT('Disaggregation Data'!$J$315:$J$466,255),0))=0,"",INDEX('Disaggregation Data'!$K$315:$K$466,MATCH(LEFT(X350,255),LEFT('Disaggregation Data'!J$315:$J$466,255),0))),"")</f>
        <v/>
      </c>
      <c r="F350" s="428" t="str">
        <f t="array" ref="F350">IFERROR(IF(INDEX('Disaggregation Data'!$L$315:$L$466,MATCH(LEFT(X350,255),LEFT('Disaggregation Data'!$J$315:$J$466,255),0))=0,"",INDEX('Disaggregation Data'!$L$315:$L$466,MATCH(LEFT(X350,255),LEFT('Disaggregation Data'!J$315:$J$466,255),0))),"")</f>
        <v/>
      </c>
      <c r="G350" s="493" t="str">
        <f t="array" ref="G350">IFERROR(IF(INDEX('Disaggregation Data'!$M$315:$M$466,MATCH(LEFT(X350,255),LEFT('Disaggregation Data'!$J$315:$J$466,255),0))=0,(E350/F350)*100,INDEX('Disaggregation Data'!$M$315:$M$466,MATCH(LEFT(X350,255),LEFT('Disaggregation Data'!J$315:$J$466,255),0))),"")</f>
        <v/>
      </c>
      <c r="H350" s="431" t="str">
        <f t="array" ref="H350">IFERROR(IF(INDEX('Disaggregation Data'!$N$315:$N$466,MATCH(LEFT(X350,255),LEFT('Disaggregation Data'!$J$315:$J$466,255),0))=0,"",INDEX('Disaggregation Data'!$N$315:$N$466,MATCH(LEFT(X350,255),LEFT('Disaggregation Data'!J$315:$J$466,255),0))),"")</f>
        <v/>
      </c>
      <c r="I350" s="431" t="str">
        <f t="array" ref="I350">IFERROR(IF(INDEX('Disaggregation Data'!$Q$315:$Q$466,MATCH(LEFT(X350,255),LEFT('Disaggregation Data'!$J$315:$J$466,255),0))=0,"",INDEX('Disaggregation Data'!$Q$315:$Q$466,MATCH(LEFT(X350,255),LEFT('Disaggregation Data'!J$315:$J$466,255),0))),"")</f>
        <v/>
      </c>
      <c r="J350" s="441" t="str">
        <f t="array" ref="J350">IFERROR(IF(INDEX('Disaggregation Data'!$R$315:$R$466,MATCH(LEFT(X350,255),LEFT('Disaggregation Data'!$J$315:$J$466,255),0))=0,"",INDEX('Disaggregation Data'!$R$315:$R$466,MATCH(LEFT(X350,255),LEFT('Disaggregation Data'!J$315:$J$466,255),0))),"")</f>
        <v/>
      </c>
      <c r="K350" s="526"/>
      <c r="L350" s="526"/>
      <c r="M350" s="526"/>
      <c r="N350" s="526"/>
      <c r="O350" s="526"/>
      <c r="P350" s="526"/>
      <c r="Q350" s="526"/>
      <c r="R350" s="526"/>
      <c r="S350" s="526"/>
      <c r="T350" s="526"/>
      <c r="U350" s="431" t="str">
        <f t="array" ref="U350">IFERROR(IF(INDEX('Disaggregation Data'!$O$315:$O$466,MATCH(LEFT(X350,255),LEFT('Disaggregation Data'!$J$315:$J$466,255),0))=0,"",INDEX('Disaggregation Data'!$O$315:$O$466,MATCH(LEFT(X350,255),LEFT('Disaggregation Data'!J$315:$J$466,255),0))),"")</f>
        <v/>
      </c>
      <c r="V350" s="441" t="str">
        <f t="array" ref="V350">IFERROR(IF(INDEX('Disaggregation Data'!$P$315:$P$466,MATCH(LEFT(X350,255),LEFT('Disaggregation Data'!$J$315:$J$466,255),0))=0,"",INDEX('Disaggregation Data'!$P$315:$P$466,MATCH(LEFT(X350,255),LEFT('Disaggregation Data'!J$315:$J$466,255),0))),"")</f>
        <v/>
      </c>
      <c r="W350" s="527"/>
      <c r="X350" s="527" t="str">
        <f t="shared" si="24"/>
        <v/>
      </c>
      <c r="Y350" s="527">
        <f t="shared" si="25"/>
        <v>24</v>
      </c>
      <c r="Z350" s="527" t="str">
        <f t="shared" si="26"/>
        <v/>
      </c>
      <c r="AA350" s="527" t="b">
        <f t="shared" si="27"/>
        <v>0</v>
      </c>
      <c r="AB350" s="527" t="s">
        <v>1705</v>
      </c>
      <c r="AC350" s="527" t="str">
        <f t="array" ref="AC350">IFERROR(IF(INDEX('Disaggregation Records'!$G$95:$G$183,MATCH(LEFT(Z350,255),LEFT('Disaggregation Records'!$D$95:$D$183,255),0))=0,"",INDEX('Disaggregation Records'!$G$95:$G$183,MATCH(LEFT(Z350,255),LEFT('Disaggregation Records'!$D$95:$D$183,255),0))),"")</f>
        <v/>
      </c>
      <c r="AD350" s="527" t="s">
        <v>719</v>
      </c>
      <c r="AE350" s="389"/>
      <c r="AF350" s="133"/>
      <c r="AG350" s="133"/>
    </row>
    <row r="351" spans="1:33" ht="47.15" customHeight="1" x14ac:dyDescent="0.45">
      <c r="A351" s="406">
        <v>3</v>
      </c>
      <c r="B351" s="425" t="str">
        <f>IFERROR(VLOOKUP(A351,'Coverage Indicators - Section D'!$A$10:$Y$27,25,FALSE),"")</f>
        <v/>
      </c>
      <c r="C351" s="525" t="str">
        <f t="array" ref="C351">IFERROR(IF(INDEX('Disaggregation Records'!$E$95:$E$183,MATCH(LEFT(Z351,255),LEFT('Disaggregation Records'!$D$95:$D$183,255),0))=0,"",INDEX('Disaggregation Records'!$E$95:$E$183,MATCH(LEFT(Z351,255),LEFT('Disaggregation Records'!$D$95:$D$183,255),0))),"")</f>
        <v/>
      </c>
      <c r="D351" s="525" t="str">
        <f t="array" ref="D351">IFERROR(IF(INDEX('Disaggregation Records'!$F$95:$F$183,MATCH(LEFT(Z351,255),LEFT('Disaggregation Records'!$D$95:$D$183,255),0))=0,"",INDEX('Disaggregation Records'!$F$95:$F$183,MATCH(LEFT(Z351,255),LEFT('Disaggregation Records'!$D$95:$D$183,255),0))),"")</f>
        <v/>
      </c>
      <c r="E351" s="427" t="str">
        <f t="array" ref="E351">IFERROR(IF(INDEX('Disaggregation Data'!$K$315:$K$466,MATCH(LEFT(X351,255),LEFT('Disaggregation Data'!$J$315:$J$466,255),0))=0,"",INDEX('Disaggregation Data'!$K$315:$K$466,MATCH(LEFT(X351,255),LEFT('Disaggregation Data'!J$315:$J$466,255),0))),"")</f>
        <v/>
      </c>
      <c r="F351" s="428" t="str">
        <f t="array" ref="F351">IFERROR(IF(INDEX('Disaggregation Data'!$L$315:$L$466,MATCH(LEFT(X351,255),LEFT('Disaggregation Data'!$J$315:$J$466,255),0))=0,"",INDEX('Disaggregation Data'!$L$315:$L$466,MATCH(LEFT(X351,255),LEFT('Disaggregation Data'!J$315:$J$466,255),0))),"")</f>
        <v/>
      </c>
      <c r="G351" s="493" t="str">
        <f t="array" ref="G351">IFERROR(IF(INDEX('Disaggregation Data'!$M$315:$M$466,MATCH(LEFT(X351,255),LEFT('Disaggregation Data'!$J$315:$J$466,255),0))=0,(E351/F351)*100,INDEX('Disaggregation Data'!$M$315:$M$466,MATCH(LEFT(X351,255),LEFT('Disaggregation Data'!J$315:$J$466,255),0))),"")</f>
        <v/>
      </c>
      <c r="H351" s="431" t="str">
        <f t="array" ref="H351">IFERROR(IF(INDEX('Disaggregation Data'!$N$315:$N$466,MATCH(LEFT(X351,255),LEFT('Disaggregation Data'!$J$315:$J$466,255),0))=0,"",INDEX('Disaggregation Data'!$N$315:$N$466,MATCH(LEFT(X351,255),LEFT('Disaggregation Data'!J$315:$J$466,255),0))),"")</f>
        <v/>
      </c>
      <c r="I351" s="431" t="str">
        <f t="array" ref="I351">IFERROR(IF(INDEX('Disaggregation Data'!$Q$315:$Q$466,MATCH(LEFT(X351,255),LEFT('Disaggregation Data'!$J$315:$J$466,255),0))=0,"",INDEX('Disaggregation Data'!$Q$315:$Q$466,MATCH(LEFT(X351,255),LEFT('Disaggregation Data'!J$315:$J$466,255),0))),"")</f>
        <v/>
      </c>
      <c r="J351" s="441" t="str">
        <f t="array" ref="J351">IFERROR(IF(INDEX('Disaggregation Data'!$R$315:$R$466,MATCH(LEFT(X351,255),LEFT('Disaggregation Data'!$J$315:$J$466,255),0))=0,"",INDEX('Disaggregation Data'!$R$315:$R$466,MATCH(LEFT(X351,255),LEFT('Disaggregation Data'!J$315:$J$466,255),0))),"")</f>
        <v/>
      </c>
      <c r="K351" s="526"/>
      <c r="L351" s="526"/>
      <c r="M351" s="526"/>
      <c r="N351" s="526"/>
      <c r="O351" s="526"/>
      <c r="P351" s="526"/>
      <c r="Q351" s="526"/>
      <c r="R351" s="526"/>
      <c r="S351" s="526"/>
      <c r="T351" s="526"/>
      <c r="U351" s="431" t="str">
        <f t="array" ref="U351">IFERROR(IF(INDEX('Disaggregation Data'!$O$315:$O$466,MATCH(LEFT(X351,255),LEFT('Disaggregation Data'!$J$315:$J$466,255),0))=0,"",INDEX('Disaggregation Data'!$O$315:$O$466,MATCH(LEFT(X351,255),LEFT('Disaggregation Data'!J$315:$J$466,255),0))),"")</f>
        <v/>
      </c>
      <c r="V351" s="441" t="str">
        <f t="array" ref="V351">IFERROR(IF(INDEX('Disaggregation Data'!$P$315:$P$466,MATCH(LEFT(X351,255),LEFT('Disaggregation Data'!$J$315:$J$466,255),0))=0,"",INDEX('Disaggregation Data'!$P$315:$P$466,MATCH(LEFT(X351,255),LEFT('Disaggregation Data'!J$315:$J$466,255),0))),"")</f>
        <v/>
      </c>
      <c r="W351" s="527"/>
      <c r="X351" s="527" t="str">
        <f t="shared" si="24"/>
        <v/>
      </c>
      <c r="Y351" s="527">
        <f t="shared" si="25"/>
        <v>25</v>
      </c>
      <c r="Z351" s="527" t="str">
        <f t="shared" si="26"/>
        <v/>
      </c>
      <c r="AA351" s="527" t="b">
        <f t="shared" si="27"/>
        <v>0</v>
      </c>
      <c r="AB351" s="527" t="s">
        <v>1706</v>
      </c>
      <c r="AC351" s="527" t="str">
        <f t="array" ref="AC351">IFERROR(IF(INDEX('Disaggregation Records'!$G$95:$G$183,MATCH(LEFT(Z351,255),LEFT('Disaggregation Records'!$D$95:$D$183,255),0))=0,"",INDEX('Disaggregation Records'!$G$95:$G$183,MATCH(LEFT(Z351,255),LEFT('Disaggregation Records'!$D$95:$D$183,255),0))),"")</f>
        <v/>
      </c>
      <c r="AD351" s="527" t="s">
        <v>719</v>
      </c>
      <c r="AE351" s="389"/>
      <c r="AF351" s="133"/>
      <c r="AG351" s="133"/>
    </row>
    <row r="352" spans="1:33" ht="47.15" customHeight="1" x14ac:dyDescent="0.45">
      <c r="A352" s="406">
        <v>3</v>
      </c>
      <c r="B352" s="425" t="str">
        <f>IFERROR(VLOOKUP(A352,'Coverage Indicators - Section D'!$A$10:$Y$27,25,FALSE),"")</f>
        <v/>
      </c>
      <c r="C352" s="525" t="str">
        <f t="array" ref="C352">IFERROR(IF(INDEX('Disaggregation Records'!$E$95:$E$183,MATCH(LEFT(Z352,255),LEFT('Disaggregation Records'!$D$95:$D$183,255),0))=0,"",INDEX('Disaggregation Records'!$E$95:$E$183,MATCH(LEFT(Z352,255),LEFT('Disaggregation Records'!$D$95:$D$183,255),0))),"")</f>
        <v/>
      </c>
      <c r="D352" s="525" t="str">
        <f t="array" ref="D352">IFERROR(IF(INDEX('Disaggregation Records'!$F$95:$F$183,MATCH(LEFT(Z352,255),LEFT('Disaggregation Records'!$D$95:$D$183,255),0))=0,"",INDEX('Disaggregation Records'!$F$95:$F$183,MATCH(LEFT(Z352,255),LEFT('Disaggregation Records'!$D$95:$D$183,255),0))),"")</f>
        <v/>
      </c>
      <c r="E352" s="427" t="str">
        <f t="array" ref="E352">IFERROR(IF(INDEX('Disaggregation Data'!$K$315:$K$466,MATCH(LEFT(X352,255),LEFT('Disaggregation Data'!$J$315:$J$466,255),0))=0,"",INDEX('Disaggregation Data'!$K$315:$K$466,MATCH(LEFT(X352,255),LEFT('Disaggregation Data'!J$315:$J$466,255),0))),"")</f>
        <v/>
      </c>
      <c r="F352" s="428" t="str">
        <f t="array" ref="F352">IFERROR(IF(INDEX('Disaggregation Data'!$L$315:$L$466,MATCH(LEFT(X352,255),LEFT('Disaggregation Data'!$J$315:$J$466,255),0))=0,"",INDEX('Disaggregation Data'!$L$315:$L$466,MATCH(LEFT(X352,255),LEFT('Disaggregation Data'!J$315:$J$466,255),0))),"")</f>
        <v/>
      </c>
      <c r="G352" s="493" t="str">
        <f t="array" ref="G352">IFERROR(IF(INDEX('Disaggregation Data'!$M$315:$M$466,MATCH(LEFT(X352,255),LEFT('Disaggregation Data'!$J$315:$J$466,255),0))=0,(E352/F352)*100,INDEX('Disaggregation Data'!$M$315:$M$466,MATCH(LEFT(X352,255),LEFT('Disaggregation Data'!J$315:$J$466,255),0))),"")</f>
        <v/>
      </c>
      <c r="H352" s="431" t="str">
        <f t="array" ref="H352">IFERROR(IF(INDEX('Disaggregation Data'!$N$315:$N$466,MATCH(LEFT(X352,255),LEFT('Disaggregation Data'!$J$315:$J$466,255),0))=0,"",INDEX('Disaggregation Data'!$N$315:$N$466,MATCH(LEFT(X352,255),LEFT('Disaggregation Data'!J$315:$J$466,255),0))),"")</f>
        <v/>
      </c>
      <c r="I352" s="431" t="str">
        <f t="array" ref="I352">IFERROR(IF(INDEX('Disaggregation Data'!$Q$315:$Q$466,MATCH(LEFT(X352,255),LEFT('Disaggregation Data'!$J$315:$J$466,255),0))=0,"",INDEX('Disaggregation Data'!$Q$315:$Q$466,MATCH(LEFT(X352,255),LEFT('Disaggregation Data'!J$315:$J$466,255),0))),"")</f>
        <v/>
      </c>
      <c r="J352" s="441" t="str">
        <f t="array" ref="J352">IFERROR(IF(INDEX('Disaggregation Data'!$R$315:$R$466,MATCH(LEFT(X352,255),LEFT('Disaggregation Data'!$J$315:$J$466,255),0))=0,"",INDEX('Disaggregation Data'!$R$315:$R$466,MATCH(LEFT(X352,255),LEFT('Disaggregation Data'!J$315:$J$466,255),0))),"")</f>
        <v/>
      </c>
      <c r="K352" s="526"/>
      <c r="L352" s="526"/>
      <c r="M352" s="526"/>
      <c r="N352" s="526"/>
      <c r="O352" s="526"/>
      <c r="P352" s="526"/>
      <c r="Q352" s="526"/>
      <c r="R352" s="526"/>
      <c r="S352" s="526"/>
      <c r="T352" s="526"/>
      <c r="U352" s="431" t="str">
        <f t="array" ref="U352">IFERROR(IF(INDEX('Disaggregation Data'!$O$315:$O$466,MATCH(LEFT(X352,255),LEFT('Disaggregation Data'!$J$315:$J$466,255),0))=0,"",INDEX('Disaggregation Data'!$O$315:$O$466,MATCH(LEFT(X352,255),LEFT('Disaggregation Data'!J$315:$J$466,255),0))),"")</f>
        <v/>
      </c>
      <c r="V352" s="441" t="str">
        <f t="array" ref="V352">IFERROR(IF(INDEX('Disaggregation Data'!$P$315:$P$466,MATCH(LEFT(X352,255),LEFT('Disaggregation Data'!$J$315:$J$466,255),0))=0,"",INDEX('Disaggregation Data'!$P$315:$P$466,MATCH(LEFT(X352,255),LEFT('Disaggregation Data'!J$315:$J$466,255),0))),"")</f>
        <v/>
      </c>
      <c r="W352" s="527"/>
      <c r="X352" s="527" t="str">
        <f t="shared" si="24"/>
        <v/>
      </c>
      <c r="Y352" s="527">
        <f t="shared" si="25"/>
        <v>26</v>
      </c>
      <c r="Z352" s="527" t="str">
        <f t="shared" si="26"/>
        <v/>
      </c>
      <c r="AA352" s="527" t="b">
        <f t="shared" si="27"/>
        <v>0</v>
      </c>
      <c r="AB352" s="527" t="s">
        <v>1707</v>
      </c>
      <c r="AC352" s="527" t="str">
        <f t="array" ref="AC352">IFERROR(IF(INDEX('Disaggregation Records'!$G$95:$G$183,MATCH(LEFT(Z352,255),LEFT('Disaggregation Records'!$D$95:$D$183,255),0))=0,"",INDEX('Disaggregation Records'!$G$95:$G$183,MATCH(LEFT(Z352,255),LEFT('Disaggregation Records'!$D$95:$D$183,255),0))),"")</f>
        <v/>
      </c>
      <c r="AD352" s="527" t="s">
        <v>719</v>
      </c>
      <c r="AE352" s="389"/>
      <c r="AF352" s="133"/>
      <c r="AG352" s="133"/>
    </row>
    <row r="353" spans="1:33" ht="47.15" customHeight="1" x14ac:dyDescent="0.45">
      <c r="A353" s="406">
        <v>3</v>
      </c>
      <c r="B353" s="425" t="str">
        <f>IFERROR(VLOOKUP(A353,'Coverage Indicators - Section D'!$A$10:$Y$27,25,FALSE),"")</f>
        <v/>
      </c>
      <c r="C353" s="525" t="str">
        <f t="array" ref="C353">IFERROR(IF(INDEX('Disaggregation Records'!$E$95:$E$183,MATCH(LEFT(Z353,255),LEFT('Disaggregation Records'!$D$95:$D$183,255),0))=0,"",INDEX('Disaggregation Records'!$E$95:$E$183,MATCH(LEFT(Z353,255),LEFT('Disaggregation Records'!$D$95:$D$183,255),0))),"")</f>
        <v/>
      </c>
      <c r="D353" s="525" t="str">
        <f t="array" ref="D353">IFERROR(IF(INDEX('Disaggregation Records'!$F$95:$F$183,MATCH(LEFT(Z353,255),LEFT('Disaggregation Records'!$D$95:$D$183,255),0))=0,"",INDEX('Disaggregation Records'!$F$95:$F$183,MATCH(LEFT(Z353,255),LEFT('Disaggregation Records'!$D$95:$D$183,255),0))),"")</f>
        <v/>
      </c>
      <c r="E353" s="427" t="str">
        <f t="array" ref="E353">IFERROR(IF(INDEX('Disaggregation Data'!$K$315:$K$466,MATCH(LEFT(X353,255),LEFT('Disaggregation Data'!$J$315:$J$466,255),0))=0,"",INDEX('Disaggregation Data'!$K$315:$K$466,MATCH(LEFT(X353,255),LEFT('Disaggregation Data'!J$315:$J$466,255),0))),"")</f>
        <v/>
      </c>
      <c r="F353" s="428" t="str">
        <f t="array" ref="F353">IFERROR(IF(INDEX('Disaggregation Data'!$L$315:$L$466,MATCH(LEFT(X353,255),LEFT('Disaggregation Data'!$J$315:$J$466,255),0))=0,"",INDEX('Disaggregation Data'!$L$315:$L$466,MATCH(LEFT(X353,255),LEFT('Disaggregation Data'!J$315:$J$466,255),0))),"")</f>
        <v/>
      </c>
      <c r="G353" s="493" t="str">
        <f t="array" ref="G353">IFERROR(IF(INDEX('Disaggregation Data'!$M$315:$M$466,MATCH(LEFT(X353,255),LEFT('Disaggregation Data'!$J$315:$J$466,255),0))=0,(E353/F353)*100,INDEX('Disaggregation Data'!$M$315:$M$466,MATCH(LEFT(X353,255),LEFT('Disaggregation Data'!J$315:$J$466,255),0))),"")</f>
        <v/>
      </c>
      <c r="H353" s="431" t="str">
        <f t="array" ref="H353">IFERROR(IF(INDEX('Disaggregation Data'!$N$315:$N$466,MATCH(LEFT(X353,255),LEFT('Disaggregation Data'!$J$315:$J$466,255),0))=0,"",INDEX('Disaggregation Data'!$N$315:$N$466,MATCH(LEFT(X353,255),LEFT('Disaggregation Data'!J$315:$J$466,255),0))),"")</f>
        <v/>
      </c>
      <c r="I353" s="431" t="str">
        <f t="array" ref="I353">IFERROR(IF(INDEX('Disaggregation Data'!$Q$315:$Q$466,MATCH(LEFT(X353,255),LEFT('Disaggregation Data'!$J$315:$J$466,255),0))=0,"",INDEX('Disaggregation Data'!$Q$315:$Q$466,MATCH(LEFT(X353,255),LEFT('Disaggregation Data'!J$315:$J$466,255),0))),"")</f>
        <v/>
      </c>
      <c r="J353" s="441" t="str">
        <f t="array" ref="J353">IFERROR(IF(INDEX('Disaggregation Data'!$R$315:$R$466,MATCH(LEFT(X353,255),LEFT('Disaggregation Data'!$J$315:$J$466,255),0))=0,"",INDEX('Disaggregation Data'!$R$315:$R$466,MATCH(LEFT(X353,255),LEFT('Disaggregation Data'!J$315:$J$466,255),0))),"")</f>
        <v/>
      </c>
      <c r="K353" s="526"/>
      <c r="L353" s="526"/>
      <c r="M353" s="526"/>
      <c r="N353" s="526"/>
      <c r="O353" s="526"/>
      <c r="P353" s="526"/>
      <c r="Q353" s="526"/>
      <c r="R353" s="526"/>
      <c r="S353" s="526"/>
      <c r="T353" s="526"/>
      <c r="U353" s="431" t="str">
        <f t="array" ref="U353">IFERROR(IF(INDEX('Disaggregation Data'!$O$315:$O$466,MATCH(LEFT(X353,255),LEFT('Disaggregation Data'!$J$315:$J$466,255),0))=0,"",INDEX('Disaggregation Data'!$O$315:$O$466,MATCH(LEFT(X353,255),LEFT('Disaggregation Data'!J$315:$J$466,255),0))),"")</f>
        <v/>
      </c>
      <c r="V353" s="441" t="str">
        <f t="array" ref="V353">IFERROR(IF(INDEX('Disaggregation Data'!$P$315:$P$466,MATCH(LEFT(X353,255),LEFT('Disaggregation Data'!$J$315:$J$466,255),0))=0,"",INDEX('Disaggregation Data'!$P$315:$P$466,MATCH(LEFT(X353,255),LEFT('Disaggregation Data'!J$315:$J$466,255),0))),"")</f>
        <v/>
      </c>
      <c r="W353" s="527"/>
      <c r="X353" s="527" t="str">
        <f t="shared" si="24"/>
        <v/>
      </c>
      <c r="Y353" s="527">
        <f t="shared" si="25"/>
        <v>27</v>
      </c>
      <c r="Z353" s="527" t="str">
        <f t="shared" si="26"/>
        <v/>
      </c>
      <c r="AA353" s="527" t="b">
        <f t="shared" si="27"/>
        <v>0</v>
      </c>
      <c r="AB353" s="527" t="s">
        <v>1708</v>
      </c>
      <c r="AC353" s="527" t="str">
        <f t="array" ref="AC353">IFERROR(IF(INDEX('Disaggregation Records'!$G$95:$G$183,MATCH(LEFT(Z353,255),LEFT('Disaggregation Records'!$D$95:$D$183,255),0))=0,"",INDEX('Disaggregation Records'!$G$95:$G$183,MATCH(LEFT(Z353,255),LEFT('Disaggregation Records'!$D$95:$D$183,255),0))),"")</f>
        <v/>
      </c>
      <c r="AD353" s="527" t="s">
        <v>719</v>
      </c>
      <c r="AE353" s="389"/>
      <c r="AF353" s="133"/>
      <c r="AG353" s="133"/>
    </row>
    <row r="354" spans="1:33" ht="47.15" customHeight="1" x14ac:dyDescent="0.45">
      <c r="A354" s="406">
        <v>3</v>
      </c>
      <c r="B354" s="425" t="str">
        <f>IFERROR(VLOOKUP(A354,'Coverage Indicators - Section D'!$A$10:$Y$27,25,FALSE),"")</f>
        <v/>
      </c>
      <c r="C354" s="525" t="str">
        <f t="array" ref="C354">IFERROR(IF(INDEX('Disaggregation Records'!$E$95:$E$183,MATCH(LEFT(Z354,255),LEFT('Disaggregation Records'!$D$95:$D$183,255),0))=0,"",INDEX('Disaggregation Records'!$E$95:$E$183,MATCH(LEFT(Z354,255),LEFT('Disaggregation Records'!$D$95:$D$183,255),0))),"")</f>
        <v/>
      </c>
      <c r="D354" s="525" t="str">
        <f t="array" ref="D354">IFERROR(IF(INDEX('Disaggregation Records'!$F$95:$F$183,MATCH(LEFT(Z354,255),LEFT('Disaggregation Records'!$D$95:$D$183,255),0))=0,"",INDEX('Disaggregation Records'!$F$95:$F$183,MATCH(LEFT(Z354,255),LEFT('Disaggregation Records'!$D$95:$D$183,255),0))),"")</f>
        <v/>
      </c>
      <c r="E354" s="427" t="str">
        <f t="array" ref="E354">IFERROR(IF(INDEX('Disaggregation Data'!$K$315:$K$466,MATCH(LEFT(X354,255),LEFT('Disaggregation Data'!$J$315:$J$466,255),0))=0,"",INDEX('Disaggregation Data'!$K$315:$K$466,MATCH(LEFT(X354,255),LEFT('Disaggregation Data'!J$315:$J$466,255),0))),"")</f>
        <v/>
      </c>
      <c r="F354" s="428" t="str">
        <f t="array" ref="F354">IFERROR(IF(INDEX('Disaggregation Data'!$L$315:$L$466,MATCH(LEFT(X354,255),LEFT('Disaggregation Data'!$J$315:$J$466,255),0))=0,"",INDEX('Disaggregation Data'!$L$315:$L$466,MATCH(LEFT(X354,255),LEFT('Disaggregation Data'!J$315:$J$466,255),0))),"")</f>
        <v/>
      </c>
      <c r="G354" s="493" t="str">
        <f t="array" ref="G354">IFERROR(IF(INDEX('Disaggregation Data'!$M$315:$M$466,MATCH(LEFT(X354,255),LEFT('Disaggregation Data'!$J$315:$J$466,255),0))=0,(E354/F354)*100,INDEX('Disaggregation Data'!$M$315:$M$466,MATCH(LEFT(X354,255),LEFT('Disaggregation Data'!J$315:$J$466,255),0))),"")</f>
        <v/>
      </c>
      <c r="H354" s="431" t="str">
        <f t="array" ref="H354">IFERROR(IF(INDEX('Disaggregation Data'!$N$315:$N$466,MATCH(LEFT(X354,255),LEFT('Disaggregation Data'!$J$315:$J$466,255),0))=0,"",INDEX('Disaggregation Data'!$N$315:$N$466,MATCH(LEFT(X354,255),LEFT('Disaggregation Data'!J$315:$J$466,255),0))),"")</f>
        <v/>
      </c>
      <c r="I354" s="431" t="str">
        <f t="array" ref="I354">IFERROR(IF(INDEX('Disaggregation Data'!$Q$315:$Q$466,MATCH(LEFT(X354,255),LEFT('Disaggregation Data'!$J$315:$J$466,255),0))=0,"",INDEX('Disaggregation Data'!$Q$315:$Q$466,MATCH(LEFT(X354,255),LEFT('Disaggregation Data'!J$315:$J$466,255),0))),"")</f>
        <v/>
      </c>
      <c r="J354" s="441" t="str">
        <f t="array" ref="J354">IFERROR(IF(INDEX('Disaggregation Data'!$R$315:$R$466,MATCH(LEFT(X354,255),LEFT('Disaggregation Data'!$J$315:$J$466,255),0))=0,"",INDEX('Disaggregation Data'!$R$315:$R$466,MATCH(LEFT(X354,255),LEFT('Disaggregation Data'!J$315:$J$466,255),0))),"")</f>
        <v/>
      </c>
      <c r="K354" s="526"/>
      <c r="L354" s="526"/>
      <c r="M354" s="526"/>
      <c r="N354" s="526"/>
      <c r="O354" s="526"/>
      <c r="P354" s="526"/>
      <c r="Q354" s="526"/>
      <c r="R354" s="526"/>
      <c r="S354" s="526"/>
      <c r="T354" s="526"/>
      <c r="U354" s="431" t="str">
        <f t="array" ref="U354">IFERROR(IF(INDEX('Disaggregation Data'!$O$315:$O$466,MATCH(LEFT(X354,255),LEFT('Disaggregation Data'!$J$315:$J$466,255),0))=0,"",INDEX('Disaggregation Data'!$O$315:$O$466,MATCH(LEFT(X354,255),LEFT('Disaggregation Data'!J$315:$J$466,255),0))),"")</f>
        <v/>
      </c>
      <c r="V354" s="441" t="str">
        <f t="array" ref="V354">IFERROR(IF(INDEX('Disaggregation Data'!$P$315:$P$466,MATCH(LEFT(X354,255),LEFT('Disaggregation Data'!$J$315:$J$466,255),0))=0,"",INDEX('Disaggregation Data'!$P$315:$P$466,MATCH(LEFT(X354,255),LEFT('Disaggregation Data'!J$315:$J$466,255),0))),"")</f>
        <v/>
      </c>
      <c r="W354" s="527"/>
      <c r="X354" s="527" t="str">
        <f t="shared" si="24"/>
        <v/>
      </c>
      <c r="Y354" s="527">
        <f t="shared" si="25"/>
        <v>28</v>
      </c>
      <c r="Z354" s="527" t="str">
        <f t="shared" si="26"/>
        <v/>
      </c>
      <c r="AA354" s="527" t="b">
        <f t="shared" si="27"/>
        <v>0</v>
      </c>
      <c r="AB354" s="527" t="s">
        <v>1709</v>
      </c>
      <c r="AC354" s="527" t="str">
        <f t="array" ref="AC354">IFERROR(IF(INDEX('Disaggregation Records'!$G$95:$G$183,MATCH(LEFT(Z354,255),LEFT('Disaggregation Records'!$D$95:$D$183,255),0))=0,"",INDEX('Disaggregation Records'!$G$95:$G$183,MATCH(LEFT(Z354,255),LEFT('Disaggregation Records'!$D$95:$D$183,255),0))),"")</f>
        <v/>
      </c>
      <c r="AD354" s="527" t="s">
        <v>719</v>
      </c>
      <c r="AE354" s="389"/>
      <c r="AF354" s="133"/>
      <c r="AG354" s="133"/>
    </row>
    <row r="355" spans="1:33" ht="47.15" customHeight="1" x14ac:dyDescent="0.45">
      <c r="A355" s="406">
        <v>3</v>
      </c>
      <c r="B355" s="425" t="str">
        <f>IFERROR(VLOOKUP(A355,'Coverage Indicators - Section D'!$A$10:$Y$27,25,FALSE),"")</f>
        <v/>
      </c>
      <c r="C355" s="525" t="str">
        <f t="array" ref="C355">IFERROR(IF(INDEX('Disaggregation Records'!$E$95:$E$183,MATCH(LEFT(Z355,255),LEFT('Disaggregation Records'!$D$95:$D$183,255),0))=0,"",INDEX('Disaggregation Records'!$E$95:$E$183,MATCH(LEFT(Z355,255),LEFT('Disaggregation Records'!$D$95:$D$183,255),0))),"")</f>
        <v/>
      </c>
      <c r="D355" s="525" t="str">
        <f t="array" ref="D355">IFERROR(IF(INDEX('Disaggregation Records'!$F$95:$F$183,MATCH(LEFT(Z355,255),LEFT('Disaggregation Records'!$D$95:$D$183,255),0))=0,"",INDEX('Disaggregation Records'!$F$95:$F$183,MATCH(LEFT(Z355,255),LEFT('Disaggregation Records'!$D$95:$D$183,255),0))),"")</f>
        <v/>
      </c>
      <c r="E355" s="427" t="str">
        <f t="array" ref="E355">IFERROR(IF(INDEX('Disaggregation Data'!$K$315:$K$466,MATCH(LEFT(X355,255),LEFT('Disaggregation Data'!$J$315:$J$466,255),0))=0,"",INDEX('Disaggregation Data'!$K$315:$K$466,MATCH(LEFT(X355,255),LEFT('Disaggregation Data'!J$315:$J$466,255),0))),"")</f>
        <v/>
      </c>
      <c r="F355" s="428" t="str">
        <f t="array" ref="F355">IFERROR(IF(INDEX('Disaggregation Data'!$L$315:$L$466,MATCH(LEFT(X355,255),LEFT('Disaggregation Data'!$J$315:$J$466,255),0))=0,"",INDEX('Disaggregation Data'!$L$315:$L$466,MATCH(LEFT(X355,255),LEFT('Disaggregation Data'!J$315:$J$466,255),0))),"")</f>
        <v/>
      </c>
      <c r="G355" s="493" t="str">
        <f t="array" ref="G355">IFERROR(IF(INDEX('Disaggregation Data'!$M$315:$M$466,MATCH(LEFT(X355,255),LEFT('Disaggregation Data'!$J$315:$J$466,255),0))=0,(E355/F355)*100,INDEX('Disaggregation Data'!$M$315:$M$466,MATCH(LEFT(X355,255),LEFT('Disaggregation Data'!J$315:$J$466,255),0))),"")</f>
        <v/>
      </c>
      <c r="H355" s="431" t="str">
        <f t="array" ref="H355">IFERROR(IF(INDEX('Disaggregation Data'!$N$315:$N$466,MATCH(LEFT(X355,255),LEFT('Disaggregation Data'!$J$315:$J$466,255),0))=0,"",INDEX('Disaggregation Data'!$N$315:$N$466,MATCH(LEFT(X355,255),LEFT('Disaggregation Data'!J$315:$J$466,255),0))),"")</f>
        <v/>
      </c>
      <c r="I355" s="431" t="str">
        <f t="array" ref="I355">IFERROR(IF(INDEX('Disaggregation Data'!$Q$315:$Q$466,MATCH(LEFT(X355,255),LEFT('Disaggregation Data'!$J$315:$J$466,255),0))=0,"",INDEX('Disaggregation Data'!$Q$315:$Q$466,MATCH(LEFT(X355,255),LEFT('Disaggregation Data'!J$315:$J$466,255),0))),"")</f>
        <v/>
      </c>
      <c r="J355" s="441" t="str">
        <f t="array" ref="J355">IFERROR(IF(INDEX('Disaggregation Data'!$R$315:$R$466,MATCH(LEFT(X355,255),LEFT('Disaggregation Data'!$J$315:$J$466,255),0))=0,"",INDEX('Disaggregation Data'!$R$315:$R$466,MATCH(LEFT(X355,255),LEFT('Disaggregation Data'!J$315:$J$466,255),0))),"")</f>
        <v/>
      </c>
      <c r="K355" s="526"/>
      <c r="L355" s="526"/>
      <c r="M355" s="526"/>
      <c r="N355" s="526"/>
      <c r="O355" s="526"/>
      <c r="P355" s="526"/>
      <c r="Q355" s="526"/>
      <c r="R355" s="526"/>
      <c r="S355" s="526"/>
      <c r="T355" s="526"/>
      <c r="U355" s="431" t="str">
        <f t="array" ref="U355">IFERROR(IF(INDEX('Disaggregation Data'!$O$315:$O$466,MATCH(LEFT(X355,255),LEFT('Disaggregation Data'!$J$315:$J$466,255),0))=0,"",INDEX('Disaggregation Data'!$O$315:$O$466,MATCH(LEFT(X355,255),LEFT('Disaggregation Data'!J$315:$J$466,255),0))),"")</f>
        <v/>
      </c>
      <c r="V355" s="441" t="str">
        <f t="array" ref="V355">IFERROR(IF(INDEX('Disaggregation Data'!$P$315:$P$466,MATCH(LEFT(X355,255),LEFT('Disaggregation Data'!$J$315:$J$466,255),0))=0,"",INDEX('Disaggregation Data'!$P$315:$P$466,MATCH(LEFT(X355,255),LEFT('Disaggregation Data'!J$315:$J$466,255),0))),"")</f>
        <v/>
      </c>
      <c r="W355" s="527"/>
      <c r="X355" s="527" t="str">
        <f t="shared" si="24"/>
        <v/>
      </c>
      <c r="Y355" s="527">
        <f t="shared" si="25"/>
        <v>29</v>
      </c>
      <c r="Z355" s="527" t="str">
        <f t="shared" si="26"/>
        <v/>
      </c>
      <c r="AA355" s="527" t="b">
        <f t="shared" si="27"/>
        <v>0</v>
      </c>
      <c r="AB355" s="527" t="s">
        <v>1710</v>
      </c>
      <c r="AC355" s="527" t="str">
        <f t="array" ref="AC355">IFERROR(IF(INDEX('Disaggregation Records'!$G$95:$G$183,MATCH(LEFT(Z355,255),LEFT('Disaggregation Records'!$D$95:$D$183,255),0))=0,"",INDEX('Disaggregation Records'!$G$95:$G$183,MATCH(LEFT(Z355,255),LEFT('Disaggregation Records'!$D$95:$D$183,255),0))),"")</f>
        <v/>
      </c>
      <c r="AD355" s="527" t="s">
        <v>719</v>
      </c>
      <c r="AE355" s="389"/>
      <c r="AF355" s="133"/>
      <c r="AG355" s="133"/>
    </row>
    <row r="356" spans="1:33" ht="47.15" customHeight="1" x14ac:dyDescent="0.45">
      <c r="A356" s="406">
        <v>3</v>
      </c>
      <c r="B356" s="425" t="str">
        <f>IFERROR(VLOOKUP(A356,'Coverage Indicators - Section D'!$A$10:$Y$27,25,FALSE),"")</f>
        <v/>
      </c>
      <c r="C356" s="525" t="str">
        <f t="array" ref="C356">IFERROR(IF(INDEX('Disaggregation Records'!$E$95:$E$183,MATCH(LEFT(Z356,255),LEFT('Disaggregation Records'!$D$95:$D$183,255),0))=0,"",INDEX('Disaggregation Records'!$E$95:$E$183,MATCH(LEFT(Z356,255),LEFT('Disaggregation Records'!$D$95:$D$183,255),0))),"")</f>
        <v/>
      </c>
      <c r="D356" s="525" t="str">
        <f t="array" ref="D356">IFERROR(IF(INDEX('Disaggregation Records'!$F$95:$F$183,MATCH(LEFT(Z356,255),LEFT('Disaggregation Records'!$D$95:$D$183,255),0))=0,"",INDEX('Disaggregation Records'!$F$95:$F$183,MATCH(LEFT(Z356,255),LEFT('Disaggregation Records'!$D$95:$D$183,255),0))),"")</f>
        <v/>
      </c>
      <c r="E356" s="427" t="str">
        <f t="array" ref="E356">IFERROR(IF(INDEX('Disaggregation Data'!$K$315:$K$466,MATCH(LEFT(X356,255),LEFT('Disaggregation Data'!$J$315:$J$466,255),0))=0,"",INDEX('Disaggregation Data'!$K$315:$K$466,MATCH(LEFT(X356,255),LEFT('Disaggregation Data'!J$315:$J$466,255),0))),"")</f>
        <v/>
      </c>
      <c r="F356" s="428" t="str">
        <f t="array" ref="F356">IFERROR(IF(INDEX('Disaggregation Data'!$L$315:$L$466,MATCH(LEFT(X356,255),LEFT('Disaggregation Data'!$J$315:$J$466,255),0))=0,"",INDEX('Disaggregation Data'!$L$315:$L$466,MATCH(LEFT(X356,255),LEFT('Disaggregation Data'!J$315:$J$466,255),0))),"")</f>
        <v/>
      </c>
      <c r="G356" s="493" t="str">
        <f t="array" ref="G356">IFERROR(IF(INDEX('Disaggregation Data'!$M$315:$M$466,MATCH(LEFT(X356,255),LEFT('Disaggregation Data'!$J$315:$J$466,255),0))=0,(E356/F356)*100,INDEX('Disaggregation Data'!$M$315:$M$466,MATCH(LEFT(X356,255),LEFT('Disaggregation Data'!J$315:$J$466,255),0))),"")</f>
        <v/>
      </c>
      <c r="H356" s="431" t="str">
        <f t="array" ref="H356">IFERROR(IF(INDEX('Disaggregation Data'!$N$315:$N$466,MATCH(LEFT(X356,255),LEFT('Disaggregation Data'!$J$315:$J$466,255),0))=0,"",INDEX('Disaggregation Data'!$N$315:$N$466,MATCH(LEFT(X356,255),LEFT('Disaggregation Data'!J$315:$J$466,255),0))),"")</f>
        <v/>
      </c>
      <c r="I356" s="431" t="str">
        <f t="array" ref="I356">IFERROR(IF(INDEX('Disaggregation Data'!$Q$315:$Q$466,MATCH(LEFT(X356,255),LEFT('Disaggregation Data'!$J$315:$J$466,255),0))=0,"",INDEX('Disaggregation Data'!$Q$315:$Q$466,MATCH(LEFT(X356,255),LEFT('Disaggregation Data'!J$315:$J$466,255),0))),"")</f>
        <v/>
      </c>
      <c r="J356" s="441" t="str">
        <f t="array" ref="J356">IFERROR(IF(INDEX('Disaggregation Data'!$R$315:$R$466,MATCH(LEFT(X356,255),LEFT('Disaggregation Data'!$J$315:$J$466,255),0))=0,"",INDEX('Disaggregation Data'!$R$315:$R$466,MATCH(LEFT(X356,255),LEFT('Disaggregation Data'!J$315:$J$466,255),0))),"")</f>
        <v/>
      </c>
      <c r="K356" s="526"/>
      <c r="L356" s="526"/>
      <c r="M356" s="526"/>
      <c r="N356" s="526"/>
      <c r="O356" s="526"/>
      <c r="P356" s="526"/>
      <c r="Q356" s="526"/>
      <c r="R356" s="526"/>
      <c r="S356" s="526"/>
      <c r="T356" s="526"/>
      <c r="U356" s="431" t="str">
        <f t="array" ref="U356">IFERROR(IF(INDEX('Disaggregation Data'!$O$315:$O$466,MATCH(LEFT(X356,255),LEFT('Disaggregation Data'!$J$315:$J$466,255),0))=0,"",INDEX('Disaggregation Data'!$O$315:$O$466,MATCH(LEFT(X356,255),LEFT('Disaggregation Data'!J$315:$J$466,255),0))),"")</f>
        <v/>
      </c>
      <c r="V356" s="441" t="str">
        <f t="array" ref="V356">IFERROR(IF(INDEX('Disaggregation Data'!$P$315:$P$466,MATCH(LEFT(X356,255),LEFT('Disaggregation Data'!$J$315:$J$466,255),0))=0,"",INDEX('Disaggregation Data'!$P$315:$P$466,MATCH(LEFT(X356,255),LEFT('Disaggregation Data'!J$315:$J$466,255),0))),"")</f>
        <v/>
      </c>
      <c r="W356" s="527"/>
      <c r="X356" s="527" t="str">
        <f t="shared" si="24"/>
        <v/>
      </c>
      <c r="Y356" s="527">
        <f t="shared" si="25"/>
        <v>30</v>
      </c>
      <c r="Z356" s="527" t="str">
        <f t="shared" si="26"/>
        <v/>
      </c>
      <c r="AA356" s="527" t="b">
        <f t="shared" si="27"/>
        <v>0</v>
      </c>
      <c r="AB356" s="527" t="s">
        <v>1711</v>
      </c>
      <c r="AC356" s="527" t="str">
        <f t="array" ref="AC356">IFERROR(IF(INDEX('Disaggregation Records'!$G$95:$G$183,MATCH(LEFT(Z356,255),LEFT('Disaggregation Records'!$D$95:$D$183,255),0))=0,"",INDEX('Disaggregation Records'!$G$95:$G$183,MATCH(LEFT(Z356,255),LEFT('Disaggregation Records'!$D$95:$D$183,255),0))),"")</f>
        <v/>
      </c>
      <c r="AD356" s="527" t="s">
        <v>719</v>
      </c>
      <c r="AE356" s="389"/>
      <c r="AF356" s="133"/>
      <c r="AG356" s="133"/>
    </row>
    <row r="357" spans="1:33" ht="47.15" customHeight="1" x14ac:dyDescent="0.45">
      <c r="A357" s="406">
        <v>4</v>
      </c>
      <c r="B357" s="425" t="str">
        <f>IFERROR(VLOOKUP(A357,'Coverage Indicators - Section D'!$A$10:$Y$27,25,FALSE),"")</f>
        <v/>
      </c>
      <c r="C357" s="525" t="str">
        <f t="array" ref="C357">IFERROR(IF(INDEX('Disaggregation Records'!$E$95:$E$183,MATCH(LEFT(Z357,255),LEFT('Disaggregation Records'!$D$95:$D$183,255),0))=0,"",INDEX('Disaggregation Records'!$E$95:$E$183,MATCH(LEFT(Z357,255),LEFT('Disaggregation Records'!$D$95:$D$183,255),0))),"")</f>
        <v/>
      </c>
      <c r="D357" s="525" t="str">
        <f t="array" ref="D357">IFERROR(IF(INDEX('Disaggregation Records'!$F$95:$F$183,MATCH(LEFT(Z357,255),LEFT('Disaggregation Records'!$D$95:$D$183,255),0))=0,"",INDEX('Disaggregation Records'!$F$95:$F$183,MATCH(LEFT(Z357,255),LEFT('Disaggregation Records'!$D$95:$D$183,255),0))),"")</f>
        <v/>
      </c>
      <c r="E357" s="427" t="str">
        <f t="array" ref="E357">IFERROR(IF(INDEX('Disaggregation Data'!$K$315:$K$466,MATCH(LEFT(X357,255),LEFT('Disaggregation Data'!$J$315:$J$466,255),0))=0,"",INDEX('Disaggregation Data'!$K$315:$K$466,MATCH(LEFT(X357,255),LEFT('Disaggregation Data'!J$315:$J$466,255),0))),"")</f>
        <v/>
      </c>
      <c r="F357" s="428" t="str">
        <f t="array" ref="F357">IFERROR(IF(INDEX('Disaggregation Data'!$L$315:$L$466,MATCH(LEFT(X357,255),LEFT('Disaggregation Data'!$J$315:$J$466,255),0))=0,"",INDEX('Disaggregation Data'!$L$315:$L$466,MATCH(LEFT(X357,255),LEFT('Disaggregation Data'!J$315:$J$466,255),0))),"")</f>
        <v/>
      </c>
      <c r="G357" s="493" t="str">
        <f t="array" ref="G357">IFERROR(IF(INDEX('Disaggregation Data'!$M$315:$M$466,MATCH(LEFT(X357,255),LEFT('Disaggregation Data'!$J$315:$J$466,255),0))=0,(E357/F357)*100,INDEX('Disaggregation Data'!$M$315:$M$466,MATCH(LEFT(X357,255),LEFT('Disaggregation Data'!J$315:$J$466,255),0))),"")</f>
        <v/>
      </c>
      <c r="H357" s="431" t="str">
        <f t="array" ref="H357">IFERROR(IF(INDEX('Disaggregation Data'!$N$315:$N$466,MATCH(LEFT(X357,255),LEFT('Disaggregation Data'!$J$315:$J$466,255),0))=0,"",INDEX('Disaggregation Data'!$N$315:$N$466,MATCH(LEFT(X357,255),LEFT('Disaggregation Data'!J$315:$J$466,255),0))),"")</f>
        <v/>
      </c>
      <c r="I357" s="431" t="str">
        <f t="array" ref="I357">IFERROR(IF(INDEX('Disaggregation Data'!$Q$315:$Q$466,MATCH(LEFT(X357,255),LEFT('Disaggregation Data'!$J$315:$J$466,255),0))=0,"",INDEX('Disaggregation Data'!$Q$315:$Q$466,MATCH(LEFT(X357,255),LEFT('Disaggregation Data'!J$315:$J$466,255),0))),"")</f>
        <v/>
      </c>
      <c r="J357" s="441" t="str">
        <f t="array" ref="J357">IFERROR(IF(INDEX('Disaggregation Data'!$R$315:$R$466,MATCH(LEFT(X357,255),LEFT('Disaggregation Data'!$J$315:$J$466,255),0))=0,"",INDEX('Disaggregation Data'!$R$315:$R$466,MATCH(LEFT(X357,255),LEFT('Disaggregation Data'!J$315:$J$466,255),0))),"")</f>
        <v/>
      </c>
      <c r="K357" s="526"/>
      <c r="L357" s="526"/>
      <c r="M357" s="526"/>
      <c r="N357" s="526"/>
      <c r="O357" s="526"/>
      <c r="P357" s="526"/>
      <c r="Q357" s="526"/>
      <c r="R357" s="526"/>
      <c r="S357" s="526"/>
      <c r="T357" s="526"/>
      <c r="U357" s="431" t="str">
        <f t="array" ref="U357">IFERROR(IF(INDEX('Disaggregation Data'!$O$315:$O$466,MATCH(LEFT(X357,255),LEFT('Disaggregation Data'!$J$315:$J$466,255),0))=0,"",INDEX('Disaggregation Data'!$O$315:$O$466,MATCH(LEFT(X357,255),LEFT('Disaggregation Data'!J$315:$J$466,255),0))),"")</f>
        <v/>
      </c>
      <c r="V357" s="441" t="str">
        <f t="array" ref="V357">IFERROR(IF(INDEX('Disaggregation Data'!$P$315:$P$466,MATCH(LEFT(X357,255),LEFT('Disaggregation Data'!$J$315:$J$466,255),0))=0,"",INDEX('Disaggregation Data'!$P$315:$P$466,MATCH(LEFT(X357,255),LEFT('Disaggregation Data'!J$315:$J$466,255),0))),"")</f>
        <v/>
      </c>
      <c r="W357" s="527"/>
      <c r="X357" s="527" t="str">
        <f t="shared" si="24"/>
        <v/>
      </c>
      <c r="Y357" s="527">
        <f t="shared" si="25"/>
        <v>31</v>
      </c>
      <c r="Z357" s="527" t="str">
        <f t="shared" si="26"/>
        <v/>
      </c>
      <c r="AA357" s="527" t="b">
        <f t="shared" si="27"/>
        <v>0</v>
      </c>
      <c r="AB357" s="527" t="s">
        <v>1712</v>
      </c>
      <c r="AC357" s="527" t="str">
        <f t="array" ref="AC357">IFERROR(IF(INDEX('Disaggregation Records'!$G$95:$G$183,MATCH(LEFT(Z357,255),LEFT('Disaggregation Records'!$D$95:$D$183,255),0))=0,"",INDEX('Disaggregation Records'!$G$95:$G$183,MATCH(LEFT(Z357,255),LEFT('Disaggregation Records'!$D$95:$D$183,255),0))),"")</f>
        <v/>
      </c>
      <c r="AD357" s="527" t="s">
        <v>720</v>
      </c>
      <c r="AE357" s="389"/>
      <c r="AF357" s="133"/>
      <c r="AG357" s="133"/>
    </row>
    <row r="358" spans="1:33" ht="47.15" customHeight="1" x14ac:dyDescent="0.45">
      <c r="A358" s="406">
        <v>4</v>
      </c>
      <c r="B358" s="425" t="str">
        <f>IFERROR(VLOOKUP(A358,'Coverage Indicators - Section D'!$A$10:$Y$27,25,FALSE),"")</f>
        <v/>
      </c>
      <c r="C358" s="525" t="str">
        <f t="array" ref="C358">IFERROR(IF(INDEX('Disaggregation Records'!$E$95:$E$183,MATCH(LEFT(Z358,255),LEFT('Disaggregation Records'!$D$95:$D$183,255),0))=0,"",INDEX('Disaggregation Records'!$E$95:$E$183,MATCH(LEFT(Z358,255),LEFT('Disaggregation Records'!$D$95:$D$183,255),0))),"")</f>
        <v/>
      </c>
      <c r="D358" s="525" t="str">
        <f t="array" ref="D358">IFERROR(IF(INDEX('Disaggregation Records'!$F$95:$F$183,MATCH(LEFT(Z358,255),LEFT('Disaggregation Records'!$D$95:$D$183,255),0))=0,"",INDEX('Disaggregation Records'!$F$95:$F$183,MATCH(LEFT(Z358,255),LEFT('Disaggregation Records'!$D$95:$D$183,255),0))),"")</f>
        <v/>
      </c>
      <c r="E358" s="427" t="str">
        <f t="array" ref="E358">IFERROR(IF(INDEX('Disaggregation Data'!$K$315:$K$466,MATCH(LEFT(X358,255),LEFT('Disaggregation Data'!$J$315:$J$466,255),0))=0,"",INDEX('Disaggregation Data'!$K$315:$K$466,MATCH(LEFT(X358,255),LEFT('Disaggregation Data'!J$315:$J$466,255),0))),"")</f>
        <v/>
      </c>
      <c r="F358" s="428" t="str">
        <f t="array" ref="F358">IFERROR(IF(INDEX('Disaggregation Data'!$L$315:$L$466,MATCH(LEFT(X358,255),LEFT('Disaggregation Data'!$J$315:$J$466,255),0))=0,"",INDEX('Disaggregation Data'!$L$315:$L$466,MATCH(LEFT(X358,255),LEFT('Disaggregation Data'!J$315:$J$466,255),0))),"")</f>
        <v/>
      </c>
      <c r="G358" s="493" t="str">
        <f t="array" ref="G358">IFERROR(IF(INDEX('Disaggregation Data'!$M$315:$M$466,MATCH(LEFT(X358,255),LEFT('Disaggregation Data'!$J$315:$J$466,255),0))=0,(E358/F358)*100,INDEX('Disaggregation Data'!$M$315:$M$466,MATCH(LEFT(X358,255),LEFT('Disaggregation Data'!J$315:$J$466,255),0))),"")</f>
        <v/>
      </c>
      <c r="H358" s="431" t="str">
        <f t="array" ref="H358">IFERROR(IF(INDEX('Disaggregation Data'!$N$315:$N$466,MATCH(LEFT(X358,255),LEFT('Disaggregation Data'!$J$315:$J$466,255),0))=0,"",INDEX('Disaggregation Data'!$N$315:$N$466,MATCH(LEFT(X358,255),LEFT('Disaggregation Data'!J$315:$J$466,255),0))),"")</f>
        <v/>
      </c>
      <c r="I358" s="431" t="str">
        <f t="array" ref="I358">IFERROR(IF(INDEX('Disaggregation Data'!$Q$315:$Q$466,MATCH(LEFT(X358,255),LEFT('Disaggregation Data'!$J$315:$J$466,255),0))=0,"",INDEX('Disaggregation Data'!$Q$315:$Q$466,MATCH(LEFT(X358,255),LEFT('Disaggregation Data'!J$315:$J$466,255),0))),"")</f>
        <v/>
      </c>
      <c r="J358" s="441" t="str">
        <f t="array" ref="J358">IFERROR(IF(INDEX('Disaggregation Data'!$R$315:$R$466,MATCH(LEFT(X358,255),LEFT('Disaggregation Data'!$J$315:$J$466,255),0))=0,"",INDEX('Disaggregation Data'!$R$315:$R$466,MATCH(LEFT(X358,255),LEFT('Disaggregation Data'!J$315:$J$466,255),0))),"")</f>
        <v/>
      </c>
      <c r="K358" s="526"/>
      <c r="L358" s="526"/>
      <c r="M358" s="526"/>
      <c r="N358" s="526"/>
      <c r="O358" s="526"/>
      <c r="P358" s="526"/>
      <c r="Q358" s="526"/>
      <c r="R358" s="526"/>
      <c r="S358" s="526"/>
      <c r="T358" s="526"/>
      <c r="U358" s="431" t="str">
        <f t="array" ref="U358">IFERROR(IF(INDEX('Disaggregation Data'!$O$315:$O$466,MATCH(LEFT(X358,255),LEFT('Disaggregation Data'!$J$315:$J$466,255),0))=0,"",INDEX('Disaggregation Data'!$O$315:$O$466,MATCH(LEFT(X358,255),LEFT('Disaggregation Data'!J$315:$J$466,255),0))),"")</f>
        <v/>
      </c>
      <c r="V358" s="441" t="str">
        <f t="array" ref="V358">IFERROR(IF(INDEX('Disaggregation Data'!$P$315:$P$466,MATCH(LEFT(X358,255),LEFT('Disaggregation Data'!$J$315:$J$466,255),0))=0,"",INDEX('Disaggregation Data'!$P$315:$P$466,MATCH(LEFT(X358,255),LEFT('Disaggregation Data'!J$315:$J$466,255),0))),"")</f>
        <v/>
      </c>
      <c r="W358" s="527"/>
      <c r="X358" s="527" t="str">
        <f t="shared" si="24"/>
        <v/>
      </c>
      <c r="Y358" s="527">
        <f t="shared" si="25"/>
        <v>32</v>
      </c>
      <c r="Z358" s="527" t="str">
        <f t="shared" si="26"/>
        <v/>
      </c>
      <c r="AA358" s="527" t="b">
        <f t="shared" si="27"/>
        <v>0</v>
      </c>
      <c r="AB358" s="527" t="s">
        <v>1713</v>
      </c>
      <c r="AC358" s="527" t="str">
        <f t="array" ref="AC358">IFERROR(IF(INDEX('Disaggregation Records'!$G$95:$G$183,MATCH(LEFT(Z358,255),LEFT('Disaggregation Records'!$D$95:$D$183,255),0))=0,"",INDEX('Disaggregation Records'!$G$95:$G$183,MATCH(LEFT(Z358,255),LEFT('Disaggregation Records'!$D$95:$D$183,255),0))),"")</f>
        <v/>
      </c>
      <c r="AD358" s="527" t="s">
        <v>720</v>
      </c>
      <c r="AE358" s="389"/>
      <c r="AF358" s="133"/>
      <c r="AG358" s="133"/>
    </row>
    <row r="359" spans="1:33" ht="47.15" customHeight="1" x14ac:dyDescent="0.45">
      <c r="A359" s="406">
        <v>4</v>
      </c>
      <c r="B359" s="425" t="str">
        <f>IFERROR(VLOOKUP(A359,'Coverage Indicators - Section D'!$A$10:$Y$27,25,FALSE),"")</f>
        <v/>
      </c>
      <c r="C359" s="525" t="str">
        <f t="array" ref="C359">IFERROR(IF(INDEX('Disaggregation Records'!$E$95:$E$183,MATCH(LEFT(Z359,255),LEFT('Disaggregation Records'!$D$95:$D$183,255),0))=0,"",INDEX('Disaggregation Records'!$E$95:$E$183,MATCH(LEFT(Z359,255),LEFT('Disaggregation Records'!$D$95:$D$183,255),0))),"")</f>
        <v/>
      </c>
      <c r="D359" s="525" t="str">
        <f t="array" ref="D359">IFERROR(IF(INDEX('Disaggregation Records'!$F$95:$F$183,MATCH(LEFT(Z359,255),LEFT('Disaggregation Records'!$D$95:$D$183,255),0))=0,"",INDEX('Disaggregation Records'!$F$95:$F$183,MATCH(LEFT(Z359,255),LEFT('Disaggregation Records'!$D$95:$D$183,255),0))),"")</f>
        <v/>
      </c>
      <c r="E359" s="427" t="str">
        <f t="array" ref="E359">IFERROR(IF(INDEX('Disaggregation Data'!$K$315:$K$466,MATCH(LEFT(X359,255),LEFT('Disaggregation Data'!$J$315:$J$466,255),0))=0,"",INDEX('Disaggregation Data'!$K$315:$K$466,MATCH(LEFT(X359,255),LEFT('Disaggregation Data'!J$315:$J$466,255),0))),"")</f>
        <v/>
      </c>
      <c r="F359" s="428" t="str">
        <f t="array" ref="F359">IFERROR(IF(INDEX('Disaggregation Data'!$L$315:$L$466,MATCH(LEFT(X359,255),LEFT('Disaggregation Data'!$J$315:$J$466,255),0))=0,"",INDEX('Disaggregation Data'!$L$315:$L$466,MATCH(LEFT(X359,255),LEFT('Disaggregation Data'!J$315:$J$466,255),0))),"")</f>
        <v/>
      </c>
      <c r="G359" s="493" t="str">
        <f t="array" ref="G359">IFERROR(IF(INDEX('Disaggregation Data'!$M$315:$M$466,MATCH(LEFT(X359,255),LEFT('Disaggregation Data'!$J$315:$J$466,255),0))=0,(E359/F359)*100,INDEX('Disaggregation Data'!$M$315:$M$466,MATCH(LEFT(X359,255),LEFT('Disaggregation Data'!J$315:$J$466,255),0))),"")</f>
        <v/>
      </c>
      <c r="H359" s="431" t="str">
        <f t="array" ref="H359">IFERROR(IF(INDEX('Disaggregation Data'!$N$315:$N$466,MATCH(LEFT(X359,255),LEFT('Disaggregation Data'!$J$315:$J$466,255),0))=0,"",INDEX('Disaggregation Data'!$N$315:$N$466,MATCH(LEFT(X359,255),LEFT('Disaggregation Data'!J$315:$J$466,255),0))),"")</f>
        <v/>
      </c>
      <c r="I359" s="431" t="str">
        <f t="array" ref="I359">IFERROR(IF(INDEX('Disaggregation Data'!$Q$315:$Q$466,MATCH(LEFT(X359,255),LEFT('Disaggregation Data'!$J$315:$J$466,255),0))=0,"",INDEX('Disaggregation Data'!$Q$315:$Q$466,MATCH(LEFT(X359,255),LEFT('Disaggregation Data'!J$315:$J$466,255),0))),"")</f>
        <v/>
      </c>
      <c r="J359" s="441" t="str">
        <f t="array" ref="J359">IFERROR(IF(INDEX('Disaggregation Data'!$R$315:$R$466,MATCH(LEFT(X359,255),LEFT('Disaggregation Data'!$J$315:$J$466,255),0))=0,"",INDEX('Disaggregation Data'!$R$315:$R$466,MATCH(LEFT(X359,255),LEFT('Disaggregation Data'!J$315:$J$466,255),0))),"")</f>
        <v/>
      </c>
      <c r="K359" s="526"/>
      <c r="L359" s="526"/>
      <c r="M359" s="526"/>
      <c r="N359" s="526"/>
      <c r="O359" s="526"/>
      <c r="P359" s="526"/>
      <c r="Q359" s="526"/>
      <c r="R359" s="526"/>
      <c r="S359" s="526"/>
      <c r="T359" s="526"/>
      <c r="U359" s="431" t="str">
        <f t="array" ref="U359">IFERROR(IF(INDEX('Disaggregation Data'!$O$315:$O$466,MATCH(LEFT(X359,255),LEFT('Disaggregation Data'!$J$315:$J$466,255),0))=0,"",INDEX('Disaggregation Data'!$O$315:$O$466,MATCH(LEFT(X359,255),LEFT('Disaggregation Data'!J$315:$J$466,255),0))),"")</f>
        <v/>
      </c>
      <c r="V359" s="441" t="str">
        <f t="array" ref="V359">IFERROR(IF(INDEX('Disaggregation Data'!$P$315:$P$466,MATCH(LEFT(X359,255),LEFT('Disaggregation Data'!$J$315:$J$466,255),0))=0,"",INDEX('Disaggregation Data'!$P$315:$P$466,MATCH(LEFT(X359,255),LEFT('Disaggregation Data'!J$315:$J$466,255),0))),"")</f>
        <v/>
      </c>
      <c r="W359" s="527"/>
      <c r="X359" s="527" t="str">
        <f t="shared" si="24"/>
        <v/>
      </c>
      <c r="Y359" s="527">
        <f t="shared" si="25"/>
        <v>33</v>
      </c>
      <c r="Z359" s="527" t="str">
        <f t="shared" si="26"/>
        <v/>
      </c>
      <c r="AA359" s="527" t="b">
        <f t="shared" si="27"/>
        <v>0</v>
      </c>
      <c r="AB359" s="527" t="s">
        <v>1714</v>
      </c>
      <c r="AC359" s="527" t="str">
        <f t="array" ref="AC359">IFERROR(IF(INDEX('Disaggregation Records'!$G$95:$G$183,MATCH(LEFT(Z359,255),LEFT('Disaggregation Records'!$D$95:$D$183,255),0))=0,"",INDEX('Disaggregation Records'!$G$95:$G$183,MATCH(LEFT(Z359,255),LEFT('Disaggregation Records'!$D$95:$D$183,255),0))),"")</f>
        <v/>
      </c>
      <c r="AD359" s="527" t="s">
        <v>720</v>
      </c>
      <c r="AE359" s="389"/>
      <c r="AF359" s="133"/>
      <c r="AG359" s="133"/>
    </row>
    <row r="360" spans="1:33" ht="47.15" customHeight="1" x14ac:dyDescent="0.45">
      <c r="A360" s="406">
        <v>4</v>
      </c>
      <c r="B360" s="425" t="str">
        <f>IFERROR(VLOOKUP(A360,'Coverage Indicators - Section D'!$A$10:$Y$27,25,FALSE),"")</f>
        <v/>
      </c>
      <c r="C360" s="525" t="str">
        <f t="array" ref="C360">IFERROR(IF(INDEX('Disaggregation Records'!$E$95:$E$183,MATCH(LEFT(Z360,255),LEFT('Disaggregation Records'!$D$95:$D$183,255),0))=0,"",INDEX('Disaggregation Records'!$E$95:$E$183,MATCH(LEFT(Z360,255),LEFT('Disaggregation Records'!$D$95:$D$183,255),0))),"")</f>
        <v/>
      </c>
      <c r="D360" s="525" t="str">
        <f t="array" ref="D360">IFERROR(IF(INDEX('Disaggregation Records'!$F$95:$F$183,MATCH(LEFT(Z360,255),LEFT('Disaggregation Records'!$D$95:$D$183,255),0))=0,"",INDEX('Disaggregation Records'!$F$95:$F$183,MATCH(LEFT(Z360,255),LEFT('Disaggregation Records'!$D$95:$D$183,255),0))),"")</f>
        <v/>
      </c>
      <c r="E360" s="427" t="str">
        <f t="array" ref="E360">IFERROR(IF(INDEX('Disaggregation Data'!$K$315:$K$466,MATCH(LEFT(X360,255),LEFT('Disaggregation Data'!$J$315:$J$466,255),0))=0,"",INDEX('Disaggregation Data'!$K$315:$K$466,MATCH(LEFT(X360,255),LEFT('Disaggregation Data'!J$315:$J$466,255),0))),"")</f>
        <v/>
      </c>
      <c r="F360" s="428" t="str">
        <f t="array" ref="F360">IFERROR(IF(INDEX('Disaggregation Data'!$L$315:$L$466,MATCH(LEFT(X360,255),LEFT('Disaggregation Data'!$J$315:$J$466,255),0))=0,"",INDEX('Disaggregation Data'!$L$315:$L$466,MATCH(LEFT(X360,255),LEFT('Disaggregation Data'!J$315:$J$466,255),0))),"")</f>
        <v/>
      </c>
      <c r="G360" s="493" t="str">
        <f t="array" ref="G360">IFERROR(IF(INDEX('Disaggregation Data'!$M$315:$M$466,MATCH(LEFT(X360,255),LEFT('Disaggregation Data'!$J$315:$J$466,255),0))=0,(E360/F360)*100,INDEX('Disaggregation Data'!$M$315:$M$466,MATCH(LEFT(X360,255),LEFT('Disaggregation Data'!J$315:$J$466,255),0))),"")</f>
        <v/>
      </c>
      <c r="H360" s="431" t="str">
        <f t="array" ref="H360">IFERROR(IF(INDEX('Disaggregation Data'!$N$315:$N$466,MATCH(LEFT(X360,255),LEFT('Disaggregation Data'!$J$315:$J$466,255),0))=0,"",INDEX('Disaggregation Data'!$N$315:$N$466,MATCH(LEFT(X360,255),LEFT('Disaggregation Data'!J$315:$J$466,255),0))),"")</f>
        <v/>
      </c>
      <c r="I360" s="431" t="str">
        <f t="array" ref="I360">IFERROR(IF(INDEX('Disaggregation Data'!$Q$315:$Q$466,MATCH(LEFT(X360,255),LEFT('Disaggregation Data'!$J$315:$J$466,255),0))=0,"",INDEX('Disaggregation Data'!$Q$315:$Q$466,MATCH(LEFT(X360,255),LEFT('Disaggregation Data'!J$315:$J$466,255),0))),"")</f>
        <v/>
      </c>
      <c r="J360" s="441" t="str">
        <f t="array" ref="J360">IFERROR(IF(INDEX('Disaggregation Data'!$R$315:$R$466,MATCH(LEFT(X360,255),LEFT('Disaggregation Data'!$J$315:$J$466,255),0))=0,"",INDEX('Disaggregation Data'!$R$315:$R$466,MATCH(LEFT(X360,255),LEFT('Disaggregation Data'!J$315:$J$466,255),0))),"")</f>
        <v/>
      </c>
      <c r="K360" s="526"/>
      <c r="L360" s="526"/>
      <c r="M360" s="526"/>
      <c r="N360" s="526"/>
      <c r="O360" s="526"/>
      <c r="P360" s="526"/>
      <c r="Q360" s="526"/>
      <c r="R360" s="526"/>
      <c r="S360" s="526"/>
      <c r="T360" s="526"/>
      <c r="U360" s="431" t="str">
        <f t="array" ref="U360">IFERROR(IF(INDEX('Disaggregation Data'!$O$315:$O$466,MATCH(LEFT(X360,255),LEFT('Disaggregation Data'!$J$315:$J$466,255),0))=0,"",INDEX('Disaggregation Data'!$O$315:$O$466,MATCH(LEFT(X360,255),LEFT('Disaggregation Data'!J$315:$J$466,255),0))),"")</f>
        <v/>
      </c>
      <c r="V360" s="441" t="str">
        <f t="array" ref="V360">IFERROR(IF(INDEX('Disaggregation Data'!$P$315:$P$466,MATCH(LEFT(X360,255),LEFT('Disaggregation Data'!$J$315:$J$466,255),0))=0,"",INDEX('Disaggregation Data'!$P$315:$P$466,MATCH(LEFT(X360,255),LEFT('Disaggregation Data'!J$315:$J$466,255),0))),"")</f>
        <v/>
      </c>
      <c r="W360" s="527"/>
      <c r="X360" s="527" t="str">
        <f t="shared" si="24"/>
        <v/>
      </c>
      <c r="Y360" s="527">
        <f t="shared" si="25"/>
        <v>34</v>
      </c>
      <c r="Z360" s="527" t="str">
        <f t="shared" si="26"/>
        <v/>
      </c>
      <c r="AA360" s="527" t="b">
        <f t="shared" si="27"/>
        <v>0</v>
      </c>
      <c r="AB360" s="527" t="s">
        <v>1715</v>
      </c>
      <c r="AC360" s="527" t="str">
        <f t="array" ref="AC360">IFERROR(IF(INDEX('Disaggregation Records'!$G$95:$G$183,MATCH(LEFT(Z360,255),LEFT('Disaggregation Records'!$D$95:$D$183,255),0))=0,"",INDEX('Disaggregation Records'!$G$95:$G$183,MATCH(LEFT(Z360,255),LEFT('Disaggregation Records'!$D$95:$D$183,255),0))),"")</f>
        <v/>
      </c>
      <c r="AD360" s="527" t="s">
        <v>720</v>
      </c>
      <c r="AE360" s="389"/>
      <c r="AF360" s="133"/>
      <c r="AG360" s="133"/>
    </row>
    <row r="361" spans="1:33" ht="47.15" customHeight="1" x14ac:dyDescent="0.45">
      <c r="A361" s="406">
        <v>4</v>
      </c>
      <c r="B361" s="425" t="str">
        <f>IFERROR(VLOOKUP(A361,'Coverage Indicators - Section D'!$A$10:$Y$27,25,FALSE),"")</f>
        <v/>
      </c>
      <c r="C361" s="525" t="str">
        <f t="array" ref="C361">IFERROR(IF(INDEX('Disaggregation Records'!$E$95:$E$183,MATCH(LEFT(Z361,255),LEFT('Disaggregation Records'!$D$95:$D$183,255),0))=0,"",INDEX('Disaggregation Records'!$E$95:$E$183,MATCH(LEFT(Z361,255),LEFT('Disaggregation Records'!$D$95:$D$183,255),0))),"")</f>
        <v/>
      </c>
      <c r="D361" s="525" t="str">
        <f t="array" ref="D361">IFERROR(IF(INDEX('Disaggregation Records'!$F$95:$F$183,MATCH(LEFT(Z361,255),LEFT('Disaggregation Records'!$D$95:$D$183,255),0))=0,"",INDEX('Disaggregation Records'!$F$95:$F$183,MATCH(LEFT(Z361,255),LEFT('Disaggregation Records'!$D$95:$D$183,255),0))),"")</f>
        <v/>
      </c>
      <c r="E361" s="427" t="str">
        <f t="array" ref="E361">IFERROR(IF(INDEX('Disaggregation Data'!$K$315:$K$466,MATCH(LEFT(X361,255),LEFT('Disaggregation Data'!$J$315:$J$466,255),0))=0,"",INDEX('Disaggregation Data'!$K$315:$K$466,MATCH(LEFT(X361,255),LEFT('Disaggregation Data'!J$315:$J$466,255),0))),"")</f>
        <v/>
      </c>
      <c r="F361" s="428" t="str">
        <f t="array" ref="F361">IFERROR(IF(INDEX('Disaggregation Data'!$L$315:$L$466,MATCH(LEFT(X361,255),LEFT('Disaggregation Data'!$J$315:$J$466,255),0))=0,"",INDEX('Disaggregation Data'!$L$315:$L$466,MATCH(LEFT(X361,255),LEFT('Disaggregation Data'!J$315:$J$466,255),0))),"")</f>
        <v/>
      </c>
      <c r="G361" s="493" t="str">
        <f t="array" ref="G361">IFERROR(IF(INDEX('Disaggregation Data'!$M$315:$M$466,MATCH(LEFT(X361,255),LEFT('Disaggregation Data'!$J$315:$J$466,255),0))=0,(E361/F361)*100,INDEX('Disaggregation Data'!$M$315:$M$466,MATCH(LEFT(X361,255),LEFT('Disaggregation Data'!J$315:$J$466,255),0))),"")</f>
        <v/>
      </c>
      <c r="H361" s="431" t="str">
        <f t="array" ref="H361">IFERROR(IF(INDEX('Disaggregation Data'!$N$315:$N$466,MATCH(LEFT(X361,255),LEFT('Disaggregation Data'!$J$315:$J$466,255),0))=0,"",INDEX('Disaggregation Data'!$N$315:$N$466,MATCH(LEFT(X361,255),LEFT('Disaggregation Data'!J$315:$J$466,255),0))),"")</f>
        <v/>
      </c>
      <c r="I361" s="431" t="str">
        <f t="array" ref="I361">IFERROR(IF(INDEX('Disaggregation Data'!$Q$315:$Q$466,MATCH(LEFT(X361,255),LEFT('Disaggregation Data'!$J$315:$J$466,255),0))=0,"",INDEX('Disaggregation Data'!$Q$315:$Q$466,MATCH(LEFT(X361,255),LEFT('Disaggregation Data'!J$315:$J$466,255),0))),"")</f>
        <v/>
      </c>
      <c r="J361" s="441" t="str">
        <f t="array" ref="J361">IFERROR(IF(INDEX('Disaggregation Data'!$R$315:$R$466,MATCH(LEFT(X361,255),LEFT('Disaggregation Data'!$J$315:$J$466,255),0))=0,"",INDEX('Disaggregation Data'!$R$315:$R$466,MATCH(LEFT(X361,255),LEFT('Disaggregation Data'!J$315:$J$466,255),0))),"")</f>
        <v/>
      </c>
      <c r="K361" s="526"/>
      <c r="L361" s="526"/>
      <c r="M361" s="526"/>
      <c r="N361" s="526"/>
      <c r="O361" s="526"/>
      <c r="P361" s="526"/>
      <c r="Q361" s="526"/>
      <c r="R361" s="526"/>
      <c r="S361" s="526"/>
      <c r="T361" s="526"/>
      <c r="U361" s="431" t="str">
        <f t="array" ref="U361">IFERROR(IF(INDEX('Disaggregation Data'!$O$315:$O$466,MATCH(LEFT(X361,255),LEFT('Disaggregation Data'!$J$315:$J$466,255),0))=0,"",INDEX('Disaggregation Data'!$O$315:$O$466,MATCH(LEFT(X361,255),LEFT('Disaggregation Data'!J$315:$J$466,255),0))),"")</f>
        <v/>
      </c>
      <c r="V361" s="441" t="str">
        <f t="array" ref="V361">IFERROR(IF(INDEX('Disaggregation Data'!$P$315:$P$466,MATCH(LEFT(X361,255),LEFT('Disaggregation Data'!$J$315:$J$466,255),0))=0,"",INDEX('Disaggregation Data'!$P$315:$P$466,MATCH(LEFT(X361,255),LEFT('Disaggregation Data'!J$315:$J$466,255),0))),"")</f>
        <v/>
      </c>
      <c r="W361" s="527"/>
      <c r="X361" s="527" t="str">
        <f t="shared" si="24"/>
        <v/>
      </c>
      <c r="Y361" s="527">
        <f t="shared" si="25"/>
        <v>35</v>
      </c>
      <c r="Z361" s="527" t="str">
        <f t="shared" si="26"/>
        <v/>
      </c>
      <c r="AA361" s="527" t="b">
        <f t="shared" si="27"/>
        <v>0</v>
      </c>
      <c r="AB361" s="527" t="s">
        <v>1716</v>
      </c>
      <c r="AC361" s="527" t="str">
        <f t="array" ref="AC361">IFERROR(IF(INDEX('Disaggregation Records'!$G$95:$G$183,MATCH(LEFT(Z361,255),LEFT('Disaggregation Records'!$D$95:$D$183,255),0))=0,"",INDEX('Disaggregation Records'!$G$95:$G$183,MATCH(LEFT(Z361,255),LEFT('Disaggregation Records'!$D$95:$D$183,255),0))),"")</f>
        <v/>
      </c>
      <c r="AD361" s="527" t="s">
        <v>720</v>
      </c>
      <c r="AE361" s="389"/>
      <c r="AF361" s="133"/>
      <c r="AG361" s="133"/>
    </row>
    <row r="362" spans="1:33" ht="47.15" customHeight="1" x14ac:dyDescent="0.45">
      <c r="A362" s="406">
        <v>4</v>
      </c>
      <c r="B362" s="425" t="str">
        <f>IFERROR(VLOOKUP(A362,'Coverage Indicators - Section D'!$A$10:$Y$27,25,FALSE),"")</f>
        <v/>
      </c>
      <c r="C362" s="525" t="str">
        <f t="array" ref="C362">IFERROR(IF(INDEX('Disaggregation Records'!$E$95:$E$183,MATCH(LEFT(Z362,255),LEFT('Disaggregation Records'!$D$95:$D$183,255),0))=0,"",INDEX('Disaggregation Records'!$E$95:$E$183,MATCH(LEFT(Z362,255),LEFT('Disaggregation Records'!$D$95:$D$183,255),0))),"")</f>
        <v/>
      </c>
      <c r="D362" s="525" t="str">
        <f t="array" ref="D362">IFERROR(IF(INDEX('Disaggregation Records'!$F$95:$F$183,MATCH(LEFT(Z362,255),LEFT('Disaggregation Records'!$D$95:$D$183,255),0))=0,"",INDEX('Disaggregation Records'!$F$95:$F$183,MATCH(LEFT(Z362,255),LEFT('Disaggregation Records'!$D$95:$D$183,255),0))),"")</f>
        <v/>
      </c>
      <c r="E362" s="427" t="str">
        <f t="array" ref="E362">IFERROR(IF(INDEX('Disaggregation Data'!$K$315:$K$466,MATCH(LEFT(X362,255),LEFT('Disaggregation Data'!$J$315:$J$466,255),0))=0,"",INDEX('Disaggregation Data'!$K$315:$K$466,MATCH(LEFT(X362,255),LEFT('Disaggregation Data'!J$315:$J$466,255),0))),"")</f>
        <v/>
      </c>
      <c r="F362" s="428" t="str">
        <f t="array" ref="F362">IFERROR(IF(INDEX('Disaggregation Data'!$L$315:$L$466,MATCH(LEFT(X362,255),LEFT('Disaggregation Data'!$J$315:$J$466,255),0))=0,"",INDEX('Disaggregation Data'!$L$315:$L$466,MATCH(LEFT(X362,255),LEFT('Disaggregation Data'!J$315:$J$466,255),0))),"")</f>
        <v/>
      </c>
      <c r="G362" s="493" t="str">
        <f t="array" ref="G362">IFERROR(IF(INDEX('Disaggregation Data'!$M$315:$M$466,MATCH(LEFT(X362,255),LEFT('Disaggregation Data'!$J$315:$J$466,255),0))=0,(E362/F362)*100,INDEX('Disaggregation Data'!$M$315:$M$466,MATCH(LEFT(X362,255),LEFT('Disaggregation Data'!J$315:$J$466,255),0))),"")</f>
        <v/>
      </c>
      <c r="H362" s="431" t="str">
        <f t="array" ref="H362">IFERROR(IF(INDEX('Disaggregation Data'!$N$315:$N$466,MATCH(LEFT(X362,255),LEFT('Disaggregation Data'!$J$315:$J$466,255),0))=0,"",INDEX('Disaggregation Data'!$N$315:$N$466,MATCH(LEFT(X362,255),LEFT('Disaggregation Data'!J$315:$J$466,255),0))),"")</f>
        <v/>
      </c>
      <c r="I362" s="431" t="str">
        <f t="array" ref="I362">IFERROR(IF(INDEX('Disaggregation Data'!$Q$315:$Q$466,MATCH(LEFT(X362,255),LEFT('Disaggregation Data'!$J$315:$J$466,255),0))=0,"",INDEX('Disaggregation Data'!$Q$315:$Q$466,MATCH(LEFT(X362,255),LEFT('Disaggregation Data'!J$315:$J$466,255),0))),"")</f>
        <v/>
      </c>
      <c r="J362" s="441" t="str">
        <f t="array" ref="J362">IFERROR(IF(INDEX('Disaggregation Data'!$R$315:$R$466,MATCH(LEFT(X362,255),LEFT('Disaggregation Data'!$J$315:$J$466,255),0))=0,"",INDEX('Disaggregation Data'!$R$315:$R$466,MATCH(LEFT(X362,255),LEFT('Disaggregation Data'!J$315:$J$466,255),0))),"")</f>
        <v/>
      </c>
      <c r="K362" s="526"/>
      <c r="L362" s="526"/>
      <c r="M362" s="526"/>
      <c r="N362" s="526"/>
      <c r="O362" s="526"/>
      <c r="P362" s="526"/>
      <c r="Q362" s="526"/>
      <c r="R362" s="526"/>
      <c r="S362" s="526"/>
      <c r="T362" s="526"/>
      <c r="U362" s="431" t="str">
        <f t="array" ref="U362">IFERROR(IF(INDEX('Disaggregation Data'!$O$315:$O$466,MATCH(LEFT(X362,255),LEFT('Disaggregation Data'!$J$315:$J$466,255),0))=0,"",INDEX('Disaggregation Data'!$O$315:$O$466,MATCH(LEFT(X362,255),LEFT('Disaggregation Data'!J$315:$J$466,255),0))),"")</f>
        <v/>
      </c>
      <c r="V362" s="441" t="str">
        <f t="array" ref="V362">IFERROR(IF(INDEX('Disaggregation Data'!$P$315:$P$466,MATCH(LEFT(X362,255),LEFT('Disaggregation Data'!$J$315:$J$466,255),0))=0,"",INDEX('Disaggregation Data'!$P$315:$P$466,MATCH(LEFT(X362,255),LEFT('Disaggregation Data'!J$315:$J$466,255),0))),"")</f>
        <v/>
      </c>
      <c r="W362" s="527"/>
      <c r="X362" s="527" t="str">
        <f t="shared" si="24"/>
        <v/>
      </c>
      <c r="Y362" s="527">
        <f t="shared" si="25"/>
        <v>36</v>
      </c>
      <c r="Z362" s="527" t="str">
        <f t="shared" si="26"/>
        <v/>
      </c>
      <c r="AA362" s="527" t="b">
        <f t="shared" si="27"/>
        <v>0</v>
      </c>
      <c r="AB362" s="527" t="s">
        <v>1717</v>
      </c>
      <c r="AC362" s="527" t="str">
        <f t="array" ref="AC362">IFERROR(IF(INDEX('Disaggregation Records'!$G$95:$G$183,MATCH(LEFT(Z362,255),LEFT('Disaggregation Records'!$D$95:$D$183,255),0))=0,"",INDEX('Disaggregation Records'!$G$95:$G$183,MATCH(LEFT(Z362,255),LEFT('Disaggregation Records'!$D$95:$D$183,255),0))),"")</f>
        <v/>
      </c>
      <c r="AD362" s="527" t="s">
        <v>720</v>
      </c>
      <c r="AE362" s="389"/>
      <c r="AF362" s="133"/>
      <c r="AG362" s="133"/>
    </row>
    <row r="363" spans="1:33" ht="47.15" customHeight="1" x14ac:dyDescent="0.45">
      <c r="A363" s="406">
        <v>4</v>
      </c>
      <c r="B363" s="425" t="str">
        <f>IFERROR(VLOOKUP(A363,'Coverage Indicators - Section D'!$A$10:$Y$27,25,FALSE),"")</f>
        <v/>
      </c>
      <c r="C363" s="525" t="str">
        <f t="array" ref="C363">IFERROR(IF(INDEX('Disaggregation Records'!$E$95:$E$183,MATCH(LEFT(Z363,255),LEFT('Disaggregation Records'!$D$95:$D$183,255),0))=0,"",INDEX('Disaggregation Records'!$E$95:$E$183,MATCH(LEFT(Z363,255),LEFT('Disaggregation Records'!$D$95:$D$183,255),0))),"")</f>
        <v/>
      </c>
      <c r="D363" s="525" t="str">
        <f t="array" ref="D363">IFERROR(IF(INDEX('Disaggregation Records'!$F$95:$F$183,MATCH(LEFT(Z363,255),LEFT('Disaggregation Records'!$D$95:$D$183,255),0))=0,"",INDEX('Disaggregation Records'!$F$95:$F$183,MATCH(LEFT(Z363,255),LEFT('Disaggregation Records'!$D$95:$D$183,255),0))),"")</f>
        <v/>
      </c>
      <c r="E363" s="427" t="str">
        <f t="array" ref="E363">IFERROR(IF(INDEX('Disaggregation Data'!$K$315:$K$466,MATCH(LEFT(X363,255),LEFT('Disaggregation Data'!$J$315:$J$466,255),0))=0,"",INDEX('Disaggregation Data'!$K$315:$K$466,MATCH(LEFT(X363,255),LEFT('Disaggregation Data'!J$315:$J$466,255),0))),"")</f>
        <v/>
      </c>
      <c r="F363" s="428" t="str">
        <f t="array" ref="F363">IFERROR(IF(INDEX('Disaggregation Data'!$L$315:$L$466,MATCH(LEFT(X363,255),LEFT('Disaggregation Data'!$J$315:$J$466,255),0))=0,"",INDEX('Disaggregation Data'!$L$315:$L$466,MATCH(LEFT(X363,255),LEFT('Disaggregation Data'!J$315:$J$466,255),0))),"")</f>
        <v/>
      </c>
      <c r="G363" s="493" t="str">
        <f t="array" ref="G363">IFERROR(IF(INDEX('Disaggregation Data'!$M$315:$M$466,MATCH(LEFT(X363,255),LEFT('Disaggregation Data'!$J$315:$J$466,255),0))=0,(E363/F363)*100,INDEX('Disaggregation Data'!$M$315:$M$466,MATCH(LEFT(X363,255),LEFT('Disaggregation Data'!J$315:$J$466,255),0))),"")</f>
        <v/>
      </c>
      <c r="H363" s="431" t="str">
        <f t="array" ref="H363">IFERROR(IF(INDEX('Disaggregation Data'!$N$315:$N$466,MATCH(LEFT(X363,255),LEFT('Disaggregation Data'!$J$315:$J$466,255),0))=0,"",INDEX('Disaggregation Data'!$N$315:$N$466,MATCH(LEFT(X363,255),LEFT('Disaggregation Data'!J$315:$J$466,255),0))),"")</f>
        <v/>
      </c>
      <c r="I363" s="431" t="str">
        <f t="array" ref="I363">IFERROR(IF(INDEX('Disaggregation Data'!$Q$315:$Q$466,MATCH(LEFT(X363,255),LEFT('Disaggregation Data'!$J$315:$J$466,255),0))=0,"",INDEX('Disaggregation Data'!$Q$315:$Q$466,MATCH(LEFT(X363,255),LEFT('Disaggregation Data'!J$315:$J$466,255),0))),"")</f>
        <v/>
      </c>
      <c r="J363" s="441" t="str">
        <f t="array" ref="J363">IFERROR(IF(INDEX('Disaggregation Data'!$R$315:$R$466,MATCH(LEFT(X363,255),LEFT('Disaggregation Data'!$J$315:$J$466,255),0))=0,"",INDEX('Disaggregation Data'!$R$315:$R$466,MATCH(LEFT(X363,255),LEFT('Disaggregation Data'!J$315:$J$466,255),0))),"")</f>
        <v/>
      </c>
      <c r="K363" s="526"/>
      <c r="L363" s="526"/>
      <c r="M363" s="526"/>
      <c r="N363" s="526"/>
      <c r="O363" s="526"/>
      <c r="P363" s="526"/>
      <c r="Q363" s="526"/>
      <c r="R363" s="526"/>
      <c r="S363" s="526"/>
      <c r="T363" s="526"/>
      <c r="U363" s="431" t="str">
        <f t="array" ref="U363">IFERROR(IF(INDEX('Disaggregation Data'!$O$315:$O$466,MATCH(LEFT(X363,255),LEFT('Disaggregation Data'!$J$315:$J$466,255),0))=0,"",INDEX('Disaggregation Data'!$O$315:$O$466,MATCH(LEFT(X363,255),LEFT('Disaggregation Data'!J$315:$J$466,255),0))),"")</f>
        <v/>
      </c>
      <c r="V363" s="441" t="str">
        <f t="array" ref="V363">IFERROR(IF(INDEX('Disaggregation Data'!$P$315:$P$466,MATCH(LEFT(X363,255),LEFT('Disaggregation Data'!$J$315:$J$466,255),0))=0,"",INDEX('Disaggregation Data'!$P$315:$P$466,MATCH(LEFT(X363,255),LEFT('Disaggregation Data'!J$315:$J$466,255),0))),"")</f>
        <v/>
      </c>
      <c r="W363" s="527"/>
      <c r="X363" s="527" t="str">
        <f t="shared" si="24"/>
        <v/>
      </c>
      <c r="Y363" s="527">
        <f t="shared" si="25"/>
        <v>37</v>
      </c>
      <c r="Z363" s="527" t="str">
        <f t="shared" si="26"/>
        <v/>
      </c>
      <c r="AA363" s="527" t="b">
        <f t="shared" si="27"/>
        <v>0</v>
      </c>
      <c r="AB363" s="527" t="s">
        <v>1718</v>
      </c>
      <c r="AC363" s="527" t="str">
        <f t="array" ref="AC363">IFERROR(IF(INDEX('Disaggregation Records'!$G$95:$G$183,MATCH(LEFT(Z363,255),LEFT('Disaggregation Records'!$D$95:$D$183,255),0))=0,"",INDEX('Disaggregation Records'!$G$95:$G$183,MATCH(LEFT(Z363,255),LEFT('Disaggregation Records'!$D$95:$D$183,255),0))),"")</f>
        <v/>
      </c>
      <c r="AD363" s="527" t="s">
        <v>720</v>
      </c>
      <c r="AE363" s="389"/>
      <c r="AF363" s="133"/>
      <c r="AG363" s="133"/>
    </row>
    <row r="364" spans="1:33" ht="47.15" customHeight="1" x14ac:dyDescent="0.45">
      <c r="A364" s="406">
        <v>4</v>
      </c>
      <c r="B364" s="425" t="str">
        <f>IFERROR(VLOOKUP(A364,'Coverage Indicators - Section D'!$A$10:$Y$27,25,FALSE),"")</f>
        <v/>
      </c>
      <c r="C364" s="525" t="str">
        <f t="array" ref="C364">IFERROR(IF(INDEX('Disaggregation Records'!$E$95:$E$183,MATCH(LEFT(Z364,255),LEFT('Disaggregation Records'!$D$95:$D$183,255),0))=0,"",INDEX('Disaggregation Records'!$E$95:$E$183,MATCH(LEFT(Z364,255),LEFT('Disaggregation Records'!$D$95:$D$183,255),0))),"")</f>
        <v/>
      </c>
      <c r="D364" s="525" t="str">
        <f t="array" ref="D364">IFERROR(IF(INDEX('Disaggregation Records'!$F$95:$F$183,MATCH(LEFT(Z364,255),LEFT('Disaggregation Records'!$D$95:$D$183,255),0))=0,"",INDEX('Disaggregation Records'!$F$95:$F$183,MATCH(LEFT(Z364,255),LEFT('Disaggregation Records'!$D$95:$D$183,255),0))),"")</f>
        <v/>
      </c>
      <c r="E364" s="427" t="str">
        <f t="array" ref="E364">IFERROR(IF(INDEX('Disaggregation Data'!$K$315:$K$466,MATCH(LEFT(X364,255),LEFT('Disaggregation Data'!$J$315:$J$466,255),0))=0,"",INDEX('Disaggregation Data'!$K$315:$K$466,MATCH(LEFT(X364,255),LEFT('Disaggregation Data'!J$315:$J$466,255),0))),"")</f>
        <v/>
      </c>
      <c r="F364" s="428" t="str">
        <f t="array" ref="F364">IFERROR(IF(INDEX('Disaggregation Data'!$L$315:$L$466,MATCH(LEFT(X364,255),LEFT('Disaggregation Data'!$J$315:$J$466,255),0))=0,"",INDEX('Disaggregation Data'!$L$315:$L$466,MATCH(LEFT(X364,255),LEFT('Disaggregation Data'!J$315:$J$466,255),0))),"")</f>
        <v/>
      </c>
      <c r="G364" s="493" t="str">
        <f t="array" ref="G364">IFERROR(IF(INDEX('Disaggregation Data'!$M$315:$M$466,MATCH(LEFT(X364,255),LEFT('Disaggregation Data'!$J$315:$J$466,255),0))=0,(E364/F364)*100,INDEX('Disaggregation Data'!$M$315:$M$466,MATCH(LEFT(X364,255),LEFT('Disaggregation Data'!J$315:$J$466,255),0))),"")</f>
        <v/>
      </c>
      <c r="H364" s="431" t="str">
        <f t="array" ref="H364">IFERROR(IF(INDEX('Disaggregation Data'!$N$315:$N$466,MATCH(LEFT(X364,255),LEFT('Disaggregation Data'!$J$315:$J$466,255),0))=0,"",INDEX('Disaggregation Data'!$N$315:$N$466,MATCH(LEFT(X364,255),LEFT('Disaggregation Data'!J$315:$J$466,255),0))),"")</f>
        <v/>
      </c>
      <c r="I364" s="431" t="str">
        <f t="array" ref="I364">IFERROR(IF(INDEX('Disaggregation Data'!$Q$315:$Q$466,MATCH(LEFT(X364,255),LEFT('Disaggregation Data'!$J$315:$J$466,255),0))=0,"",INDEX('Disaggregation Data'!$Q$315:$Q$466,MATCH(LEFT(X364,255),LEFT('Disaggregation Data'!J$315:$J$466,255),0))),"")</f>
        <v/>
      </c>
      <c r="J364" s="441" t="str">
        <f t="array" ref="J364">IFERROR(IF(INDEX('Disaggregation Data'!$R$315:$R$466,MATCH(LEFT(X364,255),LEFT('Disaggregation Data'!$J$315:$J$466,255),0))=0,"",INDEX('Disaggregation Data'!$R$315:$R$466,MATCH(LEFT(X364,255),LEFT('Disaggregation Data'!J$315:$J$466,255),0))),"")</f>
        <v/>
      </c>
      <c r="K364" s="526"/>
      <c r="L364" s="526"/>
      <c r="M364" s="526"/>
      <c r="N364" s="526"/>
      <c r="O364" s="526"/>
      <c r="P364" s="526"/>
      <c r="Q364" s="526"/>
      <c r="R364" s="526"/>
      <c r="S364" s="526"/>
      <c r="T364" s="526"/>
      <c r="U364" s="431" t="str">
        <f t="array" ref="U364">IFERROR(IF(INDEX('Disaggregation Data'!$O$315:$O$466,MATCH(LEFT(X364,255),LEFT('Disaggregation Data'!$J$315:$J$466,255),0))=0,"",INDEX('Disaggregation Data'!$O$315:$O$466,MATCH(LEFT(X364,255),LEFT('Disaggregation Data'!J$315:$J$466,255),0))),"")</f>
        <v/>
      </c>
      <c r="V364" s="441" t="str">
        <f t="array" ref="V364">IFERROR(IF(INDEX('Disaggregation Data'!$P$315:$P$466,MATCH(LEFT(X364,255),LEFT('Disaggregation Data'!$J$315:$J$466,255),0))=0,"",INDEX('Disaggregation Data'!$P$315:$P$466,MATCH(LEFT(X364,255),LEFT('Disaggregation Data'!J$315:$J$466,255),0))),"")</f>
        <v/>
      </c>
      <c r="W364" s="527"/>
      <c r="X364" s="527" t="str">
        <f t="shared" si="24"/>
        <v/>
      </c>
      <c r="Y364" s="527">
        <f t="shared" si="25"/>
        <v>38</v>
      </c>
      <c r="Z364" s="527" t="str">
        <f t="shared" si="26"/>
        <v/>
      </c>
      <c r="AA364" s="527" t="b">
        <f t="shared" si="27"/>
        <v>0</v>
      </c>
      <c r="AB364" s="527" t="s">
        <v>1719</v>
      </c>
      <c r="AC364" s="527" t="str">
        <f t="array" ref="AC364">IFERROR(IF(INDEX('Disaggregation Records'!$G$95:$G$183,MATCH(LEFT(Z364,255),LEFT('Disaggregation Records'!$D$95:$D$183,255),0))=0,"",INDEX('Disaggregation Records'!$G$95:$G$183,MATCH(LEFT(Z364,255),LEFT('Disaggregation Records'!$D$95:$D$183,255),0))),"")</f>
        <v/>
      </c>
      <c r="AD364" s="527" t="s">
        <v>720</v>
      </c>
      <c r="AE364" s="389"/>
      <c r="AF364" s="133"/>
      <c r="AG364" s="133"/>
    </row>
    <row r="365" spans="1:33" ht="47.15" customHeight="1" x14ac:dyDescent="0.45">
      <c r="A365" s="406">
        <v>4</v>
      </c>
      <c r="B365" s="425" t="str">
        <f>IFERROR(VLOOKUP(A365,'Coverage Indicators - Section D'!$A$10:$Y$27,25,FALSE),"")</f>
        <v/>
      </c>
      <c r="C365" s="525" t="str">
        <f t="array" ref="C365">IFERROR(IF(INDEX('Disaggregation Records'!$E$95:$E$183,MATCH(LEFT(Z365,255),LEFT('Disaggregation Records'!$D$95:$D$183,255),0))=0,"",INDEX('Disaggregation Records'!$E$95:$E$183,MATCH(LEFT(Z365,255),LEFT('Disaggregation Records'!$D$95:$D$183,255),0))),"")</f>
        <v/>
      </c>
      <c r="D365" s="525" t="str">
        <f t="array" ref="D365">IFERROR(IF(INDEX('Disaggregation Records'!$F$95:$F$183,MATCH(LEFT(Z365,255),LEFT('Disaggregation Records'!$D$95:$D$183,255),0))=0,"",INDEX('Disaggregation Records'!$F$95:$F$183,MATCH(LEFT(Z365,255),LEFT('Disaggregation Records'!$D$95:$D$183,255),0))),"")</f>
        <v/>
      </c>
      <c r="E365" s="427" t="str">
        <f t="array" ref="E365">IFERROR(IF(INDEX('Disaggregation Data'!$K$315:$K$466,MATCH(LEFT(X365,255),LEFT('Disaggregation Data'!$J$315:$J$466,255),0))=0,"",INDEX('Disaggregation Data'!$K$315:$K$466,MATCH(LEFT(X365,255),LEFT('Disaggregation Data'!J$315:$J$466,255),0))),"")</f>
        <v/>
      </c>
      <c r="F365" s="428" t="str">
        <f t="array" ref="F365">IFERROR(IF(INDEX('Disaggregation Data'!$L$315:$L$466,MATCH(LEFT(X365,255),LEFT('Disaggregation Data'!$J$315:$J$466,255),0))=0,"",INDEX('Disaggregation Data'!$L$315:$L$466,MATCH(LEFT(X365,255),LEFT('Disaggregation Data'!J$315:$J$466,255),0))),"")</f>
        <v/>
      </c>
      <c r="G365" s="493" t="str">
        <f t="array" ref="G365">IFERROR(IF(INDEX('Disaggregation Data'!$M$315:$M$466,MATCH(LEFT(X365,255),LEFT('Disaggregation Data'!$J$315:$J$466,255),0))=0,(E365/F365)*100,INDEX('Disaggregation Data'!$M$315:$M$466,MATCH(LEFT(X365,255),LEFT('Disaggregation Data'!J$315:$J$466,255),0))),"")</f>
        <v/>
      </c>
      <c r="H365" s="431" t="str">
        <f t="array" ref="H365">IFERROR(IF(INDEX('Disaggregation Data'!$N$315:$N$466,MATCH(LEFT(X365,255),LEFT('Disaggregation Data'!$J$315:$J$466,255),0))=0,"",INDEX('Disaggregation Data'!$N$315:$N$466,MATCH(LEFT(X365,255),LEFT('Disaggregation Data'!J$315:$J$466,255),0))),"")</f>
        <v/>
      </c>
      <c r="I365" s="431" t="str">
        <f t="array" ref="I365">IFERROR(IF(INDEX('Disaggregation Data'!$Q$315:$Q$466,MATCH(LEFT(X365,255),LEFT('Disaggregation Data'!$J$315:$J$466,255),0))=0,"",INDEX('Disaggregation Data'!$Q$315:$Q$466,MATCH(LEFT(X365,255),LEFT('Disaggregation Data'!J$315:$J$466,255),0))),"")</f>
        <v/>
      </c>
      <c r="J365" s="441" t="str">
        <f t="array" ref="J365">IFERROR(IF(INDEX('Disaggregation Data'!$R$315:$R$466,MATCH(LEFT(X365,255),LEFT('Disaggregation Data'!$J$315:$J$466,255),0))=0,"",INDEX('Disaggregation Data'!$R$315:$R$466,MATCH(LEFT(X365,255),LEFT('Disaggregation Data'!J$315:$J$466,255),0))),"")</f>
        <v/>
      </c>
      <c r="K365" s="526"/>
      <c r="L365" s="526"/>
      <c r="M365" s="526"/>
      <c r="N365" s="526"/>
      <c r="O365" s="526"/>
      <c r="P365" s="526"/>
      <c r="Q365" s="526"/>
      <c r="R365" s="526"/>
      <c r="S365" s="526"/>
      <c r="T365" s="526"/>
      <c r="U365" s="431" t="str">
        <f t="array" ref="U365">IFERROR(IF(INDEX('Disaggregation Data'!$O$315:$O$466,MATCH(LEFT(X365,255),LEFT('Disaggregation Data'!$J$315:$J$466,255),0))=0,"",INDEX('Disaggregation Data'!$O$315:$O$466,MATCH(LEFT(X365,255),LEFT('Disaggregation Data'!J$315:$J$466,255),0))),"")</f>
        <v/>
      </c>
      <c r="V365" s="441" t="str">
        <f t="array" ref="V365">IFERROR(IF(INDEX('Disaggregation Data'!$P$315:$P$466,MATCH(LEFT(X365,255),LEFT('Disaggregation Data'!$J$315:$J$466,255),0))=0,"",INDEX('Disaggregation Data'!$P$315:$P$466,MATCH(LEFT(X365,255),LEFT('Disaggregation Data'!J$315:$J$466,255),0))),"")</f>
        <v/>
      </c>
      <c r="W365" s="527"/>
      <c r="X365" s="527" t="str">
        <f t="shared" si="24"/>
        <v/>
      </c>
      <c r="Y365" s="527">
        <f t="shared" si="25"/>
        <v>39</v>
      </c>
      <c r="Z365" s="527" t="str">
        <f t="shared" si="26"/>
        <v/>
      </c>
      <c r="AA365" s="527" t="b">
        <f t="shared" si="27"/>
        <v>0</v>
      </c>
      <c r="AB365" s="527" t="s">
        <v>1720</v>
      </c>
      <c r="AC365" s="527" t="str">
        <f t="array" ref="AC365">IFERROR(IF(INDEX('Disaggregation Records'!$G$95:$G$183,MATCH(LEFT(Z365,255),LEFT('Disaggregation Records'!$D$95:$D$183,255),0))=0,"",INDEX('Disaggregation Records'!$G$95:$G$183,MATCH(LEFT(Z365,255),LEFT('Disaggregation Records'!$D$95:$D$183,255),0))),"")</f>
        <v/>
      </c>
      <c r="AD365" s="527" t="s">
        <v>720</v>
      </c>
      <c r="AE365" s="389"/>
      <c r="AF365" s="133"/>
      <c r="AG365" s="133"/>
    </row>
    <row r="366" spans="1:33" ht="47.15" customHeight="1" x14ac:dyDescent="0.45">
      <c r="A366" s="406">
        <v>4</v>
      </c>
      <c r="B366" s="425" t="str">
        <f>IFERROR(VLOOKUP(A366,'Coverage Indicators - Section D'!$A$10:$Y$27,25,FALSE),"")</f>
        <v/>
      </c>
      <c r="C366" s="525" t="str">
        <f t="array" ref="C366">IFERROR(IF(INDEX('Disaggregation Records'!$E$95:$E$183,MATCH(LEFT(Z366,255),LEFT('Disaggregation Records'!$D$95:$D$183,255),0))=0,"",INDEX('Disaggregation Records'!$E$95:$E$183,MATCH(LEFT(Z366,255),LEFT('Disaggregation Records'!$D$95:$D$183,255),0))),"")</f>
        <v/>
      </c>
      <c r="D366" s="525" t="str">
        <f t="array" ref="D366">IFERROR(IF(INDEX('Disaggregation Records'!$F$95:$F$183,MATCH(LEFT(Z366,255),LEFT('Disaggregation Records'!$D$95:$D$183,255),0))=0,"",INDEX('Disaggregation Records'!$F$95:$F$183,MATCH(LEFT(Z366,255),LEFT('Disaggregation Records'!$D$95:$D$183,255),0))),"")</f>
        <v/>
      </c>
      <c r="E366" s="427" t="str">
        <f t="array" ref="E366">IFERROR(IF(INDEX('Disaggregation Data'!$K$315:$K$466,MATCH(LEFT(X366,255),LEFT('Disaggregation Data'!$J$315:$J$466,255),0))=0,"",INDEX('Disaggregation Data'!$K$315:$K$466,MATCH(LEFT(X366,255),LEFT('Disaggregation Data'!J$315:$J$466,255),0))),"")</f>
        <v/>
      </c>
      <c r="F366" s="428" t="str">
        <f t="array" ref="F366">IFERROR(IF(INDEX('Disaggregation Data'!$L$315:$L$466,MATCH(LEFT(X366,255),LEFT('Disaggregation Data'!$J$315:$J$466,255),0))=0,"",INDEX('Disaggregation Data'!$L$315:$L$466,MATCH(LEFT(X366,255),LEFT('Disaggregation Data'!J$315:$J$466,255),0))),"")</f>
        <v/>
      </c>
      <c r="G366" s="493" t="str">
        <f t="array" ref="G366">IFERROR(IF(INDEX('Disaggregation Data'!$M$315:$M$466,MATCH(LEFT(X366,255),LEFT('Disaggregation Data'!$J$315:$J$466,255),0))=0,(E366/F366)*100,INDEX('Disaggregation Data'!$M$315:$M$466,MATCH(LEFT(X366,255),LEFT('Disaggregation Data'!J$315:$J$466,255),0))),"")</f>
        <v/>
      </c>
      <c r="H366" s="431" t="str">
        <f t="array" ref="H366">IFERROR(IF(INDEX('Disaggregation Data'!$N$315:$N$466,MATCH(LEFT(X366,255),LEFT('Disaggregation Data'!$J$315:$J$466,255),0))=0,"",INDEX('Disaggregation Data'!$N$315:$N$466,MATCH(LEFT(X366,255),LEFT('Disaggregation Data'!J$315:$J$466,255),0))),"")</f>
        <v/>
      </c>
      <c r="I366" s="431" t="str">
        <f t="array" ref="I366">IFERROR(IF(INDEX('Disaggregation Data'!$Q$315:$Q$466,MATCH(LEFT(X366,255),LEFT('Disaggregation Data'!$J$315:$J$466,255),0))=0,"",INDEX('Disaggregation Data'!$Q$315:$Q$466,MATCH(LEFT(X366,255),LEFT('Disaggregation Data'!J$315:$J$466,255),0))),"")</f>
        <v/>
      </c>
      <c r="J366" s="441" t="str">
        <f t="array" ref="J366">IFERROR(IF(INDEX('Disaggregation Data'!$R$315:$R$466,MATCH(LEFT(X366,255),LEFT('Disaggregation Data'!$J$315:$J$466,255),0))=0,"",INDEX('Disaggregation Data'!$R$315:$R$466,MATCH(LEFT(X366,255),LEFT('Disaggregation Data'!J$315:$J$466,255),0))),"")</f>
        <v/>
      </c>
      <c r="K366" s="526"/>
      <c r="L366" s="526"/>
      <c r="M366" s="526"/>
      <c r="N366" s="526"/>
      <c r="O366" s="526"/>
      <c r="P366" s="526"/>
      <c r="Q366" s="526"/>
      <c r="R366" s="526"/>
      <c r="S366" s="526"/>
      <c r="T366" s="526"/>
      <c r="U366" s="431" t="str">
        <f t="array" ref="U366">IFERROR(IF(INDEX('Disaggregation Data'!$O$315:$O$466,MATCH(LEFT(X366,255),LEFT('Disaggregation Data'!$J$315:$J$466,255),0))=0,"",INDEX('Disaggregation Data'!$O$315:$O$466,MATCH(LEFT(X366,255),LEFT('Disaggregation Data'!J$315:$J$466,255),0))),"")</f>
        <v/>
      </c>
      <c r="V366" s="441" t="str">
        <f t="array" ref="V366">IFERROR(IF(INDEX('Disaggregation Data'!$P$315:$P$466,MATCH(LEFT(X366,255),LEFT('Disaggregation Data'!$J$315:$J$466,255),0))=0,"",INDEX('Disaggregation Data'!$P$315:$P$466,MATCH(LEFT(X366,255),LEFT('Disaggregation Data'!J$315:$J$466,255),0))),"")</f>
        <v/>
      </c>
      <c r="W366" s="527"/>
      <c r="X366" s="527" t="str">
        <f t="shared" si="24"/>
        <v/>
      </c>
      <c r="Y366" s="527">
        <f t="shared" si="25"/>
        <v>40</v>
      </c>
      <c r="Z366" s="527" t="str">
        <f t="shared" si="26"/>
        <v/>
      </c>
      <c r="AA366" s="527" t="b">
        <f t="shared" si="27"/>
        <v>0</v>
      </c>
      <c r="AB366" s="527" t="s">
        <v>1721</v>
      </c>
      <c r="AC366" s="527" t="str">
        <f t="array" ref="AC366">IFERROR(IF(INDEX('Disaggregation Records'!$G$95:$G$183,MATCH(LEFT(Z366,255),LEFT('Disaggregation Records'!$D$95:$D$183,255),0))=0,"",INDEX('Disaggregation Records'!$G$95:$G$183,MATCH(LEFT(Z366,255),LEFT('Disaggregation Records'!$D$95:$D$183,255),0))),"")</f>
        <v/>
      </c>
      <c r="AD366" s="527" t="s">
        <v>720</v>
      </c>
      <c r="AE366" s="389"/>
      <c r="AF366" s="133"/>
      <c r="AG366" s="133"/>
    </row>
    <row r="367" spans="1:33" ht="47.15" customHeight="1" x14ac:dyDescent="0.45">
      <c r="A367" s="406">
        <v>5</v>
      </c>
      <c r="B367" s="425" t="str">
        <f>IFERROR(VLOOKUP(A367,'Coverage Indicators - Section D'!$A$10:$Y$27,25,FALSE),"")</f>
        <v/>
      </c>
      <c r="C367" s="525" t="str">
        <f t="array" ref="C367">IFERROR(IF(INDEX('Disaggregation Records'!$E$95:$E$183,MATCH(LEFT(Z367,255),LEFT('Disaggregation Records'!$D$95:$D$183,255),0))=0,"",INDEX('Disaggregation Records'!$E$95:$E$183,MATCH(LEFT(Z367,255),LEFT('Disaggregation Records'!$D$95:$D$183,255),0))),"")</f>
        <v/>
      </c>
      <c r="D367" s="525" t="str">
        <f t="array" ref="D367">IFERROR(IF(INDEX('Disaggregation Records'!$F$95:$F$183,MATCH(LEFT(Z367,255),LEFT('Disaggregation Records'!$D$95:$D$183,255),0))=0,"",INDEX('Disaggregation Records'!$F$95:$F$183,MATCH(LEFT(Z367,255),LEFT('Disaggregation Records'!$D$95:$D$183,255),0))),"")</f>
        <v/>
      </c>
      <c r="E367" s="427" t="str">
        <f t="array" ref="E367">IFERROR(IF(INDEX('Disaggregation Data'!$K$315:$K$466,MATCH(LEFT(X367,255),LEFT('Disaggregation Data'!$J$315:$J$466,255),0))=0,"",INDEX('Disaggregation Data'!$K$315:$K$466,MATCH(LEFT(X367,255),LEFT('Disaggregation Data'!J$315:$J$466,255),0))),"")</f>
        <v/>
      </c>
      <c r="F367" s="428" t="str">
        <f t="array" ref="F367">IFERROR(IF(INDEX('Disaggregation Data'!$L$315:$L$466,MATCH(LEFT(X367,255),LEFT('Disaggregation Data'!$J$315:$J$466,255),0))=0,"",INDEX('Disaggregation Data'!$L$315:$L$466,MATCH(LEFT(X367,255),LEFT('Disaggregation Data'!J$315:$J$466,255),0))),"")</f>
        <v/>
      </c>
      <c r="G367" s="493" t="str">
        <f t="array" ref="G367">IFERROR(IF(INDEX('Disaggregation Data'!$M$315:$M$466,MATCH(LEFT(X367,255),LEFT('Disaggregation Data'!$J$315:$J$466,255),0))=0,(E367/F367)*100,INDEX('Disaggregation Data'!$M$315:$M$466,MATCH(LEFT(X367,255),LEFT('Disaggregation Data'!J$315:$J$466,255),0))),"")</f>
        <v/>
      </c>
      <c r="H367" s="431" t="str">
        <f t="array" ref="H367">IFERROR(IF(INDEX('Disaggregation Data'!$N$315:$N$466,MATCH(LEFT(X367,255),LEFT('Disaggregation Data'!$J$315:$J$466,255),0))=0,"",INDEX('Disaggregation Data'!$N$315:$N$466,MATCH(LEFT(X367,255),LEFT('Disaggregation Data'!J$315:$J$466,255),0))),"")</f>
        <v/>
      </c>
      <c r="I367" s="431" t="str">
        <f t="array" ref="I367">IFERROR(IF(INDEX('Disaggregation Data'!$Q$315:$Q$466,MATCH(LEFT(X367,255),LEFT('Disaggregation Data'!$J$315:$J$466,255),0))=0,"",INDEX('Disaggregation Data'!$Q$315:$Q$466,MATCH(LEFT(X367,255),LEFT('Disaggregation Data'!J$315:$J$466,255),0))),"")</f>
        <v/>
      </c>
      <c r="J367" s="441" t="str">
        <f t="array" ref="J367">IFERROR(IF(INDEX('Disaggregation Data'!$R$315:$R$466,MATCH(LEFT(X367,255),LEFT('Disaggregation Data'!$J$315:$J$466,255),0))=0,"",INDEX('Disaggregation Data'!$R$315:$R$466,MATCH(LEFT(X367,255),LEFT('Disaggregation Data'!J$315:$J$466,255),0))),"")</f>
        <v/>
      </c>
      <c r="K367" s="526"/>
      <c r="L367" s="526"/>
      <c r="M367" s="526"/>
      <c r="N367" s="526"/>
      <c r="O367" s="526"/>
      <c r="P367" s="526"/>
      <c r="Q367" s="526"/>
      <c r="R367" s="526"/>
      <c r="S367" s="526"/>
      <c r="T367" s="526"/>
      <c r="U367" s="431" t="str">
        <f t="array" ref="U367">IFERROR(IF(INDEX('Disaggregation Data'!$O$315:$O$466,MATCH(LEFT(X367,255),LEFT('Disaggregation Data'!$J$315:$J$466,255),0))=0,"",INDEX('Disaggregation Data'!$O$315:$O$466,MATCH(LEFT(X367,255),LEFT('Disaggregation Data'!J$315:$J$466,255),0))),"")</f>
        <v/>
      </c>
      <c r="V367" s="441" t="str">
        <f t="array" ref="V367">IFERROR(IF(INDEX('Disaggregation Data'!$P$315:$P$466,MATCH(LEFT(X367,255),LEFT('Disaggregation Data'!$J$315:$J$466,255),0))=0,"",INDEX('Disaggregation Data'!$P$315:$P$466,MATCH(LEFT(X367,255),LEFT('Disaggregation Data'!J$315:$J$466,255),0))),"")</f>
        <v/>
      </c>
      <c r="W367" s="527"/>
      <c r="X367" s="527" t="str">
        <f t="shared" si="24"/>
        <v/>
      </c>
      <c r="Y367" s="527">
        <f t="shared" si="25"/>
        <v>41</v>
      </c>
      <c r="Z367" s="527" t="str">
        <f t="shared" si="26"/>
        <v/>
      </c>
      <c r="AA367" s="527" t="b">
        <f t="shared" si="27"/>
        <v>0</v>
      </c>
      <c r="AB367" s="527" t="s">
        <v>1722</v>
      </c>
      <c r="AC367" s="527" t="str">
        <f t="array" ref="AC367">IFERROR(IF(INDEX('Disaggregation Records'!$G$95:$G$183,MATCH(LEFT(Z367,255),LEFT('Disaggregation Records'!$D$95:$D$183,255),0))=0,"",INDEX('Disaggregation Records'!$G$95:$G$183,MATCH(LEFT(Z367,255),LEFT('Disaggregation Records'!$D$95:$D$183,255),0))),"")</f>
        <v/>
      </c>
      <c r="AD367" s="527" t="s">
        <v>721</v>
      </c>
      <c r="AE367" s="389"/>
      <c r="AF367" s="133"/>
      <c r="AG367" s="133"/>
    </row>
    <row r="368" spans="1:33" ht="47.15" customHeight="1" x14ac:dyDescent="0.45">
      <c r="A368" s="406">
        <v>5</v>
      </c>
      <c r="B368" s="425" t="str">
        <f>IFERROR(VLOOKUP(A368,'Coverage Indicators - Section D'!$A$10:$Y$27,25,FALSE),"")</f>
        <v/>
      </c>
      <c r="C368" s="525" t="str">
        <f t="array" ref="C368">IFERROR(IF(INDEX('Disaggregation Records'!$E$95:$E$183,MATCH(LEFT(Z368,255),LEFT('Disaggregation Records'!$D$95:$D$183,255),0))=0,"",INDEX('Disaggregation Records'!$E$95:$E$183,MATCH(LEFT(Z368,255),LEFT('Disaggregation Records'!$D$95:$D$183,255),0))),"")</f>
        <v/>
      </c>
      <c r="D368" s="525" t="str">
        <f t="array" ref="D368">IFERROR(IF(INDEX('Disaggregation Records'!$F$95:$F$183,MATCH(LEFT(Z368,255),LEFT('Disaggregation Records'!$D$95:$D$183,255),0))=0,"",INDEX('Disaggregation Records'!$F$95:$F$183,MATCH(LEFT(Z368,255),LEFT('Disaggregation Records'!$D$95:$D$183,255),0))),"")</f>
        <v/>
      </c>
      <c r="E368" s="427" t="str">
        <f t="array" ref="E368">IFERROR(IF(INDEX('Disaggregation Data'!$K$315:$K$466,MATCH(LEFT(X368,255),LEFT('Disaggregation Data'!$J$315:$J$466,255),0))=0,"",INDEX('Disaggregation Data'!$K$315:$K$466,MATCH(LEFT(X368,255),LEFT('Disaggregation Data'!J$315:$J$466,255),0))),"")</f>
        <v/>
      </c>
      <c r="F368" s="428" t="str">
        <f t="array" ref="F368">IFERROR(IF(INDEX('Disaggregation Data'!$L$315:$L$466,MATCH(LEFT(X368,255),LEFT('Disaggregation Data'!$J$315:$J$466,255),0))=0,"",INDEX('Disaggregation Data'!$L$315:$L$466,MATCH(LEFT(X368,255),LEFT('Disaggregation Data'!J$315:$J$466,255),0))),"")</f>
        <v/>
      </c>
      <c r="G368" s="493" t="str">
        <f t="array" ref="G368">IFERROR(IF(INDEX('Disaggregation Data'!$M$315:$M$466,MATCH(LEFT(X368,255),LEFT('Disaggregation Data'!$J$315:$J$466,255),0))=0,(E368/F368)*100,INDEX('Disaggregation Data'!$M$315:$M$466,MATCH(LEFT(X368,255),LEFT('Disaggregation Data'!J$315:$J$466,255),0))),"")</f>
        <v/>
      </c>
      <c r="H368" s="431" t="str">
        <f t="array" ref="H368">IFERROR(IF(INDEX('Disaggregation Data'!$N$315:$N$466,MATCH(LEFT(X368,255),LEFT('Disaggregation Data'!$J$315:$J$466,255),0))=0,"",INDEX('Disaggregation Data'!$N$315:$N$466,MATCH(LEFT(X368,255),LEFT('Disaggregation Data'!J$315:$J$466,255),0))),"")</f>
        <v/>
      </c>
      <c r="I368" s="431" t="str">
        <f t="array" ref="I368">IFERROR(IF(INDEX('Disaggregation Data'!$Q$315:$Q$466,MATCH(LEFT(X368,255),LEFT('Disaggregation Data'!$J$315:$J$466,255),0))=0,"",INDEX('Disaggregation Data'!$Q$315:$Q$466,MATCH(LEFT(X368,255),LEFT('Disaggregation Data'!J$315:$J$466,255),0))),"")</f>
        <v/>
      </c>
      <c r="J368" s="441" t="str">
        <f t="array" ref="J368">IFERROR(IF(INDEX('Disaggregation Data'!$R$315:$R$466,MATCH(LEFT(X368,255),LEFT('Disaggregation Data'!$J$315:$J$466,255),0))=0,"",INDEX('Disaggregation Data'!$R$315:$R$466,MATCH(LEFT(X368,255),LEFT('Disaggregation Data'!J$315:$J$466,255),0))),"")</f>
        <v/>
      </c>
      <c r="K368" s="526"/>
      <c r="L368" s="526"/>
      <c r="M368" s="526"/>
      <c r="N368" s="526"/>
      <c r="O368" s="526"/>
      <c r="P368" s="526"/>
      <c r="Q368" s="526"/>
      <c r="R368" s="526"/>
      <c r="S368" s="526"/>
      <c r="T368" s="526"/>
      <c r="U368" s="431" t="str">
        <f t="array" ref="U368">IFERROR(IF(INDEX('Disaggregation Data'!$O$315:$O$466,MATCH(LEFT(X368,255),LEFT('Disaggregation Data'!$J$315:$J$466,255),0))=0,"",INDEX('Disaggregation Data'!$O$315:$O$466,MATCH(LEFT(X368,255),LEFT('Disaggregation Data'!J$315:$J$466,255),0))),"")</f>
        <v/>
      </c>
      <c r="V368" s="441" t="str">
        <f t="array" ref="V368">IFERROR(IF(INDEX('Disaggregation Data'!$P$315:$P$466,MATCH(LEFT(X368,255),LEFT('Disaggregation Data'!$J$315:$J$466,255),0))=0,"",INDEX('Disaggregation Data'!$P$315:$P$466,MATCH(LEFT(X368,255),LEFT('Disaggregation Data'!J$315:$J$466,255),0))),"")</f>
        <v/>
      </c>
      <c r="W368" s="527"/>
      <c r="X368" s="527" t="str">
        <f t="shared" si="24"/>
        <v/>
      </c>
      <c r="Y368" s="527">
        <f t="shared" si="25"/>
        <v>42</v>
      </c>
      <c r="Z368" s="527" t="str">
        <f t="shared" si="26"/>
        <v/>
      </c>
      <c r="AA368" s="527" t="b">
        <f t="shared" si="27"/>
        <v>0</v>
      </c>
      <c r="AB368" s="527" t="s">
        <v>1723</v>
      </c>
      <c r="AC368" s="527" t="str">
        <f t="array" ref="AC368">IFERROR(IF(INDEX('Disaggregation Records'!$G$95:$G$183,MATCH(LEFT(Z368,255),LEFT('Disaggregation Records'!$D$95:$D$183,255),0))=0,"",INDEX('Disaggregation Records'!$G$95:$G$183,MATCH(LEFT(Z368,255),LEFT('Disaggregation Records'!$D$95:$D$183,255),0))),"")</f>
        <v/>
      </c>
      <c r="AD368" s="527" t="s">
        <v>721</v>
      </c>
      <c r="AE368" s="389"/>
      <c r="AF368" s="133"/>
      <c r="AG368" s="133"/>
    </row>
    <row r="369" spans="1:33" ht="47.15" customHeight="1" x14ac:dyDescent="0.45">
      <c r="A369" s="406">
        <v>5</v>
      </c>
      <c r="B369" s="425" t="str">
        <f>IFERROR(VLOOKUP(A369,'Coverage Indicators - Section D'!$A$10:$Y$27,25,FALSE),"")</f>
        <v/>
      </c>
      <c r="C369" s="525" t="str">
        <f t="array" ref="C369">IFERROR(IF(INDEX('Disaggregation Records'!$E$95:$E$183,MATCH(LEFT(Z369,255),LEFT('Disaggregation Records'!$D$95:$D$183,255),0))=0,"",INDEX('Disaggregation Records'!$E$95:$E$183,MATCH(LEFT(Z369,255),LEFT('Disaggregation Records'!$D$95:$D$183,255),0))),"")</f>
        <v/>
      </c>
      <c r="D369" s="525" t="str">
        <f t="array" ref="D369">IFERROR(IF(INDEX('Disaggregation Records'!$F$95:$F$183,MATCH(LEFT(Z369,255),LEFT('Disaggregation Records'!$D$95:$D$183,255),0))=0,"",INDEX('Disaggregation Records'!$F$95:$F$183,MATCH(LEFT(Z369,255),LEFT('Disaggregation Records'!$D$95:$D$183,255),0))),"")</f>
        <v/>
      </c>
      <c r="E369" s="427" t="str">
        <f t="array" ref="E369">IFERROR(IF(INDEX('Disaggregation Data'!$K$315:$K$466,MATCH(LEFT(X369,255),LEFT('Disaggregation Data'!$J$315:$J$466,255),0))=0,"",INDEX('Disaggregation Data'!$K$315:$K$466,MATCH(LEFT(X369,255),LEFT('Disaggregation Data'!J$315:$J$466,255),0))),"")</f>
        <v/>
      </c>
      <c r="F369" s="428" t="str">
        <f t="array" ref="F369">IFERROR(IF(INDEX('Disaggregation Data'!$L$315:$L$466,MATCH(LEFT(X369,255),LEFT('Disaggregation Data'!$J$315:$J$466,255),0))=0,"",INDEX('Disaggregation Data'!$L$315:$L$466,MATCH(LEFT(X369,255),LEFT('Disaggregation Data'!J$315:$J$466,255),0))),"")</f>
        <v/>
      </c>
      <c r="G369" s="493" t="str">
        <f t="array" ref="G369">IFERROR(IF(INDEX('Disaggregation Data'!$M$315:$M$466,MATCH(LEFT(X369,255),LEFT('Disaggregation Data'!$J$315:$J$466,255),0))=0,(E369/F369)*100,INDEX('Disaggregation Data'!$M$315:$M$466,MATCH(LEFT(X369,255),LEFT('Disaggregation Data'!J$315:$J$466,255),0))),"")</f>
        <v/>
      </c>
      <c r="H369" s="431" t="str">
        <f t="array" ref="H369">IFERROR(IF(INDEX('Disaggregation Data'!$N$315:$N$466,MATCH(LEFT(X369,255),LEFT('Disaggregation Data'!$J$315:$J$466,255),0))=0,"",INDEX('Disaggregation Data'!$N$315:$N$466,MATCH(LEFT(X369,255),LEFT('Disaggregation Data'!J$315:$J$466,255),0))),"")</f>
        <v/>
      </c>
      <c r="I369" s="431" t="str">
        <f t="array" ref="I369">IFERROR(IF(INDEX('Disaggregation Data'!$Q$315:$Q$466,MATCH(LEFT(X369,255),LEFT('Disaggregation Data'!$J$315:$J$466,255),0))=0,"",INDEX('Disaggregation Data'!$Q$315:$Q$466,MATCH(LEFT(X369,255),LEFT('Disaggregation Data'!J$315:$J$466,255),0))),"")</f>
        <v/>
      </c>
      <c r="J369" s="441" t="str">
        <f t="array" ref="J369">IFERROR(IF(INDEX('Disaggregation Data'!$R$315:$R$466,MATCH(LEFT(X369,255),LEFT('Disaggregation Data'!$J$315:$J$466,255),0))=0,"",INDEX('Disaggregation Data'!$R$315:$R$466,MATCH(LEFT(X369,255),LEFT('Disaggregation Data'!J$315:$J$466,255),0))),"")</f>
        <v/>
      </c>
      <c r="K369" s="526"/>
      <c r="L369" s="526"/>
      <c r="M369" s="526"/>
      <c r="N369" s="526"/>
      <c r="O369" s="526"/>
      <c r="P369" s="526"/>
      <c r="Q369" s="526"/>
      <c r="R369" s="526"/>
      <c r="S369" s="526"/>
      <c r="T369" s="526"/>
      <c r="U369" s="431" t="str">
        <f t="array" ref="U369">IFERROR(IF(INDEX('Disaggregation Data'!$O$315:$O$466,MATCH(LEFT(X369,255),LEFT('Disaggregation Data'!$J$315:$J$466,255),0))=0,"",INDEX('Disaggregation Data'!$O$315:$O$466,MATCH(LEFT(X369,255),LEFT('Disaggregation Data'!J$315:$J$466,255),0))),"")</f>
        <v/>
      </c>
      <c r="V369" s="441" t="str">
        <f t="array" ref="V369">IFERROR(IF(INDEX('Disaggregation Data'!$P$315:$P$466,MATCH(LEFT(X369,255),LEFT('Disaggregation Data'!$J$315:$J$466,255),0))=0,"",INDEX('Disaggregation Data'!$P$315:$P$466,MATCH(LEFT(X369,255),LEFT('Disaggregation Data'!J$315:$J$466,255),0))),"")</f>
        <v/>
      </c>
      <c r="W369" s="527"/>
      <c r="X369" s="527" t="str">
        <f t="shared" si="24"/>
        <v/>
      </c>
      <c r="Y369" s="527">
        <f t="shared" si="25"/>
        <v>43</v>
      </c>
      <c r="Z369" s="527" t="str">
        <f t="shared" si="26"/>
        <v/>
      </c>
      <c r="AA369" s="527" t="b">
        <f t="shared" si="27"/>
        <v>0</v>
      </c>
      <c r="AB369" s="527" t="s">
        <v>1724</v>
      </c>
      <c r="AC369" s="527" t="str">
        <f t="array" ref="AC369">IFERROR(IF(INDEX('Disaggregation Records'!$G$95:$G$183,MATCH(LEFT(Z369,255),LEFT('Disaggregation Records'!$D$95:$D$183,255),0))=0,"",INDEX('Disaggregation Records'!$G$95:$G$183,MATCH(LEFT(Z369,255),LEFT('Disaggregation Records'!$D$95:$D$183,255),0))),"")</f>
        <v/>
      </c>
      <c r="AD369" s="527" t="s">
        <v>721</v>
      </c>
      <c r="AE369" s="389"/>
      <c r="AF369" s="133"/>
      <c r="AG369" s="133"/>
    </row>
    <row r="370" spans="1:33" ht="47.15" customHeight="1" x14ac:dyDescent="0.45">
      <c r="A370" s="406">
        <v>5</v>
      </c>
      <c r="B370" s="425" t="str">
        <f>IFERROR(VLOOKUP(A370,'Coverage Indicators - Section D'!$A$10:$Y$27,25,FALSE),"")</f>
        <v/>
      </c>
      <c r="C370" s="525" t="str">
        <f t="array" ref="C370">IFERROR(IF(INDEX('Disaggregation Records'!$E$95:$E$183,MATCH(LEFT(Z370,255),LEFT('Disaggregation Records'!$D$95:$D$183,255),0))=0,"",INDEX('Disaggregation Records'!$E$95:$E$183,MATCH(LEFT(Z370,255),LEFT('Disaggregation Records'!$D$95:$D$183,255),0))),"")</f>
        <v/>
      </c>
      <c r="D370" s="525" t="str">
        <f t="array" ref="D370">IFERROR(IF(INDEX('Disaggregation Records'!$F$95:$F$183,MATCH(LEFT(Z370,255),LEFT('Disaggregation Records'!$D$95:$D$183,255),0))=0,"",INDEX('Disaggregation Records'!$F$95:$F$183,MATCH(LEFT(Z370,255),LEFT('Disaggregation Records'!$D$95:$D$183,255),0))),"")</f>
        <v/>
      </c>
      <c r="E370" s="427" t="str">
        <f t="array" ref="E370">IFERROR(IF(INDEX('Disaggregation Data'!$K$315:$K$466,MATCH(LEFT(X370,255),LEFT('Disaggregation Data'!$J$315:$J$466,255),0))=0,"",INDEX('Disaggregation Data'!$K$315:$K$466,MATCH(LEFT(X370,255),LEFT('Disaggregation Data'!J$315:$J$466,255),0))),"")</f>
        <v/>
      </c>
      <c r="F370" s="428" t="str">
        <f t="array" ref="F370">IFERROR(IF(INDEX('Disaggregation Data'!$L$315:$L$466,MATCH(LEFT(X370,255),LEFT('Disaggregation Data'!$J$315:$J$466,255),0))=0,"",INDEX('Disaggregation Data'!$L$315:$L$466,MATCH(LEFT(X370,255),LEFT('Disaggregation Data'!J$315:$J$466,255),0))),"")</f>
        <v/>
      </c>
      <c r="G370" s="493" t="str">
        <f t="array" ref="G370">IFERROR(IF(INDEX('Disaggregation Data'!$M$315:$M$466,MATCH(LEFT(X370,255),LEFT('Disaggregation Data'!$J$315:$J$466,255),0))=0,(E370/F370)*100,INDEX('Disaggregation Data'!$M$315:$M$466,MATCH(LEFT(X370,255),LEFT('Disaggregation Data'!J$315:$J$466,255),0))),"")</f>
        <v/>
      </c>
      <c r="H370" s="431" t="str">
        <f t="array" ref="H370">IFERROR(IF(INDEX('Disaggregation Data'!$N$315:$N$466,MATCH(LEFT(X370,255),LEFT('Disaggregation Data'!$J$315:$J$466,255),0))=0,"",INDEX('Disaggregation Data'!$N$315:$N$466,MATCH(LEFT(X370,255),LEFT('Disaggregation Data'!J$315:$J$466,255),0))),"")</f>
        <v/>
      </c>
      <c r="I370" s="431" t="str">
        <f t="array" ref="I370">IFERROR(IF(INDEX('Disaggregation Data'!$Q$315:$Q$466,MATCH(LEFT(X370,255),LEFT('Disaggregation Data'!$J$315:$J$466,255),0))=0,"",INDEX('Disaggregation Data'!$Q$315:$Q$466,MATCH(LEFT(X370,255),LEFT('Disaggregation Data'!J$315:$J$466,255),0))),"")</f>
        <v/>
      </c>
      <c r="J370" s="441" t="str">
        <f t="array" ref="J370">IFERROR(IF(INDEX('Disaggregation Data'!$R$315:$R$466,MATCH(LEFT(X370,255),LEFT('Disaggregation Data'!$J$315:$J$466,255),0))=0,"",INDEX('Disaggregation Data'!$R$315:$R$466,MATCH(LEFT(X370,255),LEFT('Disaggregation Data'!J$315:$J$466,255),0))),"")</f>
        <v/>
      </c>
      <c r="K370" s="526"/>
      <c r="L370" s="526"/>
      <c r="M370" s="526"/>
      <c r="N370" s="526"/>
      <c r="O370" s="526"/>
      <c r="P370" s="526"/>
      <c r="Q370" s="526"/>
      <c r="R370" s="526"/>
      <c r="S370" s="526"/>
      <c r="T370" s="526"/>
      <c r="U370" s="431" t="str">
        <f t="array" ref="U370">IFERROR(IF(INDEX('Disaggregation Data'!$O$315:$O$466,MATCH(LEFT(X370,255),LEFT('Disaggregation Data'!$J$315:$J$466,255),0))=0,"",INDEX('Disaggregation Data'!$O$315:$O$466,MATCH(LEFT(X370,255),LEFT('Disaggregation Data'!J$315:$J$466,255),0))),"")</f>
        <v/>
      </c>
      <c r="V370" s="441" t="str">
        <f t="array" ref="V370">IFERROR(IF(INDEX('Disaggregation Data'!$P$315:$P$466,MATCH(LEFT(X370,255),LEFT('Disaggregation Data'!$J$315:$J$466,255),0))=0,"",INDEX('Disaggregation Data'!$P$315:$P$466,MATCH(LEFT(X370,255),LEFT('Disaggregation Data'!J$315:$J$466,255),0))),"")</f>
        <v/>
      </c>
      <c r="W370" s="527"/>
      <c r="X370" s="527" t="str">
        <f t="shared" si="24"/>
        <v/>
      </c>
      <c r="Y370" s="527">
        <f t="shared" si="25"/>
        <v>44</v>
      </c>
      <c r="Z370" s="527" t="str">
        <f t="shared" si="26"/>
        <v/>
      </c>
      <c r="AA370" s="527" t="b">
        <f t="shared" si="27"/>
        <v>0</v>
      </c>
      <c r="AB370" s="527" t="s">
        <v>1725</v>
      </c>
      <c r="AC370" s="527" t="str">
        <f t="array" ref="AC370">IFERROR(IF(INDEX('Disaggregation Records'!$G$95:$G$183,MATCH(LEFT(Z370,255),LEFT('Disaggregation Records'!$D$95:$D$183,255),0))=0,"",INDEX('Disaggregation Records'!$G$95:$G$183,MATCH(LEFT(Z370,255),LEFT('Disaggregation Records'!$D$95:$D$183,255),0))),"")</f>
        <v/>
      </c>
      <c r="AD370" s="527" t="s">
        <v>721</v>
      </c>
      <c r="AE370" s="389"/>
      <c r="AF370" s="133"/>
      <c r="AG370" s="133"/>
    </row>
    <row r="371" spans="1:33" ht="47.15" customHeight="1" x14ac:dyDescent="0.45">
      <c r="A371" s="406">
        <v>5</v>
      </c>
      <c r="B371" s="425" t="str">
        <f>IFERROR(VLOOKUP(A371,'Coverage Indicators - Section D'!$A$10:$Y$27,25,FALSE),"")</f>
        <v/>
      </c>
      <c r="C371" s="525" t="str">
        <f t="array" ref="C371">IFERROR(IF(INDEX('Disaggregation Records'!$E$95:$E$183,MATCH(LEFT(Z371,255),LEFT('Disaggregation Records'!$D$95:$D$183,255),0))=0,"",INDEX('Disaggregation Records'!$E$95:$E$183,MATCH(LEFT(Z371,255),LEFT('Disaggregation Records'!$D$95:$D$183,255),0))),"")</f>
        <v/>
      </c>
      <c r="D371" s="525" t="str">
        <f t="array" ref="D371">IFERROR(IF(INDEX('Disaggregation Records'!$F$95:$F$183,MATCH(LEFT(Z371,255),LEFT('Disaggregation Records'!$D$95:$D$183,255),0))=0,"",INDEX('Disaggregation Records'!$F$95:$F$183,MATCH(LEFT(Z371,255),LEFT('Disaggregation Records'!$D$95:$D$183,255),0))),"")</f>
        <v/>
      </c>
      <c r="E371" s="427" t="str">
        <f t="array" ref="E371">IFERROR(IF(INDEX('Disaggregation Data'!$K$315:$K$466,MATCH(LEFT(X371,255),LEFT('Disaggregation Data'!$J$315:$J$466,255),0))=0,"",INDEX('Disaggregation Data'!$K$315:$K$466,MATCH(LEFT(X371,255),LEFT('Disaggregation Data'!J$315:$J$466,255),0))),"")</f>
        <v/>
      </c>
      <c r="F371" s="428" t="str">
        <f t="array" ref="F371">IFERROR(IF(INDEX('Disaggregation Data'!$L$315:$L$466,MATCH(LEFT(X371,255),LEFT('Disaggregation Data'!$J$315:$J$466,255),0))=0,"",INDEX('Disaggregation Data'!$L$315:$L$466,MATCH(LEFT(X371,255),LEFT('Disaggregation Data'!J$315:$J$466,255),0))),"")</f>
        <v/>
      </c>
      <c r="G371" s="493" t="str">
        <f t="array" ref="G371">IFERROR(IF(INDEX('Disaggregation Data'!$M$315:$M$466,MATCH(LEFT(X371,255),LEFT('Disaggregation Data'!$J$315:$J$466,255),0))=0,(E371/F371)*100,INDEX('Disaggregation Data'!$M$315:$M$466,MATCH(LEFT(X371,255),LEFT('Disaggregation Data'!J$315:$J$466,255),0))),"")</f>
        <v/>
      </c>
      <c r="H371" s="431" t="str">
        <f t="array" ref="H371">IFERROR(IF(INDEX('Disaggregation Data'!$N$315:$N$466,MATCH(LEFT(X371,255),LEFT('Disaggregation Data'!$J$315:$J$466,255),0))=0,"",INDEX('Disaggregation Data'!$N$315:$N$466,MATCH(LEFT(X371,255),LEFT('Disaggregation Data'!J$315:$J$466,255),0))),"")</f>
        <v/>
      </c>
      <c r="I371" s="431" t="str">
        <f t="array" ref="I371">IFERROR(IF(INDEX('Disaggregation Data'!$Q$315:$Q$466,MATCH(LEFT(X371,255),LEFT('Disaggregation Data'!$J$315:$J$466,255),0))=0,"",INDEX('Disaggregation Data'!$Q$315:$Q$466,MATCH(LEFT(X371,255),LEFT('Disaggregation Data'!J$315:$J$466,255),0))),"")</f>
        <v/>
      </c>
      <c r="J371" s="441" t="str">
        <f t="array" ref="J371">IFERROR(IF(INDEX('Disaggregation Data'!$R$315:$R$466,MATCH(LEFT(X371,255),LEFT('Disaggregation Data'!$J$315:$J$466,255),0))=0,"",INDEX('Disaggregation Data'!$R$315:$R$466,MATCH(LEFT(X371,255),LEFT('Disaggregation Data'!J$315:$J$466,255),0))),"")</f>
        <v/>
      </c>
      <c r="K371" s="526"/>
      <c r="L371" s="526"/>
      <c r="M371" s="526"/>
      <c r="N371" s="526"/>
      <c r="O371" s="526"/>
      <c r="P371" s="526"/>
      <c r="Q371" s="526"/>
      <c r="R371" s="526"/>
      <c r="S371" s="526"/>
      <c r="T371" s="526"/>
      <c r="U371" s="431" t="str">
        <f t="array" ref="U371">IFERROR(IF(INDEX('Disaggregation Data'!$O$315:$O$466,MATCH(LEFT(X371,255),LEFT('Disaggregation Data'!$J$315:$J$466,255),0))=0,"",INDEX('Disaggregation Data'!$O$315:$O$466,MATCH(LEFT(X371,255),LEFT('Disaggregation Data'!J$315:$J$466,255),0))),"")</f>
        <v/>
      </c>
      <c r="V371" s="441" t="str">
        <f t="array" ref="V371">IFERROR(IF(INDEX('Disaggregation Data'!$P$315:$P$466,MATCH(LEFT(X371,255),LEFT('Disaggregation Data'!$J$315:$J$466,255),0))=0,"",INDEX('Disaggregation Data'!$P$315:$P$466,MATCH(LEFT(X371,255),LEFT('Disaggregation Data'!J$315:$J$466,255),0))),"")</f>
        <v/>
      </c>
      <c r="W371" s="527"/>
      <c r="X371" s="527" t="str">
        <f t="shared" si="24"/>
        <v/>
      </c>
      <c r="Y371" s="527">
        <f t="shared" si="25"/>
        <v>45</v>
      </c>
      <c r="Z371" s="527" t="str">
        <f t="shared" si="26"/>
        <v/>
      </c>
      <c r="AA371" s="527" t="b">
        <f t="shared" si="27"/>
        <v>0</v>
      </c>
      <c r="AB371" s="527" t="s">
        <v>1726</v>
      </c>
      <c r="AC371" s="527" t="str">
        <f t="array" ref="AC371">IFERROR(IF(INDEX('Disaggregation Records'!$G$95:$G$183,MATCH(LEFT(Z371,255),LEFT('Disaggregation Records'!$D$95:$D$183,255),0))=0,"",INDEX('Disaggregation Records'!$G$95:$G$183,MATCH(LEFT(Z371,255),LEFT('Disaggregation Records'!$D$95:$D$183,255),0))),"")</f>
        <v/>
      </c>
      <c r="AD371" s="527" t="s">
        <v>721</v>
      </c>
      <c r="AE371" s="389"/>
      <c r="AF371" s="133"/>
      <c r="AG371" s="133"/>
    </row>
    <row r="372" spans="1:33" ht="47.15" customHeight="1" x14ac:dyDescent="0.45">
      <c r="A372" s="406">
        <v>5</v>
      </c>
      <c r="B372" s="425" t="str">
        <f>IFERROR(VLOOKUP(A372,'Coverage Indicators - Section D'!$A$10:$Y$27,25,FALSE),"")</f>
        <v/>
      </c>
      <c r="C372" s="525" t="str">
        <f t="array" ref="C372">IFERROR(IF(INDEX('Disaggregation Records'!$E$95:$E$183,MATCH(LEFT(Z372,255),LEFT('Disaggregation Records'!$D$95:$D$183,255),0))=0,"",INDEX('Disaggregation Records'!$E$95:$E$183,MATCH(LEFT(Z372,255),LEFT('Disaggregation Records'!$D$95:$D$183,255),0))),"")</f>
        <v/>
      </c>
      <c r="D372" s="525" t="str">
        <f t="array" ref="D372">IFERROR(IF(INDEX('Disaggregation Records'!$F$95:$F$183,MATCH(LEFT(Z372,255),LEFT('Disaggregation Records'!$D$95:$D$183,255),0))=0,"",INDEX('Disaggregation Records'!$F$95:$F$183,MATCH(LEFT(Z372,255),LEFT('Disaggregation Records'!$D$95:$D$183,255),0))),"")</f>
        <v/>
      </c>
      <c r="E372" s="427" t="str">
        <f t="array" ref="E372">IFERROR(IF(INDEX('Disaggregation Data'!$K$315:$K$466,MATCH(LEFT(X372,255),LEFT('Disaggregation Data'!$J$315:$J$466,255),0))=0,"",INDEX('Disaggregation Data'!$K$315:$K$466,MATCH(LEFT(X372,255),LEFT('Disaggregation Data'!J$315:$J$466,255),0))),"")</f>
        <v/>
      </c>
      <c r="F372" s="428" t="str">
        <f t="array" ref="F372">IFERROR(IF(INDEX('Disaggregation Data'!$L$315:$L$466,MATCH(LEFT(X372,255),LEFT('Disaggregation Data'!$J$315:$J$466,255),0))=0,"",INDEX('Disaggregation Data'!$L$315:$L$466,MATCH(LEFT(X372,255),LEFT('Disaggregation Data'!J$315:$J$466,255),0))),"")</f>
        <v/>
      </c>
      <c r="G372" s="493" t="str">
        <f t="array" ref="G372">IFERROR(IF(INDEX('Disaggregation Data'!$M$315:$M$466,MATCH(LEFT(X372,255),LEFT('Disaggregation Data'!$J$315:$J$466,255),0))=0,(E372/F372)*100,INDEX('Disaggregation Data'!$M$315:$M$466,MATCH(LEFT(X372,255),LEFT('Disaggregation Data'!J$315:$J$466,255),0))),"")</f>
        <v/>
      </c>
      <c r="H372" s="431" t="str">
        <f t="array" ref="H372">IFERROR(IF(INDEX('Disaggregation Data'!$N$315:$N$466,MATCH(LEFT(X372,255),LEFT('Disaggregation Data'!$J$315:$J$466,255),0))=0,"",INDEX('Disaggregation Data'!$N$315:$N$466,MATCH(LEFT(X372,255),LEFT('Disaggregation Data'!J$315:$J$466,255),0))),"")</f>
        <v/>
      </c>
      <c r="I372" s="431" t="str">
        <f t="array" ref="I372">IFERROR(IF(INDEX('Disaggregation Data'!$Q$315:$Q$466,MATCH(LEFT(X372,255),LEFT('Disaggregation Data'!$J$315:$J$466,255),0))=0,"",INDEX('Disaggregation Data'!$Q$315:$Q$466,MATCH(LEFT(X372,255),LEFT('Disaggregation Data'!J$315:$J$466,255),0))),"")</f>
        <v/>
      </c>
      <c r="J372" s="441" t="str">
        <f t="array" ref="J372">IFERROR(IF(INDEX('Disaggregation Data'!$R$315:$R$466,MATCH(LEFT(X372,255),LEFT('Disaggregation Data'!$J$315:$J$466,255),0))=0,"",INDEX('Disaggregation Data'!$R$315:$R$466,MATCH(LEFT(X372,255),LEFT('Disaggregation Data'!J$315:$J$466,255),0))),"")</f>
        <v/>
      </c>
      <c r="K372" s="526"/>
      <c r="L372" s="526"/>
      <c r="M372" s="526"/>
      <c r="N372" s="526"/>
      <c r="O372" s="526"/>
      <c r="P372" s="526"/>
      <c r="Q372" s="526"/>
      <c r="R372" s="526"/>
      <c r="S372" s="526"/>
      <c r="T372" s="526"/>
      <c r="U372" s="431" t="str">
        <f t="array" ref="U372">IFERROR(IF(INDEX('Disaggregation Data'!$O$315:$O$466,MATCH(LEFT(X372,255),LEFT('Disaggregation Data'!$J$315:$J$466,255),0))=0,"",INDEX('Disaggregation Data'!$O$315:$O$466,MATCH(LEFT(X372,255),LEFT('Disaggregation Data'!J$315:$J$466,255),0))),"")</f>
        <v/>
      </c>
      <c r="V372" s="441" t="str">
        <f t="array" ref="V372">IFERROR(IF(INDEX('Disaggregation Data'!$P$315:$P$466,MATCH(LEFT(X372,255),LEFT('Disaggregation Data'!$J$315:$J$466,255),0))=0,"",INDEX('Disaggregation Data'!$P$315:$P$466,MATCH(LEFT(X372,255),LEFT('Disaggregation Data'!J$315:$J$466,255),0))),"")</f>
        <v/>
      </c>
      <c r="W372" s="527"/>
      <c r="X372" s="527" t="str">
        <f t="shared" si="24"/>
        <v/>
      </c>
      <c r="Y372" s="527">
        <f t="shared" si="25"/>
        <v>46</v>
      </c>
      <c r="Z372" s="527" t="str">
        <f t="shared" si="26"/>
        <v/>
      </c>
      <c r="AA372" s="527" t="b">
        <f t="shared" si="27"/>
        <v>0</v>
      </c>
      <c r="AB372" s="527" t="s">
        <v>1727</v>
      </c>
      <c r="AC372" s="527" t="str">
        <f t="array" ref="AC372">IFERROR(IF(INDEX('Disaggregation Records'!$G$95:$G$183,MATCH(LEFT(Z372,255),LEFT('Disaggregation Records'!$D$95:$D$183,255),0))=0,"",INDEX('Disaggregation Records'!$G$95:$G$183,MATCH(LEFT(Z372,255),LEFT('Disaggregation Records'!$D$95:$D$183,255),0))),"")</f>
        <v/>
      </c>
      <c r="AD372" s="527" t="s">
        <v>721</v>
      </c>
      <c r="AE372" s="389"/>
      <c r="AF372" s="133"/>
      <c r="AG372" s="133"/>
    </row>
    <row r="373" spans="1:33" ht="47.15" customHeight="1" x14ac:dyDescent="0.45">
      <c r="A373" s="406">
        <v>5</v>
      </c>
      <c r="B373" s="425" t="str">
        <f>IFERROR(VLOOKUP(A373,'Coverage Indicators - Section D'!$A$10:$Y$27,25,FALSE),"")</f>
        <v/>
      </c>
      <c r="C373" s="525" t="str">
        <f t="array" ref="C373">IFERROR(IF(INDEX('Disaggregation Records'!$E$95:$E$183,MATCH(LEFT(Z373,255),LEFT('Disaggregation Records'!$D$95:$D$183,255),0))=0,"",INDEX('Disaggregation Records'!$E$95:$E$183,MATCH(LEFT(Z373,255),LEFT('Disaggregation Records'!$D$95:$D$183,255),0))),"")</f>
        <v/>
      </c>
      <c r="D373" s="525" t="str">
        <f t="array" ref="D373">IFERROR(IF(INDEX('Disaggregation Records'!$F$95:$F$183,MATCH(LEFT(Z373,255),LEFT('Disaggregation Records'!$D$95:$D$183,255),0))=0,"",INDEX('Disaggregation Records'!$F$95:$F$183,MATCH(LEFT(Z373,255),LEFT('Disaggregation Records'!$D$95:$D$183,255),0))),"")</f>
        <v/>
      </c>
      <c r="E373" s="427" t="str">
        <f t="array" ref="E373">IFERROR(IF(INDEX('Disaggregation Data'!$K$315:$K$466,MATCH(LEFT(X373,255),LEFT('Disaggregation Data'!$J$315:$J$466,255),0))=0,"",INDEX('Disaggregation Data'!$K$315:$K$466,MATCH(LEFT(X373,255),LEFT('Disaggregation Data'!J$315:$J$466,255),0))),"")</f>
        <v/>
      </c>
      <c r="F373" s="428" t="str">
        <f t="array" ref="F373">IFERROR(IF(INDEX('Disaggregation Data'!$L$315:$L$466,MATCH(LEFT(X373,255),LEFT('Disaggregation Data'!$J$315:$J$466,255),0))=0,"",INDEX('Disaggregation Data'!$L$315:$L$466,MATCH(LEFT(X373,255),LEFT('Disaggregation Data'!J$315:$J$466,255),0))),"")</f>
        <v/>
      </c>
      <c r="G373" s="493" t="str">
        <f t="array" ref="G373">IFERROR(IF(INDEX('Disaggregation Data'!$M$315:$M$466,MATCH(LEFT(X373,255),LEFT('Disaggregation Data'!$J$315:$J$466,255),0))=0,(E373/F373)*100,INDEX('Disaggregation Data'!$M$315:$M$466,MATCH(LEFT(X373,255),LEFT('Disaggregation Data'!J$315:$J$466,255),0))),"")</f>
        <v/>
      </c>
      <c r="H373" s="431" t="str">
        <f t="array" ref="H373">IFERROR(IF(INDEX('Disaggregation Data'!$N$315:$N$466,MATCH(LEFT(X373,255),LEFT('Disaggregation Data'!$J$315:$J$466,255),0))=0,"",INDEX('Disaggregation Data'!$N$315:$N$466,MATCH(LEFT(X373,255),LEFT('Disaggregation Data'!J$315:$J$466,255),0))),"")</f>
        <v/>
      </c>
      <c r="I373" s="431" t="str">
        <f t="array" ref="I373">IFERROR(IF(INDEX('Disaggregation Data'!$Q$315:$Q$466,MATCH(LEFT(X373,255),LEFT('Disaggregation Data'!$J$315:$J$466,255),0))=0,"",INDEX('Disaggregation Data'!$Q$315:$Q$466,MATCH(LEFT(X373,255),LEFT('Disaggregation Data'!J$315:$J$466,255),0))),"")</f>
        <v/>
      </c>
      <c r="J373" s="441" t="str">
        <f t="array" ref="J373">IFERROR(IF(INDEX('Disaggregation Data'!$R$315:$R$466,MATCH(LEFT(X373,255),LEFT('Disaggregation Data'!$J$315:$J$466,255),0))=0,"",INDEX('Disaggregation Data'!$R$315:$R$466,MATCH(LEFT(X373,255),LEFT('Disaggregation Data'!J$315:$J$466,255),0))),"")</f>
        <v/>
      </c>
      <c r="K373" s="526"/>
      <c r="L373" s="526"/>
      <c r="M373" s="526"/>
      <c r="N373" s="526"/>
      <c r="O373" s="526"/>
      <c r="P373" s="526"/>
      <c r="Q373" s="526"/>
      <c r="R373" s="526"/>
      <c r="S373" s="526"/>
      <c r="T373" s="526"/>
      <c r="U373" s="431" t="str">
        <f t="array" ref="U373">IFERROR(IF(INDEX('Disaggregation Data'!$O$315:$O$466,MATCH(LEFT(X373,255),LEFT('Disaggregation Data'!$J$315:$J$466,255),0))=0,"",INDEX('Disaggregation Data'!$O$315:$O$466,MATCH(LEFT(X373,255),LEFT('Disaggregation Data'!J$315:$J$466,255),0))),"")</f>
        <v/>
      </c>
      <c r="V373" s="441" t="str">
        <f t="array" ref="V373">IFERROR(IF(INDEX('Disaggregation Data'!$P$315:$P$466,MATCH(LEFT(X373,255),LEFT('Disaggregation Data'!$J$315:$J$466,255),0))=0,"",INDEX('Disaggregation Data'!$P$315:$P$466,MATCH(LEFT(X373,255),LEFT('Disaggregation Data'!J$315:$J$466,255),0))),"")</f>
        <v/>
      </c>
      <c r="W373" s="527"/>
      <c r="X373" s="527" t="str">
        <f t="shared" si="24"/>
        <v/>
      </c>
      <c r="Y373" s="527">
        <f t="shared" si="25"/>
        <v>47</v>
      </c>
      <c r="Z373" s="527" t="str">
        <f t="shared" si="26"/>
        <v/>
      </c>
      <c r="AA373" s="527" t="b">
        <f t="shared" si="27"/>
        <v>0</v>
      </c>
      <c r="AB373" s="527" t="s">
        <v>1728</v>
      </c>
      <c r="AC373" s="527" t="str">
        <f t="array" ref="AC373">IFERROR(IF(INDEX('Disaggregation Records'!$G$95:$G$183,MATCH(LEFT(Z373,255),LEFT('Disaggregation Records'!$D$95:$D$183,255),0))=0,"",INDEX('Disaggregation Records'!$G$95:$G$183,MATCH(LEFT(Z373,255),LEFT('Disaggregation Records'!$D$95:$D$183,255),0))),"")</f>
        <v/>
      </c>
      <c r="AD373" s="527" t="s">
        <v>721</v>
      </c>
      <c r="AE373" s="389"/>
      <c r="AF373" s="133"/>
      <c r="AG373" s="133"/>
    </row>
    <row r="374" spans="1:33" ht="47.15" customHeight="1" x14ac:dyDescent="0.45">
      <c r="A374" s="406">
        <v>5</v>
      </c>
      <c r="B374" s="425" t="str">
        <f>IFERROR(VLOOKUP(A374,'Coverage Indicators - Section D'!$A$10:$Y$27,25,FALSE),"")</f>
        <v/>
      </c>
      <c r="C374" s="525" t="str">
        <f t="array" ref="C374">IFERROR(IF(INDEX('Disaggregation Records'!$E$95:$E$183,MATCH(LEFT(Z374,255),LEFT('Disaggregation Records'!$D$95:$D$183,255),0))=0,"",INDEX('Disaggregation Records'!$E$95:$E$183,MATCH(LEFT(Z374,255),LEFT('Disaggregation Records'!$D$95:$D$183,255),0))),"")</f>
        <v/>
      </c>
      <c r="D374" s="525" t="str">
        <f t="array" ref="D374">IFERROR(IF(INDEX('Disaggregation Records'!$F$95:$F$183,MATCH(LEFT(Z374,255),LEFT('Disaggregation Records'!$D$95:$D$183,255),0))=0,"",INDEX('Disaggregation Records'!$F$95:$F$183,MATCH(LEFT(Z374,255),LEFT('Disaggregation Records'!$D$95:$D$183,255),0))),"")</f>
        <v/>
      </c>
      <c r="E374" s="427" t="str">
        <f t="array" ref="E374">IFERROR(IF(INDEX('Disaggregation Data'!$K$315:$K$466,MATCH(LEFT(X374,255),LEFT('Disaggregation Data'!$J$315:$J$466,255),0))=0,"",INDEX('Disaggregation Data'!$K$315:$K$466,MATCH(LEFT(X374,255),LEFT('Disaggregation Data'!J$315:$J$466,255),0))),"")</f>
        <v/>
      </c>
      <c r="F374" s="428" t="str">
        <f t="array" ref="F374">IFERROR(IF(INDEX('Disaggregation Data'!$L$315:$L$466,MATCH(LEFT(X374,255),LEFT('Disaggregation Data'!$J$315:$J$466,255),0))=0,"",INDEX('Disaggregation Data'!$L$315:$L$466,MATCH(LEFT(X374,255),LEFT('Disaggregation Data'!J$315:$J$466,255),0))),"")</f>
        <v/>
      </c>
      <c r="G374" s="493" t="str">
        <f t="array" ref="G374">IFERROR(IF(INDEX('Disaggregation Data'!$M$315:$M$466,MATCH(LEFT(X374,255),LEFT('Disaggregation Data'!$J$315:$J$466,255),0))=0,(E374/F374)*100,INDEX('Disaggregation Data'!$M$315:$M$466,MATCH(LEFT(X374,255),LEFT('Disaggregation Data'!J$315:$J$466,255),0))),"")</f>
        <v/>
      </c>
      <c r="H374" s="431" t="str">
        <f t="array" ref="H374">IFERROR(IF(INDEX('Disaggregation Data'!$N$315:$N$466,MATCH(LEFT(X374,255),LEFT('Disaggregation Data'!$J$315:$J$466,255),0))=0,"",INDEX('Disaggregation Data'!$N$315:$N$466,MATCH(LEFT(X374,255),LEFT('Disaggregation Data'!J$315:$J$466,255),0))),"")</f>
        <v/>
      </c>
      <c r="I374" s="431" t="str">
        <f t="array" ref="I374">IFERROR(IF(INDEX('Disaggregation Data'!$Q$315:$Q$466,MATCH(LEFT(X374,255),LEFT('Disaggregation Data'!$J$315:$J$466,255),0))=0,"",INDEX('Disaggregation Data'!$Q$315:$Q$466,MATCH(LEFT(X374,255),LEFT('Disaggregation Data'!J$315:$J$466,255),0))),"")</f>
        <v/>
      </c>
      <c r="J374" s="441" t="str">
        <f t="array" ref="J374">IFERROR(IF(INDEX('Disaggregation Data'!$R$315:$R$466,MATCH(LEFT(X374,255),LEFT('Disaggregation Data'!$J$315:$J$466,255),0))=0,"",INDEX('Disaggregation Data'!$R$315:$R$466,MATCH(LEFT(X374,255),LEFT('Disaggregation Data'!J$315:$J$466,255),0))),"")</f>
        <v/>
      </c>
      <c r="K374" s="526"/>
      <c r="L374" s="526"/>
      <c r="M374" s="526"/>
      <c r="N374" s="526"/>
      <c r="O374" s="526"/>
      <c r="P374" s="526"/>
      <c r="Q374" s="526"/>
      <c r="R374" s="526"/>
      <c r="S374" s="526"/>
      <c r="T374" s="526"/>
      <c r="U374" s="431" t="str">
        <f t="array" ref="U374">IFERROR(IF(INDEX('Disaggregation Data'!$O$315:$O$466,MATCH(LEFT(X374,255),LEFT('Disaggregation Data'!$J$315:$J$466,255),0))=0,"",INDEX('Disaggregation Data'!$O$315:$O$466,MATCH(LEFT(X374,255),LEFT('Disaggregation Data'!J$315:$J$466,255),0))),"")</f>
        <v/>
      </c>
      <c r="V374" s="441" t="str">
        <f t="array" ref="V374">IFERROR(IF(INDEX('Disaggregation Data'!$P$315:$P$466,MATCH(LEFT(X374,255),LEFT('Disaggregation Data'!$J$315:$J$466,255),0))=0,"",INDEX('Disaggregation Data'!$P$315:$P$466,MATCH(LEFT(X374,255),LEFT('Disaggregation Data'!J$315:$J$466,255),0))),"")</f>
        <v/>
      </c>
      <c r="W374" s="527"/>
      <c r="X374" s="527" t="str">
        <f t="shared" si="24"/>
        <v/>
      </c>
      <c r="Y374" s="527">
        <f t="shared" si="25"/>
        <v>48</v>
      </c>
      <c r="Z374" s="527" t="str">
        <f t="shared" si="26"/>
        <v/>
      </c>
      <c r="AA374" s="527" t="b">
        <f t="shared" si="27"/>
        <v>0</v>
      </c>
      <c r="AB374" s="527" t="s">
        <v>1729</v>
      </c>
      <c r="AC374" s="527" t="str">
        <f t="array" ref="AC374">IFERROR(IF(INDEX('Disaggregation Records'!$G$95:$G$183,MATCH(LEFT(Z374,255),LEFT('Disaggregation Records'!$D$95:$D$183,255),0))=0,"",INDEX('Disaggregation Records'!$G$95:$G$183,MATCH(LEFT(Z374,255),LEFT('Disaggregation Records'!$D$95:$D$183,255),0))),"")</f>
        <v/>
      </c>
      <c r="AD374" s="527" t="s">
        <v>721</v>
      </c>
      <c r="AE374" s="389"/>
      <c r="AF374" s="133"/>
      <c r="AG374" s="133"/>
    </row>
    <row r="375" spans="1:33" ht="47.15" customHeight="1" x14ac:dyDescent="0.45">
      <c r="A375" s="406">
        <v>5</v>
      </c>
      <c r="B375" s="425" t="str">
        <f>IFERROR(VLOOKUP(A375,'Coverage Indicators - Section D'!$A$10:$Y$27,25,FALSE),"")</f>
        <v/>
      </c>
      <c r="C375" s="525" t="str">
        <f t="array" ref="C375">IFERROR(IF(INDEX('Disaggregation Records'!$E$95:$E$183,MATCH(LEFT(Z375,255),LEFT('Disaggregation Records'!$D$95:$D$183,255),0))=0,"",INDEX('Disaggregation Records'!$E$95:$E$183,MATCH(LEFT(Z375,255),LEFT('Disaggregation Records'!$D$95:$D$183,255),0))),"")</f>
        <v/>
      </c>
      <c r="D375" s="525" t="str">
        <f t="array" ref="D375">IFERROR(IF(INDEX('Disaggregation Records'!$F$95:$F$183,MATCH(LEFT(Z375,255),LEFT('Disaggregation Records'!$D$95:$D$183,255),0))=0,"",INDEX('Disaggregation Records'!$F$95:$F$183,MATCH(LEFT(Z375,255),LEFT('Disaggregation Records'!$D$95:$D$183,255),0))),"")</f>
        <v/>
      </c>
      <c r="E375" s="427" t="str">
        <f t="array" ref="E375">IFERROR(IF(INDEX('Disaggregation Data'!$K$315:$K$466,MATCH(LEFT(X375,255),LEFT('Disaggregation Data'!$J$315:$J$466,255),0))=0,"",INDEX('Disaggregation Data'!$K$315:$K$466,MATCH(LEFT(X375,255),LEFT('Disaggregation Data'!J$315:$J$466,255),0))),"")</f>
        <v/>
      </c>
      <c r="F375" s="428" t="str">
        <f t="array" ref="F375">IFERROR(IF(INDEX('Disaggregation Data'!$L$315:$L$466,MATCH(LEFT(X375,255),LEFT('Disaggregation Data'!$J$315:$J$466,255),0))=0,"",INDEX('Disaggregation Data'!$L$315:$L$466,MATCH(LEFT(X375,255),LEFT('Disaggregation Data'!J$315:$J$466,255),0))),"")</f>
        <v/>
      </c>
      <c r="G375" s="493" t="str">
        <f t="array" ref="G375">IFERROR(IF(INDEX('Disaggregation Data'!$M$315:$M$466,MATCH(LEFT(X375,255),LEFT('Disaggregation Data'!$J$315:$J$466,255),0))=0,(E375/F375)*100,INDEX('Disaggregation Data'!$M$315:$M$466,MATCH(LEFT(X375,255),LEFT('Disaggregation Data'!J$315:$J$466,255),0))),"")</f>
        <v/>
      </c>
      <c r="H375" s="431" t="str">
        <f t="array" ref="H375">IFERROR(IF(INDEX('Disaggregation Data'!$N$315:$N$466,MATCH(LEFT(X375,255),LEFT('Disaggregation Data'!$J$315:$J$466,255),0))=0,"",INDEX('Disaggregation Data'!$N$315:$N$466,MATCH(LEFT(X375,255),LEFT('Disaggregation Data'!J$315:$J$466,255),0))),"")</f>
        <v/>
      </c>
      <c r="I375" s="431" t="str">
        <f t="array" ref="I375">IFERROR(IF(INDEX('Disaggregation Data'!$Q$315:$Q$466,MATCH(LEFT(X375,255),LEFT('Disaggregation Data'!$J$315:$J$466,255),0))=0,"",INDEX('Disaggregation Data'!$Q$315:$Q$466,MATCH(LEFT(X375,255),LEFT('Disaggregation Data'!J$315:$J$466,255),0))),"")</f>
        <v/>
      </c>
      <c r="J375" s="441" t="str">
        <f t="array" ref="J375">IFERROR(IF(INDEX('Disaggregation Data'!$R$315:$R$466,MATCH(LEFT(X375,255),LEFT('Disaggregation Data'!$J$315:$J$466,255),0))=0,"",INDEX('Disaggregation Data'!$R$315:$R$466,MATCH(LEFT(X375,255),LEFT('Disaggregation Data'!J$315:$J$466,255),0))),"")</f>
        <v/>
      </c>
      <c r="K375" s="526"/>
      <c r="L375" s="526"/>
      <c r="M375" s="526"/>
      <c r="N375" s="526"/>
      <c r="O375" s="526"/>
      <c r="P375" s="526"/>
      <c r="Q375" s="526"/>
      <c r="R375" s="526"/>
      <c r="S375" s="526"/>
      <c r="T375" s="526"/>
      <c r="U375" s="431" t="str">
        <f t="array" ref="U375">IFERROR(IF(INDEX('Disaggregation Data'!$O$315:$O$466,MATCH(LEFT(X375,255),LEFT('Disaggregation Data'!$J$315:$J$466,255),0))=0,"",INDEX('Disaggregation Data'!$O$315:$O$466,MATCH(LEFT(X375,255),LEFT('Disaggregation Data'!J$315:$J$466,255),0))),"")</f>
        <v/>
      </c>
      <c r="V375" s="441" t="str">
        <f t="array" ref="V375">IFERROR(IF(INDEX('Disaggregation Data'!$P$315:$P$466,MATCH(LEFT(X375,255),LEFT('Disaggregation Data'!$J$315:$J$466,255),0))=0,"",INDEX('Disaggregation Data'!$P$315:$P$466,MATCH(LEFT(X375,255),LEFT('Disaggregation Data'!J$315:$J$466,255),0))),"")</f>
        <v/>
      </c>
      <c r="W375" s="527"/>
      <c r="X375" s="527" t="str">
        <f t="shared" si="24"/>
        <v/>
      </c>
      <c r="Y375" s="527">
        <f t="shared" si="25"/>
        <v>49</v>
      </c>
      <c r="Z375" s="527" t="str">
        <f t="shared" si="26"/>
        <v/>
      </c>
      <c r="AA375" s="527" t="b">
        <f t="shared" si="27"/>
        <v>0</v>
      </c>
      <c r="AB375" s="527" t="s">
        <v>1730</v>
      </c>
      <c r="AC375" s="527" t="str">
        <f t="array" ref="AC375">IFERROR(IF(INDEX('Disaggregation Records'!$G$95:$G$183,MATCH(LEFT(Z375,255),LEFT('Disaggregation Records'!$D$95:$D$183,255),0))=0,"",INDEX('Disaggregation Records'!$G$95:$G$183,MATCH(LEFT(Z375,255),LEFT('Disaggregation Records'!$D$95:$D$183,255),0))),"")</f>
        <v/>
      </c>
      <c r="AD375" s="527" t="s">
        <v>721</v>
      </c>
      <c r="AE375" s="389"/>
      <c r="AF375" s="133"/>
      <c r="AG375" s="133"/>
    </row>
    <row r="376" spans="1:33" ht="47.15" customHeight="1" x14ac:dyDescent="0.45">
      <c r="A376" s="406">
        <v>5</v>
      </c>
      <c r="B376" s="425" t="str">
        <f>IFERROR(VLOOKUP(A376,'Coverage Indicators - Section D'!$A$10:$Y$27,25,FALSE),"")</f>
        <v/>
      </c>
      <c r="C376" s="525" t="str">
        <f t="array" ref="C376">IFERROR(IF(INDEX('Disaggregation Records'!$E$95:$E$183,MATCH(LEFT(Z376,255),LEFT('Disaggregation Records'!$D$95:$D$183,255),0))=0,"",INDEX('Disaggregation Records'!$E$95:$E$183,MATCH(LEFT(Z376,255),LEFT('Disaggregation Records'!$D$95:$D$183,255),0))),"")</f>
        <v/>
      </c>
      <c r="D376" s="525" t="str">
        <f t="array" ref="D376">IFERROR(IF(INDEX('Disaggregation Records'!$F$95:$F$183,MATCH(LEFT(Z376,255),LEFT('Disaggregation Records'!$D$95:$D$183,255),0))=0,"",INDEX('Disaggregation Records'!$F$95:$F$183,MATCH(LEFT(Z376,255),LEFT('Disaggregation Records'!$D$95:$D$183,255),0))),"")</f>
        <v/>
      </c>
      <c r="E376" s="427" t="str">
        <f t="array" ref="E376">IFERROR(IF(INDEX('Disaggregation Data'!$K$315:$K$466,MATCH(LEFT(X376,255),LEFT('Disaggregation Data'!$J$315:$J$466,255),0))=0,"",INDEX('Disaggregation Data'!$K$315:$K$466,MATCH(LEFT(X376,255),LEFT('Disaggregation Data'!J$315:$J$466,255),0))),"")</f>
        <v/>
      </c>
      <c r="F376" s="428" t="str">
        <f t="array" ref="F376">IFERROR(IF(INDEX('Disaggregation Data'!$L$315:$L$466,MATCH(LEFT(X376,255),LEFT('Disaggregation Data'!$J$315:$J$466,255),0))=0,"",INDEX('Disaggregation Data'!$L$315:$L$466,MATCH(LEFT(X376,255),LEFT('Disaggregation Data'!J$315:$J$466,255),0))),"")</f>
        <v/>
      </c>
      <c r="G376" s="493" t="str">
        <f t="array" ref="G376">IFERROR(IF(INDEX('Disaggregation Data'!$M$315:$M$466,MATCH(LEFT(X376,255),LEFT('Disaggregation Data'!$J$315:$J$466,255),0))=0,(E376/F376)*100,INDEX('Disaggregation Data'!$M$315:$M$466,MATCH(LEFT(X376,255),LEFT('Disaggregation Data'!J$315:$J$466,255),0))),"")</f>
        <v/>
      </c>
      <c r="H376" s="431" t="str">
        <f t="array" ref="H376">IFERROR(IF(INDEX('Disaggregation Data'!$N$315:$N$466,MATCH(LEFT(X376,255),LEFT('Disaggregation Data'!$J$315:$J$466,255),0))=0,"",INDEX('Disaggregation Data'!$N$315:$N$466,MATCH(LEFT(X376,255),LEFT('Disaggregation Data'!J$315:$J$466,255),0))),"")</f>
        <v/>
      </c>
      <c r="I376" s="431" t="str">
        <f t="array" ref="I376">IFERROR(IF(INDEX('Disaggregation Data'!$Q$315:$Q$466,MATCH(LEFT(X376,255),LEFT('Disaggregation Data'!$J$315:$J$466,255),0))=0,"",INDEX('Disaggregation Data'!$Q$315:$Q$466,MATCH(LEFT(X376,255),LEFT('Disaggregation Data'!J$315:$J$466,255),0))),"")</f>
        <v/>
      </c>
      <c r="J376" s="441" t="str">
        <f t="array" ref="J376">IFERROR(IF(INDEX('Disaggregation Data'!$R$315:$R$466,MATCH(LEFT(X376,255),LEFT('Disaggregation Data'!$J$315:$J$466,255),0))=0,"",INDEX('Disaggregation Data'!$R$315:$R$466,MATCH(LEFT(X376,255),LEFT('Disaggregation Data'!J$315:$J$466,255),0))),"")</f>
        <v/>
      </c>
      <c r="K376" s="526"/>
      <c r="L376" s="526"/>
      <c r="M376" s="526"/>
      <c r="N376" s="526"/>
      <c r="O376" s="526"/>
      <c r="P376" s="526"/>
      <c r="Q376" s="526"/>
      <c r="R376" s="526"/>
      <c r="S376" s="526"/>
      <c r="T376" s="526"/>
      <c r="U376" s="431" t="str">
        <f t="array" ref="U376">IFERROR(IF(INDEX('Disaggregation Data'!$O$315:$O$466,MATCH(LEFT(X376,255),LEFT('Disaggregation Data'!$J$315:$J$466,255),0))=0,"",INDEX('Disaggregation Data'!$O$315:$O$466,MATCH(LEFT(X376,255),LEFT('Disaggregation Data'!J$315:$J$466,255),0))),"")</f>
        <v/>
      </c>
      <c r="V376" s="441" t="str">
        <f t="array" ref="V376">IFERROR(IF(INDEX('Disaggregation Data'!$P$315:$P$466,MATCH(LEFT(X376,255),LEFT('Disaggregation Data'!$J$315:$J$466,255),0))=0,"",INDEX('Disaggregation Data'!$P$315:$P$466,MATCH(LEFT(X376,255),LEFT('Disaggregation Data'!J$315:$J$466,255),0))),"")</f>
        <v/>
      </c>
      <c r="W376" s="527"/>
      <c r="X376" s="527" t="str">
        <f t="shared" si="24"/>
        <v/>
      </c>
      <c r="Y376" s="527">
        <f t="shared" si="25"/>
        <v>50</v>
      </c>
      <c r="Z376" s="527" t="str">
        <f t="shared" si="26"/>
        <v/>
      </c>
      <c r="AA376" s="527" t="b">
        <f t="shared" si="27"/>
        <v>0</v>
      </c>
      <c r="AB376" s="527" t="s">
        <v>1731</v>
      </c>
      <c r="AC376" s="527" t="str">
        <f t="array" ref="AC376">IFERROR(IF(INDEX('Disaggregation Records'!$G$95:$G$183,MATCH(LEFT(Z376,255),LEFT('Disaggregation Records'!$D$95:$D$183,255),0))=0,"",INDEX('Disaggregation Records'!$G$95:$G$183,MATCH(LEFT(Z376,255),LEFT('Disaggregation Records'!$D$95:$D$183,255),0))),"")</f>
        <v/>
      </c>
      <c r="AD376" s="527" t="s">
        <v>721</v>
      </c>
      <c r="AE376" s="389"/>
      <c r="AF376" s="133"/>
      <c r="AG376" s="133"/>
    </row>
    <row r="377" spans="1:33" ht="47.15" customHeight="1" x14ac:dyDescent="0.45">
      <c r="A377" s="406">
        <v>6</v>
      </c>
      <c r="B377" s="425" t="str">
        <f>IFERROR(VLOOKUP(A377,'Coverage Indicators - Section D'!$A$10:$Y$27,25,FALSE),"")</f>
        <v/>
      </c>
      <c r="C377" s="525" t="str">
        <f t="array" ref="C377">IFERROR(IF(INDEX('Disaggregation Records'!$E$95:$E$183,MATCH(LEFT(Z377,255),LEFT('Disaggregation Records'!$D$95:$D$183,255),0))=0,"",INDEX('Disaggregation Records'!$E$95:$E$183,MATCH(LEFT(Z377,255),LEFT('Disaggregation Records'!$D$95:$D$183,255),0))),"")</f>
        <v/>
      </c>
      <c r="D377" s="525" t="str">
        <f t="array" ref="D377">IFERROR(IF(INDEX('Disaggregation Records'!$F$95:$F$183,MATCH(LEFT(Z377,255),LEFT('Disaggregation Records'!$D$95:$D$183,255),0))=0,"",INDEX('Disaggregation Records'!$F$95:$F$183,MATCH(LEFT(Z377,255),LEFT('Disaggregation Records'!$D$95:$D$183,255),0))),"")</f>
        <v/>
      </c>
      <c r="E377" s="427" t="str">
        <f t="array" ref="E377">IFERROR(IF(INDEX('Disaggregation Data'!$K$315:$K$466,MATCH(LEFT(X377,255),LEFT('Disaggregation Data'!$J$315:$J$466,255),0))=0,"",INDEX('Disaggregation Data'!$K$315:$K$466,MATCH(LEFT(X377,255),LEFT('Disaggregation Data'!J$315:$J$466,255),0))),"")</f>
        <v/>
      </c>
      <c r="F377" s="428" t="str">
        <f t="array" ref="F377">IFERROR(IF(INDEX('Disaggregation Data'!$L$315:$L$466,MATCH(LEFT(X377,255),LEFT('Disaggregation Data'!$J$315:$J$466,255),0))=0,"",INDEX('Disaggregation Data'!$L$315:$L$466,MATCH(LEFT(X377,255),LEFT('Disaggregation Data'!J$315:$J$466,255),0))),"")</f>
        <v/>
      </c>
      <c r="G377" s="493" t="str">
        <f t="array" ref="G377">IFERROR(IF(INDEX('Disaggregation Data'!$M$315:$M$466,MATCH(LEFT(X377,255),LEFT('Disaggregation Data'!$J$315:$J$466,255),0))=0,(E377/F377)*100,INDEX('Disaggregation Data'!$M$315:$M$466,MATCH(LEFT(X377,255),LEFT('Disaggregation Data'!J$315:$J$466,255),0))),"")</f>
        <v/>
      </c>
      <c r="H377" s="431" t="str">
        <f t="array" ref="H377">IFERROR(IF(INDEX('Disaggregation Data'!$N$315:$N$466,MATCH(LEFT(X377,255),LEFT('Disaggregation Data'!$J$315:$J$466,255),0))=0,"",INDEX('Disaggregation Data'!$N$315:$N$466,MATCH(LEFT(X377,255),LEFT('Disaggregation Data'!J$315:$J$466,255),0))),"")</f>
        <v/>
      </c>
      <c r="I377" s="431" t="str">
        <f t="array" ref="I377">IFERROR(IF(INDEX('Disaggregation Data'!$Q$315:$Q$466,MATCH(LEFT(X377,255),LEFT('Disaggregation Data'!$J$315:$J$466,255),0))=0,"",INDEX('Disaggregation Data'!$Q$315:$Q$466,MATCH(LEFT(X377,255),LEFT('Disaggregation Data'!J$315:$J$466,255),0))),"")</f>
        <v/>
      </c>
      <c r="J377" s="441" t="str">
        <f t="array" ref="J377">IFERROR(IF(INDEX('Disaggregation Data'!$R$315:$R$466,MATCH(LEFT(X377,255),LEFT('Disaggregation Data'!$J$315:$J$466,255),0))=0,"",INDEX('Disaggregation Data'!$R$315:$R$466,MATCH(LEFT(X377,255),LEFT('Disaggregation Data'!J$315:$J$466,255),0))),"")</f>
        <v/>
      </c>
      <c r="K377" s="526"/>
      <c r="L377" s="526"/>
      <c r="M377" s="526"/>
      <c r="N377" s="526"/>
      <c r="O377" s="526"/>
      <c r="P377" s="526"/>
      <c r="Q377" s="526"/>
      <c r="R377" s="526"/>
      <c r="S377" s="526"/>
      <c r="T377" s="526"/>
      <c r="U377" s="431" t="str">
        <f t="array" ref="U377">IFERROR(IF(INDEX('Disaggregation Data'!$O$315:$O$466,MATCH(LEFT(X377,255),LEFT('Disaggregation Data'!$J$315:$J$466,255),0))=0,"",INDEX('Disaggregation Data'!$O$315:$O$466,MATCH(LEFT(X377,255),LEFT('Disaggregation Data'!J$315:$J$466,255),0))),"")</f>
        <v/>
      </c>
      <c r="V377" s="441" t="str">
        <f t="array" ref="V377">IFERROR(IF(INDEX('Disaggregation Data'!$P$315:$P$466,MATCH(LEFT(X377,255),LEFT('Disaggregation Data'!$J$315:$J$466,255),0))=0,"",INDEX('Disaggregation Data'!$P$315:$P$466,MATCH(LEFT(X377,255),LEFT('Disaggregation Data'!J$315:$J$466,255),0))),"")</f>
        <v/>
      </c>
      <c r="W377" s="527"/>
      <c r="X377" s="527" t="str">
        <f t="shared" si="24"/>
        <v/>
      </c>
      <c r="Y377" s="527">
        <f t="shared" si="25"/>
        <v>51</v>
      </c>
      <c r="Z377" s="527" t="str">
        <f t="shared" si="26"/>
        <v/>
      </c>
      <c r="AA377" s="527" t="b">
        <f t="shared" si="27"/>
        <v>0</v>
      </c>
      <c r="AB377" s="527" t="s">
        <v>1732</v>
      </c>
      <c r="AC377" s="527" t="str">
        <f t="array" ref="AC377">IFERROR(IF(INDEX('Disaggregation Records'!$G$95:$G$183,MATCH(LEFT(Z377,255),LEFT('Disaggregation Records'!$D$95:$D$183,255),0))=0,"",INDEX('Disaggregation Records'!$G$95:$G$183,MATCH(LEFT(Z377,255),LEFT('Disaggregation Records'!$D$95:$D$183,255),0))),"")</f>
        <v/>
      </c>
      <c r="AD377" s="527" t="s">
        <v>722</v>
      </c>
      <c r="AE377" s="389"/>
      <c r="AF377" s="133"/>
      <c r="AG377" s="133"/>
    </row>
    <row r="378" spans="1:33" ht="47.15" customHeight="1" x14ac:dyDescent="0.45">
      <c r="A378" s="406">
        <v>6</v>
      </c>
      <c r="B378" s="425" t="str">
        <f>IFERROR(VLOOKUP(A378,'Coverage Indicators - Section D'!$A$10:$Y$27,25,FALSE),"")</f>
        <v/>
      </c>
      <c r="C378" s="525" t="str">
        <f t="array" ref="C378">IFERROR(IF(INDEX('Disaggregation Records'!$E$95:$E$183,MATCH(LEFT(Z378,255),LEFT('Disaggregation Records'!$D$95:$D$183,255),0))=0,"",INDEX('Disaggregation Records'!$E$95:$E$183,MATCH(LEFT(Z378,255),LEFT('Disaggregation Records'!$D$95:$D$183,255),0))),"")</f>
        <v/>
      </c>
      <c r="D378" s="525" t="str">
        <f t="array" ref="D378">IFERROR(IF(INDEX('Disaggregation Records'!$F$95:$F$183,MATCH(LEFT(Z378,255),LEFT('Disaggregation Records'!$D$95:$D$183,255),0))=0,"",INDEX('Disaggregation Records'!$F$95:$F$183,MATCH(LEFT(Z378,255),LEFT('Disaggregation Records'!$D$95:$D$183,255),0))),"")</f>
        <v/>
      </c>
      <c r="E378" s="427" t="str">
        <f t="array" ref="E378">IFERROR(IF(INDEX('Disaggregation Data'!$K$315:$K$466,MATCH(LEFT(X378,255),LEFT('Disaggregation Data'!$J$315:$J$466,255),0))=0,"",INDEX('Disaggregation Data'!$K$315:$K$466,MATCH(LEFT(X378,255),LEFT('Disaggregation Data'!J$315:$J$466,255),0))),"")</f>
        <v/>
      </c>
      <c r="F378" s="428" t="str">
        <f t="array" ref="F378">IFERROR(IF(INDEX('Disaggregation Data'!$L$315:$L$466,MATCH(LEFT(X378,255),LEFT('Disaggregation Data'!$J$315:$J$466,255),0))=0,"",INDEX('Disaggregation Data'!$L$315:$L$466,MATCH(LEFT(X378,255),LEFT('Disaggregation Data'!J$315:$J$466,255),0))),"")</f>
        <v/>
      </c>
      <c r="G378" s="493" t="str">
        <f t="array" ref="G378">IFERROR(IF(INDEX('Disaggregation Data'!$M$315:$M$466,MATCH(LEFT(X378,255),LEFT('Disaggregation Data'!$J$315:$J$466,255),0))=0,(E378/F378)*100,INDEX('Disaggregation Data'!$M$315:$M$466,MATCH(LEFT(X378,255),LEFT('Disaggregation Data'!J$315:$J$466,255),0))),"")</f>
        <v/>
      </c>
      <c r="H378" s="431" t="str">
        <f t="array" ref="H378">IFERROR(IF(INDEX('Disaggregation Data'!$N$315:$N$466,MATCH(LEFT(X378,255),LEFT('Disaggregation Data'!$J$315:$J$466,255),0))=0,"",INDEX('Disaggregation Data'!$N$315:$N$466,MATCH(LEFT(X378,255),LEFT('Disaggregation Data'!J$315:$J$466,255),0))),"")</f>
        <v/>
      </c>
      <c r="I378" s="431" t="str">
        <f t="array" ref="I378">IFERROR(IF(INDEX('Disaggregation Data'!$Q$315:$Q$466,MATCH(LEFT(X378,255),LEFT('Disaggregation Data'!$J$315:$J$466,255),0))=0,"",INDEX('Disaggregation Data'!$Q$315:$Q$466,MATCH(LEFT(X378,255),LEFT('Disaggregation Data'!J$315:$J$466,255),0))),"")</f>
        <v/>
      </c>
      <c r="J378" s="441" t="str">
        <f t="array" ref="J378">IFERROR(IF(INDEX('Disaggregation Data'!$R$315:$R$466,MATCH(LEFT(X378,255),LEFT('Disaggregation Data'!$J$315:$J$466,255),0))=0,"",INDEX('Disaggregation Data'!$R$315:$R$466,MATCH(LEFT(X378,255),LEFT('Disaggregation Data'!J$315:$J$466,255),0))),"")</f>
        <v/>
      </c>
      <c r="K378" s="526"/>
      <c r="L378" s="526"/>
      <c r="M378" s="526"/>
      <c r="N378" s="526"/>
      <c r="O378" s="526"/>
      <c r="P378" s="526"/>
      <c r="Q378" s="526"/>
      <c r="R378" s="526"/>
      <c r="S378" s="526"/>
      <c r="T378" s="526"/>
      <c r="U378" s="431" t="str">
        <f t="array" ref="U378">IFERROR(IF(INDEX('Disaggregation Data'!$O$315:$O$466,MATCH(LEFT(X378,255),LEFT('Disaggregation Data'!$J$315:$J$466,255),0))=0,"",INDEX('Disaggregation Data'!$O$315:$O$466,MATCH(LEFT(X378,255),LEFT('Disaggregation Data'!J$315:$J$466,255),0))),"")</f>
        <v/>
      </c>
      <c r="V378" s="441" t="str">
        <f t="array" ref="V378">IFERROR(IF(INDEX('Disaggregation Data'!$P$315:$P$466,MATCH(LEFT(X378,255),LEFT('Disaggregation Data'!$J$315:$J$466,255),0))=0,"",INDEX('Disaggregation Data'!$P$315:$P$466,MATCH(LEFT(X378,255),LEFT('Disaggregation Data'!J$315:$J$466,255),0))),"")</f>
        <v/>
      </c>
      <c r="W378" s="527"/>
      <c r="X378" s="527" t="str">
        <f t="shared" si="24"/>
        <v/>
      </c>
      <c r="Y378" s="527">
        <f t="shared" si="25"/>
        <v>52</v>
      </c>
      <c r="Z378" s="527" t="str">
        <f t="shared" si="26"/>
        <v/>
      </c>
      <c r="AA378" s="527" t="b">
        <f t="shared" si="27"/>
        <v>0</v>
      </c>
      <c r="AB378" s="527" t="s">
        <v>1733</v>
      </c>
      <c r="AC378" s="527" t="str">
        <f t="array" ref="AC378">IFERROR(IF(INDEX('Disaggregation Records'!$G$95:$G$183,MATCH(LEFT(Z378,255),LEFT('Disaggregation Records'!$D$95:$D$183,255),0))=0,"",INDEX('Disaggregation Records'!$G$95:$G$183,MATCH(LEFT(Z378,255),LEFT('Disaggregation Records'!$D$95:$D$183,255),0))),"")</f>
        <v/>
      </c>
      <c r="AD378" s="527" t="s">
        <v>722</v>
      </c>
      <c r="AE378" s="389"/>
      <c r="AF378" s="133"/>
      <c r="AG378" s="133"/>
    </row>
    <row r="379" spans="1:33" ht="47.15" customHeight="1" x14ac:dyDescent="0.45">
      <c r="A379" s="406">
        <v>6</v>
      </c>
      <c r="B379" s="425" t="str">
        <f>IFERROR(VLOOKUP(A379,'Coverage Indicators - Section D'!$A$10:$Y$27,25,FALSE),"")</f>
        <v/>
      </c>
      <c r="C379" s="525" t="str">
        <f t="array" ref="C379">IFERROR(IF(INDEX('Disaggregation Records'!$E$95:$E$183,MATCH(LEFT(Z379,255),LEFT('Disaggregation Records'!$D$95:$D$183,255),0))=0,"",INDEX('Disaggregation Records'!$E$95:$E$183,MATCH(LEFT(Z379,255),LEFT('Disaggregation Records'!$D$95:$D$183,255),0))),"")</f>
        <v/>
      </c>
      <c r="D379" s="525" t="str">
        <f t="array" ref="D379">IFERROR(IF(INDEX('Disaggregation Records'!$F$95:$F$183,MATCH(LEFT(Z379,255),LEFT('Disaggregation Records'!$D$95:$D$183,255),0))=0,"",INDEX('Disaggregation Records'!$F$95:$F$183,MATCH(LEFT(Z379,255),LEFT('Disaggregation Records'!$D$95:$D$183,255),0))),"")</f>
        <v/>
      </c>
      <c r="E379" s="427" t="str">
        <f t="array" ref="E379">IFERROR(IF(INDEX('Disaggregation Data'!$K$315:$K$466,MATCH(LEFT(X379,255),LEFT('Disaggregation Data'!$J$315:$J$466,255),0))=0,"",INDEX('Disaggregation Data'!$K$315:$K$466,MATCH(LEFT(X379,255),LEFT('Disaggregation Data'!J$315:$J$466,255),0))),"")</f>
        <v/>
      </c>
      <c r="F379" s="428" t="str">
        <f t="array" ref="F379">IFERROR(IF(INDEX('Disaggregation Data'!$L$315:$L$466,MATCH(LEFT(X379,255),LEFT('Disaggregation Data'!$J$315:$J$466,255),0))=0,"",INDEX('Disaggregation Data'!$L$315:$L$466,MATCH(LEFT(X379,255),LEFT('Disaggregation Data'!J$315:$J$466,255),0))),"")</f>
        <v/>
      </c>
      <c r="G379" s="493" t="str">
        <f t="array" ref="G379">IFERROR(IF(INDEX('Disaggregation Data'!$M$315:$M$466,MATCH(LEFT(X379,255),LEFT('Disaggregation Data'!$J$315:$J$466,255),0))=0,(E379/F379)*100,INDEX('Disaggregation Data'!$M$315:$M$466,MATCH(LEFT(X379,255),LEFT('Disaggregation Data'!J$315:$J$466,255),0))),"")</f>
        <v/>
      </c>
      <c r="H379" s="431" t="str">
        <f t="array" ref="H379">IFERROR(IF(INDEX('Disaggregation Data'!$N$315:$N$466,MATCH(LEFT(X379,255),LEFT('Disaggregation Data'!$J$315:$J$466,255),0))=0,"",INDEX('Disaggregation Data'!$N$315:$N$466,MATCH(LEFT(X379,255),LEFT('Disaggregation Data'!J$315:$J$466,255),0))),"")</f>
        <v/>
      </c>
      <c r="I379" s="431" t="str">
        <f t="array" ref="I379">IFERROR(IF(INDEX('Disaggregation Data'!$Q$315:$Q$466,MATCH(LEFT(X379,255),LEFT('Disaggregation Data'!$J$315:$J$466,255),0))=0,"",INDEX('Disaggregation Data'!$Q$315:$Q$466,MATCH(LEFT(X379,255),LEFT('Disaggregation Data'!J$315:$J$466,255),0))),"")</f>
        <v/>
      </c>
      <c r="J379" s="441" t="str">
        <f t="array" ref="J379">IFERROR(IF(INDEX('Disaggregation Data'!$R$315:$R$466,MATCH(LEFT(X379,255),LEFT('Disaggregation Data'!$J$315:$J$466,255),0))=0,"",INDEX('Disaggregation Data'!$R$315:$R$466,MATCH(LEFT(X379,255),LEFT('Disaggregation Data'!J$315:$J$466,255),0))),"")</f>
        <v/>
      </c>
      <c r="K379" s="526"/>
      <c r="L379" s="526"/>
      <c r="M379" s="526"/>
      <c r="N379" s="526"/>
      <c r="O379" s="526"/>
      <c r="P379" s="526"/>
      <c r="Q379" s="526"/>
      <c r="R379" s="526"/>
      <c r="S379" s="526"/>
      <c r="T379" s="526"/>
      <c r="U379" s="431" t="str">
        <f t="array" ref="U379">IFERROR(IF(INDEX('Disaggregation Data'!$O$315:$O$466,MATCH(LEFT(X379,255),LEFT('Disaggregation Data'!$J$315:$J$466,255),0))=0,"",INDEX('Disaggregation Data'!$O$315:$O$466,MATCH(LEFT(X379,255),LEFT('Disaggregation Data'!J$315:$J$466,255),0))),"")</f>
        <v/>
      </c>
      <c r="V379" s="441" t="str">
        <f t="array" ref="V379">IFERROR(IF(INDEX('Disaggregation Data'!$P$315:$P$466,MATCH(LEFT(X379,255),LEFT('Disaggregation Data'!$J$315:$J$466,255),0))=0,"",INDEX('Disaggregation Data'!$P$315:$P$466,MATCH(LEFT(X379,255),LEFT('Disaggregation Data'!J$315:$J$466,255),0))),"")</f>
        <v/>
      </c>
      <c r="W379" s="527"/>
      <c r="X379" s="527" t="str">
        <f t="shared" si="24"/>
        <v/>
      </c>
      <c r="Y379" s="527">
        <f t="shared" si="25"/>
        <v>53</v>
      </c>
      <c r="Z379" s="527" t="str">
        <f t="shared" si="26"/>
        <v/>
      </c>
      <c r="AA379" s="527" t="b">
        <f t="shared" si="27"/>
        <v>0</v>
      </c>
      <c r="AB379" s="527" t="s">
        <v>1734</v>
      </c>
      <c r="AC379" s="527" t="str">
        <f t="array" ref="AC379">IFERROR(IF(INDEX('Disaggregation Records'!$G$95:$G$183,MATCH(LEFT(Z379,255),LEFT('Disaggregation Records'!$D$95:$D$183,255),0))=0,"",INDEX('Disaggregation Records'!$G$95:$G$183,MATCH(LEFT(Z379,255),LEFT('Disaggregation Records'!$D$95:$D$183,255),0))),"")</f>
        <v/>
      </c>
      <c r="AD379" s="527" t="s">
        <v>722</v>
      </c>
      <c r="AE379" s="389"/>
      <c r="AF379" s="133"/>
      <c r="AG379" s="133"/>
    </row>
    <row r="380" spans="1:33" ht="47.15" customHeight="1" x14ac:dyDescent="0.45">
      <c r="A380" s="406">
        <v>6</v>
      </c>
      <c r="B380" s="425" t="str">
        <f>IFERROR(VLOOKUP(A380,'Coverage Indicators - Section D'!$A$10:$Y$27,25,FALSE),"")</f>
        <v/>
      </c>
      <c r="C380" s="525" t="str">
        <f t="array" ref="C380">IFERROR(IF(INDEX('Disaggregation Records'!$E$95:$E$183,MATCH(LEFT(Z380,255),LEFT('Disaggregation Records'!$D$95:$D$183,255),0))=0,"",INDEX('Disaggregation Records'!$E$95:$E$183,MATCH(LEFT(Z380,255),LEFT('Disaggregation Records'!$D$95:$D$183,255),0))),"")</f>
        <v/>
      </c>
      <c r="D380" s="525" t="str">
        <f t="array" ref="D380">IFERROR(IF(INDEX('Disaggregation Records'!$F$95:$F$183,MATCH(LEFT(Z380,255),LEFT('Disaggregation Records'!$D$95:$D$183,255),0))=0,"",INDEX('Disaggregation Records'!$F$95:$F$183,MATCH(LEFT(Z380,255),LEFT('Disaggregation Records'!$D$95:$D$183,255),0))),"")</f>
        <v/>
      </c>
      <c r="E380" s="427" t="str">
        <f t="array" ref="E380">IFERROR(IF(INDEX('Disaggregation Data'!$K$315:$K$466,MATCH(LEFT(X380,255),LEFT('Disaggregation Data'!$J$315:$J$466,255),0))=0,"",INDEX('Disaggregation Data'!$K$315:$K$466,MATCH(LEFT(X380,255),LEFT('Disaggregation Data'!J$315:$J$466,255),0))),"")</f>
        <v/>
      </c>
      <c r="F380" s="428" t="str">
        <f t="array" ref="F380">IFERROR(IF(INDEX('Disaggregation Data'!$L$315:$L$466,MATCH(LEFT(X380,255),LEFT('Disaggregation Data'!$J$315:$J$466,255),0))=0,"",INDEX('Disaggregation Data'!$L$315:$L$466,MATCH(LEFT(X380,255),LEFT('Disaggregation Data'!J$315:$J$466,255),0))),"")</f>
        <v/>
      </c>
      <c r="G380" s="493" t="str">
        <f t="array" ref="G380">IFERROR(IF(INDEX('Disaggregation Data'!$M$315:$M$466,MATCH(LEFT(X380,255),LEFT('Disaggregation Data'!$J$315:$J$466,255),0))=0,(E380/F380)*100,INDEX('Disaggregation Data'!$M$315:$M$466,MATCH(LEFT(X380,255),LEFT('Disaggregation Data'!J$315:$J$466,255),0))),"")</f>
        <v/>
      </c>
      <c r="H380" s="431" t="str">
        <f t="array" ref="H380">IFERROR(IF(INDEX('Disaggregation Data'!$N$315:$N$466,MATCH(LEFT(X380,255),LEFT('Disaggregation Data'!$J$315:$J$466,255),0))=0,"",INDEX('Disaggregation Data'!$N$315:$N$466,MATCH(LEFT(X380,255),LEFT('Disaggregation Data'!J$315:$J$466,255),0))),"")</f>
        <v/>
      </c>
      <c r="I380" s="431" t="str">
        <f t="array" ref="I380">IFERROR(IF(INDEX('Disaggregation Data'!$Q$315:$Q$466,MATCH(LEFT(X380,255),LEFT('Disaggregation Data'!$J$315:$J$466,255),0))=0,"",INDEX('Disaggregation Data'!$Q$315:$Q$466,MATCH(LEFT(X380,255),LEFT('Disaggregation Data'!J$315:$J$466,255),0))),"")</f>
        <v/>
      </c>
      <c r="J380" s="441" t="str">
        <f t="array" ref="J380">IFERROR(IF(INDEX('Disaggregation Data'!$R$315:$R$466,MATCH(LEFT(X380,255),LEFT('Disaggregation Data'!$J$315:$J$466,255),0))=0,"",INDEX('Disaggregation Data'!$R$315:$R$466,MATCH(LEFT(X380,255),LEFT('Disaggregation Data'!J$315:$J$466,255),0))),"")</f>
        <v/>
      </c>
      <c r="K380" s="526"/>
      <c r="L380" s="526"/>
      <c r="M380" s="526"/>
      <c r="N380" s="526"/>
      <c r="O380" s="526"/>
      <c r="P380" s="526"/>
      <c r="Q380" s="526"/>
      <c r="R380" s="526"/>
      <c r="S380" s="526"/>
      <c r="T380" s="526"/>
      <c r="U380" s="431" t="str">
        <f t="array" ref="U380">IFERROR(IF(INDEX('Disaggregation Data'!$O$315:$O$466,MATCH(LEFT(X380,255),LEFT('Disaggregation Data'!$J$315:$J$466,255),0))=0,"",INDEX('Disaggregation Data'!$O$315:$O$466,MATCH(LEFT(X380,255),LEFT('Disaggregation Data'!J$315:$J$466,255),0))),"")</f>
        <v/>
      </c>
      <c r="V380" s="441" t="str">
        <f t="array" ref="V380">IFERROR(IF(INDEX('Disaggregation Data'!$P$315:$P$466,MATCH(LEFT(X380,255),LEFT('Disaggregation Data'!$J$315:$J$466,255),0))=0,"",INDEX('Disaggregation Data'!$P$315:$P$466,MATCH(LEFT(X380,255),LEFT('Disaggregation Data'!J$315:$J$466,255),0))),"")</f>
        <v/>
      </c>
      <c r="W380" s="527"/>
      <c r="X380" s="527" t="str">
        <f t="shared" si="24"/>
        <v/>
      </c>
      <c r="Y380" s="527">
        <f t="shared" si="25"/>
        <v>54</v>
      </c>
      <c r="Z380" s="527" t="str">
        <f t="shared" si="26"/>
        <v/>
      </c>
      <c r="AA380" s="527" t="b">
        <f t="shared" si="27"/>
        <v>0</v>
      </c>
      <c r="AB380" s="527" t="s">
        <v>1735</v>
      </c>
      <c r="AC380" s="527" t="str">
        <f t="array" ref="AC380">IFERROR(IF(INDEX('Disaggregation Records'!$G$95:$G$183,MATCH(LEFT(Z380,255),LEFT('Disaggregation Records'!$D$95:$D$183,255),0))=0,"",INDEX('Disaggregation Records'!$G$95:$G$183,MATCH(LEFT(Z380,255),LEFT('Disaggregation Records'!$D$95:$D$183,255),0))),"")</f>
        <v/>
      </c>
      <c r="AD380" s="527" t="s">
        <v>722</v>
      </c>
      <c r="AE380" s="389"/>
      <c r="AF380" s="133"/>
      <c r="AG380" s="133"/>
    </row>
    <row r="381" spans="1:33" ht="47.15" customHeight="1" x14ac:dyDescent="0.45">
      <c r="A381" s="406">
        <v>6</v>
      </c>
      <c r="B381" s="425" t="str">
        <f>IFERROR(VLOOKUP(A381,'Coverage Indicators - Section D'!$A$10:$Y$27,25,FALSE),"")</f>
        <v/>
      </c>
      <c r="C381" s="525" t="str">
        <f t="array" ref="C381">IFERROR(IF(INDEX('Disaggregation Records'!$E$95:$E$183,MATCH(LEFT(Z381,255),LEFT('Disaggregation Records'!$D$95:$D$183,255),0))=0,"",INDEX('Disaggregation Records'!$E$95:$E$183,MATCH(LEFT(Z381,255),LEFT('Disaggregation Records'!$D$95:$D$183,255),0))),"")</f>
        <v/>
      </c>
      <c r="D381" s="525" t="str">
        <f t="array" ref="D381">IFERROR(IF(INDEX('Disaggregation Records'!$F$95:$F$183,MATCH(LEFT(Z381,255),LEFT('Disaggregation Records'!$D$95:$D$183,255),0))=0,"",INDEX('Disaggregation Records'!$F$95:$F$183,MATCH(LEFT(Z381,255),LEFT('Disaggregation Records'!$D$95:$D$183,255),0))),"")</f>
        <v/>
      </c>
      <c r="E381" s="427" t="str">
        <f t="array" ref="E381">IFERROR(IF(INDEX('Disaggregation Data'!$K$315:$K$466,MATCH(LEFT(X381,255),LEFT('Disaggregation Data'!$J$315:$J$466,255),0))=0,"",INDEX('Disaggregation Data'!$K$315:$K$466,MATCH(LEFT(X381,255),LEFT('Disaggregation Data'!J$315:$J$466,255),0))),"")</f>
        <v/>
      </c>
      <c r="F381" s="428" t="str">
        <f t="array" ref="F381">IFERROR(IF(INDEX('Disaggregation Data'!$L$315:$L$466,MATCH(LEFT(X381,255),LEFT('Disaggregation Data'!$J$315:$J$466,255),0))=0,"",INDEX('Disaggregation Data'!$L$315:$L$466,MATCH(LEFT(X381,255),LEFT('Disaggregation Data'!J$315:$J$466,255),0))),"")</f>
        <v/>
      </c>
      <c r="G381" s="493" t="str">
        <f t="array" ref="G381">IFERROR(IF(INDEX('Disaggregation Data'!$M$315:$M$466,MATCH(LEFT(X381,255),LEFT('Disaggregation Data'!$J$315:$J$466,255),0))=0,(E381/F381)*100,INDEX('Disaggregation Data'!$M$315:$M$466,MATCH(LEFT(X381,255),LEFT('Disaggregation Data'!J$315:$J$466,255),0))),"")</f>
        <v/>
      </c>
      <c r="H381" s="431" t="str">
        <f t="array" ref="H381">IFERROR(IF(INDEX('Disaggregation Data'!$N$315:$N$466,MATCH(LEFT(X381,255),LEFT('Disaggregation Data'!$J$315:$J$466,255),0))=0,"",INDEX('Disaggregation Data'!$N$315:$N$466,MATCH(LEFT(X381,255),LEFT('Disaggregation Data'!J$315:$J$466,255),0))),"")</f>
        <v/>
      </c>
      <c r="I381" s="431" t="str">
        <f t="array" ref="I381">IFERROR(IF(INDEX('Disaggregation Data'!$Q$315:$Q$466,MATCH(LEFT(X381,255),LEFT('Disaggregation Data'!$J$315:$J$466,255),0))=0,"",INDEX('Disaggregation Data'!$Q$315:$Q$466,MATCH(LEFT(X381,255),LEFT('Disaggregation Data'!J$315:$J$466,255),0))),"")</f>
        <v/>
      </c>
      <c r="J381" s="441" t="str">
        <f t="array" ref="J381">IFERROR(IF(INDEX('Disaggregation Data'!$R$315:$R$466,MATCH(LEFT(X381,255),LEFT('Disaggregation Data'!$J$315:$J$466,255),0))=0,"",INDEX('Disaggregation Data'!$R$315:$R$466,MATCH(LEFT(X381,255),LEFT('Disaggregation Data'!J$315:$J$466,255),0))),"")</f>
        <v/>
      </c>
      <c r="K381" s="526"/>
      <c r="L381" s="526"/>
      <c r="M381" s="526"/>
      <c r="N381" s="526"/>
      <c r="O381" s="526"/>
      <c r="P381" s="526"/>
      <c r="Q381" s="526"/>
      <c r="R381" s="526"/>
      <c r="S381" s="526"/>
      <c r="T381" s="526"/>
      <c r="U381" s="431" t="str">
        <f t="array" ref="U381">IFERROR(IF(INDEX('Disaggregation Data'!$O$315:$O$466,MATCH(LEFT(X381,255),LEFT('Disaggregation Data'!$J$315:$J$466,255),0))=0,"",INDEX('Disaggregation Data'!$O$315:$O$466,MATCH(LEFT(X381,255),LEFT('Disaggregation Data'!J$315:$J$466,255),0))),"")</f>
        <v/>
      </c>
      <c r="V381" s="441" t="str">
        <f t="array" ref="V381">IFERROR(IF(INDEX('Disaggregation Data'!$P$315:$P$466,MATCH(LEFT(X381,255),LEFT('Disaggregation Data'!$J$315:$J$466,255),0))=0,"",INDEX('Disaggregation Data'!$P$315:$P$466,MATCH(LEFT(X381,255),LEFT('Disaggregation Data'!J$315:$J$466,255),0))),"")</f>
        <v/>
      </c>
      <c r="W381" s="527"/>
      <c r="X381" s="527" t="str">
        <f t="shared" si="24"/>
        <v/>
      </c>
      <c r="Y381" s="527">
        <f t="shared" si="25"/>
        <v>55</v>
      </c>
      <c r="Z381" s="527" t="str">
        <f t="shared" si="26"/>
        <v/>
      </c>
      <c r="AA381" s="527" t="b">
        <f t="shared" si="27"/>
        <v>0</v>
      </c>
      <c r="AB381" s="527" t="s">
        <v>1736</v>
      </c>
      <c r="AC381" s="527" t="str">
        <f t="array" ref="AC381">IFERROR(IF(INDEX('Disaggregation Records'!$G$95:$G$183,MATCH(LEFT(Z381,255),LEFT('Disaggregation Records'!$D$95:$D$183,255),0))=0,"",INDEX('Disaggregation Records'!$G$95:$G$183,MATCH(LEFT(Z381,255),LEFT('Disaggregation Records'!$D$95:$D$183,255),0))),"")</f>
        <v/>
      </c>
      <c r="AD381" s="527" t="s">
        <v>722</v>
      </c>
      <c r="AE381" s="389"/>
      <c r="AF381" s="133"/>
      <c r="AG381" s="133"/>
    </row>
    <row r="382" spans="1:33" ht="47.15" customHeight="1" x14ac:dyDescent="0.45">
      <c r="A382" s="406">
        <v>6</v>
      </c>
      <c r="B382" s="425" t="str">
        <f>IFERROR(VLOOKUP(A382,'Coverage Indicators - Section D'!$A$10:$Y$27,25,FALSE),"")</f>
        <v/>
      </c>
      <c r="C382" s="525" t="str">
        <f t="array" ref="C382">IFERROR(IF(INDEX('Disaggregation Records'!$E$95:$E$183,MATCH(LEFT(Z382,255),LEFT('Disaggregation Records'!$D$95:$D$183,255),0))=0,"",INDEX('Disaggregation Records'!$E$95:$E$183,MATCH(LEFT(Z382,255),LEFT('Disaggregation Records'!$D$95:$D$183,255),0))),"")</f>
        <v/>
      </c>
      <c r="D382" s="525" t="str">
        <f t="array" ref="D382">IFERROR(IF(INDEX('Disaggregation Records'!$F$95:$F$183,MATCH(LEFT(Z382,255),LEFT('Disaggregation Records'!$D$95:$D$183,255),0))=0,"",INDEX('Disaggregation Records'!$F$95:$F$183,MATCH(LEFT(Z382,255),LEFT('Disaggregation Records'!$D$95:$D$183,255),0))),"")</f>
        <v/>
      </c>
      <c r="E382" s="427" t="str">
        <f t="array" ref="E382">IFERROR(IF(INDEX('Disaggregation Data'!$K$315:$K$466,MATCH(LEFT(X382,255),LEFT('Disaggregation Data'!$J$315:$J$466,255),0))=0,"",INDEX('Disaggregation Data'!$K$315:$K$466,MATCH(LEFT(X382,255),LEFT('Disaggregation Data'!J$315:$J$466,255),0))),"")</f>
        <v/>
      </c>
      <c r="F382" s="428" t="str">
        <f t="array" ref="F382">IFERROR(IF(INDEX('Disaggregation Data'!$L$315:$L$466,MATCH(LEFT(X382,255),LEFT('Disaggregation Data'!$J$315:$J$466,255),0))=0,"",INDEX('Disaggregation Data'!$L$315:$L$466,MATCH(LEFT(X382,255),LEFT('Disaggregation Data'!J$315:$J$466,255),0))),"")</f>
        <v/>
      </c>
      <c r="G382" s="493" t="str">
        <f t="array" ref="G382">IFERROR(IF(INDEX('Disaggregation Data'!$M$315:$M$466,MATCH(LEFT(X382,255),LEFT('Disaggregation Data'!$J$315:$J$466,255),0))=0,(E382/F382)*100,INDEX('Disaggregation Data'!$M$315:$M$466,MATCH(LEFT(X382,255),LEFT('Disaggregation Data'!J$315:$J$466,255),0))),"")</f>
        <v/>
      </c>
      <c r="H382" s="431" t="str">
        <f t="array" ref="H382">IFERROR(IF(INDEX('Disaggregation Data'!$N$315:$N$466,MATCH(LEFT(X382,255),LEFT('Disaggregation Data'!$J$315:$J$466,255),0))=0,"",INDEX('Disaggregation Data'!$N$315:$N$466,MATCH(LEFT(X382,255),LEFT('Disaggregation Data'!J$315:$J$466,255),0))),"")</f>
        <v/>
      </c>
      <c r="I382" s="431" t="str">
        <f t="array" ref="I382">IFERROR(IF(INDEX('Disaggregation Data'!$Q$315:$Q$466,MATCH(LEFT(X382,255),LEFT('Disaggregation Data'!$J$315:$J$466,255),0))=0,"",INDEX('Disaggregation Data'!$Q$315:$Q$466,MATCH(LEFT(X382,255),LEFT('Disaggregation Data'!J$315:$J$466,255),0))),"")</f>
        <v/>
      </c>
      <c r="J382" s="441" t="str">
        <f t="array" ref="J382">IFERROR(IF(INDEX('Disaggregation Data'!$R$315:$R$466,MATCH(LEFT(X382,255),LEFT('Disaggregation Data'!$J$315:$J$466,255),0))=0,"",INDEX('Disaggregation Data'!$R$315:$R$466,MATCH(LEFT(X382,255),LEFT('Disaggregation Data'!J$315:$J$466,255),0))),"")</f>
        <v/>
      </c>
      <c r="K382" s="526"/>
      <c r="L382" s="526"/>
      <c r="M382" s="526"/>
      <c r="N382" s="526"/>
      <c r="O382" s="526"/>
      <c r="P382" s="526"/>
      <c r="Q382" s="526"/>
      <c r="R382" s="526"/>
      <c r="S382" s="526"/>
      <c r="T382" s="526"/>
      <c r="U382" s="431" t="str">
        <f t="array" ref="U382">IFERROR(IF(INDEX('Disaggregation Data'!$O$315:$O$466,MATCH(LEFT(X382,255),LEFT('Disaggregation Data'!$J$315:$J$466,255),0))=0,"",INDEX('Disaggregation Data'!$O$315:$O$466,MATCH(LEFT(X382,255),LEFT('Disaggregation Data'!J$315:$J$466,255),0))),"")</f>
        <v/>
      </c>
      <c r="V382" s="441" t="str">
        <f t="array" ref="V382">IFERROR(IF(INDEX('Disaggregation Data'!$P$315:$P$466,MATCH(LEFT(X382,255),LEFT('Disaggregation Data'!$J$315:$J$466,255),0))=0,"",INDEX('Disaggregation Data'!$P$315:$P$466,MATCH(LEFT(X382,255),LEFT('Disaggregation Data'!J$315:$J$466,255),0))),"")</f>
        <v/>
      </c>
      <c r="W382" s="527"/>
      <c r="X382" s="527" t="str">
        <f t="shared" si="24"/>
        <v/>
      </c>
      <c r="Y382" s="527">
        <f t="shared" si="25"/>
        <v>56</v>
      </c>
      <c r="Z382" s="527" t="str">
        <f t="shared" si="26"/>
        <v/>
      </c>
      <c r="AA382" s="527" t="b">
        <f t="shared" si="27"/>
        <v>0</v>
      </c>
      <c r="AB382" s="527" t="s">
        <v>1737</v>
      </c>
      <c r="AC382" s="527" t="str">
        <f t="array" ref="AC382">IFERROR(IF(INDEX('Disaggregation Records'!$G$95:$G$183,MATCH(LEFT(Z382,255),LEFT('Disaggregation Records'!$D$95:$D$183,255),0))=0,"",INDEX('Disaggregation Records'!$G$95:$G$183,MATCH(LEFT(Z382,255),LEFT('Disaggregation Records'!$D$95:$D$183,255),0))),"")</f>
        <v/>
      </c>
      <c r="AD382" s="527" t="s">
        <v>722</v>
      </c>
      <c r="AE382" s="389"/>
      <c r="AF382" s="133"/>
      <c r="AG382" s="133"/>
    </row>
    <row r="383" spans="1:33" ht="47.15" customHeight="1" x14ac:dyDescent="0.45">
      <c r="A383" s="406">
        <v>6</v>
      </c>
      <c r="B383" s="425" t="str">
        <f>IFERROR(VLOOKUP(A383,'Coverage Indicators - Section D'!$A$10:$Y$27,25,FALSE),"")</f>
        <v/>
      </c>
      <c r="C383" s="525" t="str">
        <f t="array" ref="C383">IFERROR(IF(INDEX('Disaggregation Records'!$E$95:$E$183,MATCH(LEFT(Z383,255),LEFT('Disaggregation Records'!$D$95:$D$183,255),0))=0,"",INDEX('Disaggregation Records'!$E$95:$E$183,MATCH(LEFT(Z383,255),LEFT('Disaggregation Records'!$D$95:$D$183,255),0))),"")</f>
        <v/>
      </c>
      <c r="D383" s="525" t="str">
        <f t="array" ref="D383">IFERROR(IF(INDEX('Disaggregation Records'!$F$95:$F$183,MATCH(LEFT(Z383,255),LEFT('Disaggregation Records'!$D$95:$D$183,255),0))=0,"",INDEX('Disaggregation Records'!$F$95:$F$183,MATCH(LEFT(Z383,255),LEFT('Disaggregation Records'!$D$95:$D$183,255),0))),"")</f>
        <v/>
      </c>
      <c r="E383" s="427" t="str">
        <f t="array" ref="E383">IFERROR(IF(INDEX('Disaggregation Data'!$K$315:$K$466,MATCH(LEFT(X383,255),LEFT('Disaggregation Data'!$J$315:$J$466,255),0))=0,"",INDEX('Disaggregation Data'!$K$315:$K$466,MATCH(LEFT(X383,255),LEFT('Disaggregation Data'!J$315:$J$466,255),0))),"")</f>
        <v/>
      </c>
      <c r="F383" s="428" t="str">
        <f t="array" ref="F383">IFERROR(IF(INDEX('Disaggregation Data'!$L$315:$L$466,MATCH(LEFT(X383,255),LEFT('Disaggregation Data'!$J$315:$J$466,255),0))=0,"",INDEX('Disaggregation Data'!$L$315:$L$466,MATCH(LEFT(X383,255),LEFT('Disaggregation Data'!J$315:$J$466,255),0))),"")</f>
        <v/>
      </c>
      <c r="G383" s="493" t="str">
        <f t="array" ref="G383">IFERROR(IF(INDEX('Disaggregation Data'!$M$315:$M$466,MATCH(LEFT(X383,255),LEFT('Disaggregation Data'!$J$315:$J$466,255),0))=0,(E383/F383)*100,INDEX('Disaggregation Data'!$M$315:$M$466,MATCH(LEFT(X383,255),LEFT('Disaggregation Data'!J$315:$J$466,255),0))),"")</f>
        <v/>
      </c>
      <c r="H383" s="431" t="str">
        <f t="array" ref="H383">IFERROR(IF(INDEX('Disaggregation Data'!$N$315:$N$466,MATCH(LEFT(X383,255),LEFT('Disaggregation Data'!$J$315:$J$466,255),0))=0,"",INDEX('Disaggregation Data'!$N$315:$N$466,MATCH(LEFT(X383,255),LEFT('Disaggregation Data'!J$315:$J$466,255),0))),"")</f>
        <v/>
      </c>
      <c r="I383" s="431" t="str">
        <f t="array" ref="I383">IFERROR(IF(INDEX('Disaggregation Data'!$Q$315:$Q$466,MATCH(LEFT(X383,255),LEFT('Disaggregation Data'!$J$315:$J$466,255),0))=0,"",INDEX('Disaggregation Data'!$Q$315:$Q$466,MATCH(LEFT(X383,255),LEFT('Disaggregation Data'!J$315:$J$466,255),0))),"")</f>
        <v/>
      </c>
      <c r="J383" s="441" t="str">
        <f t="array" ref="J383">IFERROR(IF(INDEX('Disaggregation Data'!$R$315:$R$466,MATCH(LEFT(X383,255),LEFT('Disaggregation Data'!$J$315:$J$466,255),0))=0,"",INDEX('Disaggregation Data'!$R$315:$R$466,MATCH(LEFT(X383,255),LEFT('Disaggregation Data'!J$315:$J$466,255),0))),"")</f>
        <v/>
      </c>
      <c r="K383" s="526"/>
      <c r="L383" s="526"/>
      <c r="M383" s="526"/>
      <c r="N383" s="526"/>
      <c r="O383" s="526"/>
      <c r="P383" s="526"/>
      <c r="Q383" s="526"/>
      <c r="R383" s="526"/>
      <c r="S383" s="526"/>
      <c r="T383" s="526"/>
      <c r="U383" s="431" t="str">
        <f t="array" ref="U383">IFERROR(IF(INDEX('Disaggregation Data'!$O$315:$O$466,MATCH(LEFT(X383,255),LEFT('Disaggregation Data'!$J$315:$J$466,255),0))=0,"",INDEX('Disaggregation Data'!$O$315:$O$466,MATCH(LEFT(X383,255),LEFT('Disaggregation Data'!J$315:$J$466,255),0))),"")</f>
        <v/>
      </c>
      <c r="V383" s="441" t="str">
        <f t="array" ref="V383">IFERROR(IF(INDEX('Disaggregation Data'!$P$315:$P$466,MATCH(LEFT(X383,255),LEFT('Disaggregation Data'!$J$315:$J$466,255),0))=0,"",INDEX('Disaggregation Data'!$P$315:$P$466,MATCH(LEFT(X383,255),LEFT('Disaggregation Data'!J$315:$J$466,255),0))),"")</f>
        <v/>
      </c>
      <c r="W383" s="527"/>
      <c r="X383" s="527" t="str">
        <f t="shared" si="24"/>
        <v/>
      </c>
      <c r="Y383" s="527">
        <f t="shared" si="25"/>
        <v>57</v>
      </c>
      <c r="Z383" s="527" t="str">
        <f t="shared" si="26"/>
        <v/>
      </c>
      <c r="AA383" s="527" t="b">
        <f t="shared" si="27"/>
        <v>0</v>
      </c>
      <c r="AB383" s="527" t="s">
        <v>1738</v>
      </c>
      <c r="AC383" s="527" t="str">
        <f t="array" ref="AC383">IFERROR(IF(INDEX('Disaggregation Records'!$G$95:$G$183,MATCH(LEFT(Z383,255),LEFT('Disaggregation Records'!$D$95:$D$183,255),0))=0,"",INDEX('Disaggregation Records'!$G$95:$G$183,MATCH(LEFT(Z383,255),LEFT('Disaggregation Records'!$D$95:$D$183,255),0))),"")</f>
        <v/>
      </c>
      <c r="AD383" s="527" t="s">
        <v>722</v>
      </c>
      <c r="AE383" s="389"/>
      <c r="AF383" s="133"/>
      <c r="AG383" s="133"/>
    </row>
    <row r="384" spans="1:33" ht="47.15" customHeight="1" x14ac:dyDescent="0.45">
      <c r="A384" s="406">
        <v>6</v>
      </c>
      <c r="B384" s="425" t="str">
        <f>IFERROR(VLOOKUP(A384,'Coverage Indicators - Section D'!$A$10:$Y$27,25,FALSE),"")</f>
        <v/>
      </c>
      <c r="C384" s="525" t="str">
        <f t="array" ref="C384">IFERROR(IF(INDEX('Disaggregation Records'!$E$95:$E$183,MATCH(LEFT(Z384,255),LEFT('Disaggregation Records'!$D$95:$D$183,255),0))=0,"",INDEX('Disaggregation Records'!$E$95:$E$183,MATCH(LEFT(Z384,255),LEFT('Disaggregation Records'!$D$95:$D$183,255),0))),"")</f>
        <v/>
      </c>
      <c r="D384" s="525" t="str">
        <f t="array" ref="D384">IFERROR(IF(INDEX('Disaggregation Records'!$F$95:$F$183,MATCH(LEFT(Z384,255),LEFT('Disaggregation Records'!$D$95:$D$183,255),0))=0,"",INDEX('Disaggregation Records'!$F$95:$F$183,MATCH(LEFT(Z384,255),LEFT('Disaggregation Records'!$D$95:$D$183,255),0))),"")</f>
        <v/>
      </c>
      <c r="E384" s="427" t="str">
        <f t="array" ref="E384">IFERROR(IF(INDEX('Disaggregation Data'!$K$315:$K$466,MATCH(LEFT(X384,255),LEFT('Disaggregation Data'!$J$315:$J$466,255),0))=0,"",INDEX('Disaggregation Data'!$K$315:$K$466,MATCH(LEFT(X384,255),LEFT('Disaggregation Data'!J$315:$J$466,255),0))),"")</f>
        <v/>
      </c>
      <c r="F384" s="428" t="str">
        <f t="array" ref="F384">IFERROR(IF(INDEX('Disaggregation Data'!$L$315:$L$466,MATCH(LEFT(X384,255),LEFT('Disaggregation Data'!$J$315:$J$466,255),0))=0,"",INDEX('Disaggregation Data'!$L$315:$L$466,MATCH(LEFT(X384,255),LEFT('Disaggregation Data'!J$315:$J$466,255),0))),"")</f>
        <v/>
      </c>
      <c r="G384" s="493" t="str">
        <f t="array" ref="G384">IFERROR(IF(INDEX('Disaggregation Data'!$M$315:$M$466,MATCH(LEFT(X384,255),LEFT('Disaggregation Data'!$J$315:$J$466,255),0))=0,(E384/F384)*100,INDEX('Disaggregation Data'!$M$315:$M$466,MATCH(LEFT(X384,255),LEFT('Disaggregation Data'!J$315:$J$466,255),0))),"")</f>
        <v/>
      </c>
      <c r="H384" s="431" t="str">
        <f t="array" ref="H384">IFERROR(IF(INDEX('Disaggregation Data'!$N$315:$N$466,MATCH(LEFT(X384,255),LEFT('Disaggregation Data'!$J$315:$J$466,255),0))=0,"",INDEX('Disaggregation Data'!$N$315:$N$466,MATCH(LEFT(X384,255),LEFT('Disaggregation Data'!J$315:$J$466,255),0))),"")</f>
        <v/>
      </c>
      <c r="I384" s="431" t="str">
        <f t="array" ref="I384">IFERROR(IF(INDEX('Disaggregation Data'!$Q$315:$Q$466,MATCH(LEFT(X384,255),LEFT('Disaggregation Data'!$J$315:$J$466,255),0))=0,"",INDEX('Disaggregation Data'!$Q$315:$Q$466,MATCH(LEFT(X384,255),LEFT('Disaggregation Data'!J$315:$J$466,255),0))),"")</f>
        <v/>
      </c>
      <c r="J384" s="441" t="str">
        <f t="array" ref="J384">IFERROR(IF(INDEX('Disaggregation Data'!$R$315:$R$466,MATCH(LEFT(X384,255),LEFT('Disaggregation Data'!$J$315:$J$466,255),0))=0,"",INDEX('Disaggregation Data'!$R$315:$R$466,MATCH(LEFT(X384,255),LEFT('Disaggregation Data'!J$315:$J$466,255),0))),"")</f>
        <v/>
      </c>
      <c r="K384" s="526"/>
      <c r="L384" s="526"/>
      <c r="M384" s="526"/>
      <c r="N384" s="526"/>
      <c r="O384" s="526"/>
      <c r="P384" s="526"/>
      <c r="Q384" s="526"/>
      <c r="R384" s="526"/>
      <c r="S384" s="526"/>
      <c r="T384" s="526"/>
      <c r="U384" s="431" t="str">
        <f t="array" ref="U384">IFERROR(IF(INDEX('Disaggregation Data'!$O$315:$O$466,MATCH(LEFT(X384,255),LEFT('Disaggregation Data'!$J$315:$J$466,255),0))=0,"",INDEX('Disaggregation Data'!$O$315:$O$466,MATCH(LEFT(X384,255),LEFT('Disaggregation Data'!J$315:$J$466,255),0))),"")</f>
        <v/>
      </c>
      <c r="V384" s="441" t="str">
        <f t="array" ref="V384">IFERROR(IF(INDEX('Disaggregation Data'!$P$315:$P$466,MATCH(LEFT(X384,255),LEFT('Disaggregation Data'!$J$315:$J$466,255),0))=0,"",INDEX('Disaggregation Data'!$P$315:$P$466,MATCH(LEFT(X384,255),LEFT('Disaggregation Data'!J$315:$J$466,255),0))),"")</f>
        <v/>
      </c>
      <c r="W384" s="527"/>
      <c r="X384" s="527" t="str">
        <f t="shared" si="24"/>
        <v/>
      </c>
      <c r="Y384" s="527">
        <f t="shared" si="25"/>
        <v>58</v>
      </c>
      <c r="Z384" s="527" t="str">
        <f t="shared" si="26"/>
        <v/>
      </c>
      <c r="AA384" s="527" t="b">
        <f t="shared" si="27"/>
        <v>0</v>
      </c>
      <c r="AB384" s="527" t="s">
        <v>1739</v>
      </c>
      <c r="AC384" s="527" t="str">
        <f t="array" ref="AC384">IFERROR(IF(INDEX('Disaggregation Records'!$G$95:$G$183,MATCH(LEFT(Z384,255),LEFT('Disaggregation Records'!$D$95:$D$183,255),0))=0,"",INDEX('Disaggregation Records'!$G$95:$G$183,MATCH(LEFT(Z384,255),LEFT('Disaggregation Records'!$D$95:$D$183,255),0))),"")</f>
        <v/>
      </c>
      <c r="AD384" s="527" t="s">
        <v>722</v>
      </c>
      <c r="AE384" s="389"/>
      <c r="AF384" s="133"/>
      <c r="AG384" s="133"/>
    </row>
    <row r="385" spans="1:33" ht="47.15" customHeight="1" x14ac:dyDescent="0.45">
      <c r="A385" s="406">
        <v>6</v>
      </c>
      <c r="B385" s="425" t="str">
        <f>IFERROR(VLOOKUP(A385,'Coverage Indicators - Section D'!$A$10:$Y$27,25,FALSE),"")</f>
        <v/>
      </c>
      <c r="C385" s="525" t="str">
        <f t="array" ref="C385">IFERROR(IF(INDEX('Disaggregation Records'!$E$95:$E$183,MATCH(LEFT(Z385,255),LEFT('Disaggregation Records'!$D$95:$D$183,255),0))=0,"",INDEX('Disaggregation Records'!$E$95:$E$183,MATCH(LEFT(Z385,255),LEFT('Disaggregation Records'!$D$95:$D$183,255),0))),"")</f>
        <v/>
      </c>
      <c r="D385" s="525" t="str">
        <f t="array" ref="D385">IFERROR(IF(INDEX('Disaggregation Records'!$F$95:$F$183,MATCH(LEFT(Z385,255),LEFT('Disaggregation Records'!$D$95:$D$183,255),0))=0,"",INDEX('Disaggregation Records'!$F$95:$F$183,MATCH(LEFT(Z385,255),LEFT('Disaggregation Records'!$D$95:$D$183,255),0))),"")</f>
        <v/>
      </c>
      <c r="E385" s="427" t="str">
        <f t="array" ref="E385">IFERROR(IF(INDEX('Disaggregation Data'!$K$315:$K$466,MATCH(LEFT(X385,255),LEFT('Disaggregation Data'!$J$315:$J$466,255),0))=0,"",INDEX('Disaggregation Data'!$K$315:$K$466,MATCH(LEFT(X385,255),LEFT('Disaggregation Data'!J$315:$J$466,255),0))),"")</f>
        <v/>
      </c>
      <c r="F385" s="428" t="str">
        <f t="array" ref="F385">IFERROR(IF(INDEX('Disaggregation Data'!$L$315:$L$466,MATCH(LEFT(X385,255),LEFT('Disaggregation Data'!$J$315:$J$466,255),0))=0,"",INDEX('Disaggregation Data'!$L$315:$L$466,MATCH(LEFT(X385,255),LEFT('Disaggregation Data'!J$315:$J$466,255),0))),"")</f>
        <v/>
      </c>
      <c r="G385" s="493" t="str">
        <f t="array" ref="G385">IFERROR(IF(INDEX('Disaggregation Data'!$M$315:$M$466,MATCH(LEFT(X385,255),LEFT('Disaggregation Data'!$J$315:$J$466,255),0))=0,(E385/F385)*100,INDEX('Disaggregation Data'!$M$315:$M$466,MATCH(LEFT(X385,255),LEFT('Disaggregation Data'!J$315:$J$466,255),0))),"")</f>
        <v/>
      </c>
      <c r="H385" s="431" t="str">
        <f t="array" ref="H385">IFERROR(IF(INDEX('Disaggregation Data'!$N$315:$N$466,MATCH(LEFT(X385,255),LEFT('Disaggregation Data'!$J$315:$J$466,255),0))=0,"",INDEX('Disaggregation Data'!$N$315:$N$466,MATCH(LEFT(X385,255),LEFT('Disaggregation Data'!J$315:$J$466,255),0))),"")</f>
        <v/>
      </c>
      <c r="I385" s="431" t="str">
        <f t="array" ref="I385">IFERROR(IF(INDEX('Disaggregation Data'!$Q$315:$Q$466,MATCH(LEFT(X385,255),LEFT('Disaggregation Data'!$J$315:$J$466,255),0))=0,"",INDEX('Disaggregation Data'!$Q$315:$Q$466,MATCH(LEFT(X385,255),LEFT('Disaggregation Data'!J$315:$J$466,255),0))),"")</f>
        <v/>
      </c>
      <c r="J385" s="441" t="str">
        <f t="array" ref="J385">IFERROR(IF(INDEX('Disaggregation Data'!$R$315:$R$466,MATCH(LEFT(X385,255),LEFT('Disaggregation Data'!$J$315:$J$466,255),0))=0,"",INDEX('Disaggregation Data'!$R$315:$R$466,MATCH(LEFT(X385,255),LEFT('Disaggregation Data'!J$315:$J$466,255),0))),"")</f>
        <v/>
      </c>
      <c r="K385" s="526"/>
      <c r="L385" s="526"/>
      <c r="M385" s="526"/>
      <c r="N385" s="526"/>
      <c r="O385" s="526"/>
      <c r="P385" s="526"/>
      <c r="Q385" s="526"/>
      <c r="R385" s="526"/>
      <c r="S385" s="526"/>
      <c r="T385" s="526"/>
      <c r="U385" s="431" t="str">
        <f t="array" ref="U385">IFERROR(IF(INDEX('Disaggregation Data'!$O$315:$O$466,MATCH(LEFT(X385,255),LEFT('Disaggregation Data'!$J$315:$J$466,255),0))=0,"",INDEX('Disaggregation Data'!$O$315:$O$466,MATCH(LEFT(X385,255),LEFT('Disaggregation Data'!J$315:$J$466,255),0))),"")</f>
        <v/>
      </c>
      <c r="V385" s="441" t="str">
        <f t="array" ref="V385">IFERROR(IF(INDEX('Disaggregation Data'!$P$315:$P$466,MATCH(LEFT(X385,255),LEFT('Disaggregation Data'!$J$315:$J$466,255),0))=0,"",INDEX('Disaggregation Data'!$P$315:$P$466,MATCH(LEFT(X385,255),LEFT('Disaggregation Data'!J$315:$J$466,255),0))),"")</f>
        <v/>
      </c>
      <c r="W385" s="527"/>
      <c r="X385" s="527" t="str">
        <f t="shared" si="24"/>
        <v/>
      </c>
      <c r="Y385" s="527">
        <f t="shared" si="25"/>
        <v>59</v>
      </c>
      <c r="Z385" s="527" t="str">
        <f t="shared" si="26"/>
        <v/>
      </c>
      <c r="AA385" s="527" t="b">
        <f t="shared" si="27"/>
        <v>0</v>
      </c>
      <c r="AB385" s="527" t="s">
        <v>1740</v>
      </c>
      <c r="AC385" s="527" t="str">
        <f t="array" ref="AC385">IFERROR(IF(INDEX('Disaggregation Records'!$G$95:$G$183,MATCH(LEFT(Z385,255),LEFT('Disaggregation Records'!$D$95:$D$183,255),0))=0,"",INDEX('Disaggregation Records'!$G$95:$G$183,MATCH(LEFT(Z385,255),LEFT('Disaggregation Records'!$D$95:$D$183,255),0))),"")</f>
        <v/>
      </c>
      <c r="AD385" s="527" t="s">
        <v>722</v>
      </c>
      <c r="AE385" s="389"/>
      <c r="AF385" s="133"/>
      <c r="AG385" s="133"/>
    </row>
    <row r="386" spans="1:33" ht="47.15" customHeight="1" x14ac:dyDescent="0.45">
      <c r="A386" s="406">
        <v>6</v>
      </c>
      <c r="B386" s="425" t="str">
        <f>IFERROR(VLOOKUP(A386,'Coverage Indicators - Section D'!$A$10:$Y$27,25,FALSE),"")</f>
        <v/>
      </c>
      <c r="C386" s="525" t="str">
        <f t="array" ref="C386">IFERROR(IF(INDEX('Disaggregation Records'!$E$95:$E$183,MATCH(LEFT(Z386,255),LEFT('Disaggregation Records'!$D$95:$D$183,255),0))=0,"",INDEX('Disaggregation Records'!$E$95:$E$183,MATCH(LEFT(Z386,255),LEFT('Disaggregation Records'!$D$95:$D$183,255),0))),"")</f>
        <v/>
      </c>
      <c r="D386" s="525" t="str">
        <f t="array" ref="D386">IFERROR(IF(INDEX('Disaggregation Records'!$F$95:$F$183,MATCH(LEFT(Z386,255),LEFT('Disaggregation Records'!$D$95:$D$183,255),0))=0,"",INDEX('Disaggregation Records'!$F$95:$F$183,MATCH(LEFT(Z386,255),LEFT('Disaggregation Records'!$D$95:$D$183,255),0))),"")</f>
        <v/>
      </c>
      <c r="E386" s="427" t="str">
        <f t="array" ref="E386">IFERROR(IF(INDEX('Disaggregation Data'!$K$315:$K$466,MATCH(LEFT(X386,255),LEFT('Disaggregation Data'!$J$315:$J$466,255),0))=0,"",INDEX('Disaggregation Data'!$K$315:$K$466,MATCH(LEFT(X386,255),LEFT('Disaggregation Data'!J$315:$J$466,255),0))),"")</f>
        <v/>
      </c>
      <c r="F386" s="428" t="str">
        <f t="array" ref="F386">IFERROR(IF(INDEX('Disaggregation Data'!$L$315:$L$466,MATCH(LEFT(X386,255),LEFT('Disaggregation Data'!$J$315:$J$466,255),0))=0,"",INDEX('Disaggregation Data'!$L$315:$L$466,MATCH(LEFT(X386,255),LEFT('Disaggregation Data'!J$315:$J$466,255),0))),"")</f>
        <v/>
      </c>
      <c r="G386" s="493" t="str">
        <f t="array" ref="G386">IFERROR(IF(INDEX('Disaggregation Data'!$M$315:$M$466,MATCH(LEFT(X386,255),LEFT('Disaggregation Data'!$J$315:$J$466,255),0))=0,(E386/F386)*100,INDEX('Disaggregation Data'!$M$315:$M$466,MATCH(LEFT(X386,255),LEFT('Disaggregation Data'!J$315:$J$466,255),0))),"")</f>
        <v/>
      </c>
      <c r="H386" s="431" t="str">
        <f t="array" ref="H386">IFERROR(IF(INDEX('Disaggregation Data'!$N$315:$N$466,MATCH(LEFT(X386,255),LEFT('Disaggregation Data'!$J$315:$J$466,255),0))=0,"",INDEX('Disaggregation Data'!$N$315:$N$466,MATCH(LEFT(X386,255),LEFT('Disaggregation Data'!J$315:$J$466,255),0))),"")</f>
        <v/>
      </c>
      <c r="I386" s="431" t="str">
        <f t="array" ref="I386">IFERROR(IF(INDEX('Disaggregation Data'!$Q$315:$Q$466,MATCH(LEFT(X386,255),LEFT('Disaggregation Data'!$J$315:$J$466,255),0))=0,"",INDEX('Disaggregation Data'!$Q$315:$Q$466,MATCH(LEFT(X386,255),LEFT('Disaggregation Data'!J$315:$J$466,255),0))),"")</f>
        <v/>
      </c>
      <c r="J386" s="441" t="str">
        <f t="array" ref="J386">IFERROR(IF(INDEX('Disaggregation Data'!$R$315:$R$466,MATCH(LEFT(X386,255),LEFT('Disaggregation Data'!$J$315:$J$466,255),0))=0,"",INDEX('Disaggregation Data'!$R$315:$R$466,MATCH(LEFT(X386,255),LEFT('Disaggregation Data'!J$315:$J$466,255),0))),"")</f>
        <v/>
      </c>
      <c r="K386" s="526"/>
      <c r="L386" s="526"/>
      <c r="M386" s="526"/>
      <c r="N386" s="526"/>
      <c r="O386" s="526"/>
      <c r="P386" s="526"/>
      <c r="Q386" s="526"/>
      <c r="R386" s="526"/>
      <c r="S386" s="526"/>
      <c r="T386" s="526"/>
      <c r="U386" s="431" t="str">
        <f t="array" ref="U386">IFERROR(IF(INDEX('Disaggregation Data'!$O$315:$O$466,MATCH(LEFT(X386,255),LEFT('Disaggregation Data'!$J$315:$J$466,255),0))=0,"",INDEX('Disaggregation Data'!$O$315:$O$466,MATCH(LEFT(X386,255),LEFT('Disaggregation Data'!J$315:$J$466,255),0))),"")</f>
        <v/>
      </c>
      <c r="V386" s="441" t="str">
        <f t="array" ref="V386">IFERROR(IF(INDEX('Disaggregation Data'!$P$315:$P$466,MATCH(LEFT(X386,255),LEFT('Disaggregation Data'!$J$315:$J$466,255),0))=0,"",INDEX('Disaggregation Data'!$P$315:$P$466,MATCH(LEFT(X386,255),LEFT('Disaggregation Data'!J$315:$J$466,255),0))),"")</f>
        <v/>
      </c>
      <c r="W386" s="527"/>
      <c r="X386" s="527" t="str">
        <f t="shared" si="24"/>
        <v/>
      </c>
      <c r="Y386" s="527">
        <f t="shared" si="25"/>
        <v>60</v>
      </c>
      <c r="Z386" s="527" t="str">
        <f t="shared" si="26"/>
        <v/>
      </c>
      <c r="AA386" s="527" t="b">
        <f t="shared" si="27"/>
        <v>0</v>
      </c>
      <c r="AB386" s="527" t="s">
        <v>1741</v>
      </c>
      <c r="AC386" s="527" t="str">
        <f t="array" ref="AC386">IFERROR(IF(INDEX('Disaggregation Records'!$G$95:$G$183,MATCH(LEFT(Z386,255),LEFT('Disaggregation Records'!$D$95:$D$183,255),0))=0,"",INDEX('Disaggregation Records'!$G$95:$G$183,MATCH(LEFT(Z386,255),LEFT('Disaggregation Records'!$D$95:$D$183,255),0))),"")</f>
        <v/>
      </c>
      <c r="AD386" s="527" t="s">
        <v>722</v>
      </c>
      <c r="AE386" s="389"/>
      <c r="AF386" s="133"/>
      <c r="AG386" s="133"/>
    </row>
    <row r="387" spans="1:33" ht="47.15" customHeight="1" x14ac:dyDescent="0.45">
      <c r="A387" s="406">
        <v>7</v>
      </c>
      <c r="B387" s="425" t="str">
        <f>IFERROR(VLOOKUP(A387,'Coverage Indicators - Section D'!$A$10:$Y$27,25,FALSE),"")</f>
        <v/>
      </c>
      <c r="C387" s="525" t="str">
        <f t="array" ref="C387">IFERROR(IF(INDEX('Disaggregation Records'!$E$95:$E$183,MATCH(LEFT(Z387,255),LEFT('Disaggregation Records'!$D$95:$D$183,255),0))=0,"",INDEX('Disaggregation Records'!$E$95:$E$183,MATCH(LEFT(Z387,255),LEFT('Disaggregation Records'!$D$95:$D$183,255),0))),"")</f>
        <v/>
      </c>
      <c r="D387" s="525" t="str">
        <f t="array" ref="D387">IFERROR(IF(INDEX('Disaggregation Records'!$F$95:$F$183,MATCH(LEFT(Z387,255),LEFT('Disaggregation Records'!$D$95:$D$183,255),0))=0,"",INDEX('Disaggregation Records'!$F$95:$F$183,MATCH(LEFT(Z387,255),LEFT('Disaggregation Records'!$D$95:$D$183,255),0))),"")</f>
        <v/>
      </c>
      <c r="E387" s="427" t="str">
        <f t="array" ref="E387">IFERROR(IF(INDEX('Disaggregation Data'!$K$315:$K$466,MATCH(LEFT(X387,255),LEFT('Disaggregation Data'!$J$315:$J$466,255),0))=0,"",INDEX('Disaggregation Data'!$K$315:$K$466,MATCH(LEFT(X387,255),LEFT('Disaggregation Data'!J$315:$J$466,255),0))),"")</f>
        <v/>
      </c>
      <c r="F387" s="428" t="str">
        <f t="array" ref="F387">IFERROR(IF(INDEX('Disaggregation Data'!$L$315:$L$466,MATCH(LEFT(X387,255),LEFT('Disaggregation Data'!$J$315:$J$466,255),0))=0,"",INDEX('Disaggregation Data'!$L$315:$L$466,MATCH(LEFT(X387,255),LEFT('Disaggregation Data'!J$315:$J$466,255),0))),"")</f>
        <v/>
      </c>
      <c r="G387" s="493" t="str">
        <f t="array" ref="G387">IFERROR(IF(INDEX('Disaggregation Data'!$M$315:$M$466,MATCH(LEFT(X387,255),LEFT('Disaggregation Data'!$J$315:$J$466,255),0))=0,(E387/F387)*100,INDEX('Disaggregation Data'!$M$315:$M$466,MATCH(LEFT(X387,255),LEFT('Disaggregation Data'!J$315:$J$466,255),0))),"")</f>
        <v/>
      </c>
      <c r="H387" s="431" t="str">
        <f t="array" ref="H387">IFERROR(IF(INDEX('Disaggregation Data'!$N$315:$N$466,MATCH(LEFT(X387,255),LEFT('Disaggregation Data'!$J$315:$J$466,255),0))=0,"",INDEX('Disaggregation Data'!$N$315:$N$466,MATCH(LEFT(X387,255),LEFT('Disaggregation Data'!J$315:$J$466,255),0))),"")</f>
        <v/>
      </c>
      <c r="I387" s="431" t="str">
        <f t="array" ref="I387">IFERROR(IF(INDEX('Disaggregation Data'!$Q$315:$Q$466,MATCH(LEFT(X387,255),LEFT('Disaggregation Data'!$J$315:$J$466,255),0))=0,"",INDEX('Disaggregation Data'!$Q$315:$Q$466,MATCH(LEFT(X387,255),LEFT('Disaggregation Data'!J$315:$J$466,255),0))),"")</f>
        <v/>
      </c>
      <c r="J387" s="441" t="str">
        <f t="array" ref="J387">IFERROR(IF(INDEX('Disaggregation Data'!$R$315:$R$466,MATCH(LEFT(X387,255),LEFT('Disaggregation Data'!$J$315:$J$466,255),0))=0,"",INDEX('Disaggregation Data'!$R$315:$R$466,MATCH(LEFT(X387,255),LEFT('Disaggregation Data'!J$315:$J$466,255),0))),"")</f>
        <v/>
      </c>
      <c r="K387" s="526"/>
      <c r="L387" s="526"/>
      <c r="M387" s="526"/>
      <c r="N387" s="526"/>
      <c r="O387" s="526"/>
      <c r="P387" s="526"/>
      <c r="Q387" s="526"/>
      <c r="R387" s="526"/>
      <c r="S387" s="526"/>
      <c r="T387" s="526"/>
      <c r="U387" s="431" t="str">
        <f t="array" ref="U387">IFERROR(IF(INDEX('Disaggregation Data'!$O$315:$O$466,MATCH(LEFT(X387,255),LEFT('Disaggregation Data'!$J$315:$J$466,255),0))=0,"",INDEX('Disaggregation Data'!$O$315:$O$466,MATCH(LEFT(X387,255),LEFT('Disaggregation Data'!J$315:$J$466,255),0))),"")</f>
        <v/>
      </c>
      <c r="V387" s="441" t="str">
        <f t="array" ref="V387">IFERROR(IF(INDEX('Disaggregation Data'!$P$315:$P$466,MATCH(LEFT(X387,255),LEFT('Disaggregation Data'!$J$315:$J$466,255),0))=0,"",INDEX('Disaggregation Data'!$P$315:$P$466,MATCH(LEFT(X387,255),LEFT('Disaggregation Data'!J$315:$J$466,255),0))),"")</f>
        <v/>
      </c>
      <c r="W387" s="527"/>
      <c r="X387" s="527" t="str">
        <f t="shared" si="24"/>
        <v/>
      </c>
      <c r="Y387" s="527">
        <f t="shared" si="25"/>
        <v>61</v>
      </c>
      <c r="Z387" s="527" t="str">
        <f t="shared" si="26"/>
        <v/>
      </c>
      <c r="AA387" s="527" t="b">
        <f t="shared" si="27"/>
        <v>0</v>
      </c>
      <c r="AB387" s="527" t="s">
        <v>1742</v>
      </c>
      <c r="AC387" s="527" t="str">
        <f t="array" ref="AC387">IFERROR(IF(INDEX('Disaggregation Records'!$G$95:$G$183,MATCH(LEFT(Z387,255),LEFT('Disaggregation Records'!$D$95:$D$183,255),0))=0,"",INDEX('Disaggregation Records'!$G$95:$G$183,MATCH(LEFT(Z387,255),LEFT('Disaggregation Records'!$D$95:$D$183,255),0))),"")</f>
        <v/>
      </c>
      <c r="AD387" s="527" t="s">
        <v>723</v>
      </c>
      <c r="AE387" s="389"/>
      <c r="AF387" s="133"/>
      <c r="AG387" s="133"/>
    </row>
    <row r="388" spans="1:33" ht="47.15" customHeight="1" x14ac:dyDescent="0.45">
      <c r="A388" s="406">
        <v>7</v>
      </c>
      <c r="B388" s="425" t="str">
        <f>IFERROR(VLOOKUP(A388,'Coverage Indicators - Section D'!$A$10:$Y$27,25,FALSE),"")</f>
        <v/>
      </c>
      <c r="C388" s="525" t="str">
        <f t="array" ref="C388">IFERROR(IF(INDEX('Disaggregation Records'!$E$95:$E$183,MATCH(LEFT(Z388,255),LEFT('Disaggregation Records'!$D$95:$D$183,255),0))=0,"",INDEX('Disaggregation Records'!$E$95:$E$183,MATCH(LEFT(Z388,255),LEFT('Disaggregation Records'!$D$95:$D$183,255),0))),"")</f>
        <v/>
      </c>
      <c r="D388" s="525" t="str">
        <f t="array" ref="D388">IFERROR(IF(INDEX('Disaggregation Records'!$F$95:$F$183,MATCH(LEFT(Z388,255),LEFT('Disaggregation Records'!$D$95:$D$183,255),0))=0,"",INDEX('Disaggregation Records'!$F$95:$F$183,MATCH(LEFT(Z388,255),LEFT('Disaggregation Records'!$D$95:$D$183,255),0))),"")</f>
        <v/>
      </c>
      <c r="E388" s="427" t="str">
        <f t="array" ref="E388">IFERROR(IF(INDEX('Disaggregation Data'!$K$315:$K$466,MATCH(LEFT(X388,255),LEFT('Disaggregation Data'!$J$315:$J$466,255),0))=0,"",INDEX('Disaggregation Data'!$K$315:$K$466,MATCH(LEFT(X388,255),LEFT('Disaggregation Data'!J$315:$J$466,255),0))),"")</f>
        <v/>
      </c>
      <c r="F388" s="428" t="str">
        <f t="array" ref="F388">IFERROR(IF(INDEX('Disaggregation Data'!$L$315:$L$466,MATCH(LEFT(X388,255),LEFT('Disaggregation Data'!$J$315:$J$466,255),0))=0,"",INDEX('Disaggregation Data'!$L$315:$L$466,MATCH(LEFT(X388,255),LEFT('Disaggregation Data'!J$315:$J$466,255),0))),"")</f>
        <v/>
      </c>
      <c r="G388" s="493" t="str">
        <f t="array" ref="G388">IFERROR(IF(INDEX('Disaggregation Data'!$M$315:$M$466,MATCH(LEFT(X388,255),LEFT('Disaggregation Data'!$J$315:$J$466,255),0))=0,(E388/F388)*100,INDEX('Disaggregation Data'!$M$315:$M$466,MATCH(LEFT(X388,255),LEFT('Disaggregation Data'!J$315:$J$466,255),0))),"")</f>
        <v/>
      </c>
      <c r="H388" s="431" t="str">
        <f t="array" ref="H388">IFERROR(IF(INDEX('Disaggregation Data'!$N$315:$N$466,MATCH(LEFT(X388,255),LEFT('Disaggregation Data'!$J$315:$J$466,255),0))=0,"",INDEX('Disaggregation Data'!$N$315:$N$466,MATCH(LEFT(X388,255),LEFT('Disaggregation Data'!J$315:$J$466,255),0))),"")</f>
        <v/>
      </c>
      <c r="I388" s="431" t="str">
        <f t="array" ref="I388">IFERROR(IF(INDEX('Disaggregation Data'!$Q$315:$Q$466,MATCH(LEFT(X388,255),LEFT('Disaggregation Data'!$J$315:$J$466,255),0))=0,"",INDEX('Disaggregation Data'!$Q$315:$Q$466,MATCH(LEFT(X388,255),LEFT('Disaggregation Data'!J$315:$J$466,255),0))),"")</f>
        <v/>
      </c>
      <c r="J388" s="441" t="str">
        <f t="array" ref="J388">IFERROR(IF(INDEX('Disaggregation Data'!$R$315:$R$466,MATCH(LEFT(X388,255),LEFT('Disaggregation Data'!$J$315:$J$466,255),0))=0,"",INDEX('Disaggregation Data'!$R$315:$R$466,MATCH(LEFT(X388,255),LEFT('Disaggregation Data'!J$315:$J$466,255),0))),"")</f>
        <v/>
      </c>
      <c r="K388" s="526"/>
      <c r="L388" s="526"/>
      <c r="M388" s="526"/>
      <c r="N388" s="526"/>
      <c r="O388" s="526"/>
      <c r="P388" s="526"/>
      <c r="Q388" s="526"/>
      <c r="R388" s="526"/>
      <c r="S388" s="526"/>
      <c r="T388" s="526"/>
      <c r="U388" s="431" t="str">
        <f t="array" ref="U388">IFERROR(IF(INDEX('Disaggregation Data'!$O$315:$O$466,MATCH(LEFT(X388,255),LEFT('Disaggregation Data'!$J$315:$J$466,255),0))=0,"",INDEX('Disaggregation Data'!$O$315:$O$466,MATCH(LEFT(X388,255),LEFT('Disaggregation Data'!J$315:$J$466,255),0))),"")</f>
        <v/>
      </c>
      <c r="V388" s="441" t="str">
        <f t="array" ref="V388">IFERROR(IF(INDEX('Disaggregation Data'!$P$315:$P$466,MATCH(LEFT(X388,255),LEFT('Disaggregation Data'!$J$315:$J$466,255),0))=0,"",INDEX('Disaggregation Data'!$P$315:$P$466,MATCH(LEFT(X388,255),LEFT('Disaggregation Data'!J$315:$J$466,255),0))),"")</f>
        <v/>
      </c>
      <c r="W388" s="527"/>
      <c r="X388" s="527" t="str">
        <f t="shared" si="24"/>
        <v/>
      </c>
      <c r="Y388" s="527">
        <f t="shared" si="25"/>
        <v>62</v>
      </c>
      <c r="Z388" s="527" t="str">
        <f t="shared" si="26"/>
        <v/>
      </c>
      <c r="AA388" s="527" t="b">
        <f t="shared" si="27"/>
        <v>0</v>
      </c>
      <c r="AB388" s="527" t="s">
        <v>1743</v>
      </c>
      <c r="AC388" s="527" t="str">
        <f t="array" ref="AC388">IFERROR(IF(INDEX('Disaggregation Records'!$G$95:$G$183,MATCH(LEFT(Z388,255),LEFT('Disaggregation Records'!$D$95:$D$183,255),0))=0,"",INDEX('Disaggregation Records'!$G$95:$G$183,MATCH(LEFT(Z388,255),LEFT('Disaggregation Records'!$D$95:$D$183,255),0))),"")</f>
        <v/>
      </c>
      <c r="AD388" s="527" t="s">
        <v>723</v>
      </c>
      <c r="AE388" s="389"/>
      <c r="AF388" s="133"/>
      <c r="AG388" s="133"/>
    </row>
    <row r="389" spans="1:33" ht="47.15" customHeight="1" x14ac:dyDescent="0.45">
      <c r="A389" s="406">
        <v>7</v>
      </c>
      <c r="B389" s="425" t="str">
        <f>IFERROR(VLOOKUP(A389,'Coverage Indicators - Section D'!$A$10:$Y$27,25,FALSE),"")</f>
        <v/>
      </c>
      <c r="C389" s="525" t="str">
        <f t="array" ref="C389">IFERROR(IF(INDEX('Disaggregation Records'!$E$95:$E$183,MATCH(LEFT(Z389,255),LEFT('Disaggregation Records'!$D$95:$D$183,255),0))=0,"",INDEX('Disaggregation Records'!$E$95:$E$183,MATCH(LEFT(Z389,255),LEFT('Disaggregation Records'!$D$95:$D$183,255),0))),"")</f>
        <v/>
      </c>
      <c r="D389" s="525" t="str">
        <f t="array" ref="D389">IFERROR(IF(INDEX('Disaggregation Records'!$F$95:$F$183,MATCH(LEFT(Z389,255),LEFT('Disaggregation Records'!$D$95:$D$183,255),0))=0,"",INDEX('Disaggregation Records'!$F$95:$F$183,MATCH(LEFT(Z389,255),LEFT('Disaggregation Records'!$D$95:$D$183,255),0))),"")</f>
        <v/>
      </c>
      <c r="E389" s="427" t="str">
        <f t="array" ref="E389">IFERROR(IF(INDEX('Disaggregation Data'!$K$315:$K$466,MATCH(LEFT(X389,255),LEFT('Disaggregation Data'!$J$315:$J$466,255),0))=0,"",INDEX('Disaggregation Data'!$K$315:$K$466,MATCH(LEFT(X389,255),LEFT('Disaggregation Data'!J$315:$J$466,255),0))),"")</f>
        <v/>
      </c>
      <c r="F389" s="428" t="str">
        <f t="array" ref="F389">IFERROR(IF(INDEX('Disaggregation Data'!$L$315:$L$466,MATCH(LEFT(X389,255),LEFT('Disaggregation Data'!$J$315:$J$466,255),0))=0,"",INDEX('Disaggregation Data'!$L$315:$L$466,MATCH(LEFT(X389,255),LEFT('Disaggregation Data'!J$315:$J$466,255),0))),"")</f>
        <v/>
      </c>
      <c r="G389" s="493" t="str">
        <f t="array" ref="G389">IFERROR(IF(INDEX('Disaggregation Data'!$M$315:$M$466,MATCH(LEFT(X389,255),LEFT('Disaggregation Data'!$J$315:$J$466,255),0))=0,(E389/F389)*100,INDEX('Disaggregation Data'!$M$315:$M$466,MATCH(LEFT(X389,255),LEFT('Disaggregation Data'!J$315:$J$466,255),0))),"")</f>
        <v/>
      </c>
      <c r="H389" s="431" t="str">
        <f t="array" ref="H389">IFERROR(IF(INDEX('Disaggregation Data'!$N$315:$N$466,MATCH(LEFT(X389,255),LEFT('Disaggregation Data'!$J$315:$J$466,255),0))=0,"",INDEX('Disaggregation Data'!$N$315:$N$466,MATCH(LEFT(X389,255),LEFT('Disaggregation Data'!J$315:$J$466,255),0))),"")</f>
        <v/>
      </c>
      <c r="I389" s="431" t="str">
        <f t="array" ref="I389">IFERROR(IF(INDEX('Disaggregation Data'!$Q$315:$Q$466,MATCH(LEFT(X389,255),LEFT('Disaggregation Data'!$J$315:$J$466,255),0))=0,"",INDEX('Disaggregation Data'!$Q$315:$Q$466,MATCH(LEFT(X389,255),LEFT('Disaggregation Data'!J$315:$J$466,255),0))),"")</f>
        <v/>
      </c>
      <c r="J389" s="441" t="str">
        <f t="array" ref="J389">IFERROR(IF(INDEX('Disaggregation Data'!$R$315:$R$466,MATCH(LEFT(X389,255),LEFT('Disaggregation Data'!$J$315:$J$466,255),0))=0,"",INDEX('Disaggregation Data'!$R$315:$R$466,MATCH(LEFT(X389,255),LEFT('Disaggregation Data'!J$315:$J$466,255),0))),"")</f>
        <v/>
      </c>
      <c r="K389" s="526"/>
      <c r="L389" s="526"/>
      <c r="M389" s="526"/>
      <c r="N389" s="526"/>
      <c r="O389" s="526"/>
      <c r="P389" s="526"/>
      <c r="Q389" s="526"/>
      <c r="R389" s="526"/>
      <c r="S389" s="526"/>
      <c r="T389" s="526"/>
      <c r="U389" s="431" t="str">
        <f t="array" ref="U389">IFERROR(IF(INDEX('Disaggregation Data'!$O$315:$O$466,MATCH(LEFT(X389,255),LEFT('Disaggregation Data'!$J$315:$J$466,255),0))=0,"",INDEX('Disaggregation Data'!$O$315:$O$466,MATCH(LEFT(X389,255),LEFT('Disaggregation Data'!J$315:$J$466,255),0))),"")</f>
        <v/>
      </c>
      <c r="V389" s="441" t="str">
        <f t="array" ref="V389">IFERROR(IF(INDEX('Disaggregation Data'!$P$315:$P$466,MATCH(LEFT(X389,255),LEFT('Disaggregation Data'!$J$315:$J$466,255),0))=0,"",INDEX('Disaggregation Data'!$P$315:$P$466,MATCH(LEFT(X389,255),LEFT('Disaggregation Data'!J$315:$J$466,255),0))),"")</f>
        <v/>
      </c>
      <c r="W389" s="527"/>
      <c r="X389" s="527" t="str">
        <f t="shared" si="24"/>
        <v/>
      </c>
      <c r="Y389" s="527">
        <f t="shared" si="25"/>
        <v>63</v>
      </c>
      <c r="Z389" s="527" t="str">
        <f t="shared" si="26"/>
        <v/>
      </c>
      <c r="AA389" s="527" t="b">
        <f t="shared" si="27"/>
        <v>0</v>
      </c>
      <c r="AB389" s="527" t="s">
        <v>1744</v>
      </c>
      <c r="AC389" s="527" t="str">
        <f t="array" ref="AC389">IFERROR(IF(INDEX('Disaggregation Records'!$G$95:$G$183,MATCH(LEFT(Z389,255),LEFT('Disaggregation Records'!$D$95:$D$183,255),0))=0,"",INDEX('Disaggregation Records'!$G$95:$G$183,MATCH(LEFT(Z389,255),LEFT('Disaggregation Records'!$D$95:$D$183,255),0))),"")</f>
        <v/>
      </c>
      <c r="AD389" s="527" t="s">
        <v>723</v>
      </c>
      <c r="AE389" s="389"/>
      <c r="AF389" s="133"/>
      <c r="AG389" s="133"/>
    </row>
    <row r="390" spans="1:33" ht="47.15" customHeight="1" x14ac:dyDescent="0.45">
      <c r="A390" s="406">
        <v>7</v>
      </c>
      <c r="B390" s="425" t="str">
        <f>IFERROR(VLOOKUP(A390,'Coverage Indicators - Section D'!$A$10:$Y$27,25,FALSE),"")</f>
        <v/>
      </c>
      <c r="C390" s="525" t="str">
        <f t="array" ref="C390">IFERROR(IF(INDEX('Disaggregation Records'!$E$95:$E$183,MATCH(LEFT(Z390,255),LEFT('Disaggregation Records'!$D$95:$D$183,255),0))=0,"",INDEX('Disaggregation Records'!$E$95:$E$183,MATCH(LEFT(Z390,255),LEFT('Disaggregation Records'!$D$95:$D$183,255),0))),"")</f>
        <v/>
      </c>
      <c r="D390" s="525" t="str">
        <f t="array" ref="D390">IFERROR(IF(INDEX('Disaggregation Records'!$F$95:$F$183,MATCH(LEFT(Z390,255),LEFT('Disaggregation Records'!$D$95:$D$183,255),0))=0,"",INDEX('Disaggregation Records'!$F$95:$F$183,MATCH(LEFT(Z390,255),LEFT('Disaggregation Records'!$D$95:$D$183,255),0))),"")</f>
        <v/>
      </c>
      <c r="E390" s="427" t="str">
        <f t="array" ref="E390">IFERROR(IF(INDEX('Disaggregation Data'!$K$315:$K$466,MATCH(LEFT(X390,255),LEFT('Disaggregation Data'!$J$315:$J$466,255),0))=0,"",INDEX('Disaggregation Data'!$K$315:$K$466,MATCH(LEFT(X390,255),LEFT('Disaggregation Data'!J$315:$J$466,255),0))),"")</f>
        <v/>
      </c>
      <c r="F390" s="428" t="str">
        <f t="array" ref="F390">IFERROR(IF(INDEX('Disaggregation Data'!$L$315:$L$466,MATCH(LEFT(X390,255),LEFT('Disaggregation Data'!$J$315:$J$466,255),0))=0,"",INDEX('Disaggregation Data'!$L$315:$L$466,MATCH(LEFT(X390,255),LEFT('Disaggregation Data'!J$315:$J$466,255),0))),"")</f>
        <v/>
      </c>
      <c r="G390" s="493" t="str">
        <f t="array" ref="G390">IFERROR(IF(INDEX('Disaggregation Data'!$M$315:$M$466,MATCH(LEFT(X390,255),LEFT('Disaggregation Data'!$J$315:$J$466,255),0))=0,(E390/F390)*100,INDEX('Disaggregation Data'!$M$315:$M$466,MATCH(LEFT(X390,255),LEFT('Disaggregation Data'!J$315:$J$466,255),0))),"")</f>
        <v/>
      </c>
      <c r="H390" s="431" t="str">
        <f t="array" ref="H390">IFERROR(IF(INDEX('Disaggregation Data'!$N$315:$N$466,MATCH(LEFT(X390,255),LEFT('Disaggregation Data'!$J$315:$J$466,255),0))=0,"",INDEX('Disaggregation Data'!$N$315:$N$466,MATCH(LEFT(X390,255),LEFT('Disaggregation Data'!J$315:$J$466,255),0))),"")</f>
        <v/>
      </c>
      <c r="I390" s="431" t="str">
        <f t="array" ref="I390">IFERROR(IF(INDEX('Disaggregation Data'!$Q$315:$Q$466,MATCH(LEFT(X390,255),LEFT('Disaggregation Data'!$J$315:$J$466,255),0))=0,"",INDEX('Disaggregation Data'!$Q$315:$Q$466,MATCH(LEFT(X390,255),LEFT('Disaggregation Data'!J$315:$J$466,255),0))),"")</f>
        <v/>
      </c>
      <c r="J390" s="441" t="str">
        <f t="array" ref="J390">IFERROR(IF(INDEX('Disaggregation Data'!$R$315:$R$466,MATCH(LEFT(X390,255),LEFT('Disaggregation Data'!$J$315:$J$466,255),0))=0,"",INDEX('Disaggregation Data'!$R$315:$R$466,MATCH(LEFT(X390,255),LEFT('Disaggregation Data'!J$315:$J$466,255),0))),"")</f>
        <v/>
      </c>
      <c r="K390" s="526"/>
      <c r="L390" s="526"/>
      <c r="M390" s="526"/>
      <c r="N390" s="526"/>
      <c r="O390" s="526"/>
      <c r="P390" s="526"/>
      <c r="Q390" s="526"/>
      <c r="R390" s="526"/>
      <c r="S390" s="526"/>
      <c r="T390" s="526"/>
      <c r="U390" s="431" t="str">
        <f t="array" ref="U390">IFERROR(IF(INDEX('Disaggregation Data'!$O$315:$O$466,MATCH(LEFT(X390,255),LEFT('Disaggregation Data'!$J$315:$J$466,255),0))=0,"",INDEX('Disaggregation Data'!$O$315:$O$466,MATCH(LEFT(X390,255),LEFT('Disaggregation Data'!J$315:$J$466,255),0))),"")</f>
        <v/>
      </c>
      <c r="V390" s="441" t="str">
        <f t="array" ref="V390">IFERROR(IF(INDEX('Disaggregation Data'!$P$315:$P$466,MATCH(LEFT(X390,255),LEFT('Disaggregation Data'!$J$315:$J$466,255),0))=0,"",INDEX('Disaggregation Data'!$P$315:$P$466,MATCH(LEFT(X390,255),LEFT('Disaggregation Data'!J$315:$J$466,255),0))),"")</f>
        <v/>
      </c>
      <c r="W390" s="527"/>
      <c r="X390" s="527" t="str">
        <f t="shared" si="24"/>
        <v/>
      </c>
      <c r="Y390" s="527">
        <f t="shared" si="25"/>
        <v>64</v>
      </c>
      <c r="Z390" s="527" t="str">
        <f t="shared" si="26"/>
        <v/>
      </c>
      <c r="AA390" s="527" t="b">
        <f t="shared" si="27"/>
        <v>0</v>
      </c>
      <c r="AB390" s="527" t="s">
        <v>1745</v>
      </c>
      <c r="AC390" s="527" t="str">
        <f t="array" ref="AC390">IFERROR(IF(INDEX('Disaggregation Records'!$G$95:$G$183,MATCH(LEFT(Z390,255),LEFT('Disaggregation Records'!$D$95:$D$183,255),0))=0,"",INDEX('Disaggregation Records'!$G$95:$G$183,MATCH(LEFT(Z390,255),LEFT('Disaggregation Records'!$D$95:$D$183,255),0))),"")</f>
        <v/>
      </c>
      <c r="AD390" s="527" t="s">
        <v>723</v>
      </c>
      <c r="AE390" s="389"/>
      <c r="AF390" s="133"/>
      <c r="AG390" s="133"/>
    </row>
    <row r="391" spans="1:33" ht="47.15" customHeight="1" x14ac:dyDescent="0.45">
      <c r="A391" s="406">
        <v>7</v>
      </c>
      <c r="B391" s="425" t="str">
        <f>IFERROR(VLOOKUP(A391,'Coverage Indicators - Section D'!$A$10:$Y$27,25,FALSE),"")</f>
        <v/>
      </c>
      <c r="C391" s="525" t="str">
        <f t="array" ref="C391">IFERROR(IF(INDEX('Disaggregation Records'!$E$95:$E$183,MATCH(LEFT(Z391,255),LEFT('Disaggregation Records'!$D$95:$D$183,255),0))=0,"",INDEX('Disaggregation Records'!$E$95:$E$183,MATCH(LEFT(Z391,255),LEFT('Disaggregation Records'!$D$95:$D$183,255),0))),"")</f>
        <v/>
      </c>
      <c r="D391" s="525" t="str">
        <f t="array" ref="D391">IFERROR(IF(INDEX('Disaggregation Records'!$F$95:$F$183,MATCH(LEFT(Z391,255),LEFT('Disaggregation Records'!$D$95:$D$183,255),0))=0,"",INDEX('Disaggregation Records'!$F$95:$F$183,MATCH(LEFT(Z391,255),LEFT('Disaggregation Records'!$D$95:$D$183,255),0))),"")</f>
        <v/>
      </c>
      <c r="E391" s="427" t="str">
        <f t="array" ref="E391">IFERROR(IF(INDEX('Disaggregation Data'!$K$315:$K$466,MATCH(LEFT(X391,255),LEFT('Disaggregation Data'!$J$315:$J$466,255),0))=0,"",INDEX('Disaggregation Data'!$K$315:$K$466,MATCH(LEFT(X391,255),LEFT('Disaggregation Data'!J$315:$J$466,255),0))),"")</f>
        <v/>
      </c>
      <c r="F391" s="428" t="str">
        <f t="array" ref="F391">IFERROR(IF(INDEX('Disaggregation Data'!$L$315:$L$466,MATCH(LEFT(X391,255),LEFT('Disaggregation Data'!$J$315:$J$466,255),0))=0,"",INDEX('Disaggregation Data'!$L$315:$L$466,MATCH(LEFT(X391,255),LEFT('Disaggregation Data'!J$315:$J$466,255),0))),"")</f>
        <v/>
      </c>
      <c r="G391" s="493" t="str">
        <f t="array" ref="G391">IFERROR(IF(INDEX('Disaggregation Data'!$M$315:$M$466,MATCH(LEFT(X391,255),LEFT('Disaggregation Data'!$J$315:$J$466,255),0))=0,(E391/F391)*100,INDEX('Disaggregation Data'!$M$315:$M$466,MATCH(LEFT(X391,255),LEFT('Disaggregation Data'!J$315:$J$466,255),0))),"")</f>
        <v/>
      </c>
      <c r="H391" s="431" t="str">
        <f t="array" ref="H391">IFERROR(IF(INDEX('Disaggregation Data'!$N$315:$N$466,MATCH(LEFT(X391,255),LEFT('Disaggregation Data'!$J$315:$J$466,255),0))=0,"",INDEX('Disaggregation Data'!$N$315:$N$466,MATCH(LEFT(X391,255),LEFT('Disaggregation Data'!J$315:$J$466,255),0))),"")</f>
        <v/>
      </c>
      <c r="I391" s="431" t="str">
        <f t="array" ref="I391">IFERROR(IF(INDEX('Disaggregation Data'!$Q$315:$Q$466,MATCH(LEFT(X391,255),LEFT('Disaggregation Data'!$J$315:$J$466,255),0))=0,"",INDEX('Disaggregation Data'!$Q$315:$Q$466,MATCH(LEFT(X391,255),LEFT('Disaggregation Data'!J$315:$J$466,255),0))),"")</f>
        <v/>
      </c>
      <c r="J391" s="441" t="str">
        <f t="array" ref="J391">IFERROR(IF(INDEX('Disaggregation Data'!$R$315:$R$466,MATCH(LEFT(X391,255),LEFT('Disaggregation Data'!$J$315:$J$466,255),0))=0,"",INDEX('Disaggregation Data'!$R$315:$R$466,MATCH(LEFT(X391,255),LEFT('Disaggregation Data'!J$315:$J$466,255),0))),"")</f>
        <v/>
      </c>
      <c r="K391" s="526"/>
      <c r="L391" s="526"/>
      <c r="M391" s="526"/>
      <c r="N391" s="526"/>
      <c r="O391" s="526"/>
      <c r="P391" s="526"/>
      <c r="Q391" s="526"/>
      <c r="R391" s="526"/>
      <c r="S391" s="526"/>
      <c r="T391" s="526"/>
      <c r="U391" s="431" t="str">
        <f t="array" ref="U391">IFERROR(IF(INDEX('Disaggregation Data'!$O$315:$O$466,MATCH(LEFT(X391,255),LEFT('Disaggregation Data'!$J$315:$J$466,255),0))=0,"",INDEX('Disaggregation Data'!$O$315:$O$466,MATCH(LEFT(X391,255),LEFT('Disaggregation Data'!J$315:$J$466,255),0))),"")</f>
        <v/>
      </c>
      <c r="V391" s="441" t="str">
        <f t="array" ref="V391">IFERROR(IF(INDEX('Disaggregation Data'!$P$315:$P$466,MATCH(LEFT(X391,255),LEFT('Disaggregation Data'!$J$315:$J$466,255),0))=0,"",INDEX('Disaggregation Data'!$P$315:$P$466,MATCH(LEFT(X391,255),LEFT('Disaggregation Data'!J$315:$J$466,255),0))),"")</f>
        <v/>
      </c>
      <c r="W391" s="527"/>
      <c r="X391" s="527" t="str">
        <f t="shared" ref="X391:X454" si="28">IF(B391&lt;&gt;"",B391&amp;C391&amp;D391,"")</f>
        <v/>
      </c>
      <c r="Y391" s="527">
        <f t="shared" ref="Y391:Y454" si="29">IF(B391=B390,Y390+1,0)</f>
        <v>65</v>
      </c>
      <c r="Z391" s="527" t="str">
        <f t="shared" ref="Z391:Z454" si="30">IF(B391&lt;&gt;"",B391&amp;"-"&amp;Y391,"")</f>
        <v/>
      </c>
      <c r="AA391" s="527" t="b">
        <f t="shared" ref="AA391:AA454" si="31">IFERROR(IF(B391&lt;&gt;"",TRUE,FALSE),"")</f>
        <v>0</v>
      </c>
      <c r="AB391" s="527" t="s">
        <v>1746</v>
      </c>
      <c r="AC391" s="527" t="str">
        <f t="array" ref="AC391">IFERROR(IF(INDEX('Disaggregation Records'!$G$95:$G$183,MATCH(LEFT(Z391,255),LEFT('Disaggregation Records'!$D$95:$D$183,255),0))=0,"",INDEX('Disaggregation Records'!$G$95:$G$183,MATCH(LEFT(Z391,255),LEFT('Disaggregation Records'!$D$95:$D$183,255),0))),"")</f>
        <v/>
      </c>
      <c r="AD391" s="527" t="s">
        <v>723</v>
      </c>
      <c r="AE391" s="389"/>
      <c r="AF391" s="133"/>
      <c r="AG391" s="133"/>
    </row>
    <row r="392" spans="1:33" ht="47.15" customHeight="1" x14ac:dyDescent="0.45">
      <c r="A392" s="406">
        <v>7</v>
      </c>
      <c r="B392" s="425" t="str">
        <f>IFERROR(VLOOKUP(A392,'Coverage Indicators - Section D'!$A$10:$Y$27,25,FALSE),"")</f>
        <v/>
      </c>
      <c r="C392" s="525" t="str">
        <f t="array" ref="C392">IFERROR(IF(INDEX('Disaggregation Records'!$E$95:$E$183,MATCH(LEFT(Z392,255),LEFT('Disaggregation Records'!$D$95:$D$183,255),0))=0,"",INDEX('Disaggregation Records'!$E$95:$E$183,MATCH(LEFT(Z392,255),LEFT('Disaggregation Records'!$D$95:$D$183,255),0))),"")</f>
        <v/>
      </c>
      <c r="D392" s="525" t="str">
        <f t="array" ref="D392">IFERROR(IF(INDEX('Disaggregation Records'!$F$95:$F$183,MATCH(LEFT(Z392,255),LEFT('Disaggregation Records'!$D$95:$D$183,255),0))=0,"",INDEX('Disaggregation Records'!$F$95:$F$183,MATCH(LEFT(Z392,255),LEFT('Disaggregation Records'!$D$95:$D$183,255),0))),"")</f>
        <v/>
      </c>
      <c r="E392" s="427" t="str">
        <f t="array" ref="E392">IFERROR(IF(INDEX('Disaggregation Data'!$K$315:$K$466,MATCH(LEFT(X392,255),LEFT('Disaggregation Data'!$J$315:$J$466,255),0))=0,"",INDEX('Disaggregation Data'!$K$315:$K$466,MATCH(LEFT(X392,255),LEFT('Disaggregation Data'!J$315:$J$466,255),0))),"")</f>
        <v/>
      </c>
      <c r="F392" s="428" t="str">
        <f t="array" ref="F392">IFERROR(IF(INDEX('Disaggregation Data'!$L$315:$L$466,MATCH(LEFT(X392,255),LEFT('Disaggregation Data'!$J$315:$J$466,255),0))=0,"",INDEX('Disaggregation Data'!$L$315:$L$466,MATCH(LEFT(X392,255),LEFT('Disaggregation Data'!J$315:$J$466,255),0))),"")</f>
        <v/>
      </c>
      <c r="G392" s="493" t="str">
        <f t="array" ref="G392">IFERROR(IF(INDEX('Disaggregation Data'!$M$315:$M$466,MATCH(LEFT(X392,255),LEFT('Disaggregation Data'!$J$315:$J$466,255),0))=0,(E392/F392)*100,INDEX('Disaggregation Data'!$M$315:$M$466,MATCH(LEFT(X392,255),LEFT('Disaggregation Data'!J$315:$J$466,255),0))),"")</f>
        <v/>
      </c>
      <c r="H392" s="431" t="str">
        <f t="array" ref="H392">IFERROR(IF(INDEX('Disaggregation Data'!$N$315:$N$466,MATCH(LEFT(X392,255),LEFT('Disaggregation Data'!$J$315:$J$466,255),0))=0,"",INDEX('Disaggregation Data'!$N$315:$N$466,MATCH(LEFT(X392,255),LEFT('Disaggregation Data'!J$315:$J$466,255),0))),"")</f>
        <v/>
      </c>
      <c r="I392" s="431" t="str">
        <f t="array" ref="I392">IFERROR(IF(INDEX('Disaggregation Data'!$Q$315:$Q$466,MATCH(LEFT(X392,255),LEFT('Disaggregation Data'!$J$315:$J$466,255),0))=0,"",INDEX('Disaggregation Data'!$Q$315:$Q$466,MATCH(LEFT(X392,255),LEFT('Disaggregation Data'!J$315:$J$466,255),0))),"")</f>
        <v/>
      </c>
      <c r="J392" s="441" t="str">
        <f t="array" ref="J392">IFERROR(IF(INDEX('Disaggregation Data'!$R$315:$R$466,MATCH(LEFT(X392,255),LEFT('Disaggregation Data'!$J$315:$J$466,255),0))=0,"",INDEX('Disaggregation Data'!$R$315:$R$466,MATCH(LEFT(X392,255),LEFT('Disaggregation Data'!J$315:$J$466,255),0))),"")</f>
        <v/>
      </c>
      <c r="K392" s="526"/>
      <c r="L392" s="526"/>
      <c r="M392" s="526"/>
      <c r="N392" s="526"/>
      <c r="O392" s="526"/>
      <c r="P392" s="526"/>
      <c r="Q392" s="526"/>
      <c r="R392" s="526"/>
      <c r="S392" s="526"/>
      <c r="T392" s="526"/>
      <c r="U392" s="431" t="str">
        <f t="array" ref="U392">IFERROR(IF(INDEX('Disaggregation Data'!$O$315:$O$466,MATCH(LEFT(X392,255),LEFT('Disaggregation Data'!$J$315:$J$466,255),0))=0,"",INDEX('Disaggregation Data'!$O$315:$O$466,MATCH(LEFT(X392,255),LEFT('Disaggregation Data'!J$315:$J$466,255),0))),"")</f>
        <v/>
      </c>
      <c r="V392" s="441" t="str">
        <f t="array" ref="V392">IFERROR(IF(INDEX('Disaggregation Data'!$P$315:$P$466,MATCH(LEFT(X392,255),LEFT('Disaggregation Data'!$J$315:$J$466,255),0))=0,"",INDEX('Disaggregation Data'!$P$315:$P$466,MATCH(LEFT(X392,255),LEFT('Disaggregation Data'!J$315:$J$466,255),0))),"")</f>
        <v/>
      </c>
      <c r="W392" s="527"/>
      <c r="X392" s="527" t="str">
        <f t="shared" si="28"/>
        <v/>
      </c>
      <c r="Y392" s="527">
        <f t="shared" si="29"/>
        <v>66</v>
      </c>
      <c r="Z392" s="527" t="str">
        <f t="shared" si="30"/>
        <v/>
      </c>
      <c r="AA392" s="527" t="b">
        <f t="shared" si="31"/>
        <v>0</v>
      </c>
      <c r="AB392" s="527" t="s">
        <v>1747</v>
      </c>
      <c r="AC392" s="527" t="str">
        <f t="array" ref="AC392">IFERROR(IF(INDEX('Disaggregation Records'!$G$95:$G$183,MATCH(LEFT(Z392,255),LEFT('Disaggregation Records'!$D$95:$D$183,255),0))=0,"",INDEX('Disaggregation Records'!$G$95:$G$183,MATCH(LEFT(Z392,255),LEFT('Disaggregation Records'!$D$95:$D$183,255),0))),"")</f>
        <v/>
      </c>
      <c r="AD392" s="527" t="s">
        <v>723</v>
      </c>
      <c r="AE392" s="389"/>
      <c r="AF392" s="133"/>
      <c r="AG392" s="133"/>
    </row>
    <row r="393" spans="1:33" ht="47.15" customHeight="1" x14ac:dyDescent="0.45">
      <c r="A393" s="406">
        <v>7</v>
      </c>
      <c r="B393" s="425" t="str">
        <f>IFERROR(VLOOKUP(A393,'Coverage Indicators - Section D'!$A$10:$Y$27,25,FALSE),"")</f>
        <v/>
      </c>
      <c r="C393" s="525" t="str">
        <f t="array" ref="C393">IFERROR(IF(INDEX('Disaggregation Records'!$E$95:$E$183,MATCH(LEFT(Z393,255),LEFT('Disaggregation Records'!$D$95:$D$183,255),0))=0,"",INDEX('Disaggregation Records'!$E$95:$E$183,MATCH(LEFT(Z393,255),LEFT('Disaggregation Records'!$D$95:$D$183,255),0))),"")</f>
        <v/>
      </c>
      <c r="D393" s="525" t="str">
        <f t="array" ref="D393">IFERROR(IF(INDEX('Disaggregation Records'!$F$95:$F$183,MATCH(LEFT(Z393,255),LEFT('Disaggregation Records'!$D$95:$D$183,255),0))=0,"",INDEX('Disaggregation Records'!$F$95:$F$183,MATCH(LEFT(Z393,255),LEFT('Disaggregation Records'!$D$95:$D$183,255),0))),"")</f>
        <v/>
      </c>
      <c r="E393" s="427" t="str">
        <f t="array" ref="E393">IFERROR(IF(INDEX('Disaggregation Data'!$K$315:$K$466,MATCH(LEFT(X393,255),LEFT('Disaggregation Data'!$J$315:$J$466,255),0))=0,"",INDEX('Disaggregation Data'!$K$315:$K$466,MATCH(LEFT(X393,255),LEFT('Disaggregation Data'!J$315:$J$466,255),0))),"")</f>
        <v/>
      </c>
      <c r="F393" s="428" t="str">
        <f t="array" ref="F393">IFERROR(IF(INDEX('Disaggregation Data'!$L$315:$L$466,MATCH(LEFT(X393,255),LEFT('Disaggregation Data'!$J$315:$J$466,255),0))=0,"",INDEX('Disaggregation Data'!$L$315:$L$466,MATCH(LEFT(X393,255),LEFT('Disaggregation Data'!J$315:$J$466,255),0))),"")</f>
        <v/>
      </c>
      <c r="G393" s="493" t="str">
        <f t="array" ref="G393">IFERROR(IF(INDEX('Disaggregation Data'!$M$315:$M$466,MATCH(LEFT(X393,255),LEFT('Disaggregation Data'!$J$315:$J$466,255),0))=0,(E393/F393)*100,INDEX('Disaggregation Data'!$M$315:$M$466,MATCH(LEFT(X393,255),LEFT('Disaggregation Data'!J$315:$J$466,255),0))),"")</f>
        <v/>
      </c>
      <c r="H393" s="431" t="str">
        <f t="array" ref="H393">IFERROR(IF(INDEX('Disaggregation Data'!$N$315:$N$466,MATCH(LEFT(X393,255),LEFT('Disaggregation Data'!$J$315:$J$466,255),0))=0,"",INDEX('Disaggregation Data'!$N$315:$N$466,MATCH(LEFT(X393,255),LEFT('Disaggregation Data'!J$315:$J$466,255),0))),"")</f>
        <v/>
      </c>
      <c r="I393" s="431" t="str">
        <f t="array" ref="I393">IFERROR(IF(INDEX('Disaggregation Data'!$Q$315:$Q$466,MATCH(LEFT(X393,255),LEFT('Disaggregation Data'!$J$315:$J$466,255),0))=0,"",INDEX('Disaggregation Data'!$Q$315:$Q$466,MATCH(LEFT(X393,255),LEFT('Disaggregation Data'!J$315:$J$466,255),0))),"")</f>
        <v/>
      </c>
      <c r="J393" s="441" t="str">
        <f t="array" ref="J393">IFERROR(IF(INDEX('Disaggregation Data'!$R$315:$R$466,MATCH(LEFT(X393,255),LEFT('Disaggregation Data'!$J$315:$J$466,255),0))=0,"",INDEX('Disaggregation Data'!$R$315:$R$466,MATCH(LEFT(X393,255),LEFT('Disaggregation Data'!J$315:$J$466,255),0))),"")</f>
        <v/>
      </c>
      <c r="K393" s="526"/>
      <c r="L393" s="526"/>
      <c r="M393" s="526"/>
      <c r="N393" s="526"/>
      <c r="O393" s="526"/>
      <c r="P393" s="526"/>
      <c r="Q393" s="526"/>
      <c r="R393" s="526"/>
      <c r="S393" s="526"/>
      <c r="T393" s="526"/>
      <c r="U393" s="431" t="str">
        <f t="array" ref="U393">IFERROR(IF(INDEX('Disaggregation Data'!$O$315:$O$466,MATCH(LEFT(X393,255),LEFT('Disaggregation Data'!$J$315:$J$466,255),0))=0,"",INDEX('Disaggregation Data'!$O$315:$O$466,MATCH(LEFT(X393,255),LEFT('Disaggregation Data'!J$315:$J$466,255),0))),"")</f>
        <v/>
      </c>
      <c r="V393" s="441" t="str">
        <f t="array" ref="V393">IFERROR(IF(INDEX('Disaggregation Data'!$P$315:$P$466,MATCH(LEFT(X393,255),LEFT('Disaggregation Data'!$J$315:$J$466,255),0))=0,"",INDEX('Disaggregation Data'!$P$315:$P$466,MATCH(LEFT(X393,255),LEFT('Disaggregation Data'!J$315:$J$466,255),0))),"")</f>
        <v/>
      </c>
      <c r="W393" s="527"/>
      <c r="X393" s="527" t="str">
        <f t="shared" si="28"/>
        <v/>
      </c>
      <c r="Y393" s="527">
        <f t="shared" si="29"/>
        <v>67</v>
      </c>
      <c r="Z393" s="527" t="str">
        <f t="shared" si="30"/>
        <v/>
      </c>
      <c r="AA393" s="527" t="b">
        <f t="shared" si="31"/>
        <v>0</v>
      </c>
      <c r="AB393" s="527" t="s">
        <v>1748</v>
      </c>
      <c r="AC393" s="527" t="str">
        <f t="array" ref="AC393">IFERROR(IF(INDEX('Disaggregation Records'!$G$95:$G$183,MATCH(LEFT(Z393,255),LEFT('Disaggregation Records'!$D$95:$D$183,255),0))=0,"",INDEX('Disaggregation Records'!$G$95:$G$183,MATCH(LEFT(Z393,255),LEFT('Disaggregation Records'!$D$95:$D$183,255),0))),"")</f>
        <v/>
      </c>
      <c r="AD393" s="527" t="s">
        <v>723</v>
      </c>
      <c r="AE393" s="389"/>
      <c r="AF393" s="133"/>
      <c r="AG393" s="133"/>
    </row>
    <row r="394" spans="1:33" ht="47.15" customHeight="1" x14ac:dyDescent="0.45">
      <c r="A394" s="406">
        <v>7</v>
      </c>
      <c r="B394" s="425" t="str">
        <f>IFERROR(VLOOKUP(A394,'Coverage Indicators - Section D'!$A$10:$Y$27,25,FALSE),"")</f>
        <v/>
      </c>
      <c r="C394" s="525" t="str">
        <f t="array" ref="C394">IFERROR(IF(INDEX('Disaggregation Records'!$E$95:$E$183,MATCH(LEFT(Z394,255),LEFT('Disaggregation Records'!$D$95:$D$183,255),0))=0,"",INDEX('Disaggregation Records'!$E$95:$E$183,MATCH(LEFT(Z394,255),LEFT('Disaggregation Records'!$D$95:$D$183,255),0))),"")</f>
        <v/>
      </c>
      <c r="D394" s="525" t="str">
        <f t="array" ref="D394">IFERROR(IF(INDEX('Disaggregation Records'!$F$95:$F$183,MATCH(LEFT(Z394,255),LEFT('Disaggregation Records'!$D$95:$D$183,255),0))=0,"",INDEX('Disaggregation Records'!$F$95:$F$183,MATCH(LEFT(Z394,255),LEFT('Disaggregation Records'!$D$95:$D$183,255),0))),"")</f>
        <v/>
      </c>
      <c r="E394" s="427" t="str">
        <f t="array" ref="E394">IFERROR(IF(INDEX('Disaggregation Data'!$K$315:$K$466,MATCH(LEFT(X394,255),LEFT('Disaggregation Data'!$J$315:$J$466,255),0))=0,"",INDEX('Disaggregation Data'!$K$315:$K$466,MATCH(LEFT(X394,255),LEFT('Disaggregation Data'!J$315:$J$466,255),0))),"")</f>
        <v/>
      </c>
      <c r="F394" s="428" t="str">
        <f t="array" ref="F394">IFERROR(IF(INDEX('Disaggregation Data'!$L$315:$L$466,MATCH(LEFT(X394,255),LEFT('Disaggregation Data'!$J$315:$J$466,255),0))=0,"",INDEX('Disaggregation Data'!$L$315:$L$466,MATCH(LEFT(X394,255),LEFT('Disaggregation Data'!J$315:$J$466,255),0))),"")</f>
        <v/>
      </c>
      <c r="G394" s="493" t="str">
        <f t="array" ref="G394">IFERROR(IF(INDEX('Disaggregation Data'!$M$315:$M$466,MATCH(LEFT(X394,255),LEFT('Disaggregation Data'!$J$315:$J$466,255),0))=0,(E394/F394)*100,INDEX('Disaggregation Data'!$M$315:$M$466,MATCH(LEFT(X394,255),LEFT('Disaggregation Data'!J$315:$J$466,255),0))),"")</f>
        <v/>
      </c>
      <c r="H394" s="431" t="str">
        <f t="array" ref="H394">IFERROR(IF(INDEX('Disaggregation Data'!$N$315:$N$466,MATCH(LEFT(X394,255),LEFT('Disaggregation Data'!$J$315:$J$466,255),0))=0,"",INDEX('Disaggregation Data'!$N$315:$N$466,MATCH(LEFT(X394,255),LEFT('Disaggregation Data'!J$315:$J$466,255),0))),"")</f>
        <v/>
      </c>
      <c r="I394" s="431" t="str">
        <f t="array" ref="I394">IFERROR(IF(INDEX('Disaggregation Data'!$Q$315:$Q$466,MATCH(LEFT(X394,255),LEFT('Disaggregation Data'!$J$315:$J$466,255),0))=0,"",INDEX('Disaggregation Data'!$Q$315:$Q$466,MATCH(LEFT(X394,255),LEFT('Disaggregation Data'!J$315:$J$466,255),0))),"")</f>
        <v/>
      </c>
      <c r="J394" s="441" t="str">
        <f t="array" ref="J394">IFERROR(IF(INDEX('Disaggregation Data'!$R$315:$R$466,MATCH(LEFT(X394,255),LEFT('Disaggregation Data'!$J$315:$J$466,255),0))=0,"",INDEX('Disaggregation Data'!$R$315:$R$466,MATCH(LEFT(X394,255),LEFT('Disaggregation Data'!J$315:$J$466,255),0))),"")</f>
        <v/>
      </c>
      <c r="K394" s="526"/>
      <c r="L394" s="526"/>
      <c r="M394" s="526"/>
      <c r="N394" s="526"/>
      <c r="O394" s="526"/>
      <c r="P394" s="526"/>
      <c r="Q394" s="526"/>
      <c r="R394" s="526"/>
      <c r="S394" s="526"/>
      <c r="T394" s="526"/>
      <c r="U394" s="431" t="str">
        <f t="array" ref="U394">IFERROR(IF(INDEX('Disaggregation Data'!$O$315:$O$466,MATCH(LEFT(X394,255),LEFT('Disaggregation Data'!$J$315:$J$466,255),0))=0,"",INDEX('Disaggregation Data'!$O$315:$O$466,MATCH(LEFT(X394,255),LEFT('Disaggregation Data'!J$315:$J$466,255),0))),"")</f>
        <v/>
      </c>
      <c r="V394" s="441" t="str">
        <f t="array" ref="V394">IFERROR(IF(INDEX('Disaggregation Data'!$P$315:$P$466,MATCH(LEFT(X394,255),LEFT('Disaggregation Data'!$J$315:$J$466,255),0))=0,"",INDEX('Disaggregation Data'!$P$315:$P$466,MATCH(LEFT(X394,255),LEFT('Disaggregation Data'!J$315:$J$466,255),0))),"")</f>
        <v/>
      </c>
      <c r="W394" s="527"/>
      <c r="X394" s="527" t="str">
        <f t="shared" si="28"/>
        <v/>
      </c>
      <c r="Y394" s="527">
        <f t="shared" si="29"/>
        <v>68</v>
      </c>
      <c r="Z394" s="527" t="str">
        <f t="shared" si="30"/>
        <v/>
      </c>
      <c r="AA394" s="527" t="b">
        <f t="shared" si="31"/>
        <v>0</v>
      </c>
      <c r="AB394" s="527" t="s">
        <v>1749</v>
      </c>
      <c r="AC394" s="527" t="str">
        <f t="array" ref="AC394">IFERROR(IF(INDEX('Disaggregation Records'!$G$95:$G$183,MATCH(LEFT(Z394,255),LEFT('Disaggregation Records'!$D$95:$D$183,255),0))=0,"",INDEX('Disaggregation Records'!$G$95:$G$183,MATCH(LEFT(Z394,255),LEFT('Disaggregation Records'!$D$95:$D$183,255),0))),"")</f>
        <v/>
      </c>
      <c r="AD394" s="527" t="s">
        <v>723</v>
      </c>
      <c r="AE394" s="389"/>
      <c r="AF394" s="133"/>
      <c r="AG394" s="133"/>
    </row>
    <row r="395" spans="1:33" ht="47.15" customHeight="1" x14ac:dyDescent="0.45">
      <c r="A395" s="406">
        <v>7</v>
      </c>
      <c r="B395" s="425" t="str">
        <f>IFERROR(VLOOKUP(A395,'Coverage Indicators - Section D'!$A$10:$Y$27,25,FALSE),"")</f>
        <v/>
      </c>
      <c r="C395" s="525" t="str">
        <f t="array" ref="C395">IFERROR(IF(INDEX('Disaggregation Records'!$E$95:$E$183,MATCH(LEFT(Z395,255),LEFT('Disaggregation Records'!$D$95:$D$183,255),0))=0,"",INDEX('Disaggregation Records'!$E$95:$E$183,MATCH(LEFT(Z395,255),LEFT('Disaggregation Records'!$D$95:$D$183,255),0))),"")</f>
        <v/>
      </c>
      <c r="D395" s="525" t="str">
        <f t="array" ref="D395">IFERROR(IF(INDEX('Disaggregation Records'!$F$95:$F$183,MATCH(LEFT(Z395,255),LEFT('Disaggregation Records'!$D$95:$D$183,255),0))=0,"",INDEX('Disaggregation Records'!$F$95:$F$183,MATCH(LEFT(Z395,255),LEFT('Disaggregation Records'!$D$95:$D$183,255),0))),"")</f>
        <v/>
      </c>
      <c r="E395" s="427" t="str">
        <f t="array" ref="E395">IFERROR(IF(INDEX('Disaggregation Data'!$K$315:$K$466,MATCH(LEFT(X395,255),LEFT('Disaggregation Data'!$J$315:$J$466,255),0))=0,"",INDEX('Disaggregation Data'!$K$315:$K$466,MATCH(LEFT(X395,255),LEFT('Disaggregation Data'!J$315:$J$466,255),0))),"")</f>
        <v/>
      </c>
      <c r="F395" s="428" t="str">
        <f t="array" ref="F395">IFERROR(IF(INDEX('Disaggregation Data'!$L$315:$L$466,MATCH(LEFT(X395,255),LEFT('Disaggregation Data'!$J$315:$J$466,255),0))=0,"",INDEX('Disaggregation Data'!$L$315:$L$466,MATCH(LEFT(X395,255),LEFT('Disaggregation Data'!J$315:$J$466,255),0))),"")</f>
        <v/>
      </c>
      <c r="G395" s="493" t="str">
        <f t="array" ref="G395">IFERROR(IF(INDEX('Disaggregation Data'!$M$315:$M$466,MATCH(LEFT(X395,255),LEFT('Disaggregation Data'!$J$315:$J$466,255),0))=0,(E395/F395)*100,INDEX('Disaggregation Data'!$M$315:$M$466,MATCH(LEFT(X395,255),LEFT('Disaggregation Data'!J$315:$J$466,255),0))),"")</f>
        <v/>
      </c>
      <c r="H395" s="431" t="str">
        <f t="array" ref="H395">IFERROR(IF(INDEX('Disaggregation Data'!$N$315:$N$466,MATCH(LEFT(X395,255),LEFT('Disaggregation Data'!$J$315:$J$466,255),0))=0,"",INDEX('Disaggregation Data'!$N$315:$N$466,MATCH(LEFT(X395,255),LEFT('Disaggregation Data'!J$315:$J$466,255),0))),"")</f>
        <v/>
      </c>
      <c r="I395" s="431" t="str">
        <f t="array" ref="I395">IFERROR(IF(INDEX('Disaggregation Data'!$Q$315:$Q$466,MATCH(LEFT(X395,255),LEFT('Disaggregation Data'!$J$315:$J$466,255),0))=0,"",INDEX('Disaggregation Data'!$Q$315:$Q$466,MATCH(LEFT(X395,255),LEFT('Disaggregation Data'!J$315:$J$466,255),0))),"")</f>
        <v/>
      </c>
      <c r="J395" s="441" t="str">
        <f t="array" ref="J395">IFERROR(IF(INDEX('Disaggregation Data'!$R$315:$R$466,MATCH(LEFT(X395,255),LEFT('Disaggregation Data'!$J$315:$J$466,255),0))=0,"",INDEX('Disaggregation Data'!$R$315:$R$466,MATCH(LEFT(X395,255),LEFT('Disaggregation Data'!J$315:$J$466,255),0))),"")</f>
        <v/>
      </c>
      <c r="K395" s="526"/>
      <c r="L395" s="526"/>
      <c r="M395" s="526"/>
      <c r="N395" s="526"/>
      <c r="O395" s="526"/>
      <c r="P395" s="526"/>
      <c r="Q395" s="526"/>
      <c r="R395" s="526"/>
      <c r="S395" s="526"/>
      <c r="T395" s="526"/>
      <c r="U395" s="431" t="str">
        <f t="array" ref="U395">IFERROR(IF(INDEX('Disaggregation Data'!$O$315:$O$466,MATCH(LEFT(X395,255),LEFT('Disaggregation Data'!$J$315:$J$466,255),0))=0,"",INDEX('Disaggregation Data'!$O$315:$O$466,MATCH(LEFT(X395,255),LEFT('Disaggregation Data'!J$315:$J$466,255),0))),"")</f>
        <v/>
      </c>
      <c r="V395" s="441" t="str">
        <f t="array" ref="V395">IFERROR(IF(INDEX('Disaggregation Data'!$P$315:$P$466,MATCH(LEFT(X395,255),LEFT('Disaggregation Data'!$J$315:$J$466,255),0))=0,"",INDEX('Disaggregation Data'!$P$315:$P$466,MATCH(LEFT(X395,255),LEFT('Disaggregation Data'!J$315:$J$466,255),0))),"")</f>
        <v/>
      </c>
      <c r="W395" s="527"/>
      <c r="X395" s="527" t="str">
        <f t="shared" si="28"/>
        <v/>
      </c>
      <c r="Y395" s="527">
        <f t="shared" si="29"/>
        <v>69</v>
      </c>
      <c r="Z395" s="527" t="str">
        <f t="shared" si="30"/>
        <v/>
      </c>
      <c r="AA395" s="527" t="b">
        <f t="shared" si="31"/>
        <v>0</v>
      </c>
      <c r="AB395" s="527" t="s">
        <v>1750</v>
      </c>
      <c r="AC395" s="527" t="str">
        <f t="array" ref="AC395">IFERROR(IF(INDEX('Disaggregation Records'!$G$95:$G$183,MATCH(LEFT(Z395,255),LEFT('Disaggregation Records'!$D$95:$D$183,255),0))=0,"",INDEX('Disaggregation Records'!$G$95:$G$183,MATCH(LEFT(Z395,255),LEFT('Disaggregation Records'!$D$95:$D$183,255),0))),"")</f>
        <v/>
      </c>
      <c r="AD395" s="527" t="s">
        <v>723</v>
      </c>
      <c r="AE395" s="389"/>
      <c r="AF395" s="133"/>
      <c r="AG395" s="133"/>
    </row>
    <row r="396" spans="1:33" ht="47.15" customHeight="1" x14ac:dyDescent="0.45">
      <c r="A396" s="406">
        <v>7</v>
      </c>
      <c r="B396" s="425" t="str">
        <f>IFERROR(VLOOKUP(A396,'Coverage Indicators - Section D'!$A$10:$Y$27,25,FALSE),"")</f>
        <v/>
      </c>
      <c r="C396" s="525" t="str">
        <f t="array" ref="C396">IFERROR(IF(INDEX('Disaggregation Records'!$E$95:$E$183,MATCH(LEFT(Z396,255),LEFT('Disaggregation Records'!$D$95:$D$183,255),0))=0,"",INDEX('Disaggregation Records'!$E$95:$E$183,MATCH(LEFT(Z396,255),LEFT('Disaggregation Records'!$D$95:$D$183,255),0))),"")</f>
        <v/>
      </c>
      <c r="D396" s="525" t="str">
        <f t="array" ref="D396">IFERROR(IF(INDEX('Disaggregation Records'!$F$95:$F$183,MATCH(LEFT(Z396,255),LEFT('Disaggregation Records'!$D$95:$D$183,255),0))=0,"",INDEX('Disaggregation Records'!$F$95:$F$183,MATCH(LEFT(Z396,255),LEFT('Disaggregation Records'!$D$95:$D$183,255),0))),"")</f>
        <v/>
      </c>
      <c r="E396" s="427" t="str">
        <f t="array" ref="E396">IFERROR(IF(INDEX('Disaggregation Data'!$K$315:$K$466,MATCH(LEFT(X396,255),LEFT('Disaggregation Data'!$J$315:$J$466,255),0))=0,"",INDEX('Disaggregation Data'!$K$315:$K$466,MATCH(LEFT(X396,255),LEFT('Disaggregation Data'!J$315:$J$466,255),0))),"")</f>
        <v/>
      </c>
      <c r="F396" s="428" t="str">
        <f t="array" ref="F396">IFERROR(IF(INDEX('Disaggregation Data'!$L$315:$L$466,MATCH(LEFT(X396,255),LEFT('Disaggregation Data'!$J$315:$J$466,255),0))=0,"",INDEX('Disaggregation Data'!$L$315:$L$466,MATCH(LEFT(X396,255),LEFT('Disaggregation Data'!J$315:$J$466,255),0))),"")</f>
        <v/>
      </c>
      <c r="G396" s="493" t="str">
        <f t="array" ref="G396">IFERROR(IF(INDEX('Disaggregation Data'!$M$315:$M$466,MATCH(LEFT(X396,255),LEFT('Disaggregation Data'!$J$315:$J$466,255),0))=0,(E396/F396)*100,INDEX('Disaggregation Data'!$M$315:$M$466,MATCH(LEFT(X396,255),LEFT('Disaggregation Data'!J$315:$J$466,255),0))),"")</f>
        <v/>
      </c>
      <c r="H396" s="431" t="str">
        <f t="array" ref="H396">IFERROR(IF(INDEX('Disaggregation Data'!$N$315:$N$466,MATCH(LEFT(X396,255),LEFT('Disaggregation Data'!$J$315:$J$466,255),0))=0,"",INDEX('Disaggregation Data'!$N$315:$N$466,MATCH(LEFT(X396,255),LEFT('Disaggregation Data'!J$315:$J$466,255),0))),"")</f>
        <v/>
      </c>
      <c r="I396" s="431" t="str">
        <f t="array" ref="I396">IFERROR(IF(INDEX('Disaggregation Data'!$Q$315:$Q$466,MATCH(LEFT(X396,255),LEFT('Disaggregation Data'!$J$315:$J$466,255),0))=0,"",INDEX('Disaggregation Data'!$Q$315:$Q$466,MATCH(LEFT(X396,255),LEFT('Disaggregation Data'!J$315:$J$466,255),0))),"")</f>
        <v/>
      </c>
      <c r="J396" s="441" t="str">
        <f t="array" ref="J396">IFERROR(IF(INDEX('Disaggregation Data'!$R$315:$R$466,MATCH(LEFT(X396,255),LEFT('Disaggregation Data'!$J$315:$J$466,255),0))=0,"",INDEX('Disaggregation Data'!$R$315:$R$466,MATCH(LEFT(X396,255),LEFT('Disaggregation Data'!J$315:$J$466,255),0))),"")</f>
        <v/>
      </c>
      <c r="K396" s="526"/>
      <c r="L396" s="526"/>
      <c r="M396" s="526"/>
      <c r="N396" s="526"/>
      <c r="O396" s="526"/>
      <c r="P396" s="526"/>
      <c r="Q396" s="526"/>
      <c r="R396" s="526"/>
      <c r="S396" s="526"/>
      <c r="T396" s="526"/>
      <c r="U396" s="431" t="str">
        <f t="array" ref="U396">IFERROR(IF(INDEX('Disaggregation Data'!$O$315:$O$466,MATCH(LEFT(X396,255),LEFT('Disaggregation Data'!$J$315:$J$466,255),0))=0,"",INDEX('Disaggregation Data'!$O$315:$O$466,MATCH(LEFT(X396,255),LEFT('Disaggregation Data'!J$315:$J$466,255),0))),"")</f>
        <v/>
      </c>
      <c r="V396" s="441" t="str">
        <f t="array" ref="V396">IFERROR(IF(INDEX('Disaggregation Data'!$P$315:$P$466,MATCH(LEFT(X396,255),LEFT('Disaggregation Data'!$J$315:$J$466,255),0))=0,"",INDEX('Disaggregation Data'!$P$315:$P$466,MATCH(LEFT(X396,255),LEFT('Disaggregation Data'!J$315:$J$466,255),0))),"")</f>
        <v/>
      </c>
      <c r="W396" s="527"/>
      <c r="X396" s="527" t="str">
        <f t="shared" si="28"/>
        <v/>
      </c>
      <c r="Y396" s="527">
        <f t="shared" si="29"/>
        <v>70</v>
      </c>
      <c r="Z396" s="527" t="str">
        <f t="shared" si="30"/>
        <v/>
      </c>
      <c r="AA396" s="527" t="b">
        <f t="shared" si="31"/>
        <v>0</v>
      </c>
      <c r="AB396" s="527" t="s">
        <v>1751</v>
      </c>
      <c r="AC396" s="527" t="str">
        <f t="array" ref="AC396">IFERROR(IF(INDEX('Disaggregation Records'!$G$95:$G$183,MATCH(LEFT(Z396,255),LEFT('Disaggregation Records'!$D$95:$D$183,255),0))=0,"",INDEX('Disaggregation Records'!$G$95:$G$183,MATCH(LEFT(Z396,255),LEFT('Disaggregation Records'!$D$95:$D$183,255),0))),"")</f>
        <v/>
      </c>
      <c r="AD396" s="527" t="s">
        <v>723</v>
      </c>
      <c r="AE396" s="389"/>
      <c r="AF396" s="133"/>
      <c r="AG396" s="133"/>
    </row>
    <row r="397" spans="1:33" ht="47.15" customHeight="1" x14ac:dyDescent="0.45">
      <c r="A397" s="406">
        <v>8</v>
      </c>
      <c r="B397" s="425" t="str">
        <f>IFERROR(VLOOKUP(A397,'Coverage Indicators - Section D'!$A$10:$Y$27,25,FALSE),"")</f>
        <v>TCS-1(M): Porcentaje de personas que viven con el VIH  que actualmente reciben tratamiento antirretroviral</v>
      </c>
      <c r="C397" s="525" t="str">
        <f t="array" ref="C397">IFERROR(IF(INDEX('Disaggregation Records'!$E$95:$E$183,MATCH(LEFT(Z397,255),LEFT('Disaggregation Records'!$D$95:$D$183,255),0))=0,"",INDEX('Disaggregation Records'!$E$95:$E$183,MATCH(LEFT(Z397,255),LEFT('Disaggregation Records'!$D$95:$D$183,255),0))),"")</f>
        <v>Sexo</v>
      </c>
      <c r="D397" s="525" t="str">
        <f t="array" ref="D397">IFERROR(IF(INDEX('Disaggregation Records'!$F$95:$F$183,MATCH(LEFT(Z397,255),LEFT('Disaggregation Records'!$D$95:$D$183,255),0))=0,"",INDEX('Disaggregation Records'!$F$95:$F$183,MATCH(LEFT(Z397,255),LEFT('Disaggregation Records'!$D$95:$D$183,255),0))),"")</f>
        <v>Hombres</v>
      </c>
      <c r="E397" s="427" t="str">
        <f t="array" ref="E397">IFERROR(IF(INDEX('Disaggregation Data'!$K$315:$K$466,MATCH(LEFT(X397,255),LEFT('Disaggregation Data'!$J$315:$J$466,255),0))=0,"",INDEX('Disaggregation Data'!$K$315:$K$466,MATCH(LEFT(X397,255),LEFT('Disaggregation Data'!J$315:$J$466,255),0))),"")</f>
        <v/>
      </c>
      <c r="F397" s="428" t="str">
        <f t="array" ref="F397">IFERROR(IF(INDEX('Disaggregation Data'!$L$315:$L$466,MATCH(LEFT(X397,255),LEFT('Disaggregation Data'!$J$315:$J$466,255),0))=0,"",INDEX('Disaggregation Data'!$L$315:$L$466,MATCH(LEFT(X397,255),LEFT('Disaggregation Data'!J$315:$J$466,255),0))),"")</f>
        <v/>
      </c>
      <c r="G397" s="493" t="str">
        <f t="array" ref="G397">IFERROR(IF(INDEX('Disaggregation Data'!$M$315:$M$466,MATCH(LEFT(X397,255),LEFT('Disaggregation Data'!$J$315:$J$466,255),0))=0,(E397/F397)*100,INDEX('Disaggregation Data'!$M$315:$M$466,MATCH(LEFT(X397,255),LEFT('Disaggregation Data'!J$315:$J$466,255),0))),"")</f>
        <v/>
      </c>
      <c r="H397" s="431" t="str">
        <f t="array" ref="H397">IFERROR(IF(INDEX('Disaggregation Data'!$N$315:$N$466,MATCH(LEFT(X397,255),LEFT('Disaggregation Data'!$J$315:$J$466,255),0))=0,"",INDEX('Disaggregation Data'!$N$315:$N$466,MATCH(LEFT(X397,255),LEFT('Disaggregation Data'!J$315:$J$466,255),0))),"")</f>
        <v/>
      </c>
      <c r="I397" s="431" t="str">
        <f t="array" ref="I397">IFERROR(IF(INDEX('Disaggregation Data'!$Q$315:$Q$466,MATCH(LEFT(X397,255),LEFT('Disaggregation Data'!$J$315:$J$466,255),0))=0,"",INDEX('Disaggregation Data'!$Q$315:$Q$466,MATCH(LEFT(X397,255),LEFT('Disaggregation Data'!J$315:$J$466,255),0))),"")</f>
        <v/>
      </c>
      <c r="J397" s="441" t="str">
        <f t="array" ref="J397">IFERROR(IF(INDEX('Disaggregation Data'!$R$315:$R$466,MATCH(LEFT(X397,255),LEFT('Disaggregation Data'!$J$315:$J$466,255),0))=0,"",INDEX('Disaggregation Data'!$R$315:$R$466,MATCH(LEFT(X397,255),LEFT('Disaggregation Data'!J$315:$J$466,255),0))),"")</f>
        <v/>
      </c>
      <c r="K397" s="526"/>
      <c r="L397" s="526"/>
      <c r="M397" s="526"/>
      <c r="N397" s="526"/>
      <c r="O397" s="526"/>
      <c r="P397" s="526"/>
      <c r="Q397" s="526"/>
      <c r="R397" s="526"/>
      <c r="S397" s="526"/>
      <c r="T397" s="526"/>
      <c r="U397" s="431" t="str">
        <f t="array" ref="U397">IFERROR(IF(INDEX('Disaggregation Data'!$O$315:$O$466,MATCH(LEFT(X397,255),LEFT('Disaggregation Data'!$J$315:$J$466,255),0))=0,"",INDEX('Disaggregation Data'!$O$315:$O$466,MATCH(LEFT(X397,255),LEFT('Disaggregation Data'!J$315:$J$466,255),0))),"")</f>
        <v/>
      </c>
      <c r="V397" s="441" t="str">
        <f t="array" ref="V397">IFERROR(IF(INDEX('Disaggregation Data'!$P$315:$P$466,MATCH(LEFT(X397,255),LEFT('Disaggregation Data'!$J$315:$J$466,255),0))=0,"",INDEX('Disaggregation Data'!$P$315:$P$466,MATCH(LEFT(X397,255),LEFT('Disaggregation Data'!J$315:$J$466,255),0))),"")</f>
        <v/>
      </c>
      <c r="W397" s="527"/>
      <c r="X397" s="527" t="str">
        <f t="shared" si="28"/>
        <v>TCS-1(M): Porcentaje de personas que viven con el VIH  que actualmente reciben tratamiento antirretroviralSexoHombres</v>
      </c>
      <c r="Y397" s="527">
        <f t="shared" si="29"/>
        <v>0</v>
      </c>
      <c r="Z397" s="527" t="str">
        <f t="shared" si="30"/>
        <v>TCS-1(M): Porcentaje de personas que viven con el VIH  que actualmente reciben tratamiento antirretroviral-0</v>
      </c>
      <c r="AA397" s="527" t="b">
        <f t="shared" si="31"/>
        <v>1</v>
      </c>
      <c r="AB397" s="527" t="s">
        <v>1752</v>
      </c>
      <c r="AC397" s="527" t="str">
        <f t="array" ref="AC397">IFERROR(IF(INDEX('Disaggregation Records'!$G$95:$G$183,MATCH(LEFT(Z397,255),LEFT('Disaggregation Records'!$D$95:$D$183,255),0))=0,"",INDEX('Disaggregation Records'!$G$95:$G$183,MATCH(LEFT(Z397,255),LEFT('Disaggregation Records'!$D$95:$D$183,255),0))),"")</f>
        <v>a1L36000000zoMpEAI</v>
      </c>
      <c r="AD397" s="527" t="s">
        <v>724</v>
      </c>
      <c r="AE397" s="389"/>
      <c r="AF397" s="133"/>
      <c r="AG397" s="133"/>
    </row>
    <row r="398" spans="1:33" ht="47.15" customHeight="1" x14ac:dyDescent="0.45">
      <c r="A398" s="406">
        <v>8</v>
      </c>
      <c r="B398" s="425" t="str">
        <f>IFERROR(VLOOKUP(A398,'Coverage Indicators - Section D'!$A$10:$Y$27,25,FALSE),"")</f>
        <v>TCS-1(M): Porcentaje de personas que viven con el VIH  que actualmente reciben tratamiento antirretroviral</v>
      </c>
      <c r="C398" s="525" t="str">
        <f t="array" ref="C398">IFERROR(IF(INDEX('Disaggregation Records'!$E$95:$E$183,MATCH(LEFT(Z398,255),LEFT('Disaggregation Records'!$D$95:$D$183,255),0))=0,"",INDEX('Disaggregation Records'!$E$95:$E$183,MATCH(LEFT(Z398,255),LEFT('Disaggregation Records'!$D$95:$D$183,255),0))),"")</f>
        <v>Sexo</v>
      </c>
      <c r="D398" s="525" t="str">
        <f t="array" ref="D398">IFERROR(IF(INDEX('Disaggregation Records'!$F$95:$F$183,MATCH(LEFT(Z398,255),LEFT('Disaggregation Records'!$D$95:$D$183,255),0))=0,"",INDEX('Disaggregation Records'!$F$95:$F$183,MATCH(LEFT(Z398,255),LEFT('Disaggregation Records'!$D$95:$D$183,255),0))),"")</f>
        <v>Mujeres</v>
      </c>
      <c r="E398" s="427" t="str">
        <f t="array" ref="E398">IFERROR(IF(INDEX('Disaggregation Data'!$K$315:$K$466,MATCH(LEFT(X398,255),LEFT('Disaggregation Data'!$J$315:$J$466,255),0))=0,"",INDEX('Disaggregation Data'!$K$315:$K$466,MATCH(LEFT(X398,255),LEFT('Disaggregation Data'!J$315:$J$466,255),0))),"")</f>
        <v/>
      </c>
      <c r="F398" s="428" t="str">
        <f t="array" ref="F398">IFERROR(IF(INDEX('Disaggregation Data'!$L$315:$L$466,MATCH(LEFT(X398,255),LEFT('Disaggregation Data'!$J$315:$J$466,255),0))=0,"",INDEX('Disaggregation Data'!$L$315:$L$466,MATCH(LEFT(X398,255),LEFT('Disaggregation Data'!J$315:$J$466,255),0))),"")</f>
        <v/>
      </c>
      <c r="G398" s="493" t="str">
        <f t="array" ref="G398">IFERROR(IF(INDEX('Disaggregation Data'!$M$315:$M$466,MATCH(LEFT(X398,255),LEFT('Disaggregation Data'!$J$315:$J$466,255),0))=0,(E398/F398)*100,INDEX('Disaggregation Data'!$M$315:$M$466,MATCH(LEFT(X398,255),LEFT('Disaggregation Data'!J$315:$J$466,255),0))),"")</f>
        <v/>
      </c>
      <c r="H398" s="431" t="str">
        <f t="array" ref="H398">IFERROR(IF(INDEX('Disaggregation Data'!$N$315:$N$466,MATCH(LEFT(X398,255),LEFT('Disaggregation Data'!$J$315:$J$466,255),0))=0,"",INDEX('Disaggregation Data'!$N$315:$N$466,MATCH(LEFT(X398,255),LEFT('Disaggregation Data'!J$315:$J$466,255),0))),"")</f>
        <v/>
      </c>
      <c r="I398" s="431" t="str">
        <f t="array" ref="I398">IFERROR(IF(INDEX('Disaggregation Data'!$Q$315:$Q$466,MATCH(LEFT(X398,255),LEFT('Disaggregation Data'!$J$315:$J$466,255),0))=0,"",INDEX('Disaggregation Data'!$Q$315:$Q$466,MATCH(LEFT(X398,255),LEFT('Disaggregation Data'!J$315:$J$466,255),0))),"")</f>
        <v/>
      </c>
      <c r="J398" s="441" t="str">
        <f t="array" ref="J398">IFERROR(IF(INDEX('Disaggregation Data'!$R$315:$R$466,MATCH(LEFT(X398,255),LEFT('Disaggregation Data'!$J$315:$J$466,255),0))=0,"",INDEX('Disaggregation Data'!$R$315:$R$466,MATCH(LEFT(X398,255),LEFT('Disaggregation Data'!J$315:$J$466,255),0))),"")</f>
        <v/>
      </c>
      <c r="K398" s="526"/>
      <c r="L398" s="526"/>
      <c r="M398" s="526"/>
      <c r="N398" s="526"/>
      <c r="O398" s="526"/>
      <c r="P398" s="526"/>
      <c r="Q398" s="526"/>
      <c r="R398" s="526"/>
      <c r="S398" s="526"/>
      <c r="T398" s="526"/>
      <c r="U398" s="431" t="str">
        <f t="array" ref="U398">IFERROR(IF(INDEX('Disaggregation Data'!$O$315:$O$466,MATCH(LEFT(X398,255),LEFT('Disaggregation Data'!$J$315:$J$466,255),0))=0,"",INDEX('Disaggregation Data'!$O$315:$O$466,MATCH(LEFT(X398,255),LEFT('Disaggregation Data'!J$315:$J$466,255),0))),"")</f>
        <v/>
      </c>
      <c r="V398" s="441" t="str">
        <f t="array" ref="V398">IFERROR(IF(INDEX('Disaggregation Data'!$P$315:$P$466,MATCH(LEFT(X398,255),LEFT('Disaggregation Data'!$J$315:$J$466,255),0))=0,"",INDEX('Disaggregation Data'!$P$315:$P$466,MATCH(LEFT(X398,255),LEFT('Disaggregation Data'!J$315:$J$466,255),0))),"")</f>
        <v/>
      </c>
      <c r="W398" s="527"/>
      <c r="X398" s="527" t="str">
        <f t="shared" si="28"/>
        <v>TCS-1(M): Porcentaje de personas que viven con el VIH  que actualmente reciben tratamiento antirretroviralSexoMujeres</v>
      </c>
      <c r="Y398" s="527">
        <f t="shared" si="29"/>
        <v>1</v>
      </c>
      <c r="Z398" s="527" t="str">
        <f t="shared" si="30"/>
        <v>TCS-1(M): Porcentaje de personas que viven con el VIH  que actualmente reciben tratamiento antirretroviral-1</v>
      </c>
      <c r="AA398" s="527" t="b">
        <f t="shared" si="31"/>
        <v>1</v>
      </c>
      <c r="AB398" s="527" t="s">
        <v>1753</v>
      </c>
      <c r="AC398" s="527" t="str">
        <f t="array" ref="AC398">IFERROR(IF(INDEX('Disaggregation Records'!$G$95:$G$183,MATCH(LEFT(Z398,255),LEFT('Disaggregation Records'!$D$95:$D$183,255),0))=0,"",INDEX('Disaggregation Records'!$G$95:$G$183,MATCH(LEFT(Z398,255),LEFT('Disaggregation Records'!$D$95:$D$183,255),0))),"")</f>
        <v>a1L36000000zoMqEAI</v>
      </c>
      <c r="AD398" s="527" t="s">
        <v>724</v>
      </c>
      <c r="AE398" s="389"/>
      <c r="AF398" s="133"/>
      <c r="AG398" s="133"/>
    </row>
    <row r="399" spans="1:33" ht="47.15" customHeight="1" x14ac:dyDescent="0.45">
      <c r="A399" s="406">
        <v>8</v>
      </c>
      <c r="B399" s="425" t="str">
        <f>IFERROR(VLOOKUP(A399,'Coverage Indicators - Section D'!$A$10:$Y$27,25,FALSE),"")</f>
        <v>TCS-1(M): Porcentaje de personas que viven con el VIH  que actualmente reciben tratamiento antirretroviral</v>
      </c>
      <c r="C399" s="525" t="str">
        <f t="array" ref="C399">IFERROR(IF(INDEX('Disaggregation Records'!$E$95:$E$183,MATCH(LEFT(Z399,255),LEFT('Disaggregation Records'!$D$95:$D$183,255),0))=0,"",INDEX('Disaggregation Records'!$E$95:$E$183,MATCH(LEFT(Z399,255),LEFT('Disaggregation Records'!$D$95:$D$183,255),0))),"")</f>
        <v>Grupo de riesgo objetivo</v>
      </c>
      <c r="D399" s="525" t="str">
        <f t="array" ref="D399">IFERROR(IF(INDEX('Disaggregation Records'!$F$95:$F$183,MATCH(LEFT(Z399,255),LEFT('Disaggregation Records'!$D$95:$D$183,255),0))=0,"",INDEX('Disaggregation Records'!$F$95:$F$183,MATCH(LEFT(Z399,255),LEFT('Disaggregation Records'!$D$95:$D$183,255),0))),"")</f>
        <v>Personas transgénero</v>
      </c>
      <c r="E399" s="427" t="str">
        <f t="array" ref="E399">IFERROR(IF(INDEX('Disaggregation Data'!$K$315:$K$466,MATCH(LEFT(X399,255),LEFT('Disaggregation Data'!$J$315:$J$466,255),0))=0,"",INDEX('Disaggregation Data'!$K$315:$K$466,MATCH(LEFT(X399,255),LEFT('Disaggregation Data'!J$315:$J$466,255),0))),"")</f>
        <v/>
      </c>
      <c r="F399" s="428" t="str">
        <f t="array" ref="F399">IFERROR(IF(INDEX('Disaggregation Data'!$L$315:$L$466,MATCH(LEFT(X399,255),LEFT('Disaggregation Data'!$J$315:$J$466,255),0))=0,"",INDEX('Disaggregation Data'!$L$315:$L$466,MATCH(LEFT(X399,255),LEFT('Disaggregation Data'!J$315:$J$466,255),0))),"")</f>
        <v/>
      </c>
      <c r="G399" s="493" t="str">
        <f t="array" ref="G399">IFERROR(IF(INDEX('Disaggregation Data'!$M$315:$M$466,MATCH(LEFT(X399,255),LEFT('Disaggregation Data'!$J$315:$J$466,255),0))=0,(E399/F399)*100,INDEX('Disaggregation Data'!$M$315:$M$466,MATCH(LEFT(X399,255),LEFT('Disaggregation Data'!J$315:$J$466,255),0))),"")</f>
        <v/>
      </c>
      <c r="H399" s="431" t="str">
        <f t="array" ref="H399">IFERROR(IF(INDEX('Disaggregation Data'!$N$315:$N$466,MATCH(LEFT(X399,255),LEFT('Disaggregation Data'!$J$315:$J$466,255),0))=0,"",INDEX('Disaggregation Data'!$N$315:$N$466,MATCH(LEFT(X399,255),LEFT('Disaggregation Data'!J$315:$J$466,255),0))),"")</f>
        <v/>
      </c>
      <c r="I399" s="431" t="str">
        <f t="array" ref="I399">IFERROR(IF(INDEX('Disaggregation Data'!$Q$315:$Q$466,MATCH(LEFT(X399,255),LEFT('Disaggregation Data'!$J$315:$J$466,255),0))=0,"",INDEX('Disaggregation Data'!$Q$315:$Q$466,MATCH(LEFT(X399,255),LEFT('Disaggregation Data'!J$315:$J$466,255),0))),"")</f>
        <v/>
      </c>
      <c r="J399" s="441" t="str">
        <f t="array" ref="J399">IFERROR(IF(INDEX('Disaggregation Data'!$R$315:$R$466,MATCH(LEFT(X399,255),LEFT('Disaggregation Data'!$J$315:$J$466,255),0))=0,"",INDEX('Disaggregation Data'!$R$315:$R$466,MATCH(LEFT(X399,255),LEFT('Disaggregation Data'!J$315:$J$466,255),0))),"")</f>
        <v/>
      </c>
      <c r="K399" s="526"/>
      <c r="L399" s="526"/>
      <c r="M399" s="526"/>
      <c r="N399" s="526"/>
      <c r="O399" s="526"/>
      <c r="P399" s="526"/>
      <c r="Q399" s="526"/>
      <c r="R399" s="526"/>
      <c r="S399" s="526"/>
      <c r="T399" s="526"/>
      <c r="U399" s="431" t="str">
        <f t="array" ref="U399">IFERROR(IF(INDEX('Disaggregation Data'!$O$315:$O$466,MATCH(LEFT(X399,255),LEFT('Disaggregation Data'!$J$315:$J$466,255),0))=0,"",INDEX('Disaggregation Data'!$O$315:$O$466,MATCH(LEFT(X399,255),LEFT('Disaggregation Data'!J$315:$J$466,255),0))),"")</f>
        <v/>
      </c>
      <c r="V399" s="441" t="str">
        <f t="array" ref="V399">IFERROR(IF(INDEX('Disaggregation Data'!$P$315:$P$466,MATCH(LEFT(X399,255),LEFT('Disaggregation Data'!$J$315:$J$466,255),0))=0,"",INDEX('Disaggregation Data'!$P$315:$P$466,MATCH(LEFT(X399,255),LEFT('Disaggregation Data'!J$315:$J$466,255),0))),"")</f>
        <v/>
      </c>
      <c r="W399" s="527"/>
      <c r="X399" s="527" t="str">
        <f t="shared" si="28"/>
        <v>TCS-1(M): Porcentaje de personas que viven con el VIH  que actualmente reciben tratamiento antirretroviralGrupo de riesgo objetivoPersonas transgénero</v>
      </c>
      <c r="Y399" s="527">
        <f t="shared" si="29"/>
        <v>2</v>
      </c>
      <c r="Z399" s="527" t="str">
        <f t="shared" si="30"/>
        <v>TCS-1(M): Porcentaje de personas que viven con el VIH  que actualmente reciben tratamiento antirretroviral-2</v>
      </c>
      <c r="AA399" s="527" t="b">
        <f t="shared" si="31"/>
        <v>1</v>
      </c>
      <c r="AB399" s="527" t="s">
        <v>1754</v>
      </c>
      <c r="AC399" s="527" t="str">
        <f t="array" ref="AC399">IFERROR(IF(INDEX('Disaggregation Records'!$G$95:$G$183,MATCH(LEFT(Z399,255),LEFT('Disaggregation Records'!$D$95:$D$183,255),0))=0,"",INDEX('Disaggregation Records'!$G$95:$G$183,MATCH(LEFT(Z399,255),LEFT('Disaggregation Records'!$D$95:$D$183,255),0))),"")</f>
        <v>a1L36000000zoMrEAI</v>
      </c>
      <c r="AD399" s="527" t="s">
        <v>724</v>
      </c>
      <c r="AE399" s="389"/>
      <c r="AF399" s="133"/>
      <c r="AG399" s="133"/>
    </row>
    <row r="400" spans="1:33" ht="47.15" customHeight="1" x14ac:dyDescent="0.45">
      <c r="A400" s="406">
        <v>8</v>
      </c>
      <c r="B400" s="425" t="str">
        <f>IFERROR(VLOOKUP(A400,'Coverage Indicators - Section D'!$A$10:$Y$27,25,FALSE),"")</f>
        <v>TCS-1(M): Porcentaje de personas que viven con el VIH  que actualmente reciben tratamiento antirretroviral</v>
      </c>
      <c r="C400" s="525" t="str">
        <f t="array" ref="C400">IFERROR(IF(INDEX('Disaggregation Records'!$E$95:$E$183,MATCH(LEFT(Z400,255),LEFT('Disaggregation Records'!$D$95:$D$183,255),0))=0,"",INDEX('Disaggregation Records'!$E$95:$E$183,MATCH(LEFT(Z400,255),LEFT('Disaggregation Records'!$D$95:$D$183,255),0))),"")</f>
        <v>Edad</v>
      </c>
      <c r="D400" s="525" t="str">
        <f t="array" ref="D400">IFERROR(IF(INDEX('Disaggregation Records'!$F$95:$F$183,MATCH(LEFT(Z400,255),LEFT('Disaggregation Records'!$D$95:$D$183,255),0))=0,"",INDEX('Disaggregation Records'!$F$95:$F$183,MATCH(LEFT(Z400,255),LEFT('Disaggregation Records'!$D$95:$D$183,255),0))),"")</f>
        <v>&lt;15</v>
      </c>
      <c r="E400" s="427" t="str">
        <f t="array" ref="E400">IFERROR(IF(INDEX('Disaggregation Data'!$K$315:$K$466,MATCH(LEFT(X400,255),LEFT('Disaggregation Data'!$J$315:$J$466,255),0))=0,"",INDEX('Disaggregation Data'!$K$315:$K$466,MATCH(LEFT(X400,255),LEFT('Disaggregation Data'!J$315:$J$466,255),0))),"")</f>
        <v/>
      </c>
      <c r="F400" s="428" t="str">
        <f t="array" ref="F400">IFERROR(IF(INDEX('Disaggregation Data'!$L$315:$L$466,MATCH(LEFT(X400,255),LEFT('Disaggregation Data'!$J$315:$J$466,255),0))=0,"",INDEX('Disaggregation Data'!$L$315:$L$466,MATCH(LEFT(X400,255),LEFT('Disaggregation Data'!J$315:$J$466,255),0))),"")</f>
        <v/>
      </c>
      <c r="G400" s="493" t="str">
        <f t="array" ref="G400">IFERROR(IF(INDEX('Disaggregation Data'!$M$315:$M$466,MATCH(LEFT(X400,255),LEFT('Disaggregation Data'!$J$315:$J$466,255),0))=0,(E400/F400)*100,INDEX('Disaggregation Data'!$M$315:$M$466,MATCH(LEFT(X400,255),LEFT('Disaggregation Data'!J$315:$J$466,255),0))),"")</f>
        <v/>
      </c>
      <c r="H400" s="431" t="str">
        <f t="array" ref="H400">IFERROR(IF(INDEX('Disaggregation Data'!$N$315:$N$466,MATCH(LEFT(X400,255),LEFT('Disaggregation Data'!$J$315:$J$466,255),0))=0,"",INDEX('Disaggregation Data'!$N$315:$N$466,MATCH(LEFT(X400,255),LEFT('Disaggregation Data'!J$315:$J$466,255),0))),"")</f>
        <v/>
      </c>
      <c r="I400" s="431" t="str">
        <f t="array" ref="I400">IFERROR(IF(INDEX('Disaggregation Data'!$Q$315:$Q$466,MATCH(LEFT(X400,255),LEFT('Disaggregation Data'!$J$315:$J$466,255),0))=0,"",INDEX('Disaggregation Data'!$Q$315:$Q$466,MATCH(LEFT(X400,255),LEFT('Disaggregation Data'!J$315:$J$466,255),0))),"")</f>
        <v/>
      </c>
      <c r="J400" s="441" t="str">
        <f t="array" ref="J400">IFERROR(IF(INDEX('Disaggregation Data'!$R$315:$R$466,MATCH(LEFT(X400,255),LEFT('Disaggregation Data'!$J$315:$J$466,255),0))=0,"",INDEX('Disaggregation Data'!$R$315:$R$466,MATCH(LEFT(X400,255),LEFT('Disaggregation Data'!J$315:$J$466,255),0))),"")</f>
        <v/>
      </c>
      <c r="K400" s="526"/>
      <c r="L400" s="526"/>
      <c r="M400" s="526"/>
      <c r="N400" s="526"/>
      <c r="O400" s="526"/>
      <c r="P400" s="526"/>
      <c r="Q400" s="526"/>
      <c r="R400" s="526"/>
      <c r="S400" s="526"/>
      <c r="T400" s="526"/>
      <c r="U400" s="431" t="str">
        <f t="array" ref="U400">IFERROR(IF(INDEX('Disaggregation Data'!$O$315:$O$466,MATCH(LEFT(X400,255),LEFT('Disaggregation Data'!$J$315:$J$466,255),0))=0,"",INDEX('Disaggregation Data'!$O$315:$O$466,MATCH(LEFT(X400,255),LEFT('Disaggregation Data'!J$315:$J$466,255),0))),"")</f>
        <v/>
      </c>
      <c r="V400" s="441" t="str">
        <f t="array" ref="V400">IFERROR(IF(INDEX('Disaggregation Data'!$P$315:$P$466,MATCH(LEFT(X400,255),LEFT('Disaggregation Data'!$J$315:$J$466,255),0))=0,"",INDEX('Disaggregation Data'!$P$315:$P$466,MATCH(LEFT(X400,255),LEFT('Disaggregation Data'!J$315:$J$466,255),0))),"")</f>
        <v/>
      </c>
      <c r="W400" s="527"/>
      <c r="X400" s="527" t="str">
        <f t="shared" si="28"/>
        <v>TCS-1(M): Porcentaje de personas que viven con el VIH  que actualmente reciben tratamiento antirretroviralEdad&lt;15</v>
      </c>
      <c r="Y400" s="527">
        <f t="shared" si="29"/>
        <v>3</v>
      </c>
      <c r="Z400" s="527" t="str">
        <f t="shared" si="30"/>
        <v>TCS-1(M): Porcentaje de personas que viven con el VIH  que actualmente reciben tratamiento antirretroviral-3</v>
      </c>
      <c r="AA400" s="527" t="b">
        <f t="shared" si="31"/>
        <v>1</v>
      </c>
      <c r="AB400" s="527" t="s">
        <v>1755</v>
      </c>
      <c r="AC400" s="527" t="str">
        <f t="array" ref="AC400">IFERROR(IF(INDEX('Disaggregation Records'!$G$95:$G$183,MATCH(LEFT(Z400,255),LEFT('Disaggregation Records'!$D$95:$D$183,255),0))=0,"",INDEX('Disaggregation Records'!$G$95:$G$183,MATCH(LEFT(Z400,255),LEFT('Disaggregation Records'!$D$95:$D$183,255),0))),"")</f>
        <v>a1L36000000zoMsEAI</v>
      </c>
      <c r="AD400" s="527" t="s">
        <v>724</v>
      </c>
      <c r="AE400" s="389"/>
      <c r="AF400" s="133"/>
      <c r="AG400" s="133"/>
    </row>
    <row r="401" spans="1:33" ht="47.15" customHeight="1" x14ac:dyDescent="0.45">
      <c r="A401" s="406">
        <v>8</v>
      </c>
      <c r="B401" s="425" t="str">
        <f>IFERROR(VLOOKUP(A401,'Coverage Indicators - Section D'!$A$10:$Y$27,25,FALSE),"")</f>
        <v>TCS-1(M): Porcentaje de personas que viven con el VIH  que actualmente reciben tratamiento antirretroviral</v>
      </c>
      <c r="C401" s="525" t="str">
        <f t="array" ref="C401">IFERROR(IF(INDEX('Disaggregation Records'!$E$95:$E$183,MATCH(LEFT(Z401,255),LEFT('Disaggregation Records'!$D$95:$D$183,255),0))=0,"",INDEX('Disaggregation Records'!$E$95:$E$183,MATCH(LEFT(Z401,255),LEFT('Disaggregation Records'!$D$95:$D$183,255),0))),"")</f>
        <v>Edad</v>
      </c>
      <c r="D401" s="525" t="str">
        <f t="array" ref="D401">IFERROR(IF(INDEX('Disaggregation Records'!$F$95:$F$183,MATCH(LEFT(Z401,255),LEFT('Disaggregation Records'!$D$95:$D$183,255),0))=0,"",INDEX('Disaggregation Records'!$F$95:$F$183,MATCH(LEFT(Z401,255),LEFT('Disaggregation Records'!$D$95:$D$183,255),0))),"")</f>
        <v>15+</v>
      </c>
      <c r="E401" s="427" t="str">
        <f t="array" ref="E401">IFERROR(IF(INDEX('Disaggregation Data'!$K$315:$K$466,MATCH(LEFT(X401,255),LEFT('Disaggregation Data'!$J$315:$J$466,255),0))=0,"",INDEX('Disaggregation Data'!$K$315:$K$466,MATCH(LEFT(X401,255),LEFT('Disaggregation Data'!J$315:$J$466,255),0))),"")</f>
        <v/>
      </c>
      <c r="F401" s="428" t="str">
        <f t="array" ref="F401">IFERROR(IF(INDEX('Disaggregation Data'!$L$315:$L$466,MATCH(LEFT(X401,255),LEFT('Disaggregation Data'!$J$315:$J$466,255),0))=0,"",INDEX('Disaggregation Data'!$L$315:$L$466,MATCH(LEFT(X401,255),LEFT('Disaggregation Data'!J$315:$J$466,255),0))),"")</f>
        <v/>
      </c>
      <c r="G401" s="493" t="str">
        <f t="array" ref="G401">IFERROR(IF(INDEX('Disaggregation Data'!$M$315:$M$466,MATCH(LEFT(X401,255),LEFT('Disaggregation Data'!$J$315:$J$466,255),0))=0,(E401/F401)*100,INDEX('Disaggregation Data'!$M$315:$M$466,MATCH(LEFT(X401,255),LEFT('Disaggregation Data'!J$315:$J$466,255),0))),"")</f>
        <v/>
      </c>
      <c r="H401" s="431" t="str">
        <f t="array" ref="H401">IFERROR(IF(INDEX('Disaggregation Data'!$N$315:$N$466,MATCH(LEFT(X401,255),LEFT('Disaggregation Data'!$J$315:$J$466,255),0))=0,"",INDEX('Disaggregation Data'!$N$315:$N$466,MATCH(LEFT(X401,255),LEFT('Disaggregation Data'!J$315:$J$466,255),0))),"")</f>
        <v/>
      </c>
      <c r="I401" s="431" t="str">
        <f t="array" ref="I401">IFERROR(IF(INDEX('Disaggregation Data'!$Q$315:$Q$466,MATCH(LEFT(X401,255),LEFT('Disaggregation Data'!$J$315:$J$466,255),0))=0,"",INDEX('Disaggregation Data'!$Q$315:$Q$466,MATCH(LEFT(X401,255),LEFT('Disaggregation Data'!J$315:$J$466,255),0))),"")</f>
        <v/>
      </c>
      <c r="J401" s="441" t="str">
        <f t="array" ref="J401">IFERROR(IF(INDEX('Disaggregation Data'!$R$315:$R$466,MATCH(LEFT(X401,255),LEFT('Disaggregation Data'!$J$315:$J$466,255),0))=0,"",INDEX('Disaggregation Data'!$R$315:$R$466,MATCH(LEFT(X401,255),LEFT('Disaggregation Data'!J$315:$J$466,255),0))),"")</f>
        <v/>
      </c>
      <c r="K401" s="526"/>
      <c r="L401" s="526"/>
      <c r="M401" s="526"/>
      <c r="N401" s="526"/>
      <c r="O401" s="526"/>
      <c r="P401" s="526"/>
      <c r="Q401" s="526"/>
      <c r="R401" s="526"/>
      <c r="S401" s="526"/>
      <c r="T401" s="526"/>
      <c r="U401" s="431" t="str">
        <f t="array" ref="U401">IFERROR(IF(INDEX('Disaggregation Data'!$O$315:$O$466,MATCH(LEFT(X401,255),LEFT('Disaggregation Data'!$J$315:$J$466,255),0))=0,"",INDEX('Disaggregation Data'!$O$315:$O$466,MATCH(LEFT(X401,255),LEFT('Disaggregation Data'!J$315:$J$466,255),0))),"")</f>
        <v/>
      </c>
      <c r="V401" s="441" t="str">
        <f t="array" ref="V401">IFERROR(IF(INDEX('Disaggregation Data'!$P$315:$P$466,MATCH(LEFT(X401,255),LEFT('Disaggregation Data'!$J$315:$J$466,255),0))=0,"",INDEX('Disaggregation Data'!$P$315:$P$466,MATCH(LEFT(X401,255),LEFT('Disaggregation Data'!J$315:$J$466,255),0))),"")</f>
        <v/>
      </c>
      <c r="W401" s="527"/>
      <c r="X401" s="527" t="str">
        <f t="shared" si="28"/>
        <v>TCS-1(M): Porcentaje de personas que viven con el VIH  que actualmente reciben tratamiento antirretroviralEdad15+</v>
      </c>
      <c r="Y401" s="527">
        <f t="shared" si="29"/>
        <v>4</v>
      </c>
      <c r="Z401" s="527" t="str">
        <f t="shared" si="30"/>
        <v>TCS-1(M): Porcentaje de personas que viven con el VIH  que actualmente reciben tratamiento antirretroviral-4</v>
      </c>
      <c r="AA401" s="527" t="b">
        <f t="shared" si="31"/>
        <v>1</v>
      </c>
      <c r="AB401" s="527" t="s">
        <v>1756</v>
      </c>
      <c r="AC401" s="527" t="str">
        <f t="array" ref="AC401">IFERROR(IF(INDEX('Disaggregation Records'!$G$95:$G$183,MATCH(LEFT(Z401,255),LEFT('Disaggregation Records'!$D$95:$D$183,255),0))=0,"",INDEX('Disaggregation Records'!$G$95:$G$183,MATCH(LEFT(Z401,255),LEFT('Disaggregation Records'!$D$95:$D$183,255),0))),"")</f>
        <v>a1L36000000zoMtEAI</v>
      </c>
      <c r="AD401" s="527" t="s">
        <v>724</v>
      </c>
      <c r="AE401" s="389"/>
      <c r="AF401" s="133"/>
      <c r="AG401" s="133"/>
    </row>
    <row r="402" spans="1:33" ht="47.15" customHeight="1" x14ac:dyDescent="0.45">
      <c r="A402" s="406">
        <v>8</v>
      </c>
      <c r="B402" s="425" t="str">
        <f>IFERROR(VLOOKUP(A402,'Coverage Indicators - Section D'!$A$10:$Y$27,25,FALSE),"")</f>
        <v>TCS-1(M): Porcentaje de personas que viven con el VIH  que actualmente reciben tratamiento antirretroviral</v>
      </c>
      <c r="C402" s="525" t="str">
        <f t="array" ref="C402">IFERROR(IF(INDEX('Disaggregation Records'!$E$95:$E$183,MATCH(LEFT(Z402,255),LEFT('Disaggregation Records'!$D$95:$D$183,255),0))=0,"",INDEX('Disaggregation Records'!$E$95:$E$183,MATCH(LEFT(Z402,255),LEFT('Disaggregation Records'!$D$95:$D$183,255),0))),"")</f>
        <v>Edad | Sexo</v>
      </c>
      <c r="D402" s="525" t="str">
        <f t="array" ref="D402">IFERROR(IF(INDEX('Disaggregation Records'!$F$95:$F$183,MATCH(LEFT(Z402,255),LEFT('Disaggregation Records'!$D$95:$D$183,255),0))=0,"",INDEX('Disaggregation Records'!$F$95:$F$183,MATCH(LEFT(Z402,255),LEFT('Disaggregation Records'!$D$95:$D$183,255),0))),"")</f>
        <v>15-24 hombres</v>
      </c>
      <c r="E402" s="427" t="str">
        <f t="array" ref="E402">IFERROR(IF(INDEX('Disaggregation Data'!$K$315:$K$466,MATCH(LEFT(X402,255),LEFT('Disaggregation Data'!$J$315:$J$466,255),0))=0,"",INDEX('Disaggregation Data'!$K$315:$K$466,MATCH(LEFT(X402,255),LEFT('Disaggregation Data'!J$315:$J$466,255),0))),"")</f>
        <v/>
      </c>
      <c r="F402" s="428" t="str">
        <f t="array" ref="F402">IFERROR(IF(INDEX('Disaggregation Data'!$L$315:$L$466,MATCH(LEFT(X402,255),LEFT('Disaggregation Data'!$J$315:$J$466,255),0))=0,"",INDEX('Disaggregation Data'!$L$315:$L$466,MATCH(LEFT(X402,255),LEFT('Disaggregation Data'!J$315:$J$466,255),0))),"")</f>
        <v/>
      </c>
      <c r="G402" s="493" t="str">
        <f t="array" ref="G402">IFERROR(IF(INDEX('Disaggregation Data'!$M$315:$M$466,MATCH(LEFT(X402,255),LEFT('Disaggregation Data'!$J$315:$J$466,255),0))=0,(E402/F402)*100,INDEX('Disaggregation Data'!$M$315:$M$466,MATCH(LEFT(X402,255),LEFT('Disaggregation Data'!J$315:$J$466,255),0))),"")</f>
        <v/>
      </c>
      <c r="H402" s="431" t="str">
        <f t="array" ref="H402">IFERROR(IF(INDEX('Disaggregation Data'!$N$315:$N$466,MATCH(LEFT(X402,255),LEFT('Disaggregation Data'!$J$315:$J$466,255),0))=0,"",INDEX('Disaggregation Data'!$N$315:$N$466,MATCH(LEFT(X402,255),LEFT('Disaggregation Data'!J$315:$J$466,255),0))),"")</f>
        <v/>
      </c>
      <c r="I402" s="431" t="str">
        <f t="array" ref="I402">IFERROR(IF(INDEX('Disaggregation Data'!$Q$315:$Q$466,MATCH(LEFT(X402,255),LEFT('Disaggregation Data'!$J$315:$J$466,255),0))=0,"",INDEX('Disaggregation Data'!$Q$315:$Q$466,MATCH(LEFT(X402,255),LEFT('Disaggregation Data'!J$315:$J$466,255),0))),"")</f>
        <v/>
      </c>
      <c r="J402" s="441" t="str">
        <f t="array" ref="J402">IFERROR(IF(INDEX('Disaggregation Data'!$R$315:$R$466,MATCH(LEFT(X402,255),LEFT('Disaggregation Data'!$J$315:$J$466,255),0))=0,"",INDEX('Disaggregation Data'!$R$315:$R$466,MATCH(LEFT(X402,255),LEFT('Disaggregation Data'!J$315:$J$466,255),0))),"")</f>
        <v/>
      </c>
      <c r="K402" s="526"/>
      <c r="L402" s="526"/>
      <c r="M402" s="526"/>
      <c r="N402" s="526"/>
      <c r="O402" s="526"/>
      <c r="P402" s="526"/>
      <c r="Q402" s="526"/>
      <c r="R402" s="526"/>
      <c r="S402" s="526"/>
      <c r="T402" s="526"/>
      <c r="U402" s="431" t="str">
        <f t="array" ref="U402">IFERROR(IF(INDEX('Disaggregation Data'!$O$315:$O$466,MATCH(LEFT(X402,255),LEFT('Disaggregation Data'!$J$315:$J$466,255),0))=0,"",INDEX('Disaggregation Data'!$O$315:$O$466,MATCH(LEFT(X402,255),LEFT('Disaggregation Data'!J$315:$J$466,255),0))),"")</f>
        <v/>
      </c>
      <c r="V402" s="441" t="str">
        <f t="array" ref="V402">IFERROR(IF(INDEX('Disaggregation Data'!$P$315:$P$466,MATCH(LEFT(X402,255),LEFT('Disaggregation Data'!$J$315:$J$466,255),0))=0,"",INDEX('Disaggregation Data'!$P$315:$P$466,MATCH(LEFT(X402,255),LEFT('Disaggregation Data'!J$315:$J$466,255),0))),"")</f>
        <v/>
      </c>
      <c r="W402" s="527"/>
      <c r="X402" s="527" t="str">
        <f t="shared" si="28"/>
        <v>TCS-1(M): Porcentaje de personas que viven con el VIH  que actualmente reciben tratamiento antirretroviralEdad | Sexo15-24 hombres</v>
      </c>
      <c r="Y402" s="527">
        <f t="shared" si="29"/>
        <v>5</v>
      </c>
      <c r="Z402" s="527" t="str">
        <f t="shared" si="30"/>
        <v>TCS-1(M): Porcentaje de personas que viven con el VIH  que actualmente reciben tratamiento antirretroviral-5</v>
      </c>
      <c r="AA402" s="527" t="b">
        <f t="shared" si="31"/>
        <v>1</v>
      </c>
      <c r="AB402" s="527" t="s">
        <v>1757</v>
      </c>
      <c r="AC402" s="527" t="str">
        <f t="array" ref="AC402">IFERROR(IF(INDEX('Disaggregation Records'!$G$95:$G$183,MATCH(LEFT(Z402,255),LEFT('Disaggregation Records'!$D$95:$D$183,255),0))=0,"",INDEX('Disaggregation Records'!$G$95:$G$183,MATCH(LEFT(Z402,255),LEFT('Disaggregation Records'!$D$95:$D$183,255),0))),"")</f>
        <v>a1L36000000zoO2EAI</v>
      </c>
      <c r="AD402" s="527" t="s">
        <v>724</v>
      </c>
      <c r="AE402" s="389"/>
      <c r="AF402" s="133"/>
      <c r="AG402" s="133"/>
    </row>
    <row r="403" spans="1:33" ht="47.15" customHeight="1" x14ac:dyDescent="0.45">
      <c r="A403" s="406">
        <v>8</v>
      </c>
      <c r="B403" s="425" t="str">
        <f>IFERROR(VLOOKUP(A403,'Coverage Indicators - Section D'!$A$10:$Y$27,25,FALSE),"")</f>
        <v>TCS-1(M): Porcentaje de personas que viven con el VIH  que actualmente reciben tratamiento antirretroviral</v>
      </c>
      <c r="C403" s="525" t="str">
        <f t="array" ref="C403">IFERROR(IF(INDEX('Disaggregation Records'!$E$95:$E$183,MATCH(LEFT(Z403,255),LEFT('Disaggregation Records'!$D$95:$D$183,255),0))=0,"",INDEX('Disaggregation Records'!$E$95:$E$183,MATCH(LEFT(Z403,255),LEFT('Disaggregation Records'!$D$95:$D$183,255),0))),"")</f>
        <v>Edad | Sexo</v>
      </c>
      <c r="D403" s="525" t="str">
        <f t="array" ref="D403">IFERROR(IF(INDEX('Disaggregation Records'!$F$95:$F$183,MATCH(LEFT(Z403,255),LEFT('Disaggregation Records'!$D$95:$D$183,255),0))=0,"",INDEX('Disaggregation Records'!$F$95:$F$183,MATCH(LEFT(Z403,255),LEFT('Disaggregation Records'!$D$95:$D$183,255),0))),"")</f>
        <v>15-19 hombres</v>
      </c>
      <c r="E403" s="427" t="str">
        <f t="array" ref="E403">IFERROR(IF(INDEX('Disaggregation Data'!$K$315:$K$466,MATCH(LEFT(X403,255),LEFT('Disaggregation Data'!$J$315:$J$466,255),0))=0,"",INDEX('Disaggregation Data'!$K$315:$K$466,MATCH(LEFT(X403,255),LEFT('Disaggregation Data'!J$315:$J$466,255),0))),"")</f>
        <v/>
      </c>
      <c r="F403" s="428" t="str">
        <f t="array" ref="F403">IFERROR(IF(INDEX('Disaggregation Data'!$L$315:$L$466,MATCH(LEFT(X403,255),LEFT('Disaggregation Data'!$J$315:$J$466,255),0))=0,"",INDEX('Disaggregation Data'!$L$315:$L$466,MATCH(LEFT(X403,255),LEFT('Disaggregation Data'!J$315:$J$466,255),0))),"")</f>
        <v/>
      </c>
      <c r="G403" s="493" t="str">
        <f t="array" ref="G403">IFERROR(IF(INDEX('Disaggregation Data'!$M$315:$M$466,MATCH(LEFT(X403,255),LEFT('Disaggregation Data'!$J$315:$J$466,255),0))=0,(E403/F403)*100,INDEX('Disaggregation Data'!$M$315:$M$466,MATCH(LEFT(X403,255),LEFT('Disaggregation Data'!J$315:$J$466,255),0))),"")</f>
        <v/>
      </c>
      <c r="H403" s="431" t="str">
        <f t="array" ref="H403">IFERROR(IF(INDEX('Disaggregation Data'!$N$315:$N$466,MATCH(LEFT(X403,255),LEFT('Disaggregation Data'!$J$315:$J$466,255),0))=0,"",INDEX('Disaggregation Data'!$N$315:$N$466,MATCH(LEFT(X403,255),LEFT('Disaggregation Data'!J$315:$J$466,255),0))),"")</f>
        <v/>
      </c>
      <c r="I403" s="431" t="str">
        <f t="array" ref="I403">IFERROR(IF(INDEX('Disaggregation Data'!$Q$315:$Q$466,MATCH(LEFT(X403,255),LEFT('Disaggregation Data'!$J$315:$J$466,255),0))=0,"",INDEX('Disaggregation Data'!$Q$315:$Q$466,MATCH(LEFT(X403,255),LEFT('Disaggregation Data'!J$315:$J$466,255),0))),"")</f>
        <v/>
      </c>
      <c r="J403" s="441" t="str">
        <f t="array" ref="J403">IFERROR(IF(INDEX('Disaggregation Data'!$R$315:$R$466,MATCH(LEFT(X403,255),LEFT('Disaggregation Data'!$J$315:$J$466,255),0))=0,"",INDEX('Disaggregation Data'!$R$315:$R$466,MATCH(LEFT(X403,255),LEFT('Disaggregation Data'!J$315:$J$466,255),0))),"")</f>
        <v/>
      </c>
      <c r="K403" s="526"/>
      <c r="L403" s="526"/>
      <c r="M403" s="526"/>
      <c r="N403" s="526"/>
      <c r="O403" s="526"/>
      <c r="P403" s="526"/>
      <c r="Q403" s="526"/>
      <c r="R403" s="526"/>
      <c r="S403" s="526"/>
      <c r="T403" s="526"/>
      <c r="U403" s="431" t="str">
        <f t="array" ref="U403">IFERROR(IF(INDEX('Disaggregation Data'!$O$315:$O$466,MATCH(LEFT(X403,255),LEFT('Disaggregation Data'!$J$315:$J$466,255),0))=0,"",INDEX('Disaggregation Data'!$O$315:$O$466,MATCH(LEFT(X403,255),LEFT('Disaggregation Data'!J$315:$J$466,255),0))),"")</f>
        <v/>
      </c>
      <c r="V403" s="441" t="str">
        <f t="array" ref="V403">IFERROR(IF(INDEX('Disaggregation Data'!$P$315:$P$466,MATCH(LEFT(X403,255),LEFT('Disaggregation Data'!$J$315:$J$466,255),0))=0,"",INDEX('Disaggregation Data'!$P$315:$P$466,MATCH(LEFT(X403,255),LEFT('Disaggregation Data'!J$315:$J$466,255),0))),"")</f>
        <v/>
      </c>
      <c r="W403" s="527"/>
      <c r="X403" s="527" t="str">
        <f t="shared" si="28"/>
        <v>TCS-1(M): Porcentaje de personas que viven con el VIH  que actualmente reciben tratamiento antirretroviralEdad | Sexo15-19 hombres</v>
      </c>
      <c r="Y403" s="527">
        <f t="shared" si="29"/>
        <v>6</v>
      </c>
      <c r="Z403" s="527" t="str">
        <f t="shared" si="30"/>
        <v>TCS-1(M): Porcentaje de personas que viven con el VIH  que actualmente reciben tratamiento antirretroviral-6</v>
      </c>
      <c r="AA403" s="527" t="b">
        <f t="shared" si="31"/>
        <v>1</v>
      </c>
      <c r="AB403" s="527" t="s">
        <v>1758</v>
      </c>
      <c r="AC403" s="527" t="str">
        <f t="array" ref="AC403">IFERROR(IF(INDEX('Disaggregation Records'!$G$95:$G$183,MATCH(LEFT(Z403,255),LEFT('Disaggregation Records'!$D$95:$D$183,255),0))=0,"",INDEX('Disaggregation Records'!$G$95:$G$183,MATCH(LEFT(Z403,255),LEFT('Disaggregation Records'!$D$95:$D$183,255),0))),"")</f>
        <v>a1L36000002NzjpEAC</v>
      </c>
      <c r="AD403" s="527" t="s">
        <v>724</v>
      </c>
      <c r="AE403" s="389"/>
      <c r="AF403" s="133"/>
      <c r="AG403" s="133"/>
    </row>
    <row r="404" spans="1:33" ht="47.15" customHeight="1" x14ac:dyDescent="0.45">
      <c r="A404" s="406">
        <v>8</v>
      </c>
      <c r="B404" s="425" t="str">
        <f>IFERROR(VLOOKUP(A404,'Coverage Indicators - Section D'!$A$10:$Y$27,25,FALSE),"")</f>
        <v>TCS-1(M): Porcentaje de personas que viven con el VIH  que actualmente reciben tratamiento antirretroviral</v>
      </c>
      <c r="C404" s="525" t="str">
        <f t="array" ref="C404">IFERROR(IF(INDEX('Disaggregation Records'!$E$95:$E$183,MATCH(LEFT(Z404,255),LEFT('Disaggregation Records'!$D$95:$D$183,255),0))=0,"",INDEX('Disaggregation Records'!$E$95:$E$183,MATCH(LEFT(Z404,255),LEFT('Disaggregation Records'!$D$95:$D$183,255),0))),"")</f>
        <v>Edad | Sexo</v>
      </c>
      <c r="D404" s="525" t="str">
        <f t="array" ref="D404">IFERROR(IF(INDEX('Disaggregation Records'!$F$95:$F$183,MATCH(LEFT(Z404,255),LEFT('Disaggregation Records'!$D$95:$D$183,255),0))=0,"",INDEX('Disaggregation Records'!$F$95:$F$183,MATCH(LEFT(Z404,255),LEFT('Disaggregation Records'!$D$95:$D$183,255),0))),"")</f>
        <v>20-24 hombres</v>
      </c>
      <c r="E404" s="427" t="str">
        <f t="array" ref="E404">IFERROR(IF(INDEX('Disaggregation Data'!$K$315:$K$466,MATCH(LEFT(X404,255),LEFT('Disaggregation Data'!$J$315:$J$466,255),0))=0,"",INDEX('Disaggregation Data'!$K$315:$K$466,MATCH(LEFT(X404,255),LEFT('Disaggregation Data'!J$315:$J$466,255),0))),"")</f>
        <v/>
      </c>
      <c r="F404" s="428" t="str">
        <f t="array" ref="F404">IFERROR(IF(INDEX('Disaggregation Data'!$L$315:$L$466,MATCH(LEFT(X404,255),LEFT('Disaggregation Data'!$J$315:$J$466,255),0))=0,"",INDEX('Disaggregation Data'!$L$315:$L$466,MATCH(LEFT(X404,255),LEFT('Disaggregation Data'!J$315:$J$466,255),0))),"")</f>
        <v/>
      </c>
      <c r="G404" s="493" t="str">
        <f t="array" ref="G404">IFERROR(IF(INDEX('Disaggregation Data'!$M$315:$M$466,MATCH(LEFT(X404,255),LEFT('Disaggregation Data'!$J$315:$J$466,255),0))=0,(E404/F404)*100,INDEX('Disaggregation Data'!$M$315:$M$466,MATCH(LEFT(X404,255),LEFT('Disaggregation Data'!J$315:$J$466,255),0))),"")</f>
        <v/>
      </c>
      <c r="H404" s="431" t="str">
        <f t="array" ref="H404">IFERROR(IF(INDEX('Disaggregation Data'!$N$315:$N$466,MATCH(LEFT(X404,255),LEFT('Disaggregation Data'!$J$315:$J$466,255),0))=0,"",INDEX('Disaggregation Data'!$N$315:$N$466,MATCH(LEFT(X404,255),LEFT('Disaggregation Data'!J$315:$J$466,255),0))),"")</f>
        <v/>
      </c>
      <c r="I404" s="431" t="str">
        <f t="array" ref="I404">IFERROR(IF(INDEX('Disaggregation Data'!$Q$315:$Q$466,MATCH(LEFT(X404,255),LEFT('Disaggregation Data'!$J$315:$J$466,255),0))=0,"",INDEX('Disaggregation Data'!$Q$315:$Q$466,MATCH(LEFT(X404,255),LEFT('Disaggregation Data'!J$315:$J$466,255),0))),"")</f>
        <v/>
      </c>
      <c r="J404" s="441" t="str">
        <f t="array" ref="J404">IFERROR(IF(INDEX('Disaggregation Data'!$R$315:$R$466,MATCH(LEFT(X404,255),LEFT('Disaggregation Data'!$J$315:$J$466,255),0))=0,"",INDEX('Disaggregation Data'!$R$315:$R$466,MATCH(LEFT(X404,255),LEFT('Disaggregation Data'!J$315:$J$466,255),0))),"")</f>
        <v/>
      </c>
      <c r="K404" s="526"/>
      <c r="L404" s="526"/>
      <c r="M404" s="526"/>
      <c r="N404" s="526"/>
      <c r="O404" s="526"/>
      <c r="P404" s="526"/>
      <c r="Q404" s="526"/>
      <c r="R404" s="526"/>
      <c r="S404" s="526"/>
      <c r="T404" s="526"/>
      <c r="U404" s="431" t="str">
        <f t="array" ref="U404">IFERROR(IF(INDEX('Disaggregation Data'!$O$315:$O$466,MATCH(LEFT(X404,255),LEFT('Disaggregation Data'!$J$315:$J$466,255),0))=0,"",INDEX('Disaggregation Data'!$O$315:$O$466,MATCH(LEFT(X404,255),LEFT('Disaggregation Data'!J$315:$J$466,255),0))),"")</f>
        <v/>
      </c>
      <c r="V404" s="441" t="str">
        <f t="array" ref="V404">IFERROR(IF(INDEX('Disaggregation Data'!$P$315:$P$466,MATCH(LEFT(X404,255),LEFT('Disaggregation Data'!$J$315:$J$466,255),0))=0,"",INDEX('Disaggregation Data'!$P$315:$P$466,MATCH(LEFT(X404,255),LEFT('Disaggregation Data'!J$315:$J$466,255),0))),"")</f>
        <v/>
      </c>
      <c r="W404" s="527"/>
      <c r="X404" s="527" t="str">
        <f t="shared" si="28"/>
        <v>TCS-1(M): Porcentaje de personas que viven con el VIH  que actualmente reciben tratamiento antirretroviralEdad | Sexo20-24 hombres</v>
      </c>
      <c r="Y404" s="527">
        <f t="shared" si="29"/>
        <v>7</v>
      </c>
      <c r="Z404" s="527" t="str">
        <f t="shared" si="30"/>
        <v>TCS-1(M): Porcentaje de personas que viven con el VIH  que actualmente reciben tratamiento antirretroviral-7</v>
      </c>
      <c r="AA404" s="527" t="b">
        <f t="shared" si="31"/>
        <v>1</v>
      </c>
      <c r="AB404" s="527" t="s">
        <v>1759</v>
      </c>
      <c r="AC404" s="527" t="str">
        <f t="array" ref="AC404">IFERROR(IF(INDEX('Disaggregation Records'!$G$95:$G$183,MATCH(LEFT(Z404,255),LEFT('Disaggregation Records'!$D$95:$D$183,255),0))=0,"",INDEX('Disaggregation Records'!$G$95:$G$183,MATCH(LEFT(Z404,255),LEFT('Disaggregation Records'!$D$95:$D$183,255),0))),"")</f>
        <v>a1L36000002NzjqEAC</v>
      </c>
      <c r="AD404" s="527" t="s">
        <v>724</v>
      </c>
      <c r="AE404" s="389"/>
      <c r="AF404" s="133"/>
      <c r="AG404" s="133"/>
    </row>
    <row r="405" spans="1:33" ht="47.15" customHeight="1" x14ac:dyDescent="0.45">
      <c r="A405" s="406">
        <v>8</v>
      </c>
      <c r="B405" s="425" t="str">
        <f>IFERROR(VLOOKUP(A405,'Coverage Indicators - Section D'!$A$10:$Y$27,25,FALSE),"")</f>
        <v>TCS-1(M): Porcentaje de personas que viven con el VIH  que actualmente reciben tratamiento antirretroviral</v>
      </c>
      <c r="C405" s="525" t="str">
        <f t="array" ref="C405">IFERROR(IF(INDEX('Disaggregation Records'!$E$95:$E$183,MATCH(LEFT(Z405,255),LEFT('Disaggregation Records'!$D$95:$D$183,255),0))=0,"",INDEX('Disaggregation Records'!$E$95:$E$183,MATCH(LEFT(Z405,255),LEFT('Disaggregation Records'!$D$95:$D$183,255),0))),"")</f>
        <v>Grupo de riesgo objetivo</v>
      </c>
      <c r="D405" s="525" t="str">
        <f t="array" ref="D405">IFERROR(IF(INDEX('Disaggregation Records'!$F$95:$F$183,MATCH(LEFT(Z405,255),LEFT('Disaggregation Records'!$D$95:$D$183,255),0))=0,"",INDEX('Disaggregation Records'!$F$95:$F$183,MATCH(LEFT(Z405,255),LEFT('Disaggregation Records'!$D$95:$D$183,255),0))),"")</f>
        <v>HSH</v>
      </c>
      <c r="E405" s="427" t="str">
        <f t="array" ref="E405">IFERROR(IF(INDEX('Disaggregation Data'!$K$315:$K$466,MATCH(LEFT(X405,255),LEFT('Disaggregation Data'!$J$315:$J$466,255),0))=0,"",INDEX('Disaggregation Data'!$K$315:$K$466,MATCH(LEFT(X405,255),LEFT('Disaggregation Data'!J$315:$J$466,255),0))),"")</f>
        <v/>
      </c>
      <c r="F405" s="428" t="str">
        <f t="array" ref="F405">IFERROR(IF(INDEX('Disaggregation Data'!$L$315:$L$466,MATCH(LEFT(X405,255),LEFT('Disaggregation Data'!$J$315:$J$466,255),0))=0,"",INDEX('Disaggregation Data'!$L$315:$L$466,MATCH(LEFT(X405,255),LEFT('Disaggregation Data'!J$315:$J$466,255),0))),"")</f>
        <v/>
      </c>
      <c r="G405" s="493" t="str">
        <f t="array" ref="G405">IFERROR(IF(INDEX('Disaggregation Data'!$M$315:$M$466,MATCH(LEFT(X405,255),LEFT('Disaggregation Data'!$J$315:$J$466,255),0))=0,(E405/F405)*100,INDEX('Disaggregation Data'!$M$315:$M$466,MATCH(LEFT(X405,255),LEFT('Disaggregation Data'!J$315:$J$466,255),0))),"")</f>
        <v/>
      </c>
      <c r="H405" s="431" t="str">
        <f t="array" ref="H405">IFERROR(IF(INDEX('Disaggregation Data'!$N$315:$N$466,MATCH(LEFT(X405,255),LEFT('Disaggregation Data'!$J$315:$J$466,255),0))=0,"",INDEX('Disaggregation Data'!$N$315:$N$466,MATCH(LEFT(X405,255),LEFT('Disaggregation Data'!J$315:$J$466,255),0))),"")</f>
        <v/>
      </c>
      <c r="I405" s="431" t="str">
        <f t="array" ref="I405">IFERROR(IF(INDEX('Disaggregation Data'!$Q$315:$Q$466,MATCH(LEFT(X405,255),LEFT('Disaggregation Data'!$J$315:$J$466,255),0))=0,"",INDEX('Disaggregation Data'!$Q$315:$Q$466,MATCH(LEFT(X405,255),LEFT('Disaggregation Data'!J$315:$J$466,255),0))),"")</f>
        <v/>
      </c>
      <c r="J405" s="441" t="str">
        <f t="array" ref="J405">IFERROR(IF(INDEX('Disaggregation Data'!$R$315:$R$466,MATCH(LEFT(X405,255),LEFT('Disaggregation Data'!$J$315:$J$466,255),0))=0,"",INDEX('Disaggregation Data'!$R$315:$R$466,MATCH(LEFT(X405,255),LEFT('Disaggregation Data'!J$315:$J$466,255),0))),"")</f>
        <v/>
      </c>
      <c r="K405" s="526"/>
      <c r="L405" s="526"/>
      <c r="M405" s="526"/>
      <c r="N405" s="526"/>
      <c r="O405" s="526"/>
      <c r="P405" s="526"/>
      <c r="Q405" s="526"/>
      <c r="R405" s="526"/>
      <c r="S405" s="526"/>
      <c r="T405" s="526"/>
      <c r="U405" s="431" t="str">
        <f t="array" ref="U405">IFERROR(IF(INDEX('Disaggregation Data'!$O$315:$O$466,MATCH(LEFT(X405,255),LEFT('Disaggregation Data'!$J$315:$J$466,255),0))=0,"",INDEX('Disaggregation Data'!$O$315:$O$466,MATCH(LEFT(X405,255),LEFT('Disaggregation Data'!J$315:$J$466,255),0))),"")</f>
        <v/>
      </c>
      <c r="V405" s="441" t="str">
        <f t="array" ref="V405">IFERROR(IF(INDEX('Disaggregation Data'!$P$315:$P$466,MATCH(LEFT(X405,255),LEFT('Disaggregation Data'!$J$315:$J$466,255),0))=0,"",INDEX('Disaggregation Data'!$P$315:$P$466,MATCH(LEFT(X405,255),LEFT('Disaggregation Data'!J$315:$J$466,255),0))),"")</f>
        <v/>
      </c>
      <c r="W405" s="527"/>
      <c r="X405" s="527" t="str">
        <f t="shared" si="28"/>
        <v>TCS-1(M): Porcentaje de personas que viven con el VIH  que actualmente reciben tratamiento antirretroviralGrupo de riesgo objetivoHSH</v>
      </c>
      <c r="Y405" s="527">
        <f t="shared" si="29"/>
        <v>8</v>
      </c>
      <c r="Z405" s="527" t="str">
        <f t="shared" si="30"/>
        <v>TCS-1(M): Porcentaje de personas que viven con el VIH  que actualmente reciben tratamiento antirretroviral-8</v>
      </c>
      <c r="AA405" s="527" t="b">
        <f t="shared" si="31"/>
        <v>1</v>
      </c>
      <c r="AB405" s="527" t="s">
        <v>1760</v>
      </c>
      <c r="AC405" s="527" t="str">
        <f t="array" ref="AC405">IFERROR(IF(INDEX('Disaggregation Records'!$G$95:$G$183,MATCH(LEFT(Z405,255),LEFT('Disaggregation Records'!$D$95:$D$183,255),0))=0,"",INDEX('Disaggregation Records'!$G$95:$G$183,MATCH(LEFT(Z405,255),LEFT('Disaggregation Records'!$D$95:$D$183,255),0))),"")</f>
        <v>a1L36000002NzjrEAC</v>
      </c>
      <c r="AD405" s="527" t="s">
        <v>724</v>
      </c>
      <c r="AE405" s="389"/>
      <c r="AF405" s="133"/>
      <c r="AG405" s="133"/>
    </row>
    <row r="406" spans="1:33" ht="47.15" customHeight="1" x14ac:dyDescent="0.45">
      <c r="A406" s="406">
        <v>8</v>
      </c>
      <c r="B406" s="425" t="str">
        <f>IFERROR(VLOOKUP(A406,'Coverage Indicators - Section D'!$A$10:$Y$27,25,FALSE),"")</f>
        <v>TCS-1(M): Porcentaje de personas que viven con el VIH  que actualmente reciben tratamiento antirretroviral</v>
      </c>
      <c r="C406" s="525" t="str">
        <f t="array" ref="C406">IFERROR(IF(INDEX('Disaggregation Records'!$E$95:$E$183,MATCH(LEFT(Z406,255),LEFT('Disaggregation Records'!$D$95:$D$183,255),0))=0,"",INDEX('Disaggregation Records'!$E$95:$E$183,MATCH(LEFT(Z406,255),LEFT('Disaggregation Records'!$D$95:$D$183,255),0))),"")</f>
        <v>Grupo de riesgo objetivo</v>
      </c>
      <c r="D406" s="525" t="str">
        <f t="array" ref="D406">IFERROR(IF(INDEX('Disaggregation Records'!$F$95:$F$183,MATCH(LEFT(Z406,255),LEFT('Disaggregation Records'!$D$95:$D$183,255),0))=0,"",INDEX('Disaggregation Records'!$F$95:$F$183,MATCH(LEFT(Z406,255),LEFT('Disaggregation Records'!$D$95:$D$183,255),0))),"")</f>
        <v>Trabajadores sexuales</v>
      </c>
      <c r="E406" s="427" t="str">
        <f t="array" ref="E406">IFERROR(IF(INDEX('Disaggregation Data'!$K$315:$K$466,MATCH(LEFT(X406,255),LEFT('Disaggregation Data'!$J$315:$J$466,255),0))=0,"",INDEX('Disaggregation Data'!$K$315:$K$466,MATCH(LEFT(X406,255),LEFT('Disaggregation Data'!J$315:$J$466,255),0))),"")</f>
        <v/>
      </c>
      <c r="F406" s="428" t="str">
        <f t="array" ref="F406">IFERROR(IF(INDEX('Disaggregation Data'!$L$315:$L$466,MATCH(LEFT(X406,255),LEFT('Disaggregation Data'!$J$315:$J$466,255),0))=0,"",INDEX('Disaggregation Data'!$L$315:$L$466,MATCH(LEFT(X406,255),LEFT('Disaggregation Data'!J$315:$J$466,255),0))),"")</f>
        <v/>
      </c>
      <c r="G406" s="493" t="str">
        <f t="array" ref="G406">IFERROR(IF(INDEX('Disaggregation Data'!$M$315:$M$466,MATCH(LEFT(X406,255),LEFT('Disaggregation Data'!$J$315:$J$466,255),0))=0,(E406/F406)*100,INDEX('Disaggregation Data'!$M$315:$M$466,MATCH(LEFT(X406,255),LEFT('Disaggregation Data'!J$315:$J$466,255),0))),"")</f>
        <v/>
      </c>
      <c r="H406" s="431" t="str">
        <f t="array" ref="H406">IFERROR(IF(INDEX('Disaggregation Data'!$N$315:$N$466,MATCH(LEFT(X406,255),LEFT('Disaggregation Data'!$J$315:$J$466,255),0))=0,"",INDEX('Disaggregation Data'!$N$315:$N$466,MATCH(LEFT(X406,255),LEFT('Disaggregation Data'!J$315:$J$466,255),0))),"")</f>
        <v/>
      </c>
      <c r="I406" s="431" t="str">
        <f t="array" ref="I406">IFERROR(IF(INDEX('Disaggregation Data'!$Q$315:$Q$466,MATCH(LEFT(X406,255),LEFT('Disaggregation Data'!$J$315:$J$466,255),0))=0,"",INDEX('Disaggregation Data'!$Q$315:$Q$466,MATCH(LEFT(X406,255),LEFT('Disaggregation Data'!J$315:$J$466,255),0))),"")</f>
        <v/>
      </c>
      <c r="J406" s="441" t="str">
        <f t="array" ref="J406">IFERROR(IF(INDEX('Disaggregation Data'!$R$315:$R$466,MATCH(LEFT(X406,255),LEFT('Disaggregation Data'!$J$315:$J$466,255),0))=0,"",INDEX('Disaggregation Data'!$R$315:$R$466,MATCH(LEFT(X406,255),LEFT('Disaggregation Data'!J$315:$J$466,255),0))),"")</f>
        <v/>
      </c>
      <c r="K406" s="526"/>
      <c r="L406" s="526"/>
      <c r="M406" s="526"/>
      <c r="N406" s="526"/>
      <c r="O406" s="526"/>
      <c r="P406" s="526"/>
      <c r="Q406" s="526"/>
      <c r="R406" s="526"/>
      <c r="S406" s="526"/>
      <c r="T406" s="526"/>
      <c r="U406" s="431" t="str">
        <f t="array" ref="U406">IFERROR(IF(INDEX('Disaggregation Data'!$O$315:$O$466,MATCH(LEFT(X406,255),LEFT('Disaggregation Data'!$J$315:$J$466,255),0))=0,"",INDEX('Disaggregation Data'!$O$315:$O$466,MATCH(LEFT(X406,255),LEFT('Disaggregation Data'!J$315:$J$466,255),0))),"")</f>
        <v/>
      </c>
      <c r="V406" s="441" t="str">
        <f t="array" ref="V406">IFERROR(IF(INDEX('Disaggregation Data'!$P$315:$P$466,MATCH(LEFT(X406,255),LEFT('Disaggregation Data'!$J$315:$J$466,255),0))=0,"",INDEX('Disaggregation Data'!$P$315:$P$466,MATCH(LEFT(X406,255),LEFT('Disaggregation Data'!J$315:$J$466,255),0))),"")</f>
        <v/>
      </c>
      <c r="W406" s="527"/>
      <c r="X406" s="527" t="str">
        <f t="shared" si="28"/>
        <v>TCS-1(M): Porcentaje de personas que viven con el VIH  que actualmente reciben tratamiento antirretroviralGrupo de riesgo objetivoTrabajadores sexuales</v>
      </c>
      <c r="Y406" s="527">
        <f t="shared" si="29"/>
        <v>9</v>
      </c>
      <c r="Z406" s="527" t="str">
        <f t="shared" si="30"/>
        <v>TCS-1(M): Porcentaje de personas que viven con el VIH  que actualmente reciben tratamiento antirretroviral-9</v>
      </c>
      <c r="AA406" s="527" t="b">
        <f t="shared" si="31"/>
        <v>1</v>
      </c>
      <c r="AB406" s="527" t="s">
        <v>1761</v>
      </c>
      <c r="AC406" s="527" t="str">
        <f t="array" ref="AC406">IFERROR(IF(INDEX('Disaggregation Records'!$G$95:$G$183,MATCH(LEFT(Z406,255),LEFT('Disaggregation Records'!$D$95:$D$183,255),0))=0,"",INDEX('Disaggregation Records'!$G$95:$G$183,MATCH(LEFT(Z406,255),LEFT('Disaggregation Records'!$D$95:$D$183,255),0))),"")</f>
        <v>a1L36000002NzjsEAC</v>
      </c>
      <c r="AD406" s="527" t="s">
        <v>724</v>
      </c>
      <c r="AE406" s="389"/>
      <c r="AF406" s="133"/>
      <c r="AG406" s="133"/>
    </row>
    <row r="407" spans="1:33" ht="47.15" customHeight="1" x14ac:dyDescent="0.45">
      <c r="A407" s="406">
        <v>9</v>
      </c>
      <c r="B407" s="425" t="str">
        <f>IFERROR(VLOOKUP(A407,'Coverage Indicators - Section D'!$A$10:$Y$27,25,FALSE),"")</f>
        <v>TCS-3.1: Porcentaje de personas que viven con el VIH que están en TARV, que tienen una carga viral suprimida a los 12 meses (&lt;1000 copias/ml)</v>
      </c>
      <c r="C407" s="525" t="str">
        <f t="array" ref="C407">IFERROR(IF(INDEX('Disaggregation Records'!$E$95:$E$183,MATCH(LEFT(Z407,255),LEFT('Disaggregation Records'!$D$95:$D$183,255),0))=0,"",INDEX('Disaggregation Records'!$E$95:$E$183,MATCH(LEFT(Z407,255),LEFT('Disaggregation Records'!$D$95:$D$183,255),0))),"")</f>
        <v>Edad | Sexo</v>
      </c>
      <c r="D407" s="525" t="str">
        <f t="array" ref="D407">IFERROR(IF(INDEX('Disaggregation Records'!$F$95:$F$183,MATCH(LEFT(Z407,255),LEFT('Disaggregation Records'!$D$95:$D$183,255),0))=0,"",INDEX('Disaggregation Records'!$F$95:$F$183,MATCH(LEFT(Z407,255),LEFT('Disaggregation Records'!$D$95:$D$183,255),0))),"")</f>
        <v>15-19 hombres</v>
      </c>
      <c r="E407" s="427" t="str">
        <f t="array" ref="E407">IFERROR(IF(INDEX('Disaggregation Data'!$K$315:$K$466,MATCH(LEFT(X407,255),LEFT('Disaggregation Data'!$J$315:$J$466,255),0))=0,"",INDEX('Disaggregation Data'!$K$315:$K$466,MATCH(LEFT(X407,255),LEFT('Disaggregation Data'!J$315:$J$466,255),0))),"")</f>
        <v/>
      </c>
      <c r="F407" s="428" t="str">
        <f t="array" ref="F407">IFERROR(IF(INDEX('Disaggregation Data'!$L$315:$L$466,MATCH(LEFT(X407,255),LEFT('Disaggregation Data'!$J$315:$J$466,255),0))=0,"",INDEX('Disaggregation Data'!$L$315:$L$466,MATCH(LEFT(X407,255),LEFT('Disaggregation Data'!J$315:$J$466,255),0))),"")</f>
        <v/>
      </c>
      <c r="G407" s="493" t="str">
        <f t="array" ref="G407">IFERROR(IF(INDEX('Disaggregation Data'!$M$315:$M$466,MATCH(LEFT(X407,255),LEFT('Disaggregation Data'!$J$315:$J$466,255),0))=0,(E407/F407)*100,INDEX('Disaggregation Data'!$M$315:$M$466,MATCH(LEFT(X407,255),LEFT('Disaggregation Data'!J$315:$J$466,255),0))),"")</f>
        <v/>
      </c>
      <c r="H407" s="431" t="str">
        <f t="array" ref="H407">IFERROR(IF(INDEX('Disaggregation Data'!$N$315:$N$466,MATCH(LEFT(X407,255),LEFT('Disaggregation Data'!$J$315:$J$466,255),0))=0,"",INDEX('Disaggregation Data'!$N$315:$N$466,MATCH(LEFT(X407,255),LEFT('Disaggregation Data'!J$315:$J$466,255),0))),"")</f>
        <v/>
      </c>
      <c r="I407" s="431" t="str">
        <f t="array" ref="I407">IFERROR(IF(INDEX('Disaggregation Data'!$Q$315:$Q$466,MATCH(LEFT(X407,255),LEFT('Disaggregation Data'!$J$315:$J$466,255),0))=0,"",INDEX('Disaggregation Data'!$Q$315:$Q$466,MATCH(LEFT(X407,255),LEFT('Disaggregation Data'!J$315:$J$466,255),0))),"")</f>
        <v/>
      </c>
      <c r="J407" s="441" t="str">
        <f t="array" ref="J407">IFERROR(IF(INDEX('Disaggregation Data'!$R$315:$R$466,MATCH(LEFT(X407,255),LEFT('Disaggregation Data'!$J$315:$J$466,255),0))=0,"",INDEX('Disaggregation Data'!$R$315:$R$466,MATCH(LEFT(X407,255),LEFT('Disaggregation Data'!J$315:$J$466,255),0))),"")</f>
        <v/>
      </c>
      <c r="K407" s="526"/>
      <c r="L407" s="526"/>
      <c r="M407" s="526"/>
      <c r="N407" s="526"/>
      <c r="O407" s="526"/>
      <c r="P407" s="526"/>
      <c r="Q407" s="526"/>
      <c r="R407" s="526"/>
      <c r="S407" s="526"/>
      <c r="T407" s="526"/>
      <c r="U407" s="431" t="str">
        <f t="array" ref="U407">IFERROR(IF(INDEX('Disaggregation Data'!$O$315:$O$466,MATCH(LEFT(X407,255),LEFT('Disaggregation Data'!$J$315:$J$466,255),0))=0,"",INDEX('Disaggregation Data'!$O$315:$O$466,MATCH(LEFT(X407,255),LEFT('Disaggregation Data'!J$315:$J$466,255),0))),"")</f>
        <v/>
      </c>
      <c r="V407" s="441" t="str">
        <f t="array" ref="V407">IFERROR(IF(INDEX('Disaggregation Data'!$P$315:$P$466,MATCH(LEFT(X407,255),LEFT('Disaggregation Data'!$J$315:$J$466,255),0))=0,"",INDEX('Disaggregation Data'!$P$315:$P$466,MATCH(LEFT(X407,255),LEFT('Disaggregation Data'!J$315:$J$466,255),0))),"")</f>
        <v/>
      </c>
      <c r="W407" s="527"/>
      <c r="X407" s="527" t="str">
        <f t="shared" si="28"/>
        <v>TCS-3.1: Porcentaje de personas que viven con el VIH que están en TARV, que tienen una carga viral suprimida a los 12 meses (&lt;1000 copias/ml)Edad | Sexo15-19 hombres</v>
      </c>
      <c r="Y407" s="527">
        <f t="shared" si="29"/>
        <v>0</v>
      </c>
      <c r="Z407" s="527" t="str">
        <f t="shared" si="30"/>
        <v>TCS-3.1: Porcentaje de personas que viven con el VIH que están en TARV, que tienen una carga viral suprimida a los 12 meses (&lt;1000 copias/ml)-0</v>
      </c>
      <c r="AA407" s="527" t="b">
        <f t="shared" si="31"/>
        <v>1</v>
      </c>
      <c r="AB407" s="527" t="s">
        <v>1762</v>
      </c>
      <c r="AC407" s="527" t="str">
        <f t="array" ref="AC407">IFERROR(IF(INDEX('Disaggregation Records'!$G$95:$G$183,MATCH(LEFT(Z407,255),LEFT('Disaggregation Records'!$D$95:$D$183,255),0))=0,"",INDEX('Disaggregation Records'!$G$95:$G$183,MATCH(LEFT(Z407,255),LEFT('Disaggregation Records'!$D$95:$D$183,255),0))),"")</f>
        <v>a1L36000002NzjuEAC</v>
      </c>
      <c r="AD407" s="527" t="s">
        <v>725</v>
      </c>
      <c r="AE407" s="389"/>
      <c r="AF407" s="133"/>
      <c r="AG407" s="133"/>
    </row>
    <row r="408" spans="1:33" ht="47.15" customHeight="1" x14ac:dyDescent="0.45">
      <c r="A408" s="406">
        <v>9</v>
      </c>
      <c r="B408" s="425" t="str">
        <f>IFERROR(VLOOKUP(A408,'Coverage Indicators - Section D'!$A$10:$Y$27,25,FALSE),"")</f>
        <v>TCS-3.1: Porcentaje de personas que viven con el VIH que están en TARV, que tienen una carga viral suprimida a los 12 meses (&lt;1000 copias/ml)</v>
      </c>
      <c r="C408" s="525" t="str">
        <f t="array" ref="C408">IFERROR(IF(INDEX('Disaggregation Records'!$E$95:$E$183,MATCH(LEFT(Z408,255),LEFT('Disaggregation Records'!$D$95:$D$183,255),0))=0,"",INDEX('Disaggregation Records'!$E$95:$E$183,MATCH(LEFT(Z408,255),LEFT('Disaggregation Records'!$D$95:$D$183,255),0))),"")</f>
        <v>Edad | Sexo</v>
      </c>
      <c r="D408" s="525" t="str">
        <f t="array" ref="D408">IFERROR(IF(INDEX('Disaggregation Records'!$F$95:$F$183,MATCH(LEFT(Z408,255),LEFT('Disaggregation Records'!$D$95:$D$183,255),0))=0,"",INDEX('Disaggregation Records'!$F$95:$F$183,MATCH(LEFT(Z408,255),LEFT('Disaggregation Records'!$D$95:$D$183,255),0))),"")</f>
        <v>20-24 mujeres</v>
      </c>
      <c r="E408" s="427" t="str">
        <f t="array" ref="E408">IFERROR(IF(INDEX('Disaggregation Data'!$K$315:$K$466,MATCH(LEFT(X408,255),LEFT('Disaggregation Data'!$J$315:$J$466,255),0))=0,"",INDEX('Disaggregation Data'!$K$315:$K$466,MATCH(LEFT(X408,255),LEFT('Disaggregation Data'!J$315:$J$466,255),0))),"")</f>
        <v/>
      </c>
      <c r="F408" s="428" t="str">
        <f t="array" ref="F408">IFERROR(IF(INDEX('Disaggregation Data'!$L$315:$L$466,MATCH(LEFT(X408,255),LEFT('Disaggregation Data'!$J$315:$J$466,255),0))=0,"",INDEX('Disaggregation Data'!$L$315:$L$466,MATCH(LEFT(X408,255),LEFT('Disaggregation Data'!J$315:$J$466,255),0))),"")</f>
        <v/>
      </c>
      <c r="G408" s="493" t="str">
        <f t="array" ref="G408">IFERROR(IF(INDEX('Disaggregation Data'!$M$315:$M$466,MATCH(LEFT(X408,255),LEFT('Disaggregation Data'!$J$315:$J$466,255),0))=0,(E408/F408)*100,INDEX('Disaggregation Data'!$M$315:$M$466,MATCH(LEFT(X408,255),LEFT('Disaggregation Data'!J$315:$J$466,255),0))),"")</f>
        <v/>
      </c>
      <c r="H408" s="431" t="str">
        <f t="array" ref="H408">IFERROR(IF(INDEX('Disaggregation Data'!$N$315:$N$466,MATCH(LEFT(X408,255),LEFT('Disaggregation Data'!$J$315:$J$466,255),0))=0,"",INDEX('Disaggregation Data'!$N$315:$N$466,MATCH(LEFT(X408,255),LEFT('Disaggregation Data'!J$315:$J$466,255),0))),"")</f>
        <v/>
      </c>
      <c r="I408" s="431" t="str">
        <f t="array" ref="I408">IFERROR(IF(INDEX('Disaggregation Data'!$Q$315:$Q$466,MATCH(LEFT(X408,255),LEFT('Disaggregation Data'!$J$315:$J$466,255),0))=0,"",INDEX('Disaggregation Data'!$Q$315:$Q$466,MATCH(LEFT(X408,255),LEFT('Disaggregation Data'!J$315:$J$466,255),0))),"")</f>
        <v/>
      </c>
      <c r="J408" s="441" t="str">
        <f t="array" ref="J408">IFERROR(IF(INDEX('Disaggregation Data'!$R$315:$R$466,MATCH(LEFT(X408,255),LEFT('Disaggregation Data'!$J$315:$J$466,255),0))=0,"",INDEX('Disaggregation Data'!$R$315:$R$466,MATCH(LEFT(X408,255),LEFT('Disaggregation Data'!J$315:$J$466,255),0))),"")</f>
        <v/>
      </c>
      <c r="K408" s="526"/>
      <c r="L408" s="526"/>
      <c r="M408" s="526"/>
      <c r="N408" s="526"/>
      <c r="O408" s="526"/>
      <c r="P408" s="526"/>
      <c r="Q408" s="526"/>
      <c r="R408" s="526"/>
      <c r="S408" s="526"/>
      <c r="T408" s="526"/>
      <c r="U408" s="431" t="str">
        <f t="array" ref="U408">IFERROR(IF(INDEX('Disaggregation Data'!$O$315:$O$466,MATCH(LEFT(X408,255),LEFT('Disaggregation Data'!$J$315:$J$466,255),0))=0,"",INDEX('Disaggregation Data'!$O$315:$O$466,MATCH(LEFT(X408,255),LEFT('Disaggregation Data'!J$315:$J$466,255),0))),"")</f>
        <v/>
      </c>
      <c r="V408" s="441" t="str">
        <f t="array" ref="V408">IFERROR(IF(INDEX('Disaggregation Data'!$P$315:$P$466,MATCH(LEFT(X408,255),LEFT('Disaggregation Data'!$J$315:$J$466,255),0))=0,"",INDEX('Disaggregation Data'!$P$315:$P$466,MATCH(LEFT(X408,255),LEFT('Disaggregation Data'!J$315:$J$466,255),0))),"")</f>
        <v/>
      </c>
      <c r="W408" s="527"/>
      <c r="X408" s="527" t="str">
        <f t="shared" si="28"/>
        <v>TCS-3.1: Porcentaje de personas que viven con el VIH que están en TARV, que tienen una carga viral suprimida a los 12 meses (&lt;1000 copias/ml)Edad | Sexo20-24 mujeres</v>
      </c>
      <c r="Y408" s="527">
        <f t="shared" si="29"/>
        <v>1</v>
      </c>
      <c r="Z408" s="527" t="str">
        <f t="shared" si="30"/>
        <v>TCS-3.1: Porcentaje de personas que viven con el VIH que están en TARV, que tienen una carga viral suprimida a los 12 meses (&lt;1000 copias/ml)-1</v>
      </c>
      <c r="AA408" s="527" t="b">
        <f t="shared" si="31"/>
        <v>1</v>
      </c>
      <c r="AB408" s="527" t="s">
        <v>1763</v>
      </c>
      <c r="AC408" s="527" t="str">
        <f t="array" ref="AC408">IFERROR(IF(INDEX('Disaggregation Records'!$G$95:$G$183,MATCH(LEFT(Z408,255),LEFT('Disaggregation Records'!$D$95:$D$183,255),0))=0,"",INDEX('Disaggregation Records'!$G$95:$G$183,MATCH(LEFT(Z408,255),LEFT('Disaggregation Records'!$D$95:$D$183,255),0))),"")</f>
        <v>a1L36000002NzjvEAC</v>
      </c>
      <c r="AD408" s="527" t="s">
        <v>725</v>
      </c>
      <c r="AE408" s="389"/>
      <c r="AF408" s="133"/>
      <c r="AG408" s="133"/>
    </row>
    <row r="409" spans="1:33" ht="47.15" customHeight="1" x14ac:dyDescent="0.45">
      <c r="A409" s="406">
        <v>9</v>
      </c>
      <c r="B409" s="425" t="str">
        <f>IFERROR(VLOOKUP(A409,'Coverage Indicators - Section D'!$A$10:$Y$27,25,FALSE),"")</f>
        <v>TCS-3.1: Porcentaje de personas que viven con el VIH que están en TARV, que tienen una carga viral suprimida a los 12 meses (&lt;1000 copias/ml)</v>
      </c>
      <c r="C409" s="525" t="str">
        <f t="array" ref="C409">IFERROR(IF(INDEX('Disaggregation Records'!$E$95:$E$183,MATCH(LEFT(Z409,255),LEFT('Disaggregation Records'!$D$95:$D$183,255),0))=0,"",INDEX('Disaggregation Records'!$E$95:$E$183,MATCH(LEFT(Z409,255),LEFT('Disaggregation Records'!$D$95:$D$183,255),0))),"")</f>
        <v>Edad | Sexo</v>
      </c>
      <c r="D409" s="525" t="str">
        <f t="array" ref="D409">IFERROR(IF(INDEX('Disaggregation Records'!$F$95:$F$183,MATCH(LEFT(Z409,255),LEFT('Disaggregation Records'!$D$95:$D$183,255),0))=0,"",INDEX('Disaggregation Records'!$F$95:$F$183,MATCH(LEFT(Z409,255),LEFT('Disaggregation Records'!$D$95:$D$183,255),0))),"")</f>
        <v>20-24 hombres</v>
      </c>
      <c r="E409" s="427" t="str">
        <f t="array" ref="E409">IFERROR(IF(INDEX('Disaggregation Data'!$K$315:$K$466,MATCH(LEFT(X409,255),LEFT('Disaggregation Data'!$J$315:$J$466,255),0))=0,"",INDEX('Disaggregation Data'!$K$315:$K$466,MATCH(LEFT(X409,255),LEFT('Disaggregation Data'!J$315:$J$466,255),0))),"")</f>
        <v/>
      </c>
      <c r="F409" s="428" t="str">
        <f t="array" ref="F409">IFERROR(IF(INDEX('Disaggregation Data'!$L$315:$L$466,MATCH(LEFT(X409,255),LEFT('Disaggregation Data'!$J$315:$J$466,255),0))=0,"",INDEX('Disaggregation Data'!$L$315:$L$466,MATCH(LEFT(X409,255),LEFT('Disaggregation Data'!J$315:$J$466,255),0))),"")</f>
        <v/>
      </c>
      <c r="G409" s="493" t="str">
        <f t="array" ref="G409">IFERROR(IF(INDEX('Disaggregation Data'!$M$315:$M$466,MATCH(LEFT(X409,255),LEFT('Disaggregation Data'!$J$315:$J$466,255),0))=0,(E409/F409)*100,INDEX('Disaggregation Data'!$M$315:$M$466,MATCH(LEFT(X409,255),LEFT('Disaggregation Data'!J$315:$J$466,255),0))),"")</f>
        <v/>
      </c>
      <c r="H409" s="431" t="str">
        <f t="array" ref="H409">IFERROR(IF(INDEX('Disaggregation Data'!$N$315:$N$466,MATCH(LEFT(X409,255),LEFT('Disaggregation Data'!$J$315:$J$466,255),0))=0,"",INDEX('Disaggregation Data'!$N$315:$N$466,MATCH(LEFT(X409,255),LEFT('Disaggregation Data'!J$315:$J$466,255),0))),"")</f>
        <v/>
      </c>
      <c r="I409" s="431" t="str">
        <f t="array" ref="I409">IFERROR(IF(INDEX('Disaggregation Data'!$Q$315:$Q$466,MATCH(LEFT(X409,255),LEFT('Disaggregation Data'!$J$315:$J$466,255),0))=0,"",INDEX('Disaggregation Data'!$Q$315:$Q$466,MATCH(LEFT(X409,255),LEFT('Disaggregation Data'!J$315:$J$466,255),0))),"")</f>
        <v/>
      </c>
      <c r="J409" s="441" t="str">
        <f t="array" ref="J409">IFERROR(IF(INDEX('Disaggregation Data'!$R$315:$R$466,MATCH(LEFT(X409,255),LEFT('Disaggregation Data'!$J$315:$J$466,255),0))=0,"",INDEX('Disaggregation Data'!$R$315:$R$466,MATCH(LEFT(X409,255),LEFT('Disaggregation Data'!J$315:$J$466,255),0))),"")</f>
        <v/>
      </c>
      <c r="K409" s="526"/>
      <c r="L409" s="526"/>
      <c r="M409" s="526"/>
      <c r="N409" s="526"/>
      <c r="O409" s="526"/>
      <c r="P409" s="526"/>
      <c r="Q409" s="526"/>
      <c r="R409" s="526"/>
      <c r="S409" s="526"/>
      <c r="T409" s="526"/>
      <c r="U409" s="431" t="str">
        <f t="array" ref="U409">IFERROR(IF(INDEX('Disaggregation Data'!$O$315:$O$466,MATCH(LEFT(X409,255),LEFT('Disaggregation Data'!$J$315:$J$466,255),0))=0,"",INDEX('Disaggregation Data'!$O$315:$O$466,MATCH(LEFT(X409,255),LEFT('Disaggregation Data'!J$315:$J$466,255),0))),"")</f>
        <v/>
      </c>
      <c r="V409" s="441" t="str">
        <f t="array" ref="V409">IFERROR(IF(INDEX('Disaggregation Data'!$P$315:$P$466,MATCH(LEFT(X409,255),LEFT('Disaggregation Data'!$J$315:$J$466,255),0))=0,"",INDEX('Disaggregation Data'!$P$315:$P$466,MATCH(LEFT(X409,255),LEFT('Disaggregation Data'!J$315:$J$466,255),0))),"")</f>
        <v/>
      </c>
      <c r="W409" s="527"/>
      <c r="X409" s="527" t="str">
        <f t="shared" si="28"/>
        <v>TCS-3.1: Porcentaje de personas que viven con el VIH que están en TARV, que tienen una carga viral suprimida a los 12 meses (&lt;1000 copias/ml)Edad | Sexo20-24 hombres</v>
      </c>
      <c r="Y409" s="527">
        <f t="shared" si="29"/>
        <v>2</v>
      </c>
      <c r="Z409" s="527" t="str">
        <f t="shared" si="30"/>
        <v>TCS-3.1: Porcentaje de personas que viven con el VIH que están en TARV, que tienen una carga viral suprimida a los 12 meses (&lt;1000 copias/ml)-2</v>
      </c>
      <c r="AA409" s="527" t="b">
        <f t="shared" si="31"/>
        <v>1</v>
      </c>
      <c r="AB409" s="527" t="s">
        <v>1764</v>
      </c>
      <c r="AC409" s="527" t="str">
        <f t="array" ref="AC409">IFERROR(IF(INDEX('Disaggregation Records'!$G$95:$G$183,MATCH(LEFT(Z409,255),LEFT('Disaggregation Records'!$D$95:$D$183,255),0))=0,"",INDEX('Disaggregation Records'!$G$95:$G$183,MATCH(LEFT(Z409,255),LEFT('Disaggregation Records'!$D$95:$D$183,255),0))),"")</f>
        <v>a1L36000002Nzk5EAC</v>
      </c>
      <c r="AD409" s="527" t="s">
        <v>725</v>
      </c>
      <c r="AE409" s="389"/>
      <c r="AF409" s="133"/>
      <c r="AG409" s="133"/>
    </row>
    <row r="410" spans="1:33" ht="47.15" customHeight="1" x14ac:dyDescent="0.45">
      <c r="A410" s="406">
        <v>9</v>
      </c>
      <c r="B410" s="425" t="str">
        <f>IFERROR(VLOOKUP(A410,'Coverage Indicators - Section D'!$A$10:$Y$27,25,FALSE),"")</f>
        <v>TCS-3.1: Porcentaje de personas que viven con el VIH que están en TARV, que tienen una carga viral suprimida a los 12 meses (&lt;1000 copias/ml)</v>
      </c>
      <c r="C410" s="525" t="str">
        <f t="array" ref="C410">IFERROR(IF(INDEX('Disaggregation Records'!$E$95:$E$183,MATCH(LEFT(Z410,255),LEFT('Disaggregation Records'!$D$95:$D$183,255),0))=0,"",INDEX('Disaggregation Records'!$E$95:$E$183,MATCH(LEFT(Z410,255),LEFT('Disaggregation Records'!$D$95:$D$183,255),0))),"")</f>
        <v>Edad | Sexo</v>
      </c>
      <c r="D410" s="525" t="str">
        <f t="array" ref="D410">IFERROR(IF(INDEX('Disaggregation Records'!$F$95:$F$183,MATCH(LEFT(Z410,255),LEFT('Disaggregation Records'!$D$95:$D$183,255),0))=0,"",INDEX('Disaggregation Records'!$F$95:$F$183,MATCH(LEFT(Z410,255),LEFT('Disaggregation Records'!$D$95:$D$183,255),0))),"")</f>
        <v>15-19 mujeres</v>
      </c>
      <c r="E410" s="427" t="str">
        <f t="array" ref="E410">IFERROR(IF(INDEX('Disaggregation Data'!$K$315:$K$466,MATCH(LEFT(X410,255),LEFT('Disaggregation Data'!$J$315:$J$466,255),0))=0,"",INDEX('Disaggregation Data'!$K$315:$K$466,MATCH(LEFT(X410,255),LEFT('Disaggregation Data'!J$315:$J$466,255),0))),"")</f>
        <v/>
      </c>
      <c r="F410" s="428" t="str">
        <f t="array" ref="F410">IFERROR(IF(INDEX('Disaggregation Data'!$L$315:$L$466,MATCH(LEFT(X410,255),LEFT('Disaggregation Data'!$J$315:$J$466,255),0))=0,"",INDEX('Disaggregation Data'!$L$315:$L$466,MATCH(LEFT(X410,255),LEFT('Disaggregation Data'!J$315:$J$466,255),0))),"")</f>
        <v/>
      </c>
      <c r="G410" s="493" t="str">
        <f t="array" ref="G410">IFERROR(IF(INDEX('Disaggregation Data'!$M$315:$M$466,MATCH(LEFT(X410,255),LEFT('Disaggregation Data'!$J$315:$J$466,255),0))=0,(E410/F410)*100,INDEX('Disaggregation Data'!$M$315:$M$466,MATCH(LEFT(X410,255),LEFT('Disaggregation Data'!J$315:$J$466,255),0))),"")</f>
        <v/>
      </c>
      <c r="H410" s="431" t="str">
        <f t="array" ref="H410">IFERROR(IF(INDEX('Disaggregation Data'!$N$315:$N$466,MATCH(LEFT(X410,255),LEFT('Disaggregation Data'!$J$315:$J$466,255),0))=0,"",INDEX('Disaggregation Data'!$N$315:$N$466,MATCH(LEFT(X410,255),LEFT('Disaggregation Data'!J$315:$J$466,255),0))),"")</f>
        <v/>
      </c>
      <c r="I410" s="431" t="str">
        <f t="array" ref="I410">IFERROR(IF(INDEX('Disaggregation Data'!$Q$315:$Q$466,MATCH(LEFT(X410,255),LEFT('Disaggregation Data'!$J$315:$J$466,255),0))=0,"",INDEX('Disaggregation Data'!$Q$315:$Q$466,MATCH(LEFT(X410,255),LEFT('Disaggregation Data'!J$315:$J$466,255),0))),"")</f>
        <v/>
      </c>
      <c r="J410" s="441" t="str">
        <f t="array" ref="J410">IFERROR(IF(INDEX('Disaggregation Data'!$R$315:$R$466,MATCH(LEFT(X410,255),LEFT('Disaggregation Data'!$J$315:$J$466,255),0))=0,"",INDEX('Disaggregation Data'!$R$315:$R$466,MATCH(LEFT(X410,255),LEFT('Disaggregation Data'!J$315:$J$466,255),0))),"")</f>
        <v/>
      </c>
      <c r="K410" s="526"/>
      <c r="L410" s="526"/>
      <c r="M410" s="526"/>
      <c r="N410" s="526"/>
      <c r="O410" s="526"/>
      <c r="P410" s="526"/>
      <c r="Q410" s="526"/>
      <c r="R410" s="526"/>
      <c r="S410" s="526"/>
      <c r="T410" s="526"/>
      <c r="U410" s="431" t="str">
        <f t="array" ref="U410">IFERROR(IF(INDEX('Disaggregation Data'!$O$315:$O$466,MATCH(LEFT(X410,255),LEFT('Disaggregation Data'!$J$315:$J$466,255),0))=0,"",INDEX('Disaggregation Data'!$O$315:$O$466,MATCH(LEFT(X410,255),LEFT('Disaggregation Data'!J$315:$J$466,255),0))),"")</f>
        <v/>
      </c>
      <c r="V410" s="441" t="str">
        <f t="array" ref="V410">IFERROR(IF(INDEX('Disaggregation Data'!$P$315:$P$466,MATCH(LEFT(X410,255),LEFT('Disaggregation Data'!$J$315:$J$466,255),0))=0,"",INDEX('Disaggregation Data'!$P$315:$P$466,MATCH(LEFT(X410,255),LEFT('Disaggregation Data'!J$315:$J$466,255),0))),"")</f>
        <v/>
      </c>
      <c r="W410" s="527"/>
      <c r="X410" s="527" t="str">
        <f t="shared" si="28"/>
        <v>TCS-3.1: Porcentaje de personas que viven con el VIH que están en TARV, que tienen una carga viral suprimida a los 12 meses (&lt;1000 copias/ml)Edad | Sexo15-19 mujeres</v>
      </c>
      <c r="Y410" s="527">
        <f t="shared" si="29"/>
        <v>3</v>
      </c>
      <c r="Z410" s="527" t="str">
        <f t="shared" si="30"/>
        <v>TCS-3.1: Porcentaje de personas que viven con el VIH que están en TARV, que tienen una carga viral suprimida a los 12 meses (&lt;1000 copias/ml)-3</v>
      </c>
      <c r="AA410" s="527" t="b">
        <f t="shared" si="31"/>
        <v>1</v>
      </c>
      <c r="AB410" s="527" t="s">
        <v>1765</v>
      </c>
      <c r="AC410" s="527" t="str">
        <f t="array" ref="AC410">IFERROR(IF(INDEX('Disaggregation Records'!$G$95:$G$183,MATCH(LEFT(Z410,255),LEFT('Disaggregation Records'!$D$95:$D$183,255),0))=0,"",INDEX('Disaggregation Records'!$G$95:$G$183,MATCH(LEFT(Z410,255),LEFT('Disaggregation Records'!$D$95:$D$183,255),0))),"")</f>
        <v>a1L36000002Nzk6EAC</v>
      </c>
      <c r="AD410" s="527" t="s">
        <v>725</v>
      </c>
      <c r="AE410" s="389"/>
      <c r="AF410" s="133"/>
      <c r="AG410" s="133"/>
    </row>
    <row r="411" spans="1:33" ht="47.15" customHeight="1" x14ac:dyDescent="0.45">
      <c r="A411" s="406">
        <v>9</v>
      </c>
      <c r="B411" s="425" t="str">
        <f>IFERROR(VLOOKUP(A411,'Coverage Indicators - Section D'!$A$10:$Y$27,25,FALSE),"")</f>
        <v>TCS-3.1: Porcentaje de personas que viven con el VIH que están en TARV, que tienen una carga viral suprimida a los 12 meses (&lt;1000 copias/ml)</v>
      </c>
      <c r="C411" s="525" t="str">
        <f t="array" ref="C411">IFERROR(IF(INDEX('Disaggregation Records'!$E$95:$E$183,MATCH(LEFT(Z411,255),LEFT('Disaggregation Records'!$D$95:$D$183,255),0))=0,"",INDEX('Disaggregation Records'!$E$95:$E$183,MATCH(LEFT(Z411,255),LEFT('Disaggregation Records'!$D$95:$D$183,255),0))),"")</f>
        <v/>
      </c>
      <c r="D411" s="525" t="str">
        <f t="array" ref="D411">IFERROR(IF(INDEX('Disaggregation Records'!$F$95:$F$183,MATCH(LEFT(Z411,255),LEFT('Disaggregation Records'!$D$95:$D$183,255),0))=0,"",INDEX('Disaggregation Records'!$F$95:$F$183,MATCH(LEFT(Z411,255),LEFT('Disaggregation Records'!$D$95:$D$183,255),0))),"")</f>
        <v/>
      </c>
      <c r="E411" s="427" t="str">
        <f t="array" ref="E411">IFERROR(IF(INDEX('Disaggregation Data'!$K$315:$K$466,MATCH(LEFT(X411,255),LEFT('Disaggregation Data'!$J$315:$J$466,255),0))=0,"",INDEX('Disaggregation Data'!$K$315:$K$466,MATCH(LEFT(X411,255),LEFT('Disaggregation Data'!J$315:$J$466,255),0))),"")</f>
        <v/>
      </c>
      <c r="F411" s="428" t="str">
        <f t="array" ref="F411">IFERROR(IF(INDEX('Disaggregation Data'!$L$315:$L$466,MATCH(LEFT(X411,255),LEFT('Disaggregation Data'!$J$315:$J$466,255),0))=0,"",INDEX('Disaggregation Data'!$L$315:$L$466,MATCH(LEFT(X411,255),LEFT('Disaggregation Data'!J$315:$J$466,255),0))),"")</f>
        <v/>
      </c>
      <c r="G411" s="493" t="str">
        <f t="array" ref="G411">IFERROR(IF(INDEX('Disaggregation Data'!$M$315:$M$466,MATCH(LEFT(X411,255),LEFT('Disaggregation Data'!$J$315:$J$466,255),0))=0,(E411/F411)*100,INDEX('Disaggregation Data'!$M$315:$M$466,MATCH(LEFT(X411,255),LEFT('Disaggregation Data'!J$315:$J$466,255),0))),"")</f>
        <v/>
      </c>
      <c r="H411" s="431" t="str">
        <f t="array" ref="H411">IFERROR(IF(INDEX('Disaggregation Data'!$N$315:$N$466,MATCH(LEFT(X411,255),LEFT('Disaggregation Data'!$J$315:$J$466,255),0))=0,"",INDEX('Disaggregation Data'!$N$315:$N$466,MATCH(LEFT(X411,255),LEFT('Disaggregation Data'!J$315:$J$466,255),0))),"")</f>
        <v/>
      </c>
      <c r="I411" s="431" t="str">
        <f t="array" ref="I411">IFERROR(IF(INDEX('Disaggregation Data'!$Q$315:$Q$466,MATCH(LEFT(X411,255),LEFT('Disaggregation Data'!$J$315:$J$466,255),0))=0,"",INDEX('Disaggregation Data'!$Q$315:$Q$466,MATCH(LEFT(X411,255),LEFT('Disaggregation Data'!J$315:$J$466,255),0))),"")</f>
        <v/>
      </c>
      <c r="J411" s="441" t="str">
        <f t="array" ref="J411">IFERROR(IF(INDEX('Disaggregation Data'!$R$315:$R$466,MATCH(LEFT(X411,255),LEFT('Disaggregation Data'!$J$315:$J$466,255),0))=0,"",INDEX('Disaggregation Data'!$R$315:$R$466,MATCH(LEFT(X411,255),LEFT('Disaggregation Data'!J$315:$J$466,255),0))),"")</f>
        <v/>
      </c>
      <c r="K411" s="526"/>
      <c r="L411" s="526"/>
      <c r="M411" s="526"/>
      <c r="N411" s="526"/>
      <c r="O411" s="526"/>
      <c r="P411" s="526"/>
      <c r="Q411" s="526"/>
      <c r="R411" s="526"/>
      <c r="S411" s="526"/>
      <c r="T411" s="526"/>
      <c r="U411" s="431" t="str">
        <f t="array" ref="U411">IFERROR(IF(INDEX('Disaggregation Data'!$O$315:$O$466,MATCH(LEFT(X411,255),LEFT('Disaggregation Data'!$J$315:$J$466,255),0))=0,"",INDEX('Disaggregation Data'!$O$315:$O$466,MATCH(LEFT(X411,255),LEFT('Disaggregation Data'!J$315:$J$466,255),0))),"")</f>
        <v/>
      </c>
      <c r="V411" s="441" t="str">
        <f t="array" ref="V411">IFERROR(IF(INDEX('Disaggregation Data'!$P$315:$P$466,MATCH(LEFT(X411,255),LEFT('Disaggregation Data'!$J$315:$J$466,255),0))=0,"",INDEX('Disaggregation Data'!$P$315:$P$466,MATCH(LEFT(X411,255),LEFT('Disaggregation Data'!J$315:$J$466,255),0))),"")</f>
        <v/>
      </c>
      <c r="W411" s="527"/>
      <c r="X411" s="527" t="str">
        <f t="shared" si="28"/>
        <v>TCS-3.1: Porcentaje de personas que viven con el VIH que están en TARV, que tienen una carga viral suprimida a los 12 meses (&lt;1000 copias/ml)</v>
      </c>
      <c r="Y411" s="527">
        <f t="shared" si="29"/>
        <v>4</v>
      </c>
      <c r="Z411" s="527" t="str">
        <f t="shared" si="30"/>
        <v>TCS-3.1: Porcentaje de personas que viven con el VIH que están en TARV, que tienen una carga viral suprimida a los 12 meses (&lt;1000 copias/ml)-4</v>
      </c>
      <c r="AA411" s="527" t="b">
        <f t="shared" si="31"/>
        <v>1</v>
      </c>
      <c r="AB411" s="527" t="s">
        <v>1766</v>
      </c>
      <c r="AC411" s="527" t="str">
        <f t="array" ref="AC411">IFERROR(IF(INDEX('Disaggregation Records'!$G$95:$G$183,MATCH(LEFT(Z411,255),LEFT('Disaggregation Records'!$D$95:$D$183,255),0))=0,"",INDEX('Disaggregation Records'!$G$95:$G$183,MATCH(LEFT(Z411,255),LEFT('Disaggregation Records'!$D$95:$D$183,255),0))),"")</f>
        <v/>
      </c>
      <c r="AD411" s="527" t="s">
        <v>725</v>
      </c>
      <c r="AE411" s="389"/>
      <c r="AF411" s="133"/>
      <c r="AG411" s="133"/>
    </row>
    <row r="412" spans="1:33" ht="47.15" customHeight="1" x14ac:dyDescent="0.45">
      <c r="A412" s="406">
        <v>9</v>
      </c>
      <c r="B412" s="425" t="str">
        <f>IFERROR(VLOOKUP(A412,'Coverage Indicators - Section D'!$A$10:$Y$27,25,FALSE),"")</f>
        <v>TCS-3.1: Porcentaje de personas que viven con el VIH que están en TARV, que tienen una carga viral suprimida a los 12 meses (&lt;1000 copias/ml)</v>
      </c>
      <c r="C412" s="525" t="str">
        <f t="array" ref="C412">IFERROR(IF(INDEX('Disaggregation Records'!$E$95:$E$183,MATCH(LEFT(Z412,255),LEFT('Disaggregation Records'!$D$95:$D$183,255),0))=0,"",INDEX('Disaggregation Records'!$E$95:$E$183,MATCH(LEFT(Z412,255),LEFT('Disaggregation Records'!$D$95:$D$183,255),0))),"")</f>
        <v/>
      </c>
      <c r="D412" s="525" t="str">
        <f t="array" ref="D412">IFERROR(IF(INDEX('Disaggregation Records'!$F$95:$F$183,MATCH(LEFT(Z412,255),LEFT('Disaggregation Records'!$D$95:$D$183,255),0))=0,"",INDEX('Disaggregation Records'!$F$95:$F$183,MATCH(LEFT(Z412,255),LEFT('Disaggregation Records'!$D$95:$D$183,255),0))),"")</f>
        <v/>
      </c>
      <c r="E412" s="427" t="str">
        <f t="array" ref="E412">IFERROR(IF(INDEX('Disaggregation Data'!$K$315:$K$466,MATCH(LEFT(X412,255),LEFT('Disaggregation Data'!$J$315:$J$466,255),0))=0,"",INDEX('Disaggregation Data'!$K$315:$K$466,MATCH(LEFT(X412,255),LEFT('Disaggregation Data'!J$315:$J$466,255),0))),"")</f>
        <v/>
      </c>
      <c r="F412" s="428" t="str">
        <f t="array" ref="F412">IFERROR(IF(INDEX('Disaggregation Data'!$L$315:$L$466,MATCH(LEFT(X412,255),LEFT('Disaggregation Data'!$J$315:$J$466,255),0))=0,"",INDEX('Disaggregation Data'!$L$315:$L$466,MATCH(LEFT(X412,255),LEFT('Disaggregation Data'!J$315:$J$466,255),0))),"")</f>
        <v/>
      </c>
      <c r="G412" s="493" t="str">
        <f t="array" ref="G412">IFERROR(IF(INDEX('Disaggregation Data'!$M$315:$M$466,MATCH(LEFT(X412,255),LEFT('Disaggregation Data'!$J$315:$J$466,255),0))=0,(E412/F412)*100,INDEX('Disaggregation Data'!$M$315:$M$466,MATCH(LEFT(X412,255),LEFT('Disaggregation Data'!J$315:$J$466,255),0))),"")</f>
        <v/>
      </c>
      <c r="H412" s="431" t="str">
        <f t="array" ref="H412">IFERROR(IF(INDEX('Disaggregation Data'!$N$315:$N$466,MATCH(LEFT(X412,255),LEFT('Disaggregation Data'!$J$315:$J$466,255),0))=0,"",INDEX('Disaggregation Data'!$N$315:$N$466,MATCH(LEFT(X412,255),LEFT('Disaggregation Data'!J$315:$J$466,255),0))),"")</f>
        <v/>
      </c>
      <c r="I412" s="431" t="str">
        <f t="array" ref="I412">IFERROR(IF(INDEX('Disaggregation Data'!$Q$315:$Q$466,MATCH(LEFT(X412,255),LEFT('Disaggregation Data'!$J$315:$J$466,255),0))=0,"",INDEX('Disaggregation Data'!$Q$315:$Q$466,MATCH(LEFT(X412,255),LEFT('Disaggregation Data'!J$315:$J$466,255),0))),"")</f>
        <v/>
      </c>
      <c r="J412" s="441" t="str">
        <f t="array" ref="J412">IFERROR(IF(INDEX('Disaggregation Data'!$R$315:$R$466,MATCH(LEFT(X412,255),LEFT('Disaggregation Data'!$J$315:$J$466,255),0))=0,"",INDEX('Disaggregation Data'!$R$315:$R$466,MATCH(LEFT(X412,255),LEFT('Disaggregation Data'!J$315:$J$466,255),0))),"")</f>
        <v/>
      </c>
      <c r="K412" s="526"/>
      <c r="L412" s="526"/>
      <c r="M412" s="526"/>
      <c r="N412" s="526"/>
      <c r="O412" s="526"/>
      <c r="P412" s="526"/>
      <c r="Q412" s="526"/>
      <c r="R412" s="526"/>
      <c r="S412" s="526"/>
      <c r="T412" s="526"/>
      <c r="U412" s="431" t="str">
        <f t="array" ref="U412">IFERROR(IF(INDEX('Disaggregation Data'!$O$315:$O$466,MATCH(LEFT(X412,255),LEFT('Disaggregation Data'!$J$315:$J$466,255),0))=0,"",INDEX('Disaggregation Data'!$O$315:$O$466,MATCH(LEFT(X412,255),LEFT('Disaggregation Data'!J$315:$J$466,255),0))),"")</f>
        <v/>
      </c>
      <c r="V412" s="441" t="str">
        <f t="array" ref="V412">IFERROR(IF(INDEX('Disaggregation Data'!$P$315:$P$466,MATCH(LEFT(X412,255),LEFT('Disaggregation Data'!$J$315:$J$466,255),0))=0,"",INDEX('Disaggregation Data'!$P$315:$P$466,MATCH(LEFT(X412,255),LEFT('Disaggregation Data'!J$315:$J$466,255),0))),"")</f>
        <v/>
      </c>
      <c r="W412" s="527"/>
      <c r="X412" s="527" t="str">
        <f t="shared" si="28"/>
        <v>TCS-3.1: Porcentaje de personas que viven con el VIH que están en TARV, que tienen una carga viral suprimida a los 12 meses (&lt;1000 copias/ml)</v>
      </c>
      <c r="Y412" s="527">
        <f t="shared" si="29"/>
        <v>5</v>
      </c>
      <c r="Z412" s="527" t="str">
        <f t="shared" si="30"/>
        <v>TCS-3.1: Porcentaje de personas que viven con el VIH que están en TARV, que tienen una carga viral suprimida a los 12 meses (&lt;1000 copias/ml)-5</v>
      </c>
      <c r="AA412" s="527" t="b">
        <f t="shared" si="31"/>
        <v>1</v>
      </c>
      <c r="AB412" s="527" t="s">
        <v>1767</v>
      </c>
      <c r="AC412" s="527" t="str">
        <f t="array" ref="AC412">IFERROR(IF(INDEX('Disaggregation Records'!$G$95:$G$183,MATCH(LEFT(Z412,255),LEFT('Disaggregation Records'!$D$95:$D$183,255),0))=0,"",INDEX('Disaggregation Records'!$G$95:$G$183,MATCH(LEFT(Z412,255),LEFT('Disaggregation Records'!$D$95:$D$183,255),0))),"")</f>
        <v/>
      </c>
      <c r="AD412" s="527" t="s">
        <v>725</v>
      </c>
      <c r="AE412" s="389"/>
      <c r="AF412" s="133"/>
      <c r="AG412" s="133"/>
    </row>
    <row r="413" spans="1:33" ht="47.15" customHeight="1" x14ac:dyDescent="0.45">
      <c r="A413" s="406">
        <v>9</v>
      </c>
      <c r="B413" s="425" t="str">
        <f>IFERROR(VLOOKUP(A413,'Coverage Indicators - Section D'!$A$10:$Y$27,25,FALSE),"")</f>
        <v>TCS-3.1: Porcentaje de personas que viven con el VIH que están en TARV, que tienen una carga viral suprimida a los 12 meses (&lt;1000 copias/ml)</v>
      </c>
      <c r="C413" s="525" t="str">
        <f t="array" ref="C413">IFERROR(IF(INDEX('Disaggregation Records'!$E$95:$E$183,MATCH(LEFT(Z413,255),LEFT('Disaggregation Records'!$D$95:$D$183,255),0))=0,"",INDEX('Disaggregation Records'!$E$95:$E$183,MATCH(LEFT(Z413,255),LEFT('Disaggregation Records'!$D$95:$D$183,255),0))),"")</f>
        <v/>
      </c>
      <c r="D413" s="525" t="str">
        <f t="array" ref="D413">IFERROR(IF(INDEX('Disaggregation Records'!$F$95:$F$183,MATCH(LEFT(Z413,255),LEFT('Disaggregation Records'!$D$95:$D$183,255),0))=0,"",INDEX('Disaggregation Records'!$F$95:$F$183,MATCH(LEFT(Z413,255),LEFT('Disaggregation Records'!$D$95:$D$183,255),0))),"")</f>
        <v/>
      </c>
      <c r="E413" s="427" t="str">
        <f t="array" ref="E413">IFERROR(IF(INDEX('Disaggregation Data'!$K$315:$K$466,MATCH(LEFT(X413,255),LEFT('Disaggregation Data'!$J$315:$J$466,255),0))=0,"",INDEX('Disaggregation Data'!$K$315:$K$466,MATCH(LEFT(X413,255),LEFT('Disaggregation Data'!J$315:$J$466,255),0))),"")</f>
        <v/>
      </c>
      <c r="F413" s="428" t="str">
        <f t="array" ref="F413">IFERROR(IF(INDEX('Disaggregation Data'!$L$315:$L$466,MATCH(LEFT(X413,255),LEFT('Disaggregation Data'!$J$315:$J$466,255),0))=0,"",INDEX('Disaggregation Data'!$L$315:$L$466,MATCH(LEFT(X413,255),LEFT('Disaggregation Data'!J$315:$J$466,255),0))),"")</f>
        <v/>
      </c>
      <c r="G413" s="493" t="str">
        <f t="array" ref="G413">IFERROR(IF(INDEX('Disaggregation Data'!$M$315:$M$466,MATCH(LEFT(X413,255),LEFT('Disaggregation Data'!$J$315:$J$466,255),0))=0,(E413/F413)*100,INDEX('Disaggregation Data'!$M$315:$M$466,MATCH(LEFT(X413,255),LEFT('Disaggregation Data'!J$315:$J$466,255),0))),"")</f>
        <v/>
      </c>
      <c r="H413" s="431" t="str">
        <f t="array" ref="H413">IFERROR(IF(INDEX('Disaggregation Data'!$N$315:$N$466,MATCH(LEFT(X413,255),LEFT('Disaggregation Data'!$J$315:$J$466,255),0))=0,"",INDEX('Disaggregation Data'!$N$315:$N$466,MATCH(LEFT(X413,255),LEFT('Disaggregation Data'!J$315:$J$466,255),0))),"")</f>
        <v/>
      </c>
      <c r="I413" s="431" t="str">
        <f t="array" ref="I413">IFERROR(IF(INDEX('Disaggregation Data'!$Q$315:$Q$466,MATCH(LEFT(X413,255),LEFT('Disaggregation Data'!$J$315:$J$466,255),0))=0,"",INDEX('Disaggregation Data'!$Q$315:$Q$466,MATCH(LEFT(X413,255),LEFT('Disaggregation Data'!J$315:$J$466,255),0))),"")</f>
        <v/>
      </c>
      <c r="J413" s="441" t="str">
        <f t="array" ref="J413">IFERROR(IF(INDEX('Disaggregation Data'!$R$315:$R$466,MATCH(LEFT(X413,255),LEFT('Disaggregation Data'!$J$315:$J$466,255),0))=0,"",INDEX('Disaggregation Data'!$R$315:$R$466,MATCH(LEFT(X413,255),LEFT('Disaggregation Data'!J$315:$J$466,255),0))),"")</f>
        <v/>
      </c>
      <c r="K413" s="526"/>
      <c r="L413" s="526"/>
      <c r="M413" s="526"/>
      <c r="N413" s="526"/>
      <c r="O413" s="526"/>
      <c r="P413" s="526"/>
      <c r="Q413" s="526"/>
      <c r="R413" s="526"/>
      <c r="S413" s="526"/>
      <c r="T413" s="526"/>
      <c r="U413" s="431" t="str">
        <f t="array" ref="U413">IFERROR(IF(INDEX('Disaggregation Data'!$O$315:$O$466,MATCH(LEFT(X413,255),LEFT('Disaggregation Data'!$J$315:$J$466,255),0))=0,"",INDEX('Disaggregation Data'!$O$315:$O$466,MATCH(LEFT(X413,255),LEFT('Disaggregation Data'!J$315:$J$466,255),0))),"")</f>
        <v/>
      </c>
      <c r="V413" s="441" t="str">
        <f t="array" ref="V413">IFERROR(IF(INDEX('Disaggregation Data'!$P$315:$P$466,MATCH(LEFT(X413,255),LEFT('Disaggregation Data'!$J$315:$J$466,255),0))=0,"",INDEX('Disaggregation Data'!$P$315:$P$466,MATCH(LEFT(X413,255),LEFT('Disaggregation Data'!J$315:$J$466,255),0))),"")</f>
        <v/>
      </c>
      <c r="W413" s="527"/>
      <c r="X413" s="527" t="str">
        <f t="shared" si="28"/>
        <v>TCS-3.1: Porcentaje de personas que viven con el VIH que están en TARV, que tienen una carga viral suprimida a los 12 meses (&lt;1000 copias/ml)</v>
      </c>
      <c r="Y413" s="527">
        <f t="shared" si="29"/>
        <v>6</v>
      </c>
      <c r="Z413" s="527" t="str">
        <f t="shared" si="30"/>
        <v>TCS-3.1: Porcentaje de personas que viven con el VIH que están en TARV, que tienen una carga viral suprimida a los 12 meses (&lt;1000 copias/ml)-6</v>
      </c>
      <c r="AA413" s="527" t="b">
        <f t="shared" si="31"/>
        <v>1</v>
      </c>
      <c r="AB413" s="527" t="s">
        <v>1768</v>
      </c>
      <c r="AC413" s="527" t="str">
        <f t="array" ref="AC413">IFERROR(IF(INDEX('Disaggregation Records'!$G$95:$G$183,MATCH(LEFT(Z413,255),LEFT('Disaggregation Records'!$D$95:$D$183,255),0))=0,"",INDEX('Disaggregation Records'!$G$95:$G$183,MATCH(LEFT(Z413,255),LEFT('Disaggregation Records'!$D$95:$D$183,255),0))),"")</f>
        <v/>
      </c>
      <c r="AD413" s="527" t="s">
        <v>725</v>
      </c>
      <c r="AE413" s="389"/>
      <c r="AF413" s="133"/>
      <c r="AG413" s="133"/>
    </row>
    <row r="414" spans="1:33" ht="47.15" customHeight="1" x14ac:dyDescent="0.45">
      <c r="A414" s="406">
        <v>9</v>
      </c>
      <c r="B414" s="425" t="str">
        <f>IFERROR(VLOOKUP(A414,'Coverage Indicators - Section D'!$A$10:$Y$27,25,FALSE),"")</f>
        <v>TCS-3.1: Porcentaje de personas que viven con el VIH que están en TARV, que tienen una carga viral suprimida a los 12 meses (&lt;1000 copias/ml)</v>
      </c>
      <c r="C414" s="525" t="str">
        <f t="array" ref="C414">IFERROR(IF(INDEX('Disaggregation Records'!$E$95:$E$183,MATCH(LEFT(Z414,255),LEFT('Disaggregation Records'!$D$95:$D$183,255),0))=0,"",INDEX('Disaggregation Records'!$E$95:$E$183,MATCH(LEFT(Z414,255),LEFT('Disaggregation Records'!$D$95:$D$183,255),0))),"")</f>
        <v/>
      </c>
      <c r="D414" s="525" t="str">
        <f t="array" ref="D414">IFERROR(IF(INDEX('Disaggregation Records'!$F$95:$F$183,MATCH(LEFT(Z414,255),LEFT('Disaggregation Records'!$D$95:$D$183,255),0))=0,"",INDEX('Disaggregation Records'!$F$95:$F$183,MATCH(LEFT(Z414,255),LEFT('Disaggregation Records'!$D$95:$D$183,255),0))),"")</f>
        <v/>
      </c>
      <c r="E414" s="427" t="str">
        <f t="array" ref="E414">IFERROR(IF(INDEX('Disaggregation Data'!$K$315:$K$466,MATCH(LEFT(X414,255),LEFT('Disaggregation Data'!$J$315:$J$466,255),0))=0,"",INDEX('Disaggregation Data'!$K$315:$K$466,MATCH(LEFT(X414,255),LEFT('Disaggregation Data'!J$315:$J$466,255),0))),"")</f>
        <v/>
      </c>
      <c r="F414" s="428" t="str">
        <f t="array" ref="F414">IFERROR(IF(INDEX('Disaggregation Data'!$L$315:$L$466,MATCH(LEFT(X414,255),LEFT('Disaggregation Data'!$J$315:$J$466,255),0))=0,"",INDEX('Disaggregation Data'!$L$315:$L$466,MATCH(LEFT(X414,255),LEFT('Disaggregation Data'!J$315:$J$466,255),0))),"")</f>
        <v/>
      </c>
      <c r="G414" s="493" t="str">
        <f t="array" ref="G414">IFERROR(IF(INDEX('Disaggregation Data'!$M$315:$M$466,MATCH(LEFT(X414,255),LEFT('Disaggregation Data'!$J$315:$J$466,255),0))=0,(E414/F414)*100,INDEX('Disaggregation Data'!$M$315:$M$466,MATCH(LEFT(X414,255),LEFT('Disaggregation Data'!J$315:$J$466,255),0))),"")</f>
        <v/>
      </c>
      <c r="H414" s="431" t="str">
        <f t="array" ref="H414">IFERROR(IF(INDEX('Disaggregation Data'!$N$315:$N$466,MATCH(LEFT(X414,255),LEFT('Disaggregation Data'!$J$315:$J$466,255),0))=0,"",INDEX('Disaggregation Data'!$N$315:$N$466,MATCH(LEFT(X414,255),LEFT('Disaggregation Data'!J$315:$J$466,255),0))),"")</f>
        <v/>
      </c>
      <c r="I414" s="431" t="str">
        <f t="array" ref="I414">IFERROR(IF(INDEX('Disaggregation Data'!$Q$315:$Q$466,MATCH(LEFT(X414,255),LEFT('Disaggregation Data'!$J$315:$J$466,255),0))=0,"",INDEX('Disaggregation Data'!$Q$315:$Q$466,MATCH(LEFT(X414,255),LEFT('Disaggregation Data'!J$315:$J$466,255),0))),"")</f>
        <v/>
      </c>
      <c r="J414" s="441" t="str">
        <f t="array" ref="J414">IFERROR(IF(INDEX('Disaggregation Data'!$R$315:$R$466,MATCH(LEFT(X414,255),LEFT('Disaggregation Data'!$J$315:$J$466,255),0))=0,"",INDEX('Disaggregation Data'!$R$315:$R$466,MATCH(LEFT(X414,255),LEFT('Disaggregation Data'!J$315:$J$466,255),0))),"")</f>
        <v/>
      </c>
      <c r="K414" s="526"/>
      <c r="L414" s="526"/>
      <c r="M414" s="526"/>
      <c r="N414" s="526"/>
      <c r="O414" s="526"/>
      <c r="P414" s="526"/>
      <c r="Q414" s="526"/>
      <c r="R414" s="526"/>
      <c r="S414" s="526"/>
      <c r="T414" s="526"/>
      <c r="U414" s="431" t="str">
        <f t="array" ref="U414">IFERROR(IF(INDEX('Disaggregation Data'!$O$315:$O$466,MATCH(LEFT(X414,255),LEFT('Disaggregation Data'!$J$315:$J$466,255),0))=0,"",INDEX('Disaggregation Data'!$O$315:$O$466,MATCH(LEFT(X414,255),LEFT('Disaggregation Data'!J$315:$J$466,255),0))),"")</f>
        <v/>
      </c>
      <c r="V414" s="441" t="str">
        <f t="array" ref="V414">IFERROR(IF(INDEX('Disaggregation Data'!$P$315:$P$466,MATCH(LEFT(X414,255),LEFT('Disaggregation Data'!$J$315:$J$466,255),0))=0,"",INDEX('Disaggregation Data'!$P$315:$P$466,MATCH(LEFT(X414,255),LEFT('Disaggregation Data'!J$315:$J$466,255),0))),"")</f>
        <v/>
      </c>
      <c r="W414" s="527"/>
      <c r="X414" s="527" t="str">
        <f t="shared" si="28"/>
        <v>TCS-3.1: Porcentaje de personas que viven con el VIH que están en TARV, que tienen una carga viral suprimida a los 12 meses (&lt;1000 copias/ml)</v>
      </c>
      <c r="Y414" s="527">
        <f t="shared" si="29"/>
        <v>7</v>
      </c>
      <c r="Z414" s="527" t="str">
        <f t="shared" si="30"/>
        <v>TCS-3.1: Porcentaje de personas que viven con el VIH que están en TARV, que tienen una carga viral suprimida a los 12 meses (&lt;1000 copias/ml)-7</v>
      </c>
      <c r="AA414" s="527" t="b">
        <f t="shared" si="31"/>
        <v>1</v>
      </c>
      <c r="AB414" s="527" t="s">
        <v>1769</v>
      </c>
      <c r="AC414" s="527" t="str">
        <f t="array" ref="AC414">IFERROR(IF(INDEX('Disaggregation Records'!$G$95:$G$183,MATCH(LEFT(Z414,255),LEFT('Disaggregation Records'!$D$95:$D$183,255),0))=0,"",INDEX('Disaggregation Records'!$G$95:$G$183,MATCH(LEFT(Z414,255),LEFT('Disaggregation Records'!$D$95:$D$183,255),0))),"")</f>
        <v/>
      </c>
      <c r="AD414" s="527" t="s">
        <v>725</v>
      </c>
      <c r="AE414" s="389"/>
      <c r="AF414" s="133"/>
      <c r="AG414" s="133"/>
    </row>
    <row r="415" spans="1:33" ht="47.15" customHeight="1" x14ac:dyDescent="0.45">
      <c r="A415" s="406">
        <v>9</v>
      </c>
      <c r="B415" s="425" t="str">
        <f>IFERROR(VLOOKUP(A415,'Coverage Indicators - Section D'!$A$10:$Y$27,25,FALSE),"")</f>
        <v>TCS-3.1: Porcentaje de personas que viven con el VIH que están en TARV, que tienen una carga viral suprimida a los 12 meses (&lt;1000 copias/ml)</v>
      </c>
      <c r="C415" s="525" t="str">
        <f t="array" ref="C415">IFERROR(IF(INDEX('Disaggregation Records'!$E$95:$E$183,MATCH(LEFT(Z415,255),LEFT('Disaggregation Records'!$D$95:$D$183,255),0))=0,"",INDEX('Disaggregation Records'!$E$95:$E$183,MATCH(LEFT(Z415,255),LEFT('Disaggregation Records'!$D$95:$D$183,255),0))),"")</f>
        <v/>
      </c>
      <c r="D415" s="525" t="str">
        <f t="array" ref="D415">IFERROR(IF(INDEX('Disaggregation Records'!$F$95:$F$183,MATCH(LEFT(Z415,255),LEFT('Disaggregation Records'!$D$95:$D$183,255),0))=0,"",INDEX('Disaggregation Records'!$F$95:$F$183,MATCH(LEFT(Z415,255),LEFT('Disaggregation Records'!$D$95:$D$183,255),0))),"")</f>
        <v/>
      </c>
      <c r="E415" s="427" t="str">
        <f t="array" ref="E415">IFERROR(IF(INDEX('Disaggregation Data'!$K$315:$K$466,MATCH(LEFT(X415,255),LEFT('Disaggregation Data'!$J$315:$J$466,255),0))=0,"",INDEX('Disaggregation Data'!$K$315:$K$466,MATCH(LEFT(X415,255),LEFT('Disaggregation Data'!J$315:$J$466,255),0))),"")</f>
        <v/>
      </c>
      <c r="F415" s="428" t="str">
        <f t="array" ref="F415">IFERROR(IF(INDEX('Disaggregation Data'!$L$315:$L$466,MATCH(LEFT(X415,255),LEFT('Disaggregation Data'!$J$315:$J$466,255),0))=0,"",INDEX('Disaggregation Data'!$L$315:$L$466,MATCH(LEFT(X415,255),LEFT('Disaggregation Data'!J$315:$J$466,255),0))),"")</f>
        <v/>
      </c>
      <c r="G415" s="493" t="str">
        <f t="array" ref="G415">IFERROR(IF(INDEX('Disaggregation Data'!$M$315:$M$466,MATCH(LEFT(X415,255),LEFT('Disaggregation Data'!$J$315:$J$466,255),0))=0,(E415/F415)*100,INDEX('Disaggregation Data'!$M$315:$M$466,MATCH(LEFT(X415,255),LEFT('Disaggregation Data'!J$315:$J$466,255),0))),"")</f>
        <v/>
      </c>
      <c r="H415" s="431" t="str">
        <f t="array" ref="H415">IFERROR(IF(INDEX('Disaggregation Data'!$N$315:$N$466,MATCH(LEFT(X415,255),LEFT('Disaggregation Data'!$J$315:$J$466,255),0))=0,"",INDEX('Disaggregation Data'!$N$315:$N$466,MATCH(LEFT(X415,255),LEFT('Disaggregation Data'!J$315:$J$466,255),0))),"")</f>
        <v/>
      </c>
      <c r="I415" s="431" t="str">
        <f t="array" ref="I415">IFERROR(IF(INDEX('Disaggregation Data'!$Q$315:$Q$466,MATCH(LEFT(X415,255),LEFT('Disaggregation Data'!$J$315:$J$466,255),0))=0,"",INDEX('Disaggregation Data'!$Q$315:$Q$466,MATCH(LEFT(X415,255),LEFT('Disaggregation Data'!J$315:$J$466,255),0))),"")</f>
        <v/>
      </c>
      <c r="J415" s="441" t="str">
        <f t="array" ref="J415">IFERROR(IF(INDEX('Disaggregation Data'!$R$315:$R$466,MATCH(LEFT(X415,255),LEFT('Disaggregation Data'!$J$315:$J$466,255),0))=0,"",INDEX('Disaggregation Data'!$R$315:$R$466,MATCH(LEFT(X415,255),LEFT('Disaggregation Data'!J$315:$J$466,255),0))),"")</f>
        <v/>
      </c>
      <c r="K415" s="526"/>
      <c r="L415" s="526"/>
      <c r="M415" s="526"/>
      <c r="N415" s="526"/>
      <c r="O415" s="526"/>
      <c r="P415" s="526"/>
      <c r="Q415" s="526"/>
      <c r="R415" s="526"/>
      <c r="S415" s="526"/>
      <c r="T415" s="526"/>
      <c r="U415" s="431" t="str">
        <f t="array" ref="U415">IFERROR(IF(INDEX('Disaggregation Data'!$O$315:$O$466,MATCH(LEFT(X415,255),LEFT('Disaggregation Data'!$J$315:$J$466,255),0))=0,"",INDEX('Disaggregation Data'!$O$315:$O$466,MATCH(LEFT(X415,255),LEFT('Disaggregation Data'!J$315:$J$466,255),0))),"")</f>
        <v/>
      </c>
      <c r="V415" s="441" t="str">
        <f t="array" ref="V415">IFERROR(IF(INDEX('Disaggregation Data'!$P$315:$P$466,MATCH(LEFT(X415,255),LEFT('Disaggregation Data'!$J$315:$J$466,255),0))=0,"",INDEX('Disaggregation Data'!$P$315:$P$466,MATCH(LEFT(X415,255),LEFT('Disaggregation Data'!J$315:$J$466,255),0))),"")</f>
        <v/>
      </c>
      <c r="W415" s="527"/>
      <c r="X415" s="527" t="str">
        <f t="shared" si="28"/>
        <v>TCS-3.1: Porcentaje de personas que viven con el VIH que están en TARV, que tienen una carga viral suprimida a los 12 meses (&lt;1000 copias/ml)</v>
      </c>
      <c r="Y415" s="527">
        <f t="shared" si="29"/>
        <v>8</v>
      </c>
      <c r="Z415" s="527" t="str">
        <f t="shared" si="30"/>
        <v>TCS-3.1: Porcentaje de personas que viven con el VIH que están en TARV, que tienen una carga viral suprimida a los 12 meses (&lt;1000 copias/ml)-8</v>
      </c>
      <c r="AA415" s="527" t="b">
        <f t="shared" si="31"/>
        <v>1</v>
      </c>
      <c r="AB415" s="527" t="s">
        <v>1770</v>
      </c>
      <c r="AC415" s="527" t="str">
        <f t="array" ref="AC415">IFERROR(IF(INDEX('Disaggregation Records'!$G$95:$G$183,MATCH(LEFT(Z415,255),LEFT('Disaggregation Records'!$D$95:$D$183,255),0))=0,"",INDEX('Disaggregation Records'!$G$95:$G$183,MATCH(LEFT(Z415,255),LEFT('Disaggregation Records'!$D$95:$D$183,255),0))),"")</f>
        <v/>
      </c>
      <c r="AD415" s="527" t="s">
        <v>725</v>
      </c>
      <c r="AE415" s="389"/>
      <c r="AF415" s="133"/>
      <c r="AG415" s="133"/>
    </row>
    <row r="416" spans="1:33" ht="47.15" customHeight="1" x14ac:dyDescent="0.45">
      <c r="A416" s="406">
        <v>9</v>
      </c>
      <c r="B416" s="425" t="str">
        <f>IFERROR(VLOOKUP(A416,'Coverage Indicators - Section D'!$A$10:$Y$27,25,FALSE),"")</f>
        <v>TCS-3.1: Porcentaje de personas que viven con el VIH que están en TARV, que tienen una carga viral suprimida a los 12 meses (&lt;1000 copias/ml)</v>
      </c>
      <c r="C416" s="525" t="str">
        <f t="array" ref="C416">IFERROR(IF(INDEX('Disaggregation Records'!$E$95:$E$183,MATCH(LEFT(Z416,255),LEFT('Disaggregation Records'!$D$95:$D$183,255),0))=0,"",INDEX('Disaggregation Records'!$E$95:$E$183,MATCH(LEFT(Z416,255),LEFT('Disaggregation Records'!$D$95:$D$183,255),0))),"")</f>
        <v/>
      </c>
      <c r="D416" s="525" t="str">
        <f t="array" ref="D416">IFERROR(IF(INDEX('Disaggregation Records'!$F$95:$F$183,MATCH(LEFT(Z416,255),LEFT('Disaggregation Records'!$D$95:$D$183,255),0))=0,"",INDEX('Disaggregation Records'!$F$95:$F$183,MATCH(LEFT(Z416,255),LEFT('Disaggregation Records'!$D$95:$D$183,255),0))),"")</f>
        <v/>
      </c>
      <c r="E416" s="427" t="str">
        <f t="array" ref="E416">IFERROR(IF(INDEX('Disaggregation Data'!$K$315:$K$466,MATCH(LEFT(X416,255),LEFT('Disaggregation Data'!$J$315:$J$466,255),0))=0,"",INDEX('Disaggregation Data'!$K$315:$K$466,MATCH(LEFT(X416,255),LEFT('Disaggregation Data'!J$315:$J$466,255),0))),"")</f>
        <v/>
      </c>
      <c r="F416" s="428" t="str">
        <f t="array" ref="F416">IFERROR(IF(INDEX('Disaggregation Data'!$L$315:$L$466,MATCH(LEFT(X416,255),LEFT('Disaggregation Data'!$J$315:$J$466,255),0))=0,"",INDEX('Disaggregation Data'!$L$315:$L$466,MATCH(LEFT(X416,255),LEFT('Disaggregation Data'!J$315:$J$466,255),0))),"")</f>
        <v/>
      </c>
      <c r="G416" s="493" t="str">
        <f t="array" ref="G416">IFERROR(IF(INDEX('Disaggregation Data'!$M$315:$M$466,MATCH(LEFT(X416,255),LEFT('Disaggregation Data'!$J$315:$J$466,255),0))=0,(E416/F416)*100,INDEX('Disaggregation Data'!$M$315:$M$466,MATCH(LEFT(X416,255),LEFT('Disaggregation Data'!J$315:$J$466,255),0))),"")</f>
        <v/>
      </c>
      <c r="H416" s="431" t="str">
        <f t="array" ref="H416">IFERROR(IF(INDEX('Disaggregation Data'!$N$315:$N$466,MATCH(LEFT(X416,255),LEFT('Disaggregation Data'!$J$315:$J$466,255),0))=0,"",INDEX('Disaggregation Data'!$N$315:$N$466,MATCH(LEFT(X416,255),LEFT('Disaggregation Data'!J$315:$J$466,255),0))),"")</f>
        <v/>
      </c>
      <c r="I416" s="431" t="str">
        <f t="array" ref="I416">IFERROR(IF(INDEX('Disaggregation Data'!$Q$315:$Q$466,MATCH(LEFT(X416,255),LEFT('Disaggregation Data'!$J$315:$J$466,255),0))=0,"",INDEX('Disaggregation Data'!$Q$315:$Q$466,MATCH(LEFT(X416,255),LEFT('Disaggregation Data'!J$315:$J$466,255),0))),"")</f>
        <v/>
      </c>
      <c r="J416" s="441" t="str">
        <f t="array" ref="J416">IFERROR(IF(INDEX('Disaggregation Data'!$R$315:$R$466,MATCH(LEFT(X416,255),LEFT('Disaggregation Data'!$J$315:$J$466,255),0))=0,"",INDEX('Disaggregation Data'!$R$315:$R$466,MATCH(LEFT(X416,255),LEFT('Disaggregation Data'!J$315:$J$466,255),0))),"")</f>
        <v/>
      </c>
      <c r="K416" s="526"/>
      <c r="L416" s="526"/>
      <c r="M416" s="526"/>
      <c r="N416" s="526"/>
      <c r="O416" s="526"/>
      <c r="P416" s="526"/>
      <c r="Q416" s="526"/>
      <c r="R416" s="526"/>
      <c r="S416" s="526"/>
      <c r="T416" s="526"/>
      <c r="U416" s="431" t="str">
        <f t="array" ref="U416">IFERROR(IF(INDEX('Disaggregation Data'!$O$315:$O$466,MATCH(LEFT(X416,255),LEFT('Disaggregation Data'!$J$315:$J$466,255),0))=0,"",INDEX('Disaggregation Data'!$O$315:$O$466,MATCH(LEFT(X416,255),LEFT('Disaggregation Data'!J$315:$J$466,255),0))),"")</f>
        <v/>
      </c>
      <c r="V416" s="441" t="str">
        <f t="array" ref="V416">IFERROR(IF(INDEX('Disaggregation Data'!$P$315:$P$466,MATCH(LEFT(X416,255),LEFT('Disaggregation Data'!$J$315:$J$466,255),0))=0,"",INDEX('Disaggregation Data'!$P$315:$P$466,MATCH(LEFT(X416,255),LEFT('Disaggregation Data'!J$315:$J$466,255),0))),"")</f>
        <v/>
      </c>
      <c r="W416" s="527"/>
      <c r="X416" s="527" t="str">
        <f t="shared" si="28"/>
        <v>TCS-3.1: Porcentaje de personas que viven con el VIH que están en TARV, que tienen una carga viral suprimida a los 12 meses (&lt;1000 copias/ml)</v>
      </c>
      <c r="Y416" s="527">
        <f t="shared" si="29"/>
        <v>9</v>
      </c>
      <c r="Z416" s="527" t="str">
        <f t="shared" si="30"/>
        <v>TCS-3.1: Porcentaje de personas que viven con el VIH que están en TARV, que tienen una carga viral suprimida a los 12 meses (&lt;1000 copias/ml)-9</v>
      </c>
      <c r="AA416" s="527" t="b">
        <f t="shared" si="31"/>
        <v>1</v>
      </c>
      <c r="AB416" s="527" t="s">
        <v>1771</v>
      </c>
      <c r="AC416" s="527" t="str">
        <f t="array" ref="AC416">IFERROR(IF(INDEX('Disaggregation Records'!$G$95:$G$183,MATCH(LEFT(Z416,255),LEFT('Disaggregation Records'!$D$95:$D$183,255),0))=0,"",INDEX('Disaggregation Records'!$G$95:$G$183,MATCH(LEFT(Z416,255),LEFT('Disaggregation Records'!$D$95:$D$183,255),0))),"")</f>
        <v/>
      </c>
      <c r="AD416" s="527" t="s">
        <v>725</v>
      </c>
      <c r="AE416" s="389"/>
      <c r="AF416" s="133"/>
      <c r="AG416" s="133"/>
    </row>
    <row r="417" spans="1:33" ht="47.15" customHeight="1" x14ac:dyDescent="0.45">
      <c r="A417" s="406">
        <v>10</v>
      </c>
      <c r="B417" s="425" t="str">
        <f>IFERROR(VLOOKUP(A417,'Coverage Indicators - Section D'!$A$10:$Y$27,25,FALSE),"")</f>
        <v/>
      </c>
      <c r="C417" s="525" t="str">
        <f t="array" ref="C417">IFERROR(IF(INDEX('Disaggregation Records'!$E$95:$E$183,MATCH(LEFT(Z417,255),LEFT('Disaggregation Records'!$D$95:$D$183,255),0))=0,"",INDEX('Disaggregation Records'!$E$95:$E$183,MATCH(LEFT(Z417,255),LEFT('Disaggregation Records'!$D$95:$D$183,255),0))),"")</f>
        <v/>
      </c>
      <c r="D417" s="525" t="str">
        <f t="array" ref="D417">IFERROR(IF(INDEX('Disaggregation Records'!$F$95:$F$183,MATCH(LEFT(Z417,255),LEFT('Disaggregation Records'!$D$95:$D$183,255),0))=0,"",INDEX('Disaggregation Records'!$F$95:$F$183,MATCH(LEFT(Z417,255),LEFT('Disaggregation Records'!$D$95:$D$183,255),0))),"")</f>
        <v/>
      </c>
      <c r="E417" s="427" t="str">
        <f t="array" ref="E417">IFERROR(IF(INDEX('Disaggregation Data'!$K$315:$K$466,MATCH(LEFT(X417,255),LEFT('Disaggregation Data'!$J$315:$J$466,255),0))=0,"",INDEX('Disaggregation Data'!$K$315:$K$466,MATCH(LEFT(X417,255),LEFT('Disaggregation Data'!J$315:$J$466,255),0))),"")</f>
        <v/>
      </c>
      <c r="F417" s="428" t="str">
        <f t="array" ref="F417">IFERROR(IF(INDEX('Disaggregation Data'!$L$315:$L$466,MATCH(LEFT(X417,255),LEFT('Disaggregation Data'!$J$315:$J$466,255),0))=0,"",INDEX('Disaggregation Data'!$L$315:$L$466,MATCH(LEFT(X417,255),LEFT('Disaggregation Data'!J$315:$J$466,255),0))),"")</f>
        <v/>
      </c>
      <c r="G417" s="493" t="str">
        <f t="array" ref="G417">IFERROR(IF(INDEX('Disaggregation Data'!$M$315:$M$466,MATCH(LEFT(X417,255),LEFT('Disaggregation Data'!$J$315:$J$466,255),0))=0,(E417/F417)*100,INDEX('Disaggregation Data'!$M$315:$M$466,MATCH(LEFT(X417,255),LEFT('Disaggregation Data'!J$315:$J$466,255),0))),"")</f>
        <v/>
      </c>
      <c r="H417" s="431" t="str">
        <f t="array" ref="H417">IFERROR(IF(INDEX('Disaggregation Data'!$N$315:$N$466,MATCH(LEFT(X417,255),LEFT('Disaggregation Data'!$J$315:$J$466,255),0))=0,"",INDEX('Disaggregation Data'!$N$315:$N$466,MATCH(LEFT(X417,255),LEFT('Disaggregation Data'!J$315:$J$466,255),0))),"")</f>
        <v/>
      </c>
      <c r="I417" s="431" t="str">
        <f t="array" ref="I417">IFERROR(IF(INDEX('Disaggregation Data'!$Q$315:$Q$466,MATCH(LEFT(X417,255),LEFT('Disaggregation Data'!$J$315:$J$466,255),0))=0,"",INDEX('Disaggregation Data'!$Q$315:$Q$466,MATCH(LEFT(X417,255),LEFT('Disaggregation Data'!J$315:$J$466,255),0))),"")</f>
        <v/>
      </c>
      <c r="J417" s="441" t="str">
        <f t="array" ref="J417">IFERROR(IF(INDEX('Disaggregation Data'!$R$315:$R$466,MATCH(LEFT(X417,255),LEFT('Disaggregation Data'!$J$315:$J$466,255),0))=0,"",INDEX('Disaggregation Data'!$R$315:$R$466,MATCH(LEFT(X417,255),LEFT('Disaggregation Data'!J$315:$J$466,255),0))),"")</f>
        <v/>
      </c>
      <c r="K417" s="526"/>
      <c r="L417" s="526"/>
      <c r="M417" s="526"/>
      <c r="N417" s="526"/>
      <c r="O417" s="526"/>
      <c r="P417" s="526"/>
      <c r="Q417" s="526"/>
      <c r="R417" s="526"/>
      <c r="S417" s="526"/>
      <c r="T417" s="526"/>
      <c r="U417" s="431" t="str">
        <f t="array" ref="U417">IFERROR(IF(INDEX('Disaggregation Data'!$O$315:$O$466,MATCH(LEFT(X417,255),LEFT('Disaggregation Data'!$J$315:$J$466,255),0))=0,"",INDEX('Disaggregation Data'!$O$315:$O$466,MATCH(LEFT(X417,255),LEFT('Disaggregation Data'!J$315:$J$466,255),0))),"")</f>
        <v/>
      </c>
      <c r="V417" s="441" t="str">
        <f t="array" ref="V417">IFERROR(IF(INDEX('Disaggregation Data'!$P$315:$P$466,MATCH(LEFT(X417,255),LEFT('Disaggregation Data'!$J$315:$J$466,255),0))=0,"",INDEX('Disaggregation Data'!$P$315:$P$466,MATCH(LEFT(X417,255),LEFT('Disaggregation Data'!J$315:$J$466,255),0))),"")</f>
        <v/>
      </c>
      <c r="W417" s="527"/>
      <c r="X417" s="527" t="str">
        <f t="shared" si="28"/>
        <v/>
      </c>
      <c r="Y417" s="527">
        <f t="shared" si="29"/>
        <v>0</v>
      </c>
      <c r="Z417" s="527" t="str">
        <f t="shared" si="30"/>
        <v/>
      </c>
      <c r="AA417" s="527" t="b">
        <f t="shared" si="31"/>
        <v>0</v>
      </c>
      <c r="AB417" s="527" t="s">
        <v>1772</v>
      </c>
      <c r="AC417" s="527" t="str">
        <f t="array" ref="AC417">IFERROR(IF(INDEX('Disaggregation Records'!$G$95:$G$183,MATCH(LEFT(Z417,255),LEFT('Disaggregation Records'!$D$95:$D$183,255),0))=0,"",INDEX('Disaggregation Records'!$G$95:$G$183,MATCH(LEFT(Z417,255),LEFT('Disaggregation Records'!$D$95:$D$183,255),0))),"")</f>
        <v/>
      </c>
      <c r="AD417" s="527" t="s">
        <v>726</v>
      </c>
      <c r="AE417" s="389"/>
      <c r="AF417" s="133"/>
      <c r="AG417" s="133"/>
    </row>
    <row r="418" spans="1:33" ht="47.15" customHeight="1" x14ac:dyDescent="0.45">
      <c r="A418" s="406">
        <v>10</v>
      </c>
      <c r="B418" s="425" t="str">
        <f>IFERROR(VLOOKUP(A418,'Coverage Indicators - Section D'!$A$10:$Y$27,25,FALSE),"")</f>
        <v/>
      </c>
      <c r="C418" s="525" t="str">
        <f t="array" ref="C418">IFERROR(IF(INDEX('Disaggregation Records'!$E$95:$E$183,MATCH(LEFT(Z418,255),LEFT('Disaggregation Records'!$D$95:$D$183,255),0))=0,"",INDEX('Disaggregation Records'!$E$95:$E$183,MATCH(LEFT(Z418,255),LEFT('Disaggregation Records'!$D$95:$D$183,255),0))),"")</f>
        <v/>
      </c>
      <c r="D418" s="525" t="str">
        <f t="array" ref="D418">IFERROR(IF(INDEX('Disaggregation Records'!$F$95:$F$183,MATCH(LEFT(Z418,255),LEFT('Disaggregation Records'!$D$95:$D$183,255),0))=0,"",INDEX('Disaggregation Records'!$F$95:$F$183,MATCH(LEFT(Z418,255),LEFT('Disaggregation Records'!$D$95:$D$183,255),0))),"")</f>
        <v/>
      </c>
      <c r="E418" s="427" t="str">
        <f t="array" ref="E418">IFERROR(IF(INDEX('Disaggregation Data'!$K$315:$K$466,MATCH(LEFT(X418,255),LEFT('Disaggregation Data'!$J$315:$J$466,255),0))=0,"",INDEX('Disaggregation Data'!$K$315:$K$466,MATCH(LEFT(X418,255),LEFT('Disaggregation Data'!J$315:$J$466,255),0))),"")</f>
        <v/>
      </c>
      <c r="F418" s="428" t="str">
        <f t="array" ref="F418">IFERROR(IF(INDEX('Disaggregation Data'!$L$315:$L$466,MATCH(LEFT(X418,255),LEFT('Disaggregation Data'!$J$315:$J$466,255),0))=0,"",INDEX('Disaggregation Data'!$L$315:$L$466,MATCH(LEFT(X418,255),LEFT('Disaggregation Data'!J$315:$J$466,255),0))),"")</f>
        <v/>
      </c>
      <c r="G418" s="493" t="str">
        <f t="array" ref="G418">IFERROR(IF(INDEX('Disaggregation Data'!$M$315:$M$466,MATCH(LEFT(X418,255),LEFT('Disaggregation Data'!$J$315:$J$466,255),0))=0,(E418/F418)*100,INDEX('Disaggregation Data'!$M$315:$M$466,MATCH(LEFT(X418,255),LEFT('Disaggregation Data'!J$315:$J$466,255),0))),"")</f>
        <v/>
      </c>
      <c r="H418" s="431" t="str">
        <f t="array" ref="H418">IFERROR(IF(INDEX('Disaggregation Data'!$N$315:$N$466,MATCH(LEFT(X418,255),LEFT('Disaggregation Data'!$J$315:$J$466,255),0))=0,"",INDEX('Disaggregation Data'!$N$315:$N$466,MATCH(LEFT(X418,255),LEFT('Disaggregation Data'!J$315:$J$466,255),0))),"")</f>
        <v/>
      </c>
      <c r="I418" s="431" t="str">
        <f t="array" ref="I418">IFERROR(IF(INDEX('Disaggregation Data'!$Q$315:$Q$466,MATCH(LEFT(X418,255),LEFT('Disaggregation Data'!$J$315:$J$466,255),0))=0,"",INDEX('Disaggregation Data'!$Q$315:$Q$466,MATCH(LEFT(X418,255),LEFT('Disaggregation Data'!J$315:$J$466,255),0))),"")</f>
        <v/>
      </c>
      <c r="J418" s="441" t="str">
        <f t="array" ref="J418">IFERROR(IF(INDEX('Disaggregation Data'!$R$315:$R$466,MATCH(LEFT(X418,255),LEFT('Disaggregation Data'!$J$315:$J$466,255),0))=0,"",INDEX('Disaggregation Data'!$R$315:$R$466,MATCH(LEFT(X418,255),LEFT('Disaggregation Data'!J$315:$J$466,255),0))),"")</f>
        <v/>
      </c>
      <c r="K418" s="526"/>
      <c r="L418" s="526"/>
      <c r="M418" s="526"/>
      <c r="N418" s="526"/>
      <c r="O418" s="526"/>
      <c r="P418" s="526"/>
      <c r="Q418" s="526"/>
      <c r="R418" s="526"/>
      <c r="S418" s="526"/>
      <c r="T418" s="526"/>
      <c r="U418" s="431" t="str">
        <f t="array" ref="U418">IFERROR(IF(INDEX('Disaggregation Data'!$O$315:$O$466,MATCH(LEFT(X418,255),LEFT('Disaggregation Data'!$J$315:$J$466,255),0))=0,"",INDEX('Disaggregation Data'!$O$315:$O$466,MATCH(LEFT(X418,255),LEFT('Disaggregation Data'!J$315:$J$466,255),0))),"")</f>
        <v/>
      </c>
      <c r="V418" s="441" t="str">
        <f t="array" ref="V418">IFERROR(IF(INDEX('Disaggregation Data'!$P$315:$P$466,MATCH(LEFT(X418,255),LEFT('Disaggregation Data'!$J$315:$J$466,255),0))=0,"",INDEX('Disaggregation Data'!$P$315:$P$466,MATCH(LEFT(X418,255),LEFT('Disaggregation Data'!J$315:$J$466,255),0))),"")</f>
        <v/>
      </c>
      <c r="W418" s="527"/>
      <c r="X418" s="527" t="str">
        <f t="shared" si="28"/>
        <v/>
      </c>
      <c r="Y418" s="527">
        <f t="shared" si="29"/>
        <v>1</v>
      </c>
      <c r="Z418" s="527" t="str">
        <f t="shared" si="30"/>
        <v/>
      </c>
      <c r="AA418" s="527" t="b">
        <f t="shared" si="31"/>
        <v>0</v>
      </c>
      <c r="AB418" s="527" t="s">
        <v>1773</v>
      </c>
      <c r="AC418" s="527" t="str">
        <f t="array" ref="AC418">IFERROR(IF(INDEX('Disaggregation Records'!$G$95:$G$183,MATCH(LEFT(Z418,255),LEFT('Disaggregation Records'!$D$95:$D$183,255),0))=0,"",INDEX('Disaggregation Records'!$G$95:$G$183,MATCH(LEFT(Z418,255),LEFT('Disaggregation Records'!$D$95:$D$183,255),0))),"")</f>
        <v/>
      </c>
      <c r="AD418" s="527" t="s">
        <v>726</v>
      </c>
      <c r="AE418" s="389"/>
      <c r="AF418" s="133"/>
      <c r="AG418" s="133"/>
    </row>
    <row r="419" spans="1:33" ht="47.15" customHeight="1" x14ac:dyDescent="0.45">
      <c r="A419" s="406">
        <v>10</v>
      </c>
      <c r="B419" s="425" t="str">
        <f>IFERROR(VLOOKUP(A419,'Coverage Indicators - Section D'!$A$10:$Y$27,25,FALSE),"")</f>
        <v/>
      </c>
      <c r="C419" s="525" t="str">
        <f t="array" ref="C419">IFERROR(IF(INDEX('Disaggregation Records'!$E$95:$E$183,MATCH(LEFT(Z419,255),LEFT('Disaggregation Records'!$D$95:$D$183,255),0))=0,"",INDEX('Disaggregation Records'!$E$95:$E$183,MATCH(LEFT(Z419,255),LEFT('Disaggregation Records'!$D$95:$D$183,255),0))),"")</f>
        <v/>
      </c>
      <c r="D419" s="525" t="str">
        <f t="array" ref="D419">IFERROR(IF(INDEX('Disaggregation Records'!$F$95:$F$183,MATCH(LEFT(Z419,255),LEFT('Disaggregation Records'!$D$95:$D$183,255),0))=0,"",INDEX('Disaggregation Records'!$F$95:$F$183,MATCH(LEFT(Z419,255),LEFT('Disaggregation Records'!$D$95:$D$183,255),0))),"")</f>
        <v/>
      </c>
      <c r="E419" s="427" t="str">
        <f t="array" ref="E419">IFERROR(IF(INDEX('Disaggregation Data'!$K$315:$K$466,MATCH(LEFT(X419,255),LEFT('Disaggregation Data'!$J$315:$J$466,255),0))=0,"",INDEX('Disaggregation Data'!$K$315:$K$466,MATCH(LEFT(X419,255),LEFT('Disaggregation Data'!J$315:$J$466,255),0))),"")</f>
        <v/>
      </c>
      <c r="F419" s="428" t="str">
        <f t="array" ref="F419">IFERROR(IF(INDEX('Disaggregation Data'!$L$315:$L$466,MATCH(LEFT(X419,255),LEFT('Disaggregation Data'!$J$315:$J$466,255),0))=0,"",INDEX('Disaggregation Data'!$L$315:$L$466,MATCH(LEFT(X419,255),LEFT('Disaggregation Data'!J$315:$J$466,255),0))),"")</f>
        <v/>
      </c>
      <c r="G419" s="493" t="str">
        <f t="array" ref="G419">IFERROR(IF(INDEX('Disaggregation Data'!$M$315:$M$466,MATCH(LEFT(X419,255),LEFT('Disaggregation Data'!$J$315:$J$466,255),0))=0,(E419/F419)*100,INDEX('Disaggregation Data'!$M$315:$M$466,MATCH(LEFT(X419,255),LEFT('Disaggregation Data'!J$315:$J$466,255),0))),"")</f>
        <v/>
      </c>
      <c r="H419" s="431" t="str">
        <f t="array" ref="H419">IFERROR(IF(INDEX('Disaggregation Data'!$N$315:$N$466,MATCH(LEFT(X419,255),LEFT('Disaggregation Data'!$J$315:$J$466,255),0))=0,"",INDEX('Disaggregation Data'!$N$315:$N$466,MATCH(LEFT(X419,255),LEFT('Disaggregation Data'!J$315:$J$466,255),0))),"")</f>
        <v/>
      </c>
      <c r="I419" s="431" t="str">
        <f t="array" ref="I419">IFERROR(IF(INDEX('Disaggregation Data'!$Q$315:$Q$466,MATCH(LEFT(X419,255),LEFT('Disaggregation Data'!$J$315:$J$466,255),0))=0,"",INDEX('Disaggregation Data'!$Q$315:$Q$466,MATCH(LEFT(X419,255),LEFT('Disaggregation Data'!J$315:$J$466,255),0))),"")</f>
        <v/>
      </c>
      <c r="J419" s="441" t="str">
        <f t="array" ref="J419">IFERROR(IF(INDEX('Disaggregation Data'!$R$315:$R$466,MATCH(LEFT(X419,255),LEFT('Disaggregation Data'!$J$315:$J$466,255),0))=0,"",INDEX('Disaggregation Data'!$R$315:$R$466,MATCH(LEFT(X419,255),LEFT('Disaggregation Data'!J$315:$J$466,255),0))),"")</f>
        <v/>
      </c>
      <c r="K419" s="526"/>
      <c r="L419" s="526"/>
      <c r="M419" s="526"/>
      <c r="N419" s="526"/>
      <c r="O419" s="526"/>
      <c r="P419" s="526"/>
      <c r="Q419" s="526"/>
      <c r="R419" s="526"/>
      <c r="S419" s="526"/>
      <c r="T419" s="526"/>
      <c r="U419" s="431" t="str">
        <f t="array" ref="U419">IFERROR(IF(INDEX('Disaggregation Data'!$O$315:$O$466,MATCH(LEFT(X419,255),LEFT('Disaggregation Data'!$J$315:$J$466,255),0))=0,"",INDEX('Disaggregation Data'!$O$315:$O$466,MATCH(LEFT(X419,255),LEFT('Disaggregation Data'!J$315:$J$466,255),0))),"")</f>
        <v/>
      </c>
      <c r="V419" s="441" t="str">
        <f t="array" ref="V419">IFERROR(IF(INDEX('Disaggregation Data'!$P$315:$P$466,MATCH(LEFT(X419,255),LEFT('Disaggregation Data'!$J$315:$J$466,255),0))=0,"",INDEX('Disaggregation Data'!$P$315:$P$466,MATCH(LEFT(X419,255),LEFT('Disaggregation Data'!J$315:$J$466,255),0))),"")</f>
        <v/>
      </c>
      <c r="W419" s="527"/>
      <c r="X419" s="527" t="str">
        <f t="shared" si="28"/>
        <v/>
      </c>
      <c r="Y419" s="527">
        <f t="shared" si="29"/>
        <v>2</v>
      </c>
      <c r="Z419" s="527" t="str">
        <f t="shared" si="30"/>
        <v/>
      </c>
      <c r="AA419" s="527" t="b">
        <f t="shared" si="31"/>
        <v>0</v>
      </c>
      <c r="AB419" s="527" t="s">
        <v>1774</v>
      </c>
      <c r="AC419" s="527" t="str">
        <f t="array" ref="AC419">IFERROR(IF(INDEX('Disaggregation Records'!$G$95:$G$183,MATCH(LEFT(Z419,255),LEFT('Disaggregation Records'!$D$95:$D$183,255),0))=0,"",INDEX('Disaggregation Records'!$G$95:$G$183,MATCH(LEFT(Z419,255),LEFT('Disaggregation Records'!$D$95:$D$183,255),0))),"")</f>
        <v/>
      </c>
      <c r="AD419" s="527" t="s">
        <v>726</v>
      </c>
      <c r="AE419" s="389"/>
      <c r="AF419" s="133"/>
      <c r="AG419" s="133"/>
    </row>
    <row r="420" spans="1:33" ht="47.15" customHeight="1" x14ac:dyDescent="0.45">
      <c r="A420" s="406">
        <v>10</v>
      </c>
      <c r="B420" s="425" t="str">
        <f>IFERROR(VLOOKUP(A420,'Coverage Indicators - Section D'!$A$10:$Y$27,25,FALSE),"")</f>
        <v/>
      </c>
      <c r="C420" s="525" t="str">
        <f t="array" ref="C420">IFERROR(IF(INDEX('Disaggregation Records'!$E$95:$E$183,MATCH(LEFT(Z420,255),LEFT('Disaggregation Records'!$D$95:$D$183,255),0))=0,"",INDEX('Disaggregation Records'!$E$95:$E$183,MATCH(LEFT(Z420,255),LEFT('Disaggregation Records'!$D$95:$D$183,255),0))),"")</f>
        <v/>
      </c>
      <c r="D420" s="525" t="str">
        <f t="array" ref="D420">IFERROR(IF(INDEX('Disaggregation Records'!$F$95:$F$183,MATCH(LEFT(Z420,255),LEFT('Disaggregation Records'!$D$95:$D$183,255),0))=0,"",INDEX('Disaggregation Records'!$F$95:$F$183,MATCH(LEFT(Z420,255),LEFT('Disaggregation Records'!$D$95:$D$183,255),0))),"")</f>
        <v/>
      </c>
      <c r="E420" s="427" t="str">
        <f t="array" ref="E420">IFERROR(IF(INDEX('Disaggregation Data'!$K$315:$K$466,MATCH(LEFT(X420,255),LEFT('Disaggregation Data'!$J$315:$J$466,255),0))=0,"",INDEX('Disaggregation Data'!$K$315:$K$466,MATCH(LEFT(X420,255),LEFT('Disaggregation Data'!J$315:$J$466,255),0))),"")</f>
        <v/>
      </c>
      <c r="F420" s="428" t="str">
        <f t="array" ref="F420">IFERROR(IF(INDEX('Disaggregation Data'!$L$315:$L$466,MATCH(LEFT(X420,255),LEFT('Disaggregation Data'!$J$315:$J$466,255),0))=0,"",INDEX('Disaggregation Data'!$L$315:$L$466,MATCH(LEFT(X420,255),LEFT('Disaggregation Data'!J$315:$J$466,255),0))),"")</f>
        <v/>
      </c>
      <c r="G420" s="493" t="str">
        <f t="array" ref="G420">IFERROR(IF(INDEX('Disaggregation Data'!$M$315:$M$466,MATCH(LEFT(X420,255),LEFT('Disaggregation Data'!$J$315:$J$466,255),0))=0,(E420/F420)*100,INDEX('Disaggregation Data'!$M$315:$M$466,MATCH(LEFT(X420,255),LEFT('Disaggregation Data'!J$315:$J$466,255),0))),"")</f>
        <v/>
      </c>
      <c r="H420" s="431" t="str">
        <f t="array" ref="H420">IFERROR(IF(INDEX('Disaggregation Data'!$N$315:$N$466,MATCH(LEFT(X420,255),LEFT('Disaggregation Data'!$J$315:$J$466,255),0))=0,"",INDEX('Disaggregation Data'!$N$315:$N$466,MATCH(LEFT(X420,255),LEFT('Disaggregation Data'!J$315:$J$466,255),0))),"")</f>
        <v/>
      </c>
      <c r="I420" s="431" t="str">
        <f t="array" ref="I420">IFERROR(IF(INDEX('Disaggregation Data'!$Q$315:$Q$466,MATCH(LEFT(X420,255),LEFT('Disaggregation Data'!$J$315:$J$466,255),0))=0,"",INDEX('Disaggregation Data'!$Q$315:$Q$466,MATCH(LEFT(X420,255),LEFT('Disaggregation Data'!J$315:$J$466,255),0))),"")</f>
        <v/>
      </c>
      <c r="J420" s="441" t="str">
        <f t="array" ref="J420">IFERROR(IF(INDEX('Disaggregation Data'!$R$315:$R$466,MATCH(LEFT(X420,255),LEFT('Disaggregation Data'!$J$315:$J$466,255),0))=0,"",INDEX('Disaggregation Data'!$R$315:$R$466,MATCH(LEFT(X420,255),LEFT('Disaggregation Data'!J$315:$J$466,255),0))),"")</f>
        <v/>
      </c>
      <c r="K420" s="526"/>
      <c r="L420" s="526"/>
      <c r="M420" s="526"/>
      <c r="N420" s="526"/>
      <c r="O420" s="526"/>
      <c r="P420" s="526"/>
      <c r="Q420" s="526"/>
      <c r="R420" s="526"/>
      <c r="S420" s="526"/>
      <c r="T420" s="526"/>
      <c r="U420" s="431" t="str">
        <f t="array" ref="U420">IFERROR(IF(INDEX('Disaggregation Data'!$O$315:$O$466,MATCH(LEFT(X420,255),LEFT('Disaggregation Data'!$J$315:$J$466,255),0))=0,"",INDEX('Disaggregation Data'!$O$315:$O$466,MATCH(LEFT(X420,255),LEFT('Disaggregation Data'!J$315:$J$466,255),0))),"")</f>
        <v/>
      </c>
      <c r="V420" s="441" t="str">
        <f t="array" ref="V420">IFERROR(IF(INDEX('Disaggregation Data'!$P$315:$P$466,MATCH(LEFT(X420,255),LEFT('Disaggregation Data'!$J$315:$J$466,255),0))=0,"",INDEX('Disaggregation Data'!$P$315:$P$466,MATCH(LEFT(X420,255),LEFT('Disaggregation Data'!J$315:$J$466,255),0))),"")</f>
        <v/>
      </c>
      <c r="W420" s="527"/>
      <c r="X420" s="527" t="str">
        <f t="shared" si="28"/>
        <v/>
      </c>
      <c r="Y420" s="527">
        <f t="shared" si="29"/>
        <v>3</v>
      </c>
      <c r="Z420" s="527" t="str">
        <f t="shared" si="30"/>
        <v/>
      </c>
      <c r="AA420" s="527" t="b">
        <f t="shared" si="31"/>
        <v>0</v>
      </c>
      <c r="AB420" s="527" t="s">
        <v>1775</v>
      </c>
      <c r="AC420" s="527" t="str">
        <f t="array" ref="AC420">IFERROR(IF(INDEX('Disaggregation Records'!$G$95:$G$183,MATCH(LEFT(Z420,255),LEFT('Disaggregation Records'!$D$95:$D$183,255),0))=0,"",INDEX('Disaggregation Records'!$G$95:$G$183,MATCH(LEFT(Z420,255),LEFT('Disaggregation Records'!$D$95:$D$183,255),0))),"")</f>
        <v/>
      </c>
      <c r="AD420" s="527" t="s">
        <v>726</v>
      </c>
      <c r="AE420" s="389"/>
      <c r="AF420" s="133"/>
      <c r="AG420" s="133"/>
    </row>
    <row r="421" spans="1:33" ht="47.15" customHeight="1" x14ac:dyDescent="0.45">
      <c r="A421" s="406">
        <v>10</v>
      </c>
      <c r="B421" s="425" t="str">
        <f>IFERROR(VLOOKUP(A421,'Coverage Indicators - Section D'!$A$10:$Y$27,25,FALSE),"")</f>
        <v/>
      </c>
      <c r="C421" s="525" t="str">
        <f t="array" ref="C421">IFERROR(IF(INDEX('Disaggregation Records'!$E$95:$E$183,MATCH(LEFT(Z421,255),LEFT('Disaggregation Records'!$D$95:$D$183,255),0))=0,"",INDEX('Disaggregation Records'!$E$95:$E$183,MATCH(LEFT(Z421,255),LEFT('Disaggregation Records'!$D$95:$D$183,255),0))),"")</f>
        <v/>
      </c>
      <c r="D421" s="525" t="str">
        <f t="array" ref="D421">IFERROR(IF(INDEX('Disaggregation Records'!$F$95:$F$183,MATCH(LEFT(Z421,255),LEFT('Disaggregation Records'!$D$95:$D$183,255),0))=0,"",INDEX('Disaggregation Records'!$F$95:$F$183,MATCH(LEFT(Z421,255),LEFT('Disaggregation Records'!$D$95:$D$183,255),0))),"")</f>
        <v/>
      </c>
      <c r="E421" s="427" t="str">
        <f t="array" ref="E421">IFERROR(IF(INDEX('Disaggregation Data'!$K$315:$K$466,MATCH(LEFT(X421,255),LEFT('Disaggregation Data'!$J$315:$J$466,255),0))=0,"",INDEX('Disaggregation Data'!$K$315:$K$466,MATCH(LEFT(X421,255),LEFT('Disaggregation Data'!J$315:$J$466,255),0))),"")</f>
        <v/>
      </c>
      <c r="F421" s="428" t="str">
        <f t="array" ref="F421">IFERROR(IF(INDEX('Disaggregation Data'!$L$315:$L$466,MATCH(LEFT(X421,255),LEFT('Disaggregation Data'!$J$315:$J$466,255),0))=0,"",INDEX('Disaggregation Data'!$L$315:$L$466,MATCH(LEFT(X421,255),LEFT('Disaggregation Data'!J$315:$J$466,255),0))),"")</f>
        <v/>
      </c>
      <c r="G421" s="493" t="str">
        <f t="array" ref="G421">IFERROR(IF(INDEX('Disaggregation Data'!$M$315:$M$466,MATCH(LEFT(X421,255),LEFT('Disaggregation Data'!$J$315:$J$466,255),0))=0,(E421/F421)*100,INDEX('Disaggregation Data'!$M$315:$M$466,MATCH(LEFT(X421,255),LEFT('Disaggregation Data'!J$315:$J$466,255),0))),"")</f>
        <v/>
      </c>
      <c r="H421" s="431" t="str">
        <f t="array" ref="H421">IFERROR(IF(INDEX('Disaggregation Data'!$N$315:$N$466,MATCH(LEFT(X421,255),LEFT('Disaggregation Data'!$J$315:$J$466,255),0))=0,"",INDEX('Disaggregation Data'!$N$315:$N$466,MATCH(LEFT(X421,255),LEFT('Disaggregation Data'!J$315:$J$466,255),0))),"")</f>
        <v/>
      </c>
      <c r="I421" s="431" t="str">
        <f t="array" ref="I421">IFERROR(IF(INDEX('Disaggregation Data'!$Q$315:$Q$466,MATCH(LEFT(X421,255),LEFT('Disaggregation Data'!$J$315:$J$466,255),0))=0,"",INDEX('Disaggregation Data'!$Q$315:$Q$466,MATCH(LEFT(X421,255),LEFT('Disaggregation Data'!J$315:$J$466,255),0))),"")</f>
        <v/>
      </c>
      <c r="J421" s="441" t="str">
        <f t="array" ref="J421">IFERROR(IF(INDEX('Disaggregation Data'!$R$315:$R$466,MATCH(LEFT(X421,255),LEFT('Disaggregation Data'!$J$315:$J$466,255),0))=0,"",INDEX('Disaggregation Data'!$R$315:$R$466,MATCH(LEFT(X421,255),LEFT('Disaggregation Data'!J$315:$J$466,255),0))),"")</f>
        <v/>
      </c>
      <c r="K421" s="526"/>
      <c r="L421" s="526"/>
      <c r="M421" s="526"/>
      <c r="N421" s="526"/>
      <c r="O421" s="526"/>
      <c r="P421" s="526"/>
      <c r="Q421" s="526"/>
      <c r="R421" s="526"/>
      <c r="S421" s="526"/>
      <c r="T421" s="526"/>
      <c r="U421" s="431" t="str">
        <f t="array" ref="U421">IFERROR(IF(INDEX('Disaggregation Data'!$O$315:$O$466,MATCH(LEFT(X421,255),LEFT('Disaggregation Data'!$J$315:$J$466,255),0))=0,"",INDEX('Disaggregation Data'!$O$315:$O$466,MATCH(LEFT(X421,255),LEFT('Disaggregation Data'!J$315:$J$466,255),0))),"")</f>
        <v/>
      </c>
      <c r="V421" s="441" t="str">
        <f t="array" ref="V421">IFERROR(IF(INDEX('Disaggregation Data'!$P$315:$P$466,MATCH(LEFT(X421,255),LEFT('Disaggregation Data'!$J$315:$J$466,255),0))=0,"",INDEX('Disaggregation Data'!$P$315:$P$466,MATCH(LEFT(X421,255),LEFT('Disaggregation Data'!J$315:$J$466,255),0))),"")</f>
        <v/>
      </c>
      <c r="W421" s="527"/>
      <c r="X421" s="527" t="str">
        <f t="shared" si="28"/>
        <v/>
      </c>
      <c r="Y421" s="527">
        <f t="shared" si="29"/>
        <v>4</v>
      </c>
      <c r="Z421" s="527" t="str">
        <f t="shared" si="30"/>
        <v/>
      </c>
      <c r="AA421" s="527" t="b">
        <f t="shared" si="31"/>
        <v>0</v>
      </c>
      <c r="AB421" s="527" t="s">
        <v>1776</v>
      </c>
      <c r="AC421" s="527" t="str">
        <f t="array" ref="AC421">IFERROR(IF(INDEX('Disaggregation Records'!$G$95:$G$183,MATCH(LEFT(Z421,255),LEFT('Disaggregation Records'!$D$95:$D$183,255),0))=0,"",INDEX('Disaggregation Records'!$G$95:$G$183,MATCH(LEFT(Z421,255),LEFT('Disaggregation Records'!$D$95:$D$183,255),0))),"")</f>
        <v/>
      </c>
      <c r="AD421" s="527" t="s">
        <v>726</v>
      </c>
      <c r="AE421" s="389"/>
      <c r="AF421" s="133"/>
      <c r="AG421" s="133"/>
    </row>
    <row r="422" spans="1:33" ht="47.15" customHeight="1" x14ac:dyDescent="0.45">
      <c r="A422" s="406">
        <v>10</v>
      </c>
      <c r="B422" s="425" t="str">
        <f>IFERROR(VLOOKUP(A422,'Coverage Indicators - Section D'!$A$10:$Y$27,25,FALSE),"")</f>
        <v/>
      </c>
      <c r="C422" s="525" t="str">
        <f t="array" ref="C422">IFERROR(IF(INDEX('Disaggregation Records'!$E$95:$E$183,MATCH(LEFT(Z422,255),LEFT('Disaggregation Records'!$D$95:$D$183,255),0))=0,"",INDEX('Disaggregation Records'!$E$95:$E$183,MATCH(LEFT(Z422,255),LEFT('Disaggregation Records'!$D$95:$D$183,255),0))),"")</f>
        <v/>
      </c>
      <c r="D422" s="525" t="str">
        <f t="array" ref="D422">IFERROR(IF(INDEX('Disaggregation Records'!$F$95:$F$183,MATCH(LEFT(Z422,255),LEFT('Disaggregation Records'!$D$95:$D$183,255),0))=0,"",INDEX('Disaggregation Records'!$F$95:$F$183,MATCH(LEFT(Z422,255),LEFT('Disaggregation Records'!$D$95:$D$183,255),0))),"")</f>
        <v/>
      </c>
      <c r="E422" s="427" t="str">
        <f t="array" ref="E422">IFERROR(IF(INDEX('Disaggregation Data'!$K$315:$K$466,MATCH(LEFT(X422,255),LEFT('Disaggregation Data'!$J$315:$J$466,255),0))=0,"",INDEX('Disaggregation Data'!$K$315:$K$466,MATCH(LEFT(X422,255),LEFT('Disaggregation Data'!J$315:$J$466,255),0))),"")</f>
        <v/>
      </c>
      <c r="F422" s="428" t="str">
        <f t="array" ref="F422">IFERROR(IF(INDEX('Disaggregation Data'!$L$315:$L$466,MATCH(LEFT(X422,255),LEFT('Disaggregation Data'!$J$315:$J$466,255),0))=0,"",INDEX('Disaggregation Data'!$L$315:$L$466,MATCH(LEFT(X422,255),LEFT('Disaggregation Data'!J$315:$J$466,255),0))),"")</f>
        <v/>
      </c>
      <c r="G422" s="493" t="str">
        <f t="array" ref="G422">IFERROR(IF(INDEX('Disaggregation Data'!$M$315:$M$466,MATCH(LEFT(X422,255),LEFT('Disaggregation Data'!$J$315:$J$466,255),0))=0,(E422/F422)*100,INDEX('Disaggregation Data'!$M$315:$M$466,MATCH(LEFT(X422,255),LEFT('Disaggregation Data'!J$315:$J$466,255),0))),"")</f>
        <v/>
      </c>
      <c r="H422" s="431" t="str">
        <f t="array" ref="H422">IFERROR(IF(INDEX('Disaggregation Data'!$N$315:$N$466,MATCH(LEFT(X422,255),LEFT('Disaggregation Data'!$J$315:$J$466,255),0))=0,"",INDEX('Disaggregation Data'!$N$315:$N$466,MATCH(LEFT(X422,255),LEFT('Disaggregation Data'!J$315:$J$466,255),0))),"")</f>
        <v/>
      </c>
      <c r="I422" s="431" t="str">
        <f t="array" ref="I422">IFERROR(IF(INDEX('Disaggregation Data'!$Q$315:$Q$466,MATCH(LEFT(X422,255),LEFT('Disaggregation Data'!$J$315:$J$466,255),0))=0,"",INDEX('Disaggregation Data'!$Q$315:$Q$466,MATCH(LEFT(X422,255),LEFT('Disaggregation Data'!J$315:$J$466,255),0))),"")</f>
        <v/>
      </c>
      <c r="J422" s="441" t="str">
        <f t="array" ref="J422">IFERROR(IF(INDEX('Disaggregation Data'!$R$315:$R$466,MATCH(LEFT(X422,255),LEFT('Disaggregation Data'!$J$315:$J$466,255),0))=0,"",INDEX('Disaggregation Data'!$R$315:$R$466,MATCH(LEFT(X422,255),LEFT('Disaggregation Data'!J$315:$J$466,255),0))),"")</f>
        <v/>
      </c>
      <c r="K422" s="526"/>
      <c r="L422" s="526"/>
      <c r="M422" s="526"/>
      <c r="N422" s="526"/>
      <c r="O422" s="526"/>
      <c r="P422" s="526"/>
      <c r="Q422" s="526"/>
      <c r="R422" s="526"/>
      <c r="S422" s="526"/>
      <c r="T422" s="526"/>
      <c r="U422" s="431" t="str">
        <f t="array" ref="U422">IFERROR(IF(INDEX('Disaggregation Data'!$O$315:$O$466,MATCH(LEFT(X422,255),LEFT('Disaggregation Data'!$J$315:$J$466,255),0))=0,"",INDEX('Disaggregation Data'!$O$315:$O$466,MATCH(LEFT(X422,255),LEFT('Disaggregation Data'!J$315:$J$466,255),0))),"")</f>
        <v/>
      </c>
      <c r="V422" s="441" t="str">
        <f t="array" ref="V422">IFERROR(IF(INDEX('Disaggregation Data'!$P$315:$P$466,MATCH(LEFT(X422,255),LEFT('Disaggregation Data'!$J$315:$J$466,255),0))=0,"",INDEX('Disaggregation Data'!$P$315:$P$466,MATCH(LEFT(X422,255),LEFT('Disaggregation Data'!J$315:$J$466,255),0))),"")</f>
        <v/>
      </c>
      <c r="W422" s="527"/>
      <c r="X422" s="527" t="str">
        <f t="shared" si="28"/>
        <v/>
      </c>
      <c r="Y422" s="527">
        <f t="shared" si="29"/>
        <v>5</v>
      </c>
      <c r="Z422" s="527" t="str">
        <f t="shared" si="30"/>
        <v/>
      </c>
      <c r="AA422" s="527" t="b">
        <f t="shared" si="31"/>
        <v>0</v>
      </c>
      <c r="AB422" s="527" t="s">
        <v>1777</v>
      </c>
      <c r="AC422" s="527" t="str">
        <f t="array" ref="AC422">IFERROR(IF(INDEX('Disaggregation Records'!$G$95:$G$183,MATCH(LEFT(Z422,255),LEFT('Disaggregation Records'!$D$95:$D$183,255),0))=0,"",INDEX('Disaggregation Records'!$G$95:$G$183,MATCH(LEFT(Z422,255),LEFT('Disaggregation Records'!$D$95:$D$183,255),0))),"")</f>
        <v/>
      </c>
      <c r="AD422" s="527" t="s">
        <v>726</v>
      </c>
      <c r="AE422" s="389"/>
      <c r="AF422" s="133"/>
      <c r="AG422" s="133"/>
    </row>
    <row r="423" spans="1:33" ht="47.15" customHeight="1" x14ac:dyDescent="0.45">
      <c r="A423" s="406">
        <v>10</v>
      </c>
      <c r="B423" s="425" t="str">
        <f>IFERROR(VLOOKUP(A423,'Coverage Indicators - Section D'!$A$10:$Y$27,25,FALSE),"")</f>
        <v/>
      </c>
      <c r="C423" s="525" t="str">
        <f t="array" ref="C423">IFERROR(IF(INDEX('Disaggregation Records'!$E$95:$E$183,MATCH(LEFT(Z423,255),LEFT('Disaggregation Records'!$D$95:$D$183,255),0))=0,"",INDEX('Disaggregation Records'!$E$95:$E$183,MATCH(LEFT(Z423,255),LEFT('Disaggregation Records'!$D$95:$D$183,255),0))),"")</f>
        <v/>
      </c>
      <c r="D423" s="525" t="str">
        <f t="array" ref="D423">IFERROR(IF(INDEX('Disaggregation Records'!$F$95:$F$183,MATCH(LEFT(Z423,255),LEFT('Disaggregation Records'!$D$95:$D$183,255),0))=0,"",INDEX('Disaggregation Records'!$F$95:$F$183,MATCH(LEFT(Z423,255),LEFT('Disaggregation Records'!$D$95:$D$183,255),0))),"")</f>
        <v/>
      </c>
      <c r="E423" s="427" t="str">
        <f t="array" ref="E423">IFERROR(IF(INDEX('Disaggregation Data'!$K$315:$K$466,MATCH(LEFT(X423,255),LEFT('Disaggregation Data'!$J$315:$J$466,255),0))=0,"",INDEX('Disaggregation Data'!$K$315:$K$466,MATCH(LEFT(X423,255),LEFT('Disaggregation Data'!J$315:$J$466,255),0))),"")</f>
        <v/>
      </c>
      <c r="F423" s="428" t="str">
        <f t="array" ref="F423">IFERROR(IF(INDEX('Disaggregation Data'!$L$315:$L$466,MATCH(LEFT(X423,255),LEFT('Disaggregation Data'!$J$315:$J$466,255),0))=0,"",INDEX('Disaggregation Data'!$L$315:$L$466,MATCH(LEFT(X423,255),LEFT('Disaggregation Data'!J$315:$J$466,255),0))),"")</f>
        <v/>
      </c>
      <c r="G423" s="493" t="str">
        <f t="array" ref="G423">IFERROR(IF(INDEX('Disaggregation Data'!$M$315:$M$466,MATCH(LEFT(X423,255),LEFT('Disaggregation Data'!$J$315:$J$466,255),0))=0,(E423/F423)*100,INDEX('Disaggregation Data'!$M$315:$M$466,MATCH(LEFT(X423,255),LEFT('Disaggregation Data'!J$315:$J$466,255),0))),"")</f>
        <v/>
      </c>
      <c r="H423" s="431" t="str">
        <f t="array" ref="H423">IFERROR(IF(INDEX('Disaggregation Data'!$N$315:$N$466,MATCH(LEFT(X423,255),LEFT('Disaggregation Data'!$J$315:$J$466,255),0))=0,"",INDEX('Disaggregation Data'!$N$315:$N$466,MATCH(LEFT(X423,255),LEFT('Disaggregation Data'!J$315:$J$466,255),0))),"")</f>
        <v/>
      </c>
      <c r="I423" s="431" t="str">
        <f t="array" ref="I423">IFERROR(IF(INDEX('Disaggregation Data'!$Q$315:$Q$466,MATCH(LEFT(X423,255),LEFT('Disaggregation Data'!$J$315:$J$466,255),0))=0,"",INDEX('Disaggregation Data'!$Q$315:$Q$466,MATCH(LEFT(X423,255),LEFT('Disaggregation Data'!J$315:$J$466,255),0))),"")</f>
        <v/>
      </c>
      <c r="J423" s="441" t="str">
        <f t="array" ref="J423">IFERROR(IF(INDEX('Disaggregation Data'!$R$315:$R$466,MATCH(LEFT(X423,255),LEFT('Disaggregation Data'!$J$315:$J$466,255),0))=0,"",INDEX('Disaggregation Data'!$R$315:$R$466,MATCH(LEFT(X423,255),LEFT('Disaggregation Data'!J$315:$J$466,255),0))),"")</f>
        <v/>
      </c>
      <c r="K423" s="526"/>
      <c r="L423" s="526"/>
      <c r="M423" s="526"/>
      <c r="N423" s="526"/>
      <c r="O423" s="526"/>
      <c r="P423" s="526"/>
      <c r="Q423" s="526"/>
      <c r="R423" s="526"/>
      <c r="S423" s="526"/>
      <c r="T423" s="526"/>
      <c r="U423" s="431" t="str">
        <f t="array" ref="U423">IFERROR(IF(INDEX('Disaggregation Data'!$O$315:$O$466,MATCH(LEFT(X423,255),LEFT('Disaggregation Data'!$J$315:$J$466,255),0))=0,"",INDEX('Disaggregation Data'!$O$315:$O$466,MATCH(LEFT(X423,255),LEFT('Disaggregation Data'!J$315:$J$466,255),0))),"")</f>
        <v/>
      </c>
      <c r="V423" s="441" t="str">
        <f t="array" ref="V423">IFERROR(IF(INDEX('Disaggregation Data'!$P$315:$P$466,MATCH(LEFT(X423,255),LEFT('Disaggregation Data'!$J$315:$J$466,255),0))=0,"",INDEX('Disaggregation Data'!$P$315:$P$466,MATCH(LEFT(X423,255),LEFT('Disaggregation Data'!J$315:$J$466,255),0))),"")</f>
        <v/>
      </c>
      <c r="W423" s="527"/>
      <c r="X423" s="527" t="str">
        <f t="shared" si="28"/>
        <v/>
      </c>
      <c r="Y423" s="527">
        <f t="shared" si="29"/>
        <v>6</v>
      </c>
      <c r="Z423" s="527" t="str">
        <f t="shared" si="30"/>
        <v/>
      </c>
      <c r="AA423" s="527" t="b">
        <f t="shared" si="31"/>
        <v>0</v>
      </c>
      <c r="AB423" s="527" t="s">
        <v>1778</v>
      </c>
      <c r="AC423" s="527" t="str">
        <f t="array" ref="AC423">IFERROR(IF(INDEX('Disaggregation Records'!$G$95:$G$183,MATCH(LEFT(Z423,255),LEFT('Disaggregation Records'!$D$95:$D$183,255),0))=0,"",INDEX('Disaggregation Records'!$G$95:$G$183,MATCH(LEFT(Z423,255),LEFT('Disaggregation Records'!$D$95:$D$183,255),0))),"")</f>
        <v/>
      </c>
      <c r="AD423" s="527" t="s">
        <v>726</v>
      </c>
      <c r="AE423" s="389"/>
      <c r="AF423" s="133"/>
      <c r="AG423" s="133"/>
    </row>
    <row r="424" spans="1:33" ht="47.15" customHeight="1" x14ac:dyDescent="0.45">
      <c r="A424" s="406">
        <v>10</v>
      </c>
      <c r="B424" s="425" t="str">
        <f>IFERROR(VLOOKUP(A424,'Coverage Indicators - Section D'!$A$10:$Y$27,25,FALSE),"")</f>
        <v/>
      </c>
      <c r="C424" s="525" t="str">
        <f t="array" ref="C424">IFERROR(IF(INDEX('Disaggregation Records'!$E$95:$E$183,MATCH(LEFT(Z424,255),LEFT('Disaggregation Records'!$D$95:$D$183,255),0))=0,"",INDEX('Disaggregation Records'!$E$95:$E$183,MATCH(LEFT(Z424,255),LEFT('Disaggregation Records'!$D$95:$D$183,255),0))),"")</f>
        <v/>
      </c>
      <c r="D424" s="525" t="str">
        <f t="array" ref="D424">IFERROR(IF(INDEX('Disaggregation Records'!$F$95:$F$183,MATCH(LEFT(Z424,255),LEFT('Disaggregation Records'!$D$95:$D$183,255),0))=0,"",INDEX('Disaggregation Records'!$F$95:$F$183,MATCH(LEFT(Z424,255),LEFT('Disaggregation Records'!$D$95:$D$183,255),0))),"")</f>
        <v/>
      </c>
      <c r="E424" s="427" t="str">
        <f t="array" ref="E424">IFERROR(IF(INDEX('Disaggregation Data'!$K$315:$K$466,MATCH(LEFT(X424,255),LEFT('Disaggregation Data'!$J$315:$J$466,255),0))=0,"",INDEX('Disaggregation Data'!$K$315:$K$466,MATCH(LEFT(X424,255),LEFT('Disaggregation Data'!J$315:$J$466,255),0))),"")</f>
        <v/>
      </c>
      <c r="F424" s="428" t="str">
        <f t="array" ref="F424">IFERROR(IF(INDEX('Disaggregation Data'!$L$315:$L$466,MATCH(LEFT(X424,255),LEFT('Disaggregation Data'!$J$315:$J$466,255),0))=0,"",INDEX('Disaggregation Data'!$L$315:$L$466,MATCH(LEFT(X424,255),LEFT('Disaggregation Data'!J$315:$J$466,255),0))),"")</f>
        <v/>
      </c>
      <c r="G424" s="493" t="str">
        <f t="array" ref="G424">IFERROR(IF(INDEX('Disaggregation Data'!$M$315:$M$466,MATCH(LEFT(X424,255),LEFT('Disaggregation Data'!$J$315:$J$466,255),0))=0,(E424/F424)*100,INDEX('Disaggregation Data'!$M$315:$M$466,MATCH(LEFT(X424,255),LEFT('Disaggregation Data'!J$315:$J$466,255),0))),"")</f>
        <v/>
      </c>
      <c r="H424" s="431" t="str">
        <f t="array" ref="H424">IFERROR(IF(INDEX('Disaggregation Data'!$N$315:$N$466,MATCH(LEFT(X424,255),LEFT('Disaggregation Data'!$J$315:$J$466,255),0))=0,"",INDEX('Disaggregation Data'!$N$315:$N$466,MATCH(LEFT(X424,255),LEFT('Disaggregation Data'!J$315:$J$466,255),0))),"")</f>
        <v/>
      </c>
      <c r="I424" s="431" t="str">
        <f t="array" ref="I424">IFERROR(IF(INDEX('Disaggregation Data'!$Q$315:$Q$466,MATCH(LEFT(X424,255),LEFT('Disaggregation Data'!$J$315:$J$466,255),0))=0,"",INDEX('Disaggregation Data'!$Q$315:$Q$466,MATCH(LEFT(X424,255),LEFT('Disaggregation Data'!J$315:$J$466,255),0))),"")</f>
        <v/>
      </c>
      <c r="J424" s="441" t="str">
        <f t="array" ref="J424">IFERROR(IF(INDEX('Disaggregation Data'!$R$315:$R$466,MATCH(LEFT(X424,255),LEFT('Disaggregation Data'!$J$315:$J$466,255),0))=0,"",INDEX('Disaggregation Data'!$R$315:$R$466,MATCH(LEFT(X424,255),LEFT('Disaggregation Data'!J$315:$J$466,255),0))),"")</f>
        <v/>
      </c>
      <c r="K424" s="526"/>
      <c r="L424" s="526"/>
      <c r="M424" s="526"/>
      <c r="N424" s="526"/>
      <c r="O424" s="526"/>
      <c r="P424" s="526"/>
      <c r="Q424" s="526"/>
      <c r="R424" s="526"/>
      <c r="S424" s="526"/>
      <c r="T424" s="526"/>
      <c r="U424" s="431" t="str">
        <f t="array" ref="U424">IFERROR(IF(INDEX('Disaggregation Data'!$O$315:$O$466,MATCH(LEFT(X424,255),LEFT('Disaggregation Data'!$J$315:$J$466,255),0))=0,"",INDEX('Disaggregation Data'!$O$315:$O$466,MATCH(LEFT(X424,255),LEFT('Disaggregation Data'!J$315:$J$466,255),0))),"")</f>
        <v/>
      </c>
      <c r="V424" s="441" t="str">
        <f t="array" ref="V424">IFERROR(IF(INDEX('Disaggregation Data'!$P$315:$P$466,MATCH(LEFT(X424,255),LEFT('Disaggregation Data'!$J$315:$J$466,255),0))=0,"",INDEX('Disaggregation Data'!$P$315:$P$466,MATCH(LEFT(X424,255),LEFT('Disaggregation Data'!J$315:$J$466,255),0))),"")</f>
        <v/>
      </c>
      <c r="W424" s="527"/>
      <c r="X424" s="527" t="str">
        <f t="shared" si="28"/>
        <v/>
      </c>
      <c r="Y424" s="527">
        <f t="shared" si="29"/>
        <v>7</v>
      </c>
      <c r="Z424" s="527" t="str">
        <f t="shared" si="30"/>
        <v/>
      </c>
      <c r="AA424" s="527" t="b">
        <f t="shared" si="31"/>
        <v>0</v>
      </c>
      <c r="AB424" s="527" t="s">
        <v>1779</v>
      </c>
      <c r="AC424" s="527" t="str">
        <f t="array" ref="AC424">IFERROR(IF(INDEX('Disaggregation Records'!$G$95:$G$183,MATCH(LEFT(Z424,255),LEFT('Disaggregation Records'!$D$95:$D$183,255),0))=0,"",INDEX('Disaggregation Records'!$G$95:$G$183,MATCH(LEFT(Z424,255),LEFT('Disaggregation Records'!$D$95:$D$183,255),0))),"")</f>
        <v/>
      </c>
      <c r="AD424" s="527" t="s">
        <v>726</v>
      </c>
      <c r="AE424" s="389"/>
      <c r="AF424" s="133"/>
      <c r="AG424" s="133"/>
    </row>
    <row r="425" spans="1:33" ht="47.15" customHeight="1" x14ac:dyDescent="0.45">
      <c r="A425" s="406">
        <v>10</v>
      </c>
      <c r="B425" s="425" t="str">
        <f>IFERROR(VLOOKUP(A425,'Coverage Indicators - Section D'!$A$10:$Y$27,25,FALSE),"")</f>
        <v/>
      </c>
      <c r="C425" s="525" t="str">
        <f t="array" ref="C425">IFERROR(IF(INDEX('Disaggregation Records'!$E$95:$E$183,MATCH(LEFT(Z425,255),LEFT('Disaggregation Records'!$D$95:$D$183,255),0))=0,"",INDEX('Disaggregation Records'!$E$95:$E$183,MATCH(LEFT(Z425,255),LEFT('Disaggregation Records'!$D$95:$D$183,255),0))),"")</f>
        <v/>
      </c>
      <c r="D425" s="525" t="str">
        <f t="array" ref="D425">IFERROR(IF(INDEX('Disaggregation Records'!$F$95:$F$183,MATCH(LEFT(Z425,255),LEFT('Disaggregation Records'!$D$95:$D$183,255),0))=0,"",INDEX('Disaggregation Records'!$F$95:$F$183,MATCH(LEFT(Z425,255),LEFT('Disaggregation Records'!$D$95:$D$183,255),0))),"")</f>
        <v/>
      </c>
      <c r="E425" s="427" t="str">
        <f t="array" ref="E425">IFERROR(IF(INDEX('Disaggregation Data'!$K$315:$K$466,MATCH(LEFT(X425,255),LEFT('Disaggregation Data'!$J$315:$J$466,255),0))=0,"",INDEX('Disaggregation Data'!$K$315:$K$466,MATCH(LEFT(X425,255),LEFT('Disaggregation Data'!J$315:$J$466,255),0))),"")</f>
        <v/>
      </c>
      <c r="F425" s="428" t="str">
        <f t="array" ref="F425">IFERROR(IF(INDEX('Disaggregation Data'!$L$315:$L$466,MATCH(LEFT(X425,255),LEFT('Disaggregation Data'!$J$315:$J$466,255),0))=0,"",INDEX('Disaggregation Data'!$L$315:$L$466,MATCH(LEFT(X425,255),LEFT('Disaggregation Data'!J$315:$J$466,255),0))),"")</f>
        <v/>
      </c>
      <c r="G425" s="493" t="str">
        <f t="array" ref="G425">IFERROR(IF(INDEX('Disaggregation Data'!$M$315:$M$466,MATCH(LEFT(X425,255),LEFT('Disaggregation Data'!$J$315:$J$466,255),0))=0,(E425/F425)*100,INDEX('Disaggregation Data'!$M$315:$M$466,MATCH(LEFT(X425,255),LEFT('Disaggregation Data'!J$315:$J$466,255),0))),"")</f>
        <v/>
      </c>
      <c r="H425" s="431" t="str">
        <f t="array" ref="H425">IFERROR(IF(INDEX('Disaggregation Data'!$N$315:$N$466,MATCH(LEFT(X425,255),LEFT('Disaggregation Data'!$J$315:$J$466,255),0))=0,"",INDEX('Disaggregation Data'!$N$315:$N$466,MATCH(LEFT(X425,255),LEFT('Disaggregation Data'!J$315:$J$466,255),0))),"")</f>
        <v/>
      </c>
      <c r="I425" s="431" t="str">
        <f t="array" ref="I425">IFERROR(IF(INDEX('Disaggregation Data'!$Q$315:$Q$466,MATCH(LEFT(X425,255),LEFT('Disaggregation Data'!$J$315:$J$466,255),0))=0,"",INDEX('Disaggregation Data'!$Q$315:$Q$466,MATCH(LEFT(X425,255),LEFT('Disaggregation Data'!J$315:$J$466,255),0))),"")</f>
        <v/>
      </c>
      <c r="J425" s="441" t="str">
        <f t="array" ref="J425">IFERROR(IF(INDEX('Disaggregation Data'!$R$315:$R$466,MATCH(LEFT(X425,255),LEFT('Disaggregation Data'!$J$315:$J$466,255),0))=0,"",INDEX('Disaggregation Data'!$R$315:$R$466,MATCH(LEFT(X425,255),LEFT('Disaggregation Data'!J$315:$J$466,255),0))),"")</f>
        <v/>
      </c>
      <c r="K425" s="526"/>
      <c r="L425" s="526"/>
      <c r="M425" s="526"/>
      <c r="N425" s="526"/>
      <c r="O425" s="526"/>
      <c r="P425" s="526"/>
      <c r="Q425" s="526"/>
      <c r="R425" s="526"/>
      <c r="S425" s="526"/>
      <c r="T425" s="526"/>
      <c r="U425" s="431" t="str">
        <f t="array" ref="U425">IFERROR(IF(INDEX('Disaggregation Data'!$O$315:$O$466,MATCH(LEFT(X425,255),LEFT('Disaggregation Data'!$J$315:$J$466,255),0))=0,"",INDEX('Disaggregation Data'!$O$315:$O$466,MATCH(LEFT(X425,255),LEFT('Disaggregation Data'!J$315:$J$466,255),0))),"")</f>
        <v/>
      </c>
      <c r="V425" s="441" t="str">
        <f t="array" ref="V425">IFERROR(IF(INDEX('Disaggregation Data'!$P$315:$P$466,MATCH(LEFT(X425,255),LEFT('Disaggregation Data'!$J$315:$J$466,255),0))=0,"",INDEX('Disaggregation Data'!$P$315:$P$466,MATCH(LEFT(X425,255),LEFT('Disaggregation Data'!J$315:$J$466,255),0))),"")</f>
        <v/>
      </c>
      <c r="W425" s="527"/>
      <c r="X425" s="527" t="str">
        <f t="shared" si="28"/>
        <v/>
      </c>
      <c r="Y425" s="527">
        <f t="shared" si="29"/>
        <v>8</v>
      </c>
      <c r="Z425" s="527" t="str">
        <f t="shared" si="30"/>
        <v/>
      </c>
      <c r="AA425" s="527" t="b">
        <f t="shared" si="31"/>
        <v>0</v>
      </c>
      <c r="AB425" s="527" t="s">
        <v>1780</v>
      </c>
      <c r="AC425" s="527" t="str">
        <f t="array" ref="AC425">IFERROR(IF(INDEX('Disaggregation Records'!$G$95:$G$183,MATCH(LEFT(Z425,255),LEFT('Disaggregation Records'!$D$95:$D$183,255),0))=0,"",INDEX('Disaggregation Records'!$G$95:$G$183,MATCH(LEFT(Z425,255),LEFT('Disaggregation Records'!$D$95:$D$183,255),0))),"")</f>
        <v/>
      </c>
      <c r="AD425" s="527" t="s">
        <v>726</v>
      </c>
      <c r="AE425" s="389"/>
      <c r="AF425" s="133"/>
      <c r="AG425" s="133"/>
    </row>
    <row r="426" spans="1:33" ht="47.15" customHeight="1" x14ac:dyDescent="0.45">
      <c r="A426" s="406">
        <v>10</v>
      </c>
      <c r="B426" s="425" t="str">
        <f>IFERROR(VLOOKUP(A426,'Coverage Indicators - Section D'!$A$10:$Y$27,25,FALSE),"")</f>
        <v/>
      </c>
      <c r="C426" s="525" t="str">
        <f t="array" ref="C426">IFERROR(IF(INDEX('Disaggregation Records'!$E$95:$E$183,MATCH(LEFT(Z426,255),LEFT('Disaggregation Records'!$D$95:$D$183,255),0))=0,"",INDEX('Disaggregation Records'!$E$95:$E$183,MATCH(LEFT(Z426,255),LEFT('Disaggregation Records'!$D$95:$D$183,255),0))),"")</f>
        <v/>
      </c>
      <c r="D426" s="525" t="str">
        <f t="array" ref="D426">IFERROR(IF(INDEX('Disaggregation Records'!$F$95:$F$183,MATCH(LEFT(Z426,255),LEFT('Disaggregation Records'!$D$95:$D$183,255),0))=0,"",INDEX('Disaggregation Records'!$F$95:$F$183,MATCH(LEFT(Z426,255),LEFT('Disaggregation Records'!$D$95:$D$183,255),0))),"")</f>
        <v/>
      </c>
      <c r="E426" s="427" t="str">
        <f t="array" ref="E426">IFERROR(IF(INDEX('Disaggregation Data'!$K$315:$K$466,MATCH(LEFT(X426,255),LEFT('Disaggregation Data'!$J$315:$J$466,255),0))=0,"",INDEX('Disaggregation Data'!$K$315:$K$466,MATCH(LEFT(X426,255),LEFT('Disaggregation Data'!J$315:$J$466,255),0))),"")</f>
        <v/>
      </c>
      <c r="F426" s="428" t="str">
        <f t="array" ref="F426">IFERROR(IF(INDEX('Disaggregation Data'!$L$315:$L$466,MATCH(LEFT(X426,255),LEFT('Disaggregation Data'!$J$315:$J$466,255),0))=0,"",INDEX('Disaggregation Data'!$L$315:$L$466,MATCH(LEFT(X426,255),LEFT('Disaggregation Data'!J$315:$J$466,255),0))),"")</f>
        <v/>
      </c>
      <c r="G426" s="493" t="str">
        <f t="array" ref="G426">IFERROR(IF(INDEX('Disaggregation Data'!$M$315:$M$466,MATCH(LEFT(X426,255),LEFT('Disaggregation Data'!$J$315:$J$466,255),0))=0,(E426/F426)*100,INDEX('Disaggregation Data'!$M$315:$M$466,MATCH(LEFT(X426,255),LEFT('Disaggregation Data'!J$315:$J$466,255),0))),"")</f>
        <v/>
      </c>
      <c r="H426" s="431" t="str">
        <f t="array" ref="H426">IFERROR(IF(INDEX('Disaggregation Data'!$N$315:$N$466,MATCH(LEFT(X426,255),LEFT('Disaggregation Data'!$J$315:$J$466,255),0))=0,"",INDEX('Disaggregation Data'!$N$315:$N$466,MATCH(LEFT(X426,255),LEFT('Disaggregation Data'!J$315:$J$466,255),0))),"")</f>
        <v/>
      </c>
      <c r="I426" s="431" t="str">
        <f t="array" ref="I426">IFERROR(IF(INDEX('Disaggregation Data'!$Q$315:$Q$466,MATCH(LEFT(X426,255),LEFT('Disaggregation Data'!$J$315:$J$466,255),0))=0,"",INDEX('Disaggregation Data'!$Q$315:$Q$466,MATCH(LEFT(X426,255),LEFT('Disaggregation Data'!J$315:$J$466,255),0))),"")</f>
        <v/>
      </c>
      <c r="J426" s="441" t="str">
        <f t="array" ref="J426">IFERROR(IF(INDEX('Disaggregation Data'!$R$315:$R$466,MATCH(LEFT(X426,255),LEFT('Disaggregation Data'!$J$315:$J$466,255),0))=0,"",INDEX('Disaggregation Data'!$R$315:$R$466,MATCH(LEFT(X426,255),LEFT('Disaggregation Data'!J$315:$J$466,255),0))),"")</f>
        <v/>
      </c>
      <c r="K426" s="526"/>
      <c r="L426" s="526"/>
      <c r="M426" s="526"/>
      <c r="N426" s="526"/>
      <c r="O426" s="526"/>
      <c r="P426" s="526"/>
      <c r="Q426" s="526"/>
      <c r="R426" s="526"/>
      <c r="S426" s="526"/>
      <c r="T426" s="526"/>
      <c r="U426" s="431" t="str">
        <f t="array" ref="U426">IFERROR(IF(INDEX('Disaggregation Data'!$O$315:$O$466,MATCH(LEFT(X426,255),LEFT('Disaggregation Data'!$J$315:$J$466,255),0))=0,"",INDEX('Disaggregation Data'!$O$315:$O$466,MATCH(LEFT(X426,255),LEFT('Disaggregation Data'!J$315:$J$466,255),0))),"")</f>
        <v/>
      </c>
      <c r="V426" s="441" t="str">
        <f t="array" ref="V426">IFERROR(IF(INDEX('Disaggregation Data'!$P$315:$P$466,MATCH(LEFT(X426,255),LEFT('Disaggregation Data'!$J$315:$J$466,255),0))=0,"",INDEX('Disaggregation Data'!$P$315:$P$466,MATCH(LEFT(X426,255),LEFT('Disaggregation Data'!J$315:$J$466,255),0))),"")</f>
        <v/>
      </c>
      <c r="W426" s="527"/>
      <c r="X426" s="527" t="str">
        <f t="shared" si="28"/>
        <v/>
      </c>
      <c r="Y426" s="527">
        <f t="shared" si="29"/>
        <v>9</v>
      </c>
      <c r="Z426" s="527" t="str">
        <f t="shared" si="30"/>
        <v/>
      </c>
      <c r="AA426" s="527" t="b">
        <f t="shared" si="31"/>
        <v>0</v>
      </c>
      <c r="AB426" s="527" t="s">
        <v>1781</v>
      </c>
      <c r="AC426" s="527" t="str">
        <f t="array" ref="AC426">IFERROR(IF(INDEX('Disaggregation Records'!$G$95:$G$183,MATCH(LEFT(Z426,255),LEFT('Disaggregation Records'!$D$95:$D$183,255),0))=0,"",INDEX('Disaggregation Records'!$G$95:$G$183,MATCH(LEFT(Z426,255),LEFT('Disaggregation Records'!$D$95:$D$183,255),0))),"")</f>
        <v/>
      </c>
      <c r="AD426" s="527" t="s">
        <v>726</v>
      </c>
      <c r="AE426" s="389"/>
      <c r="AF426" s="133"/>
      <c r="AG426" s="133"/>
    </row>
    <row r="427" spans="1:33" ht="47.15" customHeight="1" x14ac:dyDescent="0.45">
      <c r="A427" s="406">
        <v>11</v>
      </c>
      <c r="B427" s="425" t="str">
        <f>IFERROR(VLOOKUP(A427,'Coverage Indicators - Section D'!$A$10:$Y$27,25,FALSE),"")</f>
        <v/>
      </c>
      <c r="C427" s="525" t="str">
        <f t="array" ref="C427">IFERROR(IF(INDEX('Disaggregation Records'!$E$95:$E$183,MATCH(LEFT(Z427,255),LEFT('Disaggregation Records'!$D$95:$D$183,255),0))=0,"",INDEX('Disaggregation Records'!$E$95:$E$183,MATCH(LEFT(Z427,255),LEFT('Disaggregation Records'!$D$95:$D$183,255),0))),"")</f>
        <v/>
      </c>
      <c r="D427" s="525" t="str">
        <f t="array" ref="D427">IFERROR(IF(INDEX('Disaggregation Records'!$F$95:$F$183,MATCH(LEFT(Z427,255),LEFT('Disaggregation Records'!$D$95:$D$183,255),0))=0,"",INDEX('Disaggregation Records'!$F$95:$F$183,MATCH(LEFT(Z427,255),LEFT('Disaggregation Records'!$D$95:$D$183,255),0))),"")</f>
        <v/>
      </c>
      <c r="E427" s="427" t="str">
        <f t="array" ref="E427">IFERROR(IF(INDEX('Disaggregation Data'!$K$315:$K$466,MATCH(LEFT(X427,255),LEFT('Disaggregation Data'!$J$315:$J$466,255),0))=0,"",INDEX('Disaggregation Data'!$K$315:$K$466,MATCH(LEFT(X427,255),LEFT('Disaggregation Data'!J$315:$J$466,255),0))),"")</f>
        <v/>
      </c>
      <c r="F427" s="428" t="str">
        <f t="array" ref="F427">IFERROR(IF(INDEX('Disaggregation Data'!$L$315:$L$466,MATCH(LEFT(X427,255),LEFT('Disaggregation Data'!$J$315:$J$466,255),0))=0,"",INDEX('Disaggregation Data'!$L$315:$L$466,MATCH(LEFT(X427,255),LEFT('Disaggregation Data'!J$315:$J$466,255),0))),"")</f>
        <v/>
      </c>
      <c r="G427" s="493" t="str">
        <f t="array" ref="G427">IFERROR(IF(INDEX('Disaggregation Data'!$M$315:$M$466,MATCH(LEFT(X427,255),LEFT('Disaggregation Data'!$J$315:$J$466,255),0))=0,(E427/F427)*100,INDEX('Disaggregation Data'!$M$315:$M$466,MATCH(LEFT(X427,255),LEFT('Disaggregation Data'!J$315:$J$466,255),0))),"")</f>
        <v/>
      </c>
      <c r="H427" s="431" t="str">
        <f t="array" ref="H427">IFERROR(IF(INDEX('Disaggregation Data'!$N$315:$N$466,MATCH(LEFT(X427,255),LEFT('Disaggregation Data'!$J$315:$J$466,255),0))=0,"",INDEX('Disaggregation Data'!$N$315:$N$466,MATCH(LEFT(X427,255),LEFT('Disaggregation Data'!J$315:$J$466,255),0))),"")</f>
        <v/>
      </c>
      <c r="I427" s="431" t="str">
        <f t="array" ref="I427">IFERROR(IF(INDEX('Disaggregation Data'!$Q$315:$Q$466,MATCH(LEFT(X427,255),LEFT('Disaggregation Data'!$J$315:$J$466,255),0))=0,"",INDEX('Disaggregation Data'!$Q$315:$Q$466,MATCH(LEFT(X427,255),LEFT('Disaggregation Data'!J$315:$J$466,255),0))),"")</f>
        <v/>
      </c>
      <c r="J427" s="441" t="str">
        <f t="array" ref="J427">IFERROR(IF(INDEX('Disaggregation Data'!$R$315:$R$466,MATCH(LEFT(X427,255),LEFT('Disaggregation Data'!$J$315:$J$466,255),0))=0,"",INDEX('Disaggregation Data'!$R$315:$R$466,MATCH(LEFT(X427,255),LEFT('Disaggregation Data'!J$315:$J$466,255),0))),"")</f>
        <v/>
      </c>
      <c r="K427" s="526"/>
      <c r="L427" s="526"/>
      <c r="M427" s="526"/>
      <c r="N427" s="526"/>
      <c r="O427" s="526"/>
      <c r="P427" s="526"/>
      <c r="Q427" s="526"/>
      <c r="R427" s="526"/>
      <c r="S427" s="526"/>
      <c r="T427" s="526"/>
      <c r="U427" s="431" t="str">
        <f t="array" ref="U427">IFERROR(IF(INDEX('Disaggregation Data'!$O$315:$O$466,MATCH(LEFT(X427,255),LEFT('Disaggregation Data'!$J$315:$J$466,255),0))=0,"",INDEX('Disaggregation Data'!$O$315:$O$466,MATCH(LEFT(X427,255),LEFT('Disaggregation Data'!J$315:$J$466,255),0))),"")</f>
        <v/>
      </c>
      <c r="V427" s="441" t="str">
        <f t="array" ref="V427">IFERROR(IF(INDEX('Disaggregation Data'!$P$315:$P$466,MATCH(LEFT(X427,255),LEFT('Disaggregation Data'!$J$315:$J$466,255),0))=0,"",INDEX('Disaggregation Data'!$P$315:$P$466,MATCH(LEFT(X427,255),LEFT('Disaggregation Data'!J$315:$J$466,255),0))),"")</f>
        <v/>
      </c>
      <c r="W427" s="527"/>
      <c r="X427" s="527" t="str">
        <f t="shared" si="28"/>
        <v/>
      </c>
      <c r="Y427" s="527">
        <f t="shared" si="29"/>
        <v>10</v>
      </c>
      <c r="Z427" s="527" t="str">
        <f t="shared" si="30"/>
        <v/>
      </c>
      <c r="AA427" s="527" t="b">
        <f t="shared" si="31"/>
        <v>0</v>
      </c>
      <c r="AB427" s="527" t="s">
        <v>1782</v>
      </c>
      <c r="AC427" s="527" t="str">
        <f t="array" ref="AC427">IFERROR(IF(INDEX('Disaggregation Records'!$G$95:$G$183,MATCH(LEFT(Z427,255),LEFT('Disaggregation Records'!$D$95:$D$183,255),0))=0,"",INDEX('Disaggregation Records'!$G$95:$G$183,MATCH(LEFT(Z427,255),LEFT('Disaggregation Records'!$D$95:$D$183,255),0))),"")</f>
        <v/>
      </c>
      <c r="AD427" s="527" t="s">
        <v>727</v>
      </c>
      <c r="AE427" s="389"/>
      <c r="AF427" s="133"/>
      <c r="AG427" s="133"/>
    </row>
    <row r="428" spans="1:33" ht="47.15" customHeight="1" x14ac:dyDescent="0.45">
      <c r="A428" s="406">
        <v>11</v>
      </c>
      <c r="B428" s="425" t="str">
        <f>IFERROR(VLOOKUP(A428,'Coverage Indicators - Section D'!$A$10:$Y$27,25,FALSE),"")</f>
        <v/>
      </c>
      <c r="C428" s="525" t="str">
        <f t="array" ref="C428">IFERROR(IF(INDEX('Disaggregation Records'!$E$95:$E$183,MATCH(LEFT(Z428,255),LEFT('Disaggregation Records'!$D$95:$D$183,255),0))=0,"",INDEX('Disaggregation Records'!$E$95:$E$183,MATCH(LEFT(Z428,255),LEFT('Disaggregation Records'!$D$95:$D$183,255),0))),"")</f>
        <v/>
      </c>
      <c r="D428" s="525" t="str">
        <f t="array" ref="D428">IFERROR(IF(INDEX('Disaggregation Records'!$F$95:$F$183,MATCH(LEFT(Z428,255),LEFT('Disaggregation Records'!$D$95:$D$183,255),0))=0,"",INDEX('Disaggregation Records'!$F$95:$F$183,MATCH(LEFT(Z428,255),LEFT('Disaggregation Records'!$D$95:$D$183,255),0))),"")</f>
        <v/>
      </c>
      <c r="E428" s="427" t="str">
        <f t="array" ref="E428">IFERROR(IF(INDEX('Disaggregation Data'!$K$315:$K$466,MATCH(LEFT(X428,255),LEFT('Disaggregation Data'!$J$315:$J$466,255),0))=0,"",INDEX('Disaggregation Data'!$K$315:$K$466,MATCH(LEFT(X428,255),LEFT('Disaggregation Data'!J$315:$J$466,255),0))),"")</f>
        <v/>
      </c>
      <c r="F428" s="428" t="str">
        <f t="array" ref="F428">IFERROR(IF(INDEX('Disaggregation Data'!$L$315:$L$466,MATCH(LEFT(X428,255),LEFT('Disaggregation Data'!$J$315:$J$466,255),0))=0,"",INDEX('Disaggregation Data'!$L$315:$L$466,MATCH(LEFT(X428,255),LEFT('Disaggregation Data'!J$315:$J$466,255),0))),"")</f>
        <v/>
      </c>
      <c r="G428" s="493" t="str">
        <f t="array" ref="G428">IFERROR(IF(INDEX('Disaggregation Data'!$M$315:$M$466,MATCH(LEFT(X428,255),LEFT('Disaggregation Data'!$J$315:$J$466,255),0))=0,(E428/F428)*100,INDEX('Disaggregation Data'!$M$315:$M$466,MATCH(LEFT(X428,255),LEFT('Disaggregation Data'!J$315:$J$466,255),0))),"")</f>
        <v/>
      </c>
      <c r="H428" s="431" t="str">
        <f t="array" ref="H428">IFERROR(IF(INDEX('Disaggregation Data'!$N$315:$N$466,MATCH(LEFT(X428,255),LEFT('Disaggregation Data'!$J$315:$J$466,255),0))=0,"",INDEX('Disaggregation Data'!$N$315:$N$466,MATCH(LEFT(X428,255),LEFT('Disaggregation Data'!J$315:$J$466,255),0))),"")</f>
        <v/>
      </c>
      <c r="I428" s="431" t="str">
        <f t="array" ref="I428">IFERROR(IF(INDEX('Disaggregation Data'!$Q$315:$Q$466,MATCH(LEFT(X428,255),LEFT('Disaggregation Data'!$J$315:$J$466,255),0))=0,"",INDEX('Disaggregation Data'!$Q$315:$Q$466,MATCH(LEFT(X428,255),LEFT('Disaggregation Data'!J$315:$J$466,255),0))),"")</f>
        <v/>
      </c>
      <c r="J428" s="441" t="str">
        <f t="array" ref="J428">IFERROR(IF(INDEX('Disaggregation Data'!$R$315:$R$466,MATCH(LEFT(X428,255),LEFT('Disaggregation Data'!$J$315:$J$466,255),0))=0,"",INDEX('Disaggregation Data'!$R$315:$R$466,MATCH(LEFT(X428,255),LEFT('Disaggregation Data'!J$315:$J$466,255),0))),"")</f>
        <v/>
      </c>
      <c r="K428" s="526"/>
      <c r="L428" s="526"/>
      <c r="M428" s="526"/>
      <c r="N428" s="526"/>
      <c r="O428" s="526"/>
      <c r="P428" s="526"/>
      <c r="Q428" s="526"/>
      <c r="R428" s="526"/>
      <c r="S428" s="526"/>
      <c r="T428" s="526"/>
      <c r="U428" s="431" t="str">
        <f t="array" ref="U428">IFERROR(IF(INDEX('Disaggregation Data'!$O$315:$O$466,MATCH(LEFT(X428,255),LEFT('Disaggregation Data'!$J$315:$J$466,255),0))=0,"",INDEX('Disaggregation Data'!$O$315:$O$466,MATCH(LEFT(X428,255),LEFT('Disaggregation Data'!J$315:$J$466,255),0))),"")</f>
        <v/>
      </c>
      <c r="V428" s="441" t="str">
        <f t="array" ref="V428">IFERROR(IF(INDEX('Disaggregation Data'!$P$315:$P$466,MATCH(LEFT(X428,255),LEFT('Disaggregation Data'!$J$315:$J$466,255),0))=0,"",INDEX('Disaggregation Data'!$P$315:$P$466,MATCH(LEFT(X428,255),LEFT('Disaggregation Data'!J$315:$J$466,255),0))),"")</f>
        <v/>
      </c>
      <c r="W428" s="527"/>
      <c r="X428" s="527" t="str">
        <f t="shared" si="28"/>
        <v/>
      </c>
      <c r="Y428" s="527">
        <f t="shared" si="29"/>
        <v>11</v>
      </c>
      <c r="Z428" s="527" t="str">
        <f t="shared" si="30"/>
        <v/>
      </c>
      <c r="AA428" s="527" t="b">
        <f t="shared" si="31"/>
        <v>0</v>
      </c>
      <c r="AB428" s="527" t="s">
        <v>1783</v>
      </c>
      <c r="AC428" s="527" t="str">
        <f t="array" ref="AC428">IFERROR(IF(INDEX('Disaggregation Records'!$G$95:$G$183,MATCH(LEFT(Z428,255),LEFT('Disaggregation Records'!$D$95:$D$183,255),0))=0,"",INDEX('Disaggregation Records'!$G$95:$G$183,MATCH(LEFT(Z428,255),LEFT('Disaggregation Records'!$D$95:$D$183,255),0))),"")</f>
        <v/>
      </c>
      <c r="AD428" s="527" t="s">
        <v>727</v>
      </c>
      <c r="AE428" s="389"/>
      <c r="AF428" s="133"/>
      <c r="AG428" s="133"/>
    </row>
    <row r="429" spans="1:33" ht="47.15" customHeight="1" x14ac:dyDescent="0.45">
      <c r="A429" s="406">
        <v>11</v>
      </c>
      <c r="B429" s="425" t="str">
        <f>IFERROR(VLOOKUP(A429,'Coverage Indicators - Section D'!$A$10:$Y$27,25,FALSE),"")</f>
        <v/>
      </c>
      <c r="C429" s="525" t="str">
        <f t="array" ref="C429">IFERROR(IF(INDEX('Disaggregation Records'!$E$95:$E$183,MATCH(LEFT(Z429,255),LEFT('Disaggregation Records'!$D$95:$D$183,255),0))=0,"",INDEX('Disaggregation Records'!$E$95:$E$183,MATCH(LEFT(Z429,255),LEFT('Disaggregation Records'!$D$95:$D$183,255),0))),"")</f>
        <v/>
      </c>
      <c r="D429" s="525" t="str">
        <f t="array" ref="D429">IFERROR(IF(INDEX('Disaggregation Records'!$F$95:$F$183,MATCH(LEFT(Z429,255),LEFT('Disaggregation Records'!$D$95:$D$183,255),0))=0,"",INDEX('Disaggregation Records'!$F$95:$F$183,MATCH(LEFT(Z429,255),LEFT('Disaggregation Records'!$D$95:$D$183,255),0))),"")</f>
        <v/>
      </c>
      <c r="E429" s="427" t="str">
        <f t="array" ref="E429">IFERROR(IF(INDEX('Disaggregation Data'!$K$315:$K$466,MATCH(LEFT(X429,255),LEFT('Disaggregation Data'!$J$315:$J$466,255),0))=0,"",INDEX('Disaggregation Data'!$K$315:$K$466,MATCH(LEFT(X429,255),LEFT('Disaggregation Data'!J$315:$J$466,255),0))),"")</f>
        <v/>
      </c>
      <c r="F429" s="428" t="str">
        <f t="array" ref="F429">IFERROR(IF(INDEX('Disaggregation Data'!$L$315:$L$466,MATCH(LEFT(X429,255),LEFT('Disaggregation Data'!$J$315:$J$466,255),0))=0,"",INDEX('Disaggregation Data'!$L$315:$L$466,MATCH(LEFT(X429,255),LEFT('Disaggregation Data'!J$315:$J$466,255),0))),"")</f>
        <v/>
      </c>
      <c r="G429" s="493" t="str">
        <f t="array" ref="G429">IFERROR(IF(INDEX('Disaggregation Data'!$M$315:$M$466,MATCH(LEFT(X429,255),LEFT('Disaggregation Data'!$J$315:$J$466,255),0))=0,(E429/F429)*100,INDEX('Disaggregation Data'!$M$315:$M$466,MATCH(LEFT(X429,255),LEFT('Disaggregation Data'!J$315:$J$466,255),0))),"")</f>
        <v/>
      </c>
      <c r="H429" s="431" t="str">
        <f t="array" ref="H429">IFERROR(IF(INDEX('Disaggregation Data'!$N$315:$N$466,MATCH(LEFT(X429,255),LEFT('Disaggregation Data'!$J$315:$J$466,255),0))=0,"",INDEX('Disaggregation Data'!$N$315:$N$466,MATCH(LEFT(X429,255),LEFT('Disaggregation Data'!J$315:$J$466,255),0))),"")</f>
        <v/>
      </c>
      <c r="I429" s="431" t="str">
        <f t="array" ref="I429">IFERROR(IF(INDEX('Disaggregation Data'!$Q$315:$Q$466,MATCH(LEFT(X429,255),LEFT('Disaggregation Data'!$J$315:$J$466,255),0))=0,"",INDEX('Disaggregation Data'!$Q$315:$Q$466,MATCH(LEFT(X429,255),LEFT('Disaggregation Data'!J$315:$J$466,255),0))),"")</f>
        <v/>
      </c>
      <c r="J429" s="441" t="str">
        <f t="array" ref="J429">IFERROR(IF(INDEX('Disaggregation Data'!$R$315:$R$466,MATCH(LEFT(X429,255),LEFT('Disaggregation Data'!$J$315:$J$466,255),0))=0,"",INDEX('Disaggregation Data'!$R$315:$R$466,MATCH(LEFT(X429,255),LEFT('Disaggregation Data'!J$315:$J$466,255),0))),"")</f>
        <v/>
      </c>
      <c r="K429" s="526"/>
      <c r="L429" s="526"/>
      <c r="M429" s="526"/>
      <c r="N429" s="526"/>
      <c r="O429" s="526"/>
      <c r="P429" s="526"/>
      <c r="Q429" s="526"/>
      <c r="R429" s="526"/>
      <c r="S429" s="526"/>
      <c r="T429" s="526"/>
      <c r="U429" s="431" t="str">
        <f t="array" ref="U429">IFERROR(IF(INDEX('Disaggregation Data'!$O$315:$O$466,MATCH(LEFT(X429,255),LEFT('Disaggregation Data'!$J$315:$J$466,255),0))=0,"",INDEX('Disaggregation Data'!$O$315:$O$466,MATCH(LEFT(X429,255),LEFT('Disaggregation Data'!J$315:$J$466,255),0))),"")</f>
        <v/>
      </c>
      <c r="V429" s="441" t="str">
        <f t="array" ref="V429">IFERROR(IF(INDEX('Disaggregation Data'!$P$315:$P$466,MATCH(LEFT(X429,255),LEFT('Disaggregation Data'!$J$315:$J$466,255),0))=0,"",INDEX('Disaggregation Data'!$P$315:$P$466,MATCH(LEFT(X429,255),LEFT('Disaggregation Data'!J$315:$J$466,255),0))),"")</f>
        <v/>
      </c>
      <c r="W429" s="527"/>
      <c r="X429" s="527" t="str">
        <f t="shared" si="28"/>
        <v/>
      </c>
      <c r="Y429" s="527">
        <f t="shared" si="29"/>
        <v>12</v>
      </c>
      <c r="Z429" s="527" t="str">
        <f t="shared" si="30"/>
        <v/>
      </c>
      <c r="AA429" s="527" t="b">
        <f t="shared" si="31"/>
        <v>0</v>
      </c>
      <c r="AB429" s="527" t="s">
        <v>1784</v>
      </c>
      <c r="AC429" s="527" t="str">
        <f t="array" ref="AC429">IFERROR(IF(INDEX('Disaggregation Records'!$G$95:$G$183,MATCH(LEFT(Z429,255),LEFT('Disaggregation Records'!$D$95:$D$183,255),0))=0,"",INDEX('Disaggregation Records'!$G$95:$G$183,MATCH(LEFT(Z429,255),LEFT('Disaggregation Records'!$D$95:$D$183,255),0))),"")</f>
        <v/>
      </c>
      <c r="AD429" s="527" t="s">
        <v>727</v>
      </c>
      <c r="AE429" s="389"/>
      <c r="AF429" s="133"/>
      <c r="AG429" s="133"/>
    </row>
    <row r="430" spans="1:33" ht="47.15" customHeight="1" x14ac:dyDescent="0.45">
      <c r="A430" s="406">
        <v>11</v>
      </c>
      <c r="B430" s="425" t="str">
        <f>IFERROR(VLOOKUP(A430,'Coverage Indicators - Section D'!$A$10:$Y$27,25,FALSE),"")</f>
        <v/>
      </c>
      <c r="C430" s="525" t="str">
        <f t="array" ref="C430">IFERROR(IF(INDEX('Disaggregation Records'!$E$95:$E$183,MATCH(LEFT(Z430,255),LEFT('Disaggregation Records'!$D$95:$D$183,255),0))=0,"",INDEX('Disaggregation Records'!$E$95:$E$183,MATCH(LEFT(Z430,255),LEFT('Disaggregation Records'!$D$95:$D$183,255),0))),"")</f>
        <v/>
      </c>
      <c r="D430" s="525" t="str">
        <f t="array" ref="D430">IFERROR(IF(INDEX('Disaggregation Records'!$F$95:$F$183,MATCH(LEFT(Z430,255),LEFT('Disaggregation Records'!$D$95:$D$183,255),0))=0,"",INDEX('Disaggregation Records'!$F$95:$F$183,MATCH(LEFT(Z430,255),LEFT('Disaggregation Records'!$D$95:$D$183,255),0))),"")</f>
        <v/>
      </c>
      <c r="E430" s="427" t="str">
        <f t="array" ref="E430">IFERROR(IF(INDEX('Disaggregation Data'!$K$315:$K$466,MATCH(LEFT(X430,255),LEFT('Disaggregation Data'!$J$315:$J$466,255),0))=0,"",INDEX('Disaggregation Data'!$K$315:$K$466,MATCH(LEFT(X430,255),LEFT('Disaggregation Data'!J$315:$J$466,255),0))),"")</f>
        <v/>
      </c>
      <c r="F430" s="428" t="str">
        <f t="array" ref="F430">IFERROR(IF(INDEX('Disaggregation Data'!$L$315:$L$466,MATCH(LEFT(X430,255),LEFT('Disaggregation Data'!$J$315:$J$466,255),0))=0,"",INDEX('Disaggregation Data'!$L$315:$L$466,MATCH(LEFT(X430,255),LEFT('Disaggregation Data'!J$315:$J$466,255),0))),"")</f>
        <v/>
      </c>
      <c r="G430" s="493" t="str">
        <f t="array" ref="G430">IFERROR(IF(INDEX('Disaggregation Data'!$M$315:$M$466,MATCH(LEFT(X430,255),LEFT('Disaggregation Data'!$J$315:$J$466,255),0))=0,(E430/F430)*100,INDEX('Disaggregation Data'!$M$315:$M$466,MATCH(LEFT(X430,255),LEFT('Disaggregation Data'!J$315:$J$466,255),0))),"")</f>
        <v/>
      </c>
      <c r="H430" s="431" t="str">
        <f t="array" ref="H430">IFERROR(IF(INDEX('Disaggregation Data'!$N$315:$N$466,MATCH(LEFT(X430,255),LEFT('Disaggregation Data'!$J$315:$J$466,255),0))=0,"",INDEX('Disaggregation Data'!$N$315:$N$466,MATCH(LEFT(X430,255),LEFT('Disaggregation Data'!J$315:$J$466,255),0))),"")</f>
        <v/>
      </c>
      <c r="I430" s="431" t="str">
        <f t="array" ref="I430">IFERROR(IF(INDEX('Disaggregation Data'!$Q$315:$Q$466,MATCH(LEFT(X430,255),LEFT('Disaggregation Data'!$J$315:$J$466,255),0))=0,"",INDEX('Disaggregation Data'!$Q$315:$Q$466,MATCH(LEFT(X430,255),LEFT('Disaggregation Data'!J$315:$J$466,255),0))),"")</f>
        <v/>
      </c>
      <c r="J430" s="441" t="str">
        <f t="array" ref="J430">IFERROR(IF(INDEX('Disaggregation Data'!$R$315:$R$466,MATCH(LEFT(X430,255),LEFT('Disaggregation Data'!$J$315:$J$466,255),0))=0,"",INDEX('Disaggregation Data'!$R$315:$R$466,MATCH(LEFT(X430,255),LEFT('Disaggregation Data'!J$315:$J$466,255),0))),"")</f>
        <v/>
      </c>
      <c r="K430" s="526"/>
      <c r="L430" s="526"/>
      <c r="M430" s="526"/>
      <c r="N430" s="526"/>
      <c r="O430" s="526"/>
      <c r="P430" s="526"/>
      <c r="Q430" s="526"/>
      <c r="R430" s="526"/>
      <c r="S430" s="526"/>
      <c r="T430" s="526"/>
      <c r="U430" s="431" t="str">
        <f t="array" ref="U430">IFERROR(IF(INDEX('Disaggregation Data'!$O$315:$O$466,MATCH(LEFT(X430,255),LEFT('Disaggregation Data'!$J$315:$J$466,255),0))=0,"",INDEX('Disaggregation Data'!$O$315:$O$466,MATCH(LEFT(X430,255),LEFT('Disaggregation Data'!J$315:$J$466,255),0))),"")</f>
        <v/>
      </c>
      <c r="V430" s="441" t="str">
        <f t="array" ref="V430">IFERROR(IF(INDEX('Disaggregation Data'!$P$315:$P$466,MATCH(LEFT(X430,255),LEFT('Disaggregation Data'!$J$315:$J$466,255),0))=0,"",INDEX('Disaggregation Data'!$P$315:$P$466,MATCH(LEFT(X430,255),LEFT('Disaggregation Data'!J$315:$J$466,255),0))),"")</f>
        <v/>
      </c>
      <c r="W430" s="527"/>
      <c r="X430" s="527" t="str">
        <f t="shared" si="28"/>
        <v/>
      </c>
      <c r="Y430" s="527">
        <f t="shared" si="29"/>
        <v>13</v>
      </c>
      <c r="Z430" s="527" t="str">
        <f t="shared" si="30"/>
        <v/>
      </c>
      <c r="AA430" s="527" t="b">
        <f t="shared" si="31"/>
        <v>0</v>
      </c>
      <c r="AB430" s="527" t="s">
        <v>1785</v>
      </c>
      <c r="AC430" s="527" t="str">
        <f t="array" ref="AC430">IFERROR(IF(INDEX('Disaggregation Records'!$G$95:$G$183,MATCH(LEFT(Z430,255),LEFT('Disaggregation Records'!$D$95:$D$183,255),0))=0,"",INDEX('Disaggregation Records'!$G$95:$G$183,MATCH(LEFT(Z430,255),LEFT('Disaggregation Records'!$D$95:$D$183,255),0))),"")</f>
        <v/>
      </c>
      <c r="AD430" s="527" t="s">
        <v>727</v>
      </c>
      <c r="AE430" s="389"/>
      <c r="AF430" s="133"/>
      <c r="AG430" s="133"/>
    </row>
    <row r="431" spans="1:33" ht="47.15" customHeight="1" x14ac:dyDescent="0.45">
      <c r="A431" s="406">
        <v>11</v>
      </c>
      <c r="B431" s="425" t="str">
        <f>IFERROR(VLOOKUP(A431,'Coverage Indicators - Section D'!$A$10:$Y$27,25,FALSE),"")</f>
        <v/>
      </c>
      <c r="C431" s="525" t="str">
        <f t="array" ref="C431">IFERROR(IF(INDEX('Disaggregation Records'!$E$95:$E$183,MATCH(LEFT(Z431,255),LEFT('Disaggregation Records'!$D$95:$D$183,255),0))=0,"",INDEX('Disaggregation Records'!$E$95:$E$183,MATCH(LEFT(Z431,255),LEFT('Disaggregation Records'!$D$95:$D$183,255),0))),"")</f>
        <v/>
      </c>
      <c r="D431" s="525" t="str">
        <f t="array" ref="D431">IFERROR(IF(INDEX('Disaggregation Records'!$F$95:$F$183,MATCH(LEFT(Z431,255),LEFT('Disaggregation Records'!$D$95:$D$183,255),0))=0,"",INDEX('Disaggregation Records'!$F$95:$F$183,MATCH(LEFT(Z431,255),LEFT('Disaggregation Records'!$D$95:$D$183,255),0))),"")</f>
        <v/>
      </c>
      <c r="E431" s="427" t="str">
        <f t="array" ref="E431">IFERROR(IF(INDEX('Disaggregation Data'!$K$315:$K$466,MATCH(LEFT(X431,255),LEFT('Disaggregation Data'!$J$315:$J$466,255),0))=0,"",INDEX('Disaggregation Data'!$K$315:$K$466,MATCH(LEFT(X431,255),LEFT('Disaggregation Data'!J$315:$J$466,255),0))),"")</f>
        <v/>
      </c>
      <c r="F431" s="428" t="str">
        <f t="array" ref="F431">IFERROR(IF(INDEX('Disaggregation Data'!$L$315:$L$466,MATCH(LEFT(X431,255),LEFT('Disaggregation Data'!$J$315:$J$466,255),0))=0,"",INDEX('Disaggregation Data'!$L$315:$L$466,MATCH(LEFT(X431,255),LEFT('Disaggregation Data'!J$315:$J$466,255),0))),"")</f>
        <v/>
      </c>
      <c r="G431" s="493" t="str">
        <f t="array" ref="G431">IFERROR(IF(INDEX('Disaggregation Data'!$M$315:$M$466,MATCH(LEFT(X431,255),LEFT('Disaggregation Data'!$J$315:$J$466,255),0))=0,(E431/F431)*100,INDEX('Disaggregation Data'!$M$315:$M$466,MATCH(LEFT(X431,255),LEFT('Disaggregation Data'!J$315:$J$466,255),0))),"")</f>
        <v/>
      </c>
      <c r="H431" s="431" t="str">
        <f t="array" ref="H431">IFERROR(IF(INDEX('Disaggregation Data'!$N$315:$N$466,MATCH(LEFT(X431,255),LEFT('Disaggregation Data'!$J$315:$J$466,255),0))=0,"",INDEX('Disaggregation Data'!$N$315:$N$466,MATCH(LEFT(X431,255),LEFT('Disaggregation Data'!J$315:$J$466,255),0))),"")</f>
        <v/>
      </c>
      <c r="I431" s="431" t="str">
        <f t="array" ref="I431">IFERROR(IF(INDEX('Disaggregation Data'!$Q$315:$Q$466,MATCH(LEFT(X431,255),LEFT('Disaggregation Data'!$J$315:$J$466,255),0))=0,"",INDEX('Disaggregation Data'!$Q$315:$Q$466,MATCH(LEFT(X431,255),LEFT('Disaggregation Data'!J$315:$J$466,255),0))),"")</f>
        <v/>
      </c>
      <c r="J431" s="441" t="str">
        <f t="array" ref="J431">IFERROR(IF(INDEX('Disaggregation Data'!$R$315:$R$466,MATCH(LEFT(X431,255),LEFT('Disaggregation Data'!$J$315:$J$466,255),0))=0,"",INDEX('Disaggregation Data'!$R$315:$R$466,MATCH(LEFT(X431,255),LEFT('Disaggregation Data'!J$315:$J$466,255),0))),"")</f>
        <v/>
      </c>
      <c r="K431" s="526"/>
      <c r="L431" s="526"/>
      <c r="M431" s="526"/>
      <c r="N431" s="526"/>
      <c r="O431" s="526"/>
      <c r="P431" s="526"/>
      <c r="Q431" s="526"/>
      <c r="R431" s="526"/>
      <c r="S431" s="526"/>
      <c r="T431" s="526"/>
      <c r="U431" s="431" t="str">
        <f t="array" ref="U431">IFERROR(IF(INDEX('Disaggregation Data'!$O$315:$O$466,MATCH(LEFT(X431,255),LEFT('Disaggregation Data'!$J$315:$J$466,255),0))=0,"",INDEX('Disaggregation Data'!$O$315:$O$466,MATCH(LEFT(X431,255),LEFT('Disaggregation Data'!J$315:$J$466,255),0))),"")</f>
        <v/>
      </c>
      <c r="V431" s="441" t="str">
        <f t="array" ref="V431">IFERROR(IF(INDEX('Disaggregation Data'!$P$315:$P$466,MATCH(LEFT(X431,255),LEFT('Disaggregation Data'!$J$315:$J$466,255),0))=0,"",INDEX('Disaggregation Data'!$P$315:$P$466,MATCH(LEFT(X431,255),LEFT('Disaggregation Data'!J$315:$J$466,255),0))),"")</f>
        <v/>
      </c>
      <c r="W431" s="527"/>
      <c r="X431" s="527" t="str">
        <f t="shared" si="28"/>
        <v/>
      </c>
      <c r="Y431" s="527">
        <f t="shared" si="29"/>
        <v>14</v>
      </c>
      <c r="Z431" s="527" t="str">
        <f t="shared" si="30"/>
        <v/>
      </c>
      <c r="AA431" s="527" t="b">
        <f t="shared" si="31"/>
        <v>0</v>
      </c>
      <c r="AB431" s="527" t="s">
        <v>1786</v>
      </c>
      <c r="AC431" s="527" t="str">
        <f t="array" ref="AC431">IFERROR(IF(INDEX('Disaggregation Records'!$G$95:$G$183,MATCH(LEFT(Z431,255),LEFT('Disaggregation Records'!$D$95:$D$183,255),0))=0,"",INDEX('Disaggregation Records'!$G$95:$G$183,MATCH(LEFT(Z431,255),LEFT('Disaggregation Records'!$D$95:$D$183,255),0))),"")</f>
        <v/>
      </c>
      <c r="AD431" s="527" t="s">
        <v>727</v>
      </c>
      <c r="AE431" s="389"/>
      <c r="AF431" s="133"/>
      <c r="AG431" s="133"/>
    </row>
    <row r="432" spans="1:33" ht="47.15" customHeight="1" x14ac:dyDescent="0.45">
      <c r="A432" s="406">
        <v>11</v>
      </c>
      <c r="B432" s="425" t="str">
        <f>IFERROR(VLOOKUP(A432,'Coverage Indicators - Section D'!$A$10:$Y$27,25,FALSE),"")</f>
        <v/>
      </c>
      <c r="C432" s="525" t="str">
        <f t="array" ref="C432">IFERROR(IF(INDEX('Disaggregation Records'!$E$95:$E$183,MATCH(LEFT(Z432,255),LEFT('Disaggregation Records'!$D$95:$D$183,255),0))=0,"",INDEX('Disaggregation Records'!$E$95:$E$183,MATCH(LEFT(Z432,255),LEFT('Disaggregation Records'!$D$95:$D$183,255),0))),"")</f>
        <v/>
      </c>
      <c r="D432" s="525" t="str">
        <f t="array" ref="D432">IFERROR(IF(INDEX('Disaggregation Records'!$F$95:$F$183,MATCH(LEFT(Z432,255),LEFT('Disaggregation Records'!$D$95:$D$183,255),0))=0,"",INDEX('Disaggregation Records'!$F$95:$F$183,MATCH(LEFT(Z432,255),LEFT('Disaggregation Records'!$D$95:$D$183,255),0))),"")</f>
        <v/>
      </c>
      <c r="E432" s="427" t="str">
        <f t="array" ref="E432">IFERROR(IF(INDEX('Disaggregation Data'!$K$315:$K$466,MATCH(LEFT(X432,255),LEFT('Disaggregation Data'!$J$315:$J$466,255),0))=0,"",INDEX('Disaggregation Data'!$K$315:$K$466,MATCH(LEFT(X432,255),LEFT('Disaggregation Data'!J$315:$J$466,255),0))),"")</f>
        <v/>
      </c>
      <c r="F432" s="428" t="str">
        <f t="array" ref="F432">IFERROR(IF(INDEX('Disaggregation Data'!$L$315:$L$466,MATCH(LEFT(X432,255),LEFT('Disaggregation Data'!$J$315:$J$466,255),0))=0,"",INDEX('Disaggregation Data'!$L$315:$L$466,MATCH(LEFT(X432,255),LEFT('Disaggregation Data'!J$315:$J$466,255),0))),"")</f>
        <v/>
      </c>
      <c r="G432" s="493" t="str">
        <f t="array" ref="G432">IFERROR(IF(INDEX('Disaggregation Data'!$M$315:$M$466,MATCH(LEFT(X432,255),LEFT('Disaggregation Data'!$J$315:$J$466,255),0))=0,(E432/F432)*100,INDEX('Disaggregation Data'!$M$315:$M$466,MATCH(LEFT(X432,255),LEFT('Disaggregation Data'!J$315:$J$466,255),0))),"")</f>
        <v/>
      </c>
      <c r="H432" s="431" t="str">
        <f t="array" ref="H432">IFERROR(IF(INDEX('Disaggregation Data'!$N$315:$N$466,MATCH(LEFT(X432,255),LEFT('Disaggregation Data'!$J$315:$J$466,255),0))=0,"",INDEX('Disaggregation Data'!$N$315:$N$466,MATCH(LEFT(X432,255),LEFT('Disaggregation Data'!J$315:$J$466,255),0))),"")</f>
        <v/>
      </c>
      <c r="I432" s="431" t="str">
        <f t="array" ref="I432">IFERROR(IF(INDEX('Disaggregation Data'!$Q$315:$Q$466,MATCH(LEFT(X432,255),LEFT('Disaggregation Data'!$J$315:$J$466,255),0))=0,"",INDEX('Disaggregation Data'!$Q$315:$Q$466,MATCH(LEFT(X432,255),LEFT('Disaggregation Data'!J$315:$J$466,255),0))),"")</f>
        <v/>
      </c>
      <c r="J432" s="441" t="str">
        <f t="array" ref="J432">IFERROR(IF(INDEX('Disaggregation Data'!$R$315:$R$466,MATCH(LEFT(X432,255),LEFT('Disaggregation Data'!$J$315:$J$466,255),0))=0,"",INDEX('Disaggregation Data'!$R$315:$R$466,MATCH(LEFT(X432,255),LEFT('Disaggregation Data'!J$315:$J$466,255),0))),"")</f>
        <v/>
      </c>
      <c r="K432" s="526"/>
      <c r="L432" s="526"/>
      <c r="M432" s="526"/>
      <c r="N432" s="526"/>
      <c r="O432" s="526"/>
      <c r="P432" s="526"/>
      <c r="Q432" s="526"/>
      <c r="R432" s="526"/>
      <c r="S432" s="526"/>
      <c r="T432" s="526"/>
      <c r="U432" s="431" t="str">
        <f t="array" ref="U432">IFERROR(IF(INDEX('Disaggregation Data'!$O$315:$O$466,MATCH(LEFT(X432,255),LEFT('Disaggregation Data'!$J$315:$J$466,255),0))=0,"",INDEX('Disaggregation Data'!$O$315:$O$466,MATCH(LEFT(X432,255),LEFT('Disaggregation Data'!J$315:$J$466,255),0))),"")</f>
        <v/>
      </c>
      <c r="V432" s="441" t="str">
        <f t="array" ref="V432">IFERROR(IF(INDEX('Disaggregation Data'!$P$315:$P$466,MATCH(LEFT(X432,255),LEFT('Disaggregation Data'!$J$315:$J$466,255),0))=0,"",INDEX('Disaggregation Data'!$P$315:$P$466,MATCH(LEFT(X432,255),LEFT('Disaggregation Data'!J$315:$J$466,255),0))),"")</f>
        <v/>
      </c>
      <c r="W432" s="527"/>
      <c r="X432" s="527" t="str">
        <f t="shared" si="28"/>
        <v/>
      </c>
      <c r="Y432" s="527">
        <f t="shared" si="29"/>
        <v>15</v>
      </c>
      <c r="Z432" s="527" t="str">
        <f t="shared" si="30"/>
        <v/>
      </c>
      <c r="AA432" s="527" t="b">
        <f t="shared" si="31"/>
        <v>0</v>
      </c>
      <c r="AB432" s="527" t="s">
        <v>1787</v>
      </c>
      <c r="AC432" s="527" t="str">
        <f t="array" ref="AC432">IFERROR(IF(INDEX('Disaggregation Records'!$G$95:$G$183,MATCH(LEFT(Z432,255),LEFT('Disaggregation Records'!$D$95:$D$183,255),0))=0,"",INDEX('Disaggregation Records'!$G$95:$G$183,MATCH(LEFT(Z432,255),LEFT('Disaggregation Records'!$D$95:$D$183,255),0))),"")</f>
        <v/>
      </c>
      <c r="AD432" s="527" t="s">
        <v>727</v>
      </c>
      <c r="AE432" s="389"/>
      <c r="AF432" s="133"/>
      <c r="AG432" s="133"/>
    </row>
    <row r="433" spans="1:33" ht="47.15" customHeight="1" x14ac:dyDescent="0.45">
      <c r="A433" s="406">
        <v>11</v>
      </c>
      <c r="B433" s="425" t="str">
        <f>IFERROR(VLOOKUP(A433,'Coverage Indicators - Section D'!$A$10:$Y$27,25,FALSE),"")</f>
        <v/>
      </c>
      <c r="C433" s="525" t="str">
        <f t="array" ref="C433">IFERROR(IF(INDEX('Disaggregation Records'!$E$95:$E$183,MATCH(LEFT(Z433,255),LEFT('Disaggregation Records'!$D$95:$D$183,255),0))=0,"",INDEX('Disaggregation Records'!$E$95:$E$183,MATCH(LEFT(Z433,255),LEFT('Disaggregation Records'!$D$95:$D$183,255),0))),"")</f>
        <v/>
      </c>
      <c r="D433" s="525" t="str">
        <f t="array" ref="D433">IFERROR(IF(INDEX('Disaggregation Records'!$F$95:$F$183,MATCH(LEFT(Z433,255),LEFT('Disaggregation Records'!$D$95:$D$183,255),0))=0,"",INDEX('Disaggregation Records'!$F$95:$F$183,MATCH(LEFT(Z433,255),LEFT('Disaggregation Records'!$D$95:$D$183,255),0))),"")</f>
        <v/>
      </c>
      <c r="E433" s="427" t="str">
        <f t="array" ref="E433">IFERROR(IF(INDEX('Disaggregation Data'!$K$315:$K$466,MATCH(LEFT(X433,255),LEFT('Disaggregation Data'!$J$315:$J$466,255),0))=0,"",INDEX('Disaggregation Data'!$K$315:$K$466,MATCH(LEFT(X433,255),LEFT('Disaggregation Data'!J$315:$J$466,255),0))),"")</f>
        <v/>
      </c>
      <c r="F433" s="428" t="str">
        <f t="array" ref="F433">IFERROR(IF(INDEX('Disaggregation Data'!$L$315:$L$466,MATCH(LEFT(X433,255),LEFT('Disaggregation Data'!$J$315:$J$466,255),0))=0,"",INDEX('Disaggregation Data'!$L$315:$L$466,MATCH(LEFT(X433,255),LEFT('Disaggregation Data'!J$315:$J$466,255),0))),"")</f>
        <v/>
      </c>
      <c r="G433" s="493" t="str">
        <f t="array" ref="G433">IFERROR(IF(INDEX('Disaggregation Data'!$M$315:$M$466,MATCH(LEFT(X433,255),LEFT('Disaggregation Data'!$J$315:$J$466,255),0))=0,(E433/F433)*100,INDEX('Disaggregation Data'!$M$315:$M$466,MATCH(LEFT(X433,255),LEFT('Disaggregation Data'!J$315:$J$466,255),0))),"")</f>
        <v/>
      </c>
      <c r="H433" s="431" t="str">
        <f t="array" ref="H433">IFERROR(IF(INDEX('Disaggregation Data'!$N$315:$N$466,MATCH(LEFT(X433,255),LEFT('Disaggregation Data'!$J$315:$J$466,255),0))=0,"",INDEX('Disaggregation Data'!$N$315:$N$466,MATCH(LEFT(X433,255),LEFT('Disaggregation Data'!J$315:$J$466,255),0))),"")</f>
        <v/>
      </c>
      <c r="I433" s="431" t="str">
        <f t="array" ref="I433">IFERROR(IF(INDEX('Disaggregation Data'!$Q$315:$Q$466,MATCH(LEFT(X433,255),LEFT('Disaggregation Data'!$J$315:$J$466,255),0))=0,"",INDEX('Disaggregation Data'!$Q$315:$Q$466,MATCH(LEFT(X433,255),LEFT('Disaggregation Data'!J$315:$J$466,255),0))),"")</f>
        <v/>
      </c>
      <c r="J433" s="441" t="str">
        <f t="array" ref="J433">IFERROR(IF(INDEX('Disaggregation Data'!$R$315:$R$466,MATCH(LEFT(X433,255),LEFT('Disaggregation Data'!$J$315:$J$466,255),0))=0,"",INDEX('Disaggregation Data'!$R$315:$R$466,MATCH(LEFT(X433,255),LEFT('Disaggregation Data'!J$315:$J$466,255),0))),"")</f>
        <v/>
      </c>
      <c r="K433" s="526"/>
      <c r="L433" s="526"/>
      <c r="M433" s="526"/>
      <c r="N433" s="526"/>
      <c r="O433" s="526"/>
      <c r="P433" s="526"/>
      <c r="Q433" s="526"/>
      <c r="R433" s="526"/>
      <c r="S433" s="526"/>
      <c r="T433" s="526"/>
      <c r="U433" s="431" t="str">
        <f t="array" ref="U433">IFERROR(IF(INDEX('Disaggregation Data'!$O$315:$O$466,MATCH(LEFT(X433,255),LEFT('Disaggregation Data'!$J$315:$J$466,255),0))=0,"",INDEX('Disaggregation Data'!$O$315:$O$466,MATCH(LEFT(X433,255),LEFT('Disaggregation Data'!J$315:$J$466,255),0))),"")</f>
        <v/>
      </c>
      <c r="V433" s="441" t="str">
        <f t="array" ref="V433">IFERROR(IF(INDEX('Disaggregation Data'!$P$315:$P$466,MATCH(LEFT(X433,255),LEFT('Disaggregation Data'!$J$315:$J$466,255),0))=0,"",INDEX('Disaggregation Data'!$P$315:$P$466,MATCH(LEFT(X433,255),LEFT('Disaggregation Data'!J$315:$J$466,255),0))),"")</f>
        <v/>
      </c>
      <c r="W433" s="527"/>
      <c r="X433" s="527" t="str">
        <f t="shared" si="28"/>
        <v/>
      </c>
      <c r="Y433" s="527">
        <f t="shared" si="29"/>
        <v>16</v>
      </c>
      <c r="Z433" s="527" t="str">
        <f t="shared" si="30"/>
        <v/>
      </c>
      <c r="AA433" s="527" t="b">
        <f t="shared" si="31"/>
        <v>0</v>
      </c>
      <c r="AB433" s="527" t="s">
        <v>1788</v>
      </c>
      <c r="AC433" s="527" t="str">
        <f t="array" ref="AC433">IFERROR(IF(INDEX('Disaggregation Records'!$G$95:$G$183,MATCH(LEFT(Z433,255),LEFT('Disaggregation Records'!$D$95:$D$183,255),0))=0,"",INDEX('Disaggregation Records'!$G$95:$G$183,MATCH(LEFT(Z433,255),LEFT('Disaggregation Records'!$D$95:$D$183,255),0))),"")</f>
        <v/>
      </c>
      <c r="AD433" s="527" t="s">
        <v>727</v>
      </c>
      <c r="AE433" s="389"/>
      <c r="AF433" s="133"/>
      <c r="AG433" s="133"/>
    </row>
    <row r="434" spans="1:33" ht="47.15" customHeight="1" x14ac:dyDescent="0.45">
      <c r="A434" s="406">
        <v>11</v>
      </c>
      <c r="B434" s="425" t="str">
        <f>IFERROR(VLOOKUP(A434,'Coverage Indicators - Section D'!$A$10:$Y$27,25,FALSE),"")</f>
        <v/>
      </c>
      <c r="C434" s="525" t="str">
        <f t="array" ref="C434">IFERROR(IF(INDEX('Disaggregation Records'!$E$95:$E$183,MATCH(LEFT(Z434,255),LEFT('Disaggregation Records'!$D$95:$D$183,255),0))=0,"",INDEX('Disaggregation Records'!$E$95:$E$183,MATCH(LEFT(Z434,255),LEFT('Disaggregation Records'!$D$95:$D$183,255),0))),"")</f>
        <v/>
      </c>
      <c r="D434" s="525" t="str">
        <f t="array" ref="D434">IFERROR(IF(INDEX('Disaggregation Records'!$F$95:$F$183,MATCH(LEFT(Z434,255),LEFT('Disaggregation Records'!$D$95:$D$183,255),0))=0,"",INDEX('Disaggregation Records'!$F$95:$F$183,MATCH(LEFT(Z434,255),LEFT('Disaggregation Records'!$D$95:$D$183,255),0))),"")</f>
        <v/>
      </c>
      <c r="E434" s="427" t="str">
        <f t="array" ref="E434">IFERROR(IF(INDEX('Disaggregation Data'!$K$315:$K$466,MATCH(LEFT(X434,255),LEFT('Disaggregation Data'!$J$315:$J$466,255),0))=0,"",INDEX('Disaggregation Data'!$K$315:$K$466,MATCH(LEFT(X434,255),LEFT('Disaggregation Data'!J$315:$J$466,255),0))),"")</f>
        <v/>
      </c>
      <c r="F434" s="428" t="str">
        <f t="array" ref="F434">IFERROR(IF(INDEX('Disaggregation Data'!$L$315:$L$466,MATCH(LEFT(X434,255),LEFT('Disaggregation Data'!$J$315:$J$466,255),0))=0,"",INDEX('Disaggregation Data'!$L$315:$L$466,MATCH(LEFT(X434,255),LEFT('Disaggregation Data'!J$315:$J$466,255),0))),"")</f>
        <v/>
      </c>
      <c r="G434" s="493" t="str">
        <f t="array" ref="G434">IFERROR(IF(INDEX('Disaggregation Data'!$M$315:$M$466,MATCH(LEFT(X434,255),LEFT('Disaggregation Data'!$J$315:$J$466,255),0))=0,(E434/F434)*100,INDEX('Disaggregation Data'!$M$315:$M$466,MATCH(LEFT(X434,255),LEFT('Disaggregation Data'!J$315:$J$466,255),0))),"")</f>
        <v/>
      </c>
      <c r="H434" s="431" t="str">
        <f t="array" ref="H434">IFERROR(IF(INDEX('Disaggregation Data'!$N$315:$N$466,MATCH(LEFT(X434,255),LEFT('Disaggregation Data'!$J$315:$J$466,255),0))=0,"",INDEX('Disaggregation Data'!$N$315:$N$466,MATCH(LEFT(X434,255),LEFT('Disaggregation Data'!J$315:$J$466,255),0))),"")</f>
        <v/>
      </c>
      <c r="I434" s="431" t="str">
        <f t="array" ref="I434">IFERROR(IF(INDEX('Disaggregation Data'!$Q$315:$Q$466,MATCH(LEFT(X434,255),LEFT('Disaggregation Data'!$J$315:$J$466,255),0))=0,"",INDEX('Disaggregation Data'!$Q$315:$Q$466,MATCH(LEFT(X434,255),LEFT('Disaggregation Data'!J$315:$J$466,255),0))),"")</f>
        <v/>
      </c>
      <c r="J434" s="441" t="str">
        <f t="array" ref="J434">IFERROR(IF(INDEX('Disaggregation Data'!$R$315:$R$466,MATCH(LEFT(X434,255),LEFT('Disaggregation Data'!$J$315:$J$466,255),0))=0,"",INDEX('Disaggregation Data'!$R$315:$R$466,MATCH(LEFT(X434,255),LEFT('Disaggregation Data'!J$315:$J$466,255),0))),"")</f>
        <v/>
      </c>
      <c r="K434" s="526"/>
      <c r="L434" s="526"/>
      <c r="M434" s="526"/>
      <c r="N434" s="526"/>
      <c r="O434" s="526"/>
      <c r="P434" s="526"/>
      <c r="Q434" s="526"/>
      <c r="R434" s="526"/>
      <c r="S434" s="526"/>
      <c r="T434" s="526"/>
      <c r="U434" s="431" t="str">
        <f t="array" ref="U434">IFERROR(IF(INDEX('Disaggregation Data'!$O$315:$O$466,MATCH(LEFT(X434,255),LEFT('Disaggregation Data'!$J$315:$J$466,255),0))=0,"",INDEX('Disaggregation Data'!$O$315:$O$466,MATCH(LEFT(X434,255),LEFT('Disaggregation Data'!J$315:$J$466,255),0))),"")</f>
        <v/>
      </c>
      <c r="V434" s="441" t="str">
        <f t="array" ref="V434">IFERROR(IF(INDEX('Disaggregation Data'!$P$315:$P$466,MATCH(LEFT(X434,255),LEFT('Disaggregation Data'!$J$315:$J$466,255),0))=0,"",INDEX('Disaggregation Data'!$P$315:$P$466,MATCH(LEFT(X434,255),LEFT('Disaggregation Data'!J$315:$J$466,255),0))),"")</f>
        <v/>
      </c>
      <c r="W434" s="527"/>
      <c r="X434" s="527" t="str">
        <f t="shared" si="28"/>
        <v/>
      </c>
      <c r="Y434" s="527">
        <f t="shared" si="29"/>
        <v>17</v>
      </c>
      <c r="Z434" s="527" t="str">
        <f t="shared" si="30"/>
        <v/>
      </c>
      <c r="AA434" s="527" t="b">
        <f t="shared" si="31"/>
        <v>0</v>
      </c>
      <c r="AB434" s="527" t="s">
        <v>1789</v>
      </c>
      <c r="AC434" s="527" t="str">
        <f t="array" ref="AC434">IFERROR(IF(INDEX('Disaggregation Records'!$G$95:$G$183,MATCH(LEFT(Z434,255),LEFT('Disaggregation Records'!$D$95:$D$183,255),0))=0,"",INDEX('Disaggregation Records'!$G$95:$G$183,MATCH(LEFT(Z434,255),LEFT('Disaggregation Records'!$D$95:$D$183,255),0))),"")</f>
        <v/>
      </c>
      <c r="AD434" s="527" t="s">
        <v>727</v>
      </c>
      <c r="AE434" s="389"/>
      <c r="AF434" s="133"/>
      <c r="AG434" s="133"/>
    </row>
    <row r="435" spans="1:33" ht="47.15" customHeight="1" x14ac:dyDescent="0.45">
      <c r="A435" s="406">
        <v>11</v>
      </c>
      <c r="B435" s="425" t="str">
        <f>IFERROR(VLOOKUP(A435,'Coverage Indicators - Section D'!$A$10:$Y$27,25,FALSE),"")</f>
        <v/>
      </c>
      <c r="C435" s="525" t="str">
        <f t="array" ref="C435">IFERROR(IF(INDEX('Disaggregation Records'!$E$95:$E$183,MATCH(LEFT(Z435,255),LEFT('Disaggregation Records'!$D$95:$D$183,255),0))=0,"",INDEX('Disaggregation Records'!$E$95:$E$183,MATCH(LEFT(Z435,255),LEFT('Disaggregation Records'!$D$95:$D$183,255),0))),"")</f>
        <v/>
      </c>
      <c r="D435" s="525" t="str">
        <f t="array" ref="D435">IFERROR(IF(INDEX('Disaggregation Records'!$F$95:$F$183,MATCH(LEFT(Z435,255),LEFT('Disaggregation Records'!$D$95:$D$183,255),0))=0,"",INDEX('Disaggregation Records'!$F$95:$F$183,MATCH(LEFT(Z435,255),LEFT('Disaggregation Records'!$D$95:$D$183,255),0))),"")</f>
        <v/>
      </c>
      <c r="E435" s="427" t="str">
        <f t="array" ref="E435">IFERROR(IF(INDEX('Disaggregation Data'!$K$315:$K$466,MATCH(LEFT(X435,255),LEFT('Disaggregation Data'!$J$315:$J$466,255),0))=0,"",INDEX('Disaggregation Data'!$K$315:$K$466,MATCH(LEFT(X435,255),LEFT('Disaggregation Data'!J$315:$J$466,255),0))),"")</f>
        <v/>
      </c>
      <c r="F435" s="428" t="str">
        <f t="array" ref="F435">IFERROR(IF(INDEX('Disaggregation Data'!$L$315:$L$466,MATCH(LEFT(X435,255),LEFT('Disaggregation Data'!$J$315:$J$466,255),0))=0,"",INDEX('Disaggregation Data'!$L$315:$L$466,MATCH(LEFT(X435,255),LEFT('Disaggregation Data'!J$315:$J$466,255),0))),"")</f>
        <v/>
      </c>
      <c r="G435" s="493" t="str">
        <f t="array" ref="G435">IFERROR(IF(INDEX('Disaggregation Data'!$M$315:$M$466,MATCH(LEFT(X435,255),LEFT('Disaggregation Data'!$J$315:$J$466,255),0))=0,(E435/F435)*100,INDEX('Disaggregation Data'!$M$315:$M$466,MATCH(LEFT(X435,255),LEFT('Disaggregation Data'!J$315:$J$466,255),0))),"")</f>
        <v/>
      </c>
      <c r="H435" s="431" t="str">
        <f t="array" ref="H435">IFERROR(IF(INDEX('Disaggregation Data'!$N$315:$N$466,MATCH(LEFT(X435,255),LEFT('Disaggregation Data'!$J$315:$J$466,255),0))=0,"",INDEX('Disaggregation Data'!$N$315:$N$466,MATCH(LEFT(X435,255),LEFT('Disaggregation Data'!J$315:$J$466,255),0))),"")</f>
        <v/>
      </c>
      <c r="I435" s="431" t="str">
        <f t="array" ref="I435">IFERROR(IF(INDEX('Disaggregation Data'!$Q$315:$Q$466,MATCH(LEFT(X435,255),LEFT('Disaggregation Data'!$J$315:$J$466,255),0))=0,"",INDEX('Disaggregation Data'!$Q$315:$Q$466,MATCH(LEFT(X435,255),LEFT('Disaggregation Data'!J$315:$J$466,255),0))),"")</f>
        <v/>
      </c>
      <c r="J435" s="441" t="str">
        <f t="array" ref="J435">IFERROR(IF(INDEX('Disaggregation Data'!$R$315:$R$466,MATCH(LEFT(X435,255),LEFT('Disaggregation Data'!$J$315:$J$466,255),0))=0,"",INDEX('Disaggregation Data'!$R$315:$R$466,MATCH(LEFT(X435,255),LEFT('Disaggregation Data'!J$315:$J$466,255),0))),"")</f>
        <v/>
      </c>
      <c r="K435" s="526"/>
      <c r="L435" s="526"/>
      <c r="M435" s="526"/>
      <c r="N435" s="526"/>
      <c r="O435" s="526"/>
      <c r="P435" s="526"/>
      <c r="Q435" s="526"/>
      <c r="R435" s="526"/>
      <c r="S435" s="526"/>
      <c r="T435" s="526"/>
      <c r="U435" s="431" t="str">
        <f t="array" ref="U435">IFERROR(IF(INDEX('Disaggregation Data'!$O$315:$O$466,MATCH(LEFT(X435,255),LEFT('Disaggregation Data'!$J$315:$J$466,255),0))=0,"",INDEX('Disaggregation Data'!$O$315:$O$466,MATCH(LEFT(X435,255),LEFT('Disaggregation Data'!J$315:$J$466,255),0))),"")</f>
        <v/>
      </c>
      <c r="V435" s="441" t="str">
        <f t="array" ref="V435">IFERROR(IF(INDEX('Disaggregation Data'!$P$315:$P$466,MATCH(LEFT(X435,255),LEFT('Disaggregation Data'!$J$315:$J$466,255),0))=0,"",INDEX('Disaggregation Data'!$P$315:$P$466,MATCH(LEFT(X435,255),LEFT('Disaggregation Data'!J$315:$J$466,255),0))),"")</f>
        <v/>
      </c>
      <c r="W435" s="527"/>
      <c r="X435" s="527" t="str">
        <f t="shared" si="28"/>
        <v/>
      </c>
      <c r="Y435" s="527">
        <f t="shared" si="29"/>
        <v>18</v>
      </c>
      <c r="Z435" s="527" t="str">
        <f t="shared" si="30"/>
        <v/>
      </c>
      <c r="AA435" s="527" t="b">
        <f t="shared" si="31"/>
        <v>0</v>
      </c>
      <c r="AB435" s="527" t="s">
        <v>1790</v>
      </c>
      <c r="AC435" s="527" t="str">
        <f t="array" ref="AC435">IFERROR(IF(INDEX('Disaggregation Records'!$G$95:$G$183,MATCH(LEFT(Z435,255),LEFT('Disaggregation Records'!$D$95:$D$183,255),0))=0,"",INDEX('Disaggregation Records'!$G$95:$G$183,MATCH(LEFT(Z435,255),LEFT('Disaggregation Records'!$D$95:$D$183,255),0))),"")</f>
        <v/>
      </c>
      <c r="AD435" s="527" t="s">
        <v>727</v>
      </c>
      <c r="AE435" s="389"/>
      <c r="AF435" s="133"/>
      <c r="AG435" s="133"/>
    </row>
    <row r="436" spans="1:33" ht="47.15" customHeight="1" x14ac:dyDescent="0.45">
      <c r="A436" s="406">
        <v>11</v>
      </c>
      <c r="B436" s="425" t="str">
        <f>IFERROR(VLOOKUP(A436,'Coverage Indicators - Section D'!$A$10:$Y$27,25,FALSE),"")</f>
        <v/>
      </c>
      <c r="C436" s="525" t="str">
        <f t="array" ref="C436">IFERROR(IF(INDEX('Disaggregation Records'!$E$95:$E$183,MATCH(LEFT(Z436,255),LEFT('Disaggregation Records'!$D$95:$D$183,255),0))=0,"",INDEX('Disaggregation Records'!$E$95:$E$183,MATCH(LEFT(Z436,255),LEFT('Disaggregation Records'!$D$95:$D$183,255),0))),"")</f>
        <v/>
      </c>
      <c r="D436" s="525" t="str">
        <f t="array" ref="D436">IFERROR(IF(INDEX('Disaggregation Records'!$F$95:$F$183,MATCH(LEFT(Z436,255),LEFT('Disaggregation Records'!$D$95:$D$183,255),0))=0,"",INDEX('Disaggregation Records'!$F$95:$F$183,MATCH(LEFT(Z436,255),LEFT('Disaggregation Records'!$D$95:$D$183,255),0))),"")</f>
        <v/>
      </c>
      <c r="E436" s="427" t="str">
        <f t="array" ref="E436">IFERROR(IF(INDEX('Disaggregation Data'!$K$315:$K$466,MATCH(LEFT(X436,255),LEFT('Disaggregation Data'!$J$315:$J$466,255),0))=0,"",INDEX('Disaggregation Data'!$K$315:$K$466,MATCH(LEFT(X436,255),LEFT('Disaggregation Data'!J$315:$J$466,255),0))),"")</f>
        <v/>
      </c>
      <c r="F436" s="428" t="str">
        <f t="array" ref="F436">IFERROR(IF(INDEX('Disaggregation Data'!$L$315:$L$466,MATCH(LEFT(X436,255),LEFT('Disaggregation Data'!$J$315:$J$466,255),0))=0,"",INDEX('Disaggregation Data'!$L$315:$L$466,MATCH(LEFT(X436,255),LEFT('Disaggregation Data'!J$315:$J$466,255),0))),"")</f>
        <v/>
      </c>
      <c r="G436" s="493" t="str">
        <f t="array" ref="G436">IFERROR(IF(INDEX('Disaggregation Data'!$M$315:$M$466,MATCH(LEFT(X436,255),LEFT('Disaggregation Data'!$J$315:$J$466,255),0))=0,(E436/F436)*100,INDEX('Disaggregation Data'!$M$315:$M$466,MATCH(LEFT(X436,255),LEFT('Disaggregation Data'!J$315:$J$466,255),0))),"")</f>
        <v/>
      </c>
      <c r="H436" s="431" t="str">
        <f t="array" ref="H436">IFERROR(IF(INDEX('Disaggregation Data'!$N$315:$N$466,MATCH(LEFT(X436,255),LEFT('Disaggregation Data'!$J$315:$J$466,255),0))=0,"",INDEX('Disaggregation Data'!$N$315:$N$466,MATCH(LEFT(X436,255),LEFT('Disaggregation Data'!J$315:$J$466,255),0))),"")</f>
        <v/>
      </c>
      <c r="I436" s="431" t="str">
        <f t="array" ref="I436">IFERROR(IF(INDEX('Disaggregation Data'!$Q$315:$Q$466,MATCH(LEFT(X436,255),LEFT('Disaggregation Data'!$J$315:$J$466,255),0))=0,"",INDEX('Disaggregation Data'!$Q$315:$Q$466,MATCH(LEFT(X436,255),LEFT('Disaggregation Data'!J$315:$J$466,255),0))),"")</f>
        <v/>
      </c>
      <c r="J436" s="441" t="str">
        <f t="array" ref="J436">IFERROR(IF(INDEX('Disaggregation Data'!$R$315:$R$466,MATCH(LEFT(X436,255),LEFT('Disaggregation Data'!$J$315:$J$466,255),0))=0,"",INDEX('Disaggregation Data'!$R$315:$R$466,MATCH(LEFT(X436,255),LEFT('Disaggregation Data'!J$315:$J$466,255),0))),"")</f>
        <v/>
      </c>
      <c r="K436" s="526"/>
      <c r="L436" s="526"/>
      <c r="M436" s="526"/>
      <c r="N436" s="526"/>
      <c r="O436" s="526"/>
      <c r="P436" s="526"/>
      <c r="Q436" s="526"/>
      <c r="R436" s="526"/>
      <c r="S436" s="526"/>
      <c r="T436" s="526"/>
      <c r="U436" s="431" t="str">
        <f t="array" ref="U436">IFERROR(IF(INDEX('Disaggregation Data'!$O$315:$O$466,MATCH(LEFT(X436,255),LEFT('Disaggregation Data'!$J$315:$J$466,255),0))=0,"",INDEX('Disaggregation Data'!$O$315:$O$466,MATCH(LEFT(X436,255),LEFT('Disaggregation Data'!J$315:$J$466,255),0))),"")</f>
        <v/>
      </c>
      <c r="V436" s="441" t="str">
        <f t="array" ref="V436">IFERROR(IF(INDEX('Disaggregation Data'!$P$315:$P$466,MATCH(LEFT(X436,255),LEFT('Disaggregation Data'!$J$315:$J$466,255),0))=0,"",INDEX('Disaggregation Data'!$P$315:$P$466,MATCH(LEFT(X436,255),LEFT('Disaggregation Data'!J$315:$J$466,255),0))),"")</f>
        <v/>
      </c>
      <c r="W436" s="527"/>
      <c r="X436" s="527" t="str">
        <f t="shared" si="28"/>
        <v/>
      </c>
      <c r="Y436" s="527">
        <f t="shared" si="29"/>
        <v>19</v>
      </c>
      <c r="Z436" s="527" t="str">
        <f t="shared" si="30"/>
        <v/>
      </c>
      <c r="AA436" s="527" t="b">
        <f t="shared" si="31"/>
        <v>0</v>
      </c>
      <c r="AB436" s="527" t="s">
        <v>1791</v>
      </c>
      <c r="AC436" s="527" t="str">
        <f t="array" ref="AC436">IFERROR(IF(INDEX('Disaggregation Records'!$G$95:$G$183,MATCH(LEFT(Z436,255),LEFT('Disaggregation Records'!$D$95:$D$183,255),0))=0,"",INDEX('Disaggregation Records'!$G$95:$G$183,MATCH(LEFT(Z436,255),LEFT('Disaggregation Records'!$D$95:$D$183,255),0))),"")</f>
        <v/>
      </c>
      <c r="AD436" s="527" t="s">
        <v>727</v>
      </c>
      <c r="AE436" s="389"/>
      <c r="AF436" s="133"/>
      <c r="AG436" s="133"/>
    </row>
    <row r="437" spans="1:33" ht="47.15" customHeight="1" x14ac:dyDescent="0.45">
      <c r="A437" s="406">
        <v>12</v>
      </c>
      <c r="B437" s="425" t="str">
        <f>IFERROR(VLOOKUP(A437,'Coverage Indicators - Section D'!$A$10:$Y$27,25,FALSE),"")</f>
        <v/>
      </c>
      <c r="C437" s="525" t="str">
        <f t="array" ref="C437">IFERROR(IF(INDEX('Disaggregation Records'!$E$95:$E$183,MATCH(LEFT(Z437,255),LEFT('Disaggregation Records'!$D$95:$D$183,255),0))=0,"",INDEX('Disaggregation Records'!$E$95:$E$183,MATCH(LEFT(Z437,255),LEFT('Disaggregation Records'!$D$95:$D$183,255),0))),"")</f>
        <v/>
      </c>
      <c r="D437" s="525" t="str">
        <f t="array" ref="D437">IFERROR(IF(INDEX('Disaggregation Records'!$F$95:$F$183,MATCH(LEFT(Z437,255),LEFT('Disaggregation Records'!$D$95:$D$183,255),0))=0,"",INDEX('Disaggregation Records'!$F$95:$F$183,MATCH(LEFT(Z437,255),LEFT('Disaggregation Records'!$D$95:$D$183,255),0))),"")</f>
        <v/>
      </c>
      <c r="E437" s="427" t="str">
        <f t="array" ref="E437">IFERROR(IF(INDEX('Disaggregation Data'!$K$315:$K$466,MATCH(LEFT(X437,255),LEFT('Disaggregation Data'!$J$315:$J$466,255),0))=0,"",INDEX('Disaggregation Data'!$K$315:$K$466,MATCH(LEFT(X437,255),LEFT('Disaggregation Data'!J$315:$J$466,255),0))),"")</f>
        <v/>
      </c>
      <c r="F437" s="428" t="str">
        <f t="array" ref="F437">IFERROR(IF(INDEX('Disaggregation Data'!$L$315:$L$466,MATCH(LEFT(X437,255),LEFT('Disaggregation Data'!$J$315:$J$466,255),0))=0,"",INDEX('Disaggregation Data'!$L$315:$L$466,MATCH(LEFT(X437,255),LEFT('Disaggregation Data'!J$315:$J$466,255),0))),"")</f>
        <v/>
      </c>
      <c r="G437" s="493" t="str">
        <f t="array" ref="G437">IFERROR(IF(INDEX('Disaggregation Data'!$M$315:$M$466,MATCH(LEFT(X437,255),LEFT('Disaggregation Data'!$J$315:$J$466,255),0))=0,(E437/F437)*100,INDEX('Disaggregation Data'!$M$315:$M$466,MATCH(LEFT(X437,255),LEFT('Disaggregation Data'!J$315:$J$466,255),0))),"")</f>
        <v/>
      </c>
      <c r="H437" s="431" t="str">
        <f t="array" ref="H437">IFERROR(IF(INDEX('Disaggregation Data'!$N$315:$N$466,MATCH(LEFT(X437,255),LEFT('Disaggregation Data'!$J$315:$J$466,255),0))=0,"",INDEX('Disaggregation Data'!$N$315:$N$466,MATCH(LEFT(X437,255),LEFT('Disaggregation Data'!J$315:$J$466,255),0))),"")</f>
        <v/>
      </c>
      <c r="I437" s="431" t="str">
        <f t="array" ref="I437">IFERROR(IF(INDEX('Disaggregation Data'!$Q$315:$Q$466,MATCH(LEFT(X437,255),LEFT('Disaggregation Data'!$J$315:$J$466,255),0))=0,"",INDEX('Disaggregation Data'!$Q$315:$Q$466,MATCH(LEFT(X437,255),LEFT('Disaggregation Data'!J$315:$J$466,255),0))),"")</f>
        <v/>
      </c>
      <c r="J437" s="441" t="str">
        <f t="array" ref="J437">IFERROR(IF(INDEX('Disaggregation Data'!$R$315:$R$466,MATCH(LEFT(X437,255),LEFT('Disaggregation Data'!$J$315:$J$466,255),0))=0,"",INDEX('Disaggregation Data'!$R$315:$R$466,MATCH(LEFT(X437,255),LEFT('Disaggregation Data'!J$315:$J$466,255),0))),"")</f>
        <v/>
      </c>
      <c r="K437" s="526"/>
      <c r="L437" s="526"/>
      <c r="M437" s="526"/>
      <c r="N437" s="526"/>
      <c r="O437" s="526"/>
      <c r="P437" s="526"/>
      <c r="Q437" s="526"/>
      <c r="R437" s="526"/>
      <c r="S437" s="526"/>
      <c r="T437" s="526"/>
      <c r="U437" s="431" t="str">
        <f t="array" ref="U437">IFERROR(IF(INDEX('Disaggregation Data'!$O$315:$O$466,MATCH(LEFT(X437,255),LEFT('Disaggregation Data'!$J$315:$J$466,255),0))=0,"",INDEX('Disaggregation Data'!$O$315:$O$466,MATCH(LEFT(X437,255),LEFT('Disaggregation Data'!J$315:$J$466,255),0))),"")</f>
        <v/>
      </c>
      <c r="V437" s="441" t="str">
        <f t="array" ref="V437">IFERROR(IF(INDEX('Disaggregation Data'!$P$315:$P$466,MATCH(LEFT(X437,255),LEFT('Disaggregation Data'!$J$315:$J$466,255),0))=0,"",INDEX('Disaggregation Data'!$P$315:$P$466,MATCH(LEFT(X437,255),LEFT('Disaggregation Data'!J$315:$J$466,255),0))),"")</f>
        <v/>
      </c>
      <c r="W437" s="527"/>
      <c r="X437" s="527" t="str">
        <f t="shared" si="28"/>
        <v/>
      </c>
      <c r="Y437" s="527">
        <f t="shared" si="29"/>
        <v>20</v>
      </c>
      <c r="Z437" s="527" t="str">
        <f t="shared" si="30"/>
        <v/>
      </c>
      <c r="AA437" s="527" t="b">
        <f t="shared" si="31"/>
        <v>0</v>
      </c>
      <c r="AB437" s="527" t="s">
        <v>1792</v>
      </c>
      <c r="AC437" s="527" t="str">
        <f t="array" ref="AC437">IFERROR(IF(INDEX('Disaggregation Records'!$G$95:$G$183,MATCH(LEFT(Z437,255),LEFT('Disaggregation Records'!$D$95:$D$183,255),0))=0,"",INDEX('Disaggregation Records'!$G$95:$G$183,MATCH(LEFT(Z437,255),LEFT('Disaggregation Records'!$D$95:$D$183,255),0))),"")</f>
        <v/>
      </c>
      <c r="AD437" s="527" t="s">
        <v>728</v>
      </c>
      <c r="AE437" s="389"/>
      <c r="AF437" s="133"/>
      <c r="AG437" s="133"/>
    </row>
    <row r="438" spans="1:33" ht="47.15" customHeight="1" x14ac:dyDescent="0.45">
      <c r="A438" s="406">
        <v>12</v>
      </c>
      <c r="B438" s="425" t="str">
        <f>IFERROR(VLOOKUP(A438,'Coverage Indicators - Section D'!$A$10:$Y$27,25,FALSE),"")</f>
        <v/>
      </c>
      <c r="C438" s="525" t="str">
        <f t="array" ref="C438">IFERROR(IF(INDEX('Disaggregation Records'!$E$95:$E$183,MATCH(LEFT(Z438,255),LEFT('Disaggregation Records'!$D$95:$D$183,255),0))=0,"",INDEX('Disaggregation Records'!$E$95:$E$183,MATCH(LEFT(Z438,255),LEFT('Disaggregation Records'!$D$95:$D$183,255),0))),"")</f>
        <v/>
      </c>
      <c r="D438" s="525" t="str">
        <f t="array" ref="D438">IFERROR(IF(INDEX('Disaggregation Records'!$F$95:$F$183,MATCH(LEFT(Z438,255),LEFT('Disaggregation Records'!$D$95:$D$183,255),0))=0,"",INDEX('Disaggregation Records'!$F$95:$F$183,MATCH(LEFT(Z438,255),LEFT('Disaggregation Records'!$D$95:$D$183,255),0))),"")</f>
        <v/>
      </c>
      <c r="E438" s="427" t="str">
        <f t="array" ref="E438">IFERROR(IF(INDEX('Disaggregation Data'!$K$315:$K$466,MATCH(LEFT(X438,255),LEFT('Disaggregation Data'!$J$315:$J$466,255),0))=0,"",INDEX('Disaggregation Data'!$K$315:$K$466,MATCH(LEFT(X438,255),LEFT('Disaggregation Data'!J$315:$J$466,255),0))),"")</f>
        <v/>
      </c>
      <c r="F438" s="428" t="str">
        <f t="array" ref="F438">IFERROR(IF(INDEX('Disaggregation Data'!$L$315:$L$466,MATCH(LEFT(X438,255),LEFT('Disaggregation Data'!$J$315:$J$466,255),0))=0,"",INDEX('Disaggregation Data'!$L$315:$L$466,MATCH(LEFT(X438,255),LEFT('Disaggregation Data'!J$315:$J$466,255),0))),"")</f>
        <v/>
      </c>
      <c r="G438" s="493" t="str">
        <f t="array" ref="G438">IFERROR(IF(INDEX('Disaggregation Data'!$M$315:$M$466,MATCH(LEFT(X438,255),LEFT('Disaggregation Data'!$J$315:$J$466,255),0))=0,(E438/F438)*100,INDEX('Disaggregation Data'!$M$315:$M$466,MATCH(LEFT(X438,255),LEFT('Disaggregation Data'!J$315:$J$466,255),0))),"")</f>
        <v/>
      </c>
      <c r="H438" s="431" t="str">
        <f t="array" ref="H438">IFERROR(IF(INDEX('Disaggregation Data'!$N$315:$N$466,MATCH(LEFT(X438,255),LEFT('Disaggregation Data'!$J$315:$J$466,255),0))=0,"",INDEX('Disaggregation Data'!$N$315:$N$466,MATCH(LEFT(X438,255),LEFT('Disaggregation Data'!J$315:$J$466,255),0))),"")</f>
        <v/>
      </c>
      <c r="I438" s="431" t="str">
        <f t="array" ref="I438">IFERROR(IF(INDEX('Disaggregation Data'!$Q$315:$Q$466,MATCH(LEFT(X438,255),LEFT('Disaggregation Data'!$J$315:$J$466,255),0))=0,"",INDEX('Disaggregation Data'!$Q$315:$Q$466,MATCH(LEFT(X438,255),LEFT('Disaggregation Data'!J$315:$J$466,255),0))),"")</f>
        <v/>
      </c>
      <c r="J438" s="441" t="str">
        <f t="array" ref="J438">IFERROR(IF(INDEX('Disaggregation Data'!$R$315:$R$466,MATCH(LEFT(X438,255),LEFT('Disaggregation Data'!$J$315:$J$466,255),0))=0,"",INDEX('Disaggregation Data'!$R$315:$R$466,MATCH(LEFT(X438,255),LEFT('Disaggregation Data'!J$315:$J$466,255),0))),"")</f>
        <v/>
      </c>
      <c r="K438" s="526"/>
      <c r="L438" s="526"/>
      <c r="M438" s="526"/>
      <c r="N438" s="526"/>
      <c r="O438" s="526"/>
      <c r="P438" s="526"/>
      <c r="Q438" s="526"/>
      <c r="R438" s="526"/>
      <c r="S438" s="526"/>
      <c r="T438" s="526"/>
      <c r="U438" s="431" t="str">
        <f t="array" ref="U438">IFERROR(IF(INDEX('Disaggregation Data'!$O$315:$O$466,MATCH(LEFT(X438,255),LEFT('Disaggregation Data'!$J$315:$J$466,255),0))=0,"",INDEX('Disaggregation Data'!$O$315:$O$466,MATCH(LEFT(X438,255),LEFT('Disaggregation Data'!J$315:$J$466,255),0))),"")</f>
        <v/>
      </c>
      <c r="V438" s="441" t="str">
        <f t="array" ref="V438">IFERROR(IF(INDEX('Disaggregation Data'!$P$315:$P$466,MATCH(LEFT(X438,255),LEFT('Disaggregation Data'!$J$315:$J$466,255),0))=0,"",INDEX('Disaggregation Data'!$P$315:$P$466,MATCH(LEFT(X438,255),LEFT('Disaggregation Data'!J$315:$J$466,255),0))),"")</f>
        <v/>
      </c>
      <c r="W438" s="527"/>
      <c r="X438" s="527" t="str">
        <f t="shared" si="28"/>
        <v/>
      </c>
      <c r="Y438" s="527">
        <f t="shared" si="29"/>
        <v>21</v>
      </c>
      <c r="Z438" s="527" t="str">
        <f t="shared" si="30"/>
        <v/>
      </c>
      <c r="AA438" s="527" t="b">
        <f t="shared" si="31"/>
        <v>0</v>
      </c>
      <c r="AB438" s="527" t="s">
        <v>1793</v>
      </c>
      <c r="AC438" s="527" t="str">
        <f t="array" ref="AC438">IFERROR(IF(INDEX('Disaggregation Records'!$G$95:$G$183,MATCH(LEFT(Z438,255),LEFT('Disaggregation Records'!$D$95:$D$183,255),0))=0,"",INDEX('Disaggregation Records'!$G$95:$G$183,MATCH(LEFT(Z438,255),LEFT('Disaggregation Records'!$D$95:$D$183,255),0))),"")</f>
        <v/>
      </c>
      <c r="AD438" s="527" t="s">
        <v>728</v>
      </c>
      <c r="AE438" s="389"/>
      <c r="AF438" s="133"/>
      <c r="AG438" s="133"/>
    </row>
    <row r="439" spans="1:33" ht="47.15" customHeight="1" x14ac:dyDescent="0.45">
      <c r="A439" s="406">
        <v>12</v>
      </c>
      <c r="B439" s="425" t="str">
        <f>IFERROR(VLOOKUP(A439,'Coverage Indicators - Section D'!$A$10:$Y$27,25,FALSE),"")</f>
        <v/>
      </c>
      <c r="C439" s="525" t="str">
        <f t="array" ref="C439">IFERROR(IF(INDEX('Disaggregation Records'!$E$95:$E$183,MATCH(LEFT(Z439,255),LEFT('Disaggregation Records'!$D$95:$D$183,255),0))=0,"",INDEX('Disaggregation Records'!$E$95:$E$183,MATCH(LEFT(Z439,255),LEFT('Disaggregation Records'!$D$95:$D$183,255),0))),"")</f>
        <v/>
      </c>
      <c r="D439" s="525" t="str">
        <f t="array" ref="D439">IFERROR(IF(INDEX('Disaggregation Records'!$F$95:$F$183,MATCH(LEFT(Z439,255),LEFT('Disaggregation Records'!$D$95:$D$183,255),0))=0,"",INDEX('Disaggregation Records'!$F$95:$F$183,MATCH(LEFT(Z439,255),LEFT('Disaggregation Records'!$D$95:$D$183,255),0))),"")</f>
        <v/>
      </c>
      <c r="E439" s="427" t="str">
        <f t="array" ref="E439">IFERROR(IF(INDEX('Disaggregation Data'!$K$315:$K$466,MATCH(LEFT(X439,255),LEFT('Disaggregation Data'!$J$315:$J$466,255),0))=0,"",INDEX('Disaggregation Data'!$K$315:$K$466,MATCH(LEFT(X439,255),LEFT('Disaggregation Data'!J$315:$J$466,255),0))),"")</f>
        <v/>
      </c>
      <c r="F439" s="428" t="str">
        <f t="array" ref="F439">IFERROR(IF(INDEX('Disaggregation Data'!$L$315:$L$466,MATCH(LEFT(X439,255),LEFT('Disaggregation Data'!$J$315:$J$466,255),0))=0,"",INDEX('Disaggregation Data'!$L$315:$L$466,MATCH(LEFT(X439,255),LEFT('Disaggregation Data'!J$315:$J$466,255),0))),"")</f>
        <v/>
      </c>
      <c r="G439" s="493" t="str">
        <f t="array" ref="G439">IFERROR(IF(INDEX('Disaggregation Data'!$M$315:$M$466,MATCH(LEFT(X439,255),LEFT('Disaggregation Data'!$J$315:$J$466,255),0))=0,(E439/F439)*100,INDEX('Disaggregation Data'!$M$315:$M$466,MATCH(LEFT(X439,255),LEFT('Disaggregation Data'!J$315:$J$466,255),0))),"")</f>
        <v/>
      </c>
      <c r="H439" s="431" t="str">
        <f t="array" ref="H439">IFERROR(IF(INDEX('Disaggregation Data'!$N$315:$N$466,MATCH(LEFT(X439,255),LEFT('Disaggregation Data'!$J$315:$J$466,255),0))=0,"",INDEX('Disaggregation Data'!$N$315:$N$466,MATCH(LEFT(X439,255),LEFT('Disaggregation Data'!J$315:$J$466,255),0))),"")</f>
        <v/>
      </c>
      <c r="I439" s="431" t="str">
        <f t="array" ref="I439">IFERROR(IF(INDEX('Disaggregation Data'!$Q$315:$Q$466,MATCH(LEFT(X439,255),LEFT('Disaggregation Data'!$J$315:$J$466,255),0))=0,"",INDEX('Disaggregation Data'!$Q$315:$Q$466,MATCH(LEFT(X439,255),LEFT('Disaggregation Data'!J$315:$J$466,255),0))),"")</f>
        <v/>
      </c>
      <c r="J439" s="441" t="str">
        <f t="array" ref="J439">IFERROR(IF(INDEX('Disaggregation Data'!$R$315:$R$466,MATCH(LEFT(X439,255),LEFT('Disaggregation Data'!$J$315:$J$466,255),0))=0,"",INDEX('Disaggregation Data'!$R$315:$R$466,MATCH(LEFT(X439,255),LEFT('Disaggregation Data'!J$315:$J$466,255),0))),"")</f>
        <v/>
      </c>
      <c r="K439" s="526"/>
      <c r="L439" s="526"/>
      <c r="M439" s="526"/>
      <c r="N439" s="526"/>
      <c r="O439" s="526"/>
      <c r="P439" s="526"/>
      <c r="Q439" s="526"/>
      <c r="R439" s="526"/>
      <c r="S439" s="526"/>
      <c r="T439" s="526"/>
      <c r="U439" s="431" t="str">
        <f t="array" ref="U439">IFERROR(IF(INDEX('Disaggregation Data'!$O$315:$O$466,MATCH(LEFT(X439,255),LEFT('Disaggregation Data'!$J$315:$J$466,255),0))=0,"",INDEX('Disaggregation Data'!$O$315:$O$466,MATCH(LEFT(X439,255),LEFT('Disaggregation Data'!J$315:$J$466,255),0))),"")</f>
        <v/>
      </c>
      <c r="V439" s="441" t="str">
        <f t="array" ref="V439">IFERROR(IF(INDEX('Disaggregation Data'!$P$315:$P$466,MATCH(LEFT(X439,255),LEFT('Disaggregation Data'!$J$315:$J$466,255),0))=0,"",INDEX('Disaggregation Data'!$P$315:$P$466,MATCH(LEFT(X439,255),LEFT('Disaggregation Data'!J$315:$J$466,255),0))),"")</f>
        <v/>
      </c>
      <c r="W439" s="527"/>
      <c r="X439" s="527" t="str">
        <f t="shared" si="28"/>
        <v/>
      </c>
      <c r="Y439" s="527">
        <f t="shared" si="29"/>
        <v>22</v>
      </c>
      <c r="Z439" s="527" t="str">
        <f t="shared" si="30"/>
        <v/>
      </c>
      <c r="AA439" s="527" t="b">
        <f t="shared" si="31"/>
        <v>0</v>
      </c>
      <c r="AB439" s="527" t="s">
        <v>1794</v>
      </c>
      <c r="AC439" s="527" t="str">
        <f t="array" ref="AC439">IFERROR(IF(INDEX('Disaggregation Records'!$G$95:$G$183,MATCH(LEFT(Z439,255),LEFT('Disaggregation Records'!$D$95:$D$183,255),0))=0,"",INDEX('Disaggregation Records'!$G$95:$G$183,MATCH(LEFT(Z439,255),LEFT('Disaggregation Records'!$D$95:$D$183,255),0))),"")</f>
        <v/>
      </c>
      <c r="AD439" s="527" t="s">
        <v>728</v>
      </c>
      <c r="AE439" s="389"/>
      <c r="AF439" s="133"/>
      <c r="AG439" s="133"/>
    </row>
    <row r="440" spans="1:33" ht="47.15" customHeight="1" x14ac:dyDescent="0.45">
      <c r="A440" s="406">
        <v>12</v>
      </c>
      <c r="B440" s="425" t="str">
        <f>IFERROR(VLOOKUP(A440,'Coverage Indicators - Section D'!$A$10:$Y$27,25,FALSE),"")</f>
        <v/>
      </c>
      <c r="C440" s="525" t="str">
        <f t="array" ref="C440">IFERROR(IF(INDEX('Disaggregation Records'!$E$95:$E$183,MATCH(LEFT(Z440,255),LEFT('Disaggregation Records'!$D$95:$D$183,255),0))=0,"",INDEX('Disaggregation Records'!$E$95:$E$183,MATCH(LEFT(Z440,255),LEFT('Disaggregation Records'!$D$95:$D$183,255),0))),"")</f>
        <v/>
      </c>
      <c r="D440" s="525" t="str">
        <f t="array" ref="D440">IFERROR(IF(INDEX('Disaggregation Records'!$F$95:$F$183,MATCH(LEFT(Z440,255),LEFT('Disaggregation Records'!$D$95:$D$183,255),0))=0,"",INDEX('Disaggregation Records'!$F$95:$F$183,MATCH(LEFT(Z440,255),LEFT('Disaggregation Records'!$D$95:$D$183,255),0))),"")</f>
        <v/>
      </c>
      <c r="E440" s="427" t="str">
        <f t="array" ref="E440">IFERROR(IF(INDEX('Disaggregation Data'!$K$315:$K$466,MATCH(LEFT(X440,255),LEFT('Disaggregation Data'!$J$315:$J$466,255),0))=0,"",INDEX('Disaggregation Data'!$K$315:$K$466,MATCH(LEFT(X440,255),LEFT('Disaggregation Data'!J$315:$J$466,255),0))),"")</f>
        <v/>
      </c>
      <c r="F440" s="428" t="str">
        <f t="array" ref="F440">IFERROR(IF(INDEX('Disaggregation Data'!$L$315:$L$466,MATCH(LEFT(X440,255),LEFT('Disaggregation Data'!$J$315:$J$466,255),0))=0,"",INDEX('Disaggregation Data'!$L$315:$L$466,MATCH(LEFT(X440,255),LEFT('Disaggregation Data'!J$315:$J$466,255),0))),"")</f>
        <v/>
      </c>
      <c r="G440" s="493" t="str">
        <f t="array" ref="G440">IFERROR(IF(INDEX('Disaggregation Data'!$M$315:$M$466,MATCH(LEFT(X440,255),LEFT('Disaggregation Data'!$J$315:$J$466,255),0))=0,(E440/F440)*100,INDEX('Disaggregation Data'!$M$315:$M$466,MATCH(LEFT(X440,255),LEFT('Disaggregation Data'!J$315:$J$466,255),0))),"")</f>
        <v/>
      </c>
      <c r="H440" s="431" t="str">
        <f t="array" ref="H440">IFERROR(IF(INDEX('Disaggregation Data'!$N$315:$N$466,MATCH(LEFT(X440,255),LEFT('Disaggregation Data'!$J$315:$J$466,255),0))=0,"",INDEX('Disaggregation Data'!$N$315:$N$466,MATCH(LEFT(X440,255),LEFT('Disaggregation Data'!J$315:$J$466,255),0))),"")</f>
        <v/>
      </c>
      <c r="I440" s="431" t="str">
        <f t="array" ref="I440">IFERROR(IF(INDEX('Disaggregation Data'!$Q$315:$Q$466,MATCH(LEFT(X440,255),LEFT('Disaggregation Data'!$J$315:$J$466,255),0))=0,"",INDEX('Disaggregation Data'!$Q$315:$Q$466,MATCH(LEFT(X440,255),LEFT('Disaggregation Data'!J$315:$J$466,255),0))),"")</f>
        <v/>
      </c>
      <c r="J440" s="441" t="str">
        <f t="array" ref="J440">IFERROR(IF(INDEX('Disaggregation Data'!$R$315:$R$466,MATCH(LEFT(X440,255),LEFT('Disaggregation Data'!$J$315:$J$466,255),0))=0,"",INDEX('Disaggregation Data'!$R$315:$R$466,MATCH(LEFT(X440,255),LEFT('Disaggregation Data'!J$315:$J$466,255),0))),"")</f>
        <v/>
      </c>
      <c r="K440" s="526"/>
      <c r="L440" s="526"/>
      <c r="M440" s="526"/>
      <c r="N440" s="526"/>
      <c r="O440" s="526"/>
      <c r="P440" s="526"/>
      <c r="Q440" s="526"/>
      <c r="R440" s="526"/>
      <c r="S440" s="526"/>
      <c r="T440" s="526"/>
      <c r="U440" s="431" t="str">
        <f t="array" ref="U440">IFERROR(IF(INDEX('Disaggregation Data'!$O$315:$O$466,MATCH(LEFT(X440,255),LEFT('Disaggregation Data'!$J$315:$J$466,255),0))=0,"",INDEX('Disaggregation Data'!$O$315:$O$466,MATCH(LEFT(X440,255),LEFT('Disaggregation Data'!J$315:$J$466,255),0))),"")</f>
        <v/>
      </c>
      <c r="V440" s="441" t="str">
        <f t="array" ref="V440">IFERROR(IF(INDEX('Disaggregation Data'!$P$315:$P$466,MATCH(LEFT(X440,255),LEFT('Disaggregation Data'!$J$315:$J$466,255),0))=0,"",INDEX('Disaggregation Data'!$P$315:$P$466,MATCH(LEFT(X440,255),LEFT('Disaggregation Data'!J$315:$J$466,255),0))),"")</f>
        <v/>
      </c>
      <c r="W440" s="527"/>
      <c r="X440" s="527" t="str">
        <f t="shared" si="28"/>
        <v/>
      </c>
      <c r="Y440" s="527">
        <f t="shared" si="29"/>
        <v>23</v>
      </c>
      <c r="Z440" s="527" t="str">
        <f t="shared" si="30"/>
        <v/>
      </c>
      <c r="AA440" s="527" t="b">
        <f t="shared" si="31"/>
        <v>0</v>
      </c>
      <c r="AB440" s="527" t="s">
        <v>1795</v>
      </c>
      <c r="AC440" s="527" t="str">
        <f t="array" ref="AC440">IFERROR(IF(INDEX('Disaggregation Records'!$G$95:$G$183,MATCH(LEFT(Z440,255),LEFT('Disaggregation Records'!$D$95:$D$183,255),0))=0,"",INDEX('Disaggregation Records'!$G$95:$G$183,MATCH(LEFT(Z440,255),LEFT('Disaggregation Records'!$D$95:$D$183,255),0))),"")</f>
        <v/>
      </c>
      <c r="AD440" s="527" t="s">
        <v>728</v>
      </c>
      <c r="AE440" s="389"/>
      <c r="AF440" s="133"/>
      <c r="AG440" s="133"/>
    </row>
    <row r="441" spans="1:33" ht="47.15" customHeight="1" x14ac:dyDescent="0.45">
      <c r="A441" s="406">
        <v>12</v>
      </c>
      <c r="B441" s="425" t="str">
        <f>IFERROR(VLOOKUP(A441,'Coverage Indicators - Section D'!$A$10:$Y$27,25,FALSE),"")</f>
        <v/>
      </c>
      <c r="C441" s="525" t="str">
        <f t="array" ref="C441">IFERROR(IF(INDEX('Disaggregation Records'!$E$95:$E$183,MATCH(LEFT(Z441,255),LEFT('Disaggregation Records'!$D$95:$D$183,255),0))=0,"",INDEX('Disaggregation Records'!$E$95:$E$183,MATCH(LEFT(Z441,255),LEFT('Disaggregation Records'!$D$95:$D$183,255),0))),"")</f>
        <v/>
      </c>
      <c r="D441" s="525" t="str">
        <f t="array" ref="D441">IFERROR(IF(INDEX('Disaggregation Records'!$F$95:$F$183,MATCH(LEFT(Z441,255),LEFT('Disaggregation Records'!$D$95:$D$183,255),0))=0,"",INDEX('Disaggregation Records'!$F$95:$F$183,MATCH(LEFT(Z441,255),LEFT('Disaggregation Records'!$D$95:$D$183,255),0))),"")</f>
        <v/>
      </c>
      <c r="E441" s="427" t="str">
        <f t="array" ref="E441">IFERROR(IF(INDEX('Disaggregation Data'!$K$315:$K$466,MATCH(LEFT(X441,255),LEFT('Disaggregation Data'!$J$315:$J$466,255),0))=0,"",INDEX('Disaggregation Data'!$K$315:$K$466,MATCH(LEFT(X441,255),LEFT('Disaggregation Data'!J$315:$J$466,255),0))),"")</f>
        <v/>
      </c>
      <c r="F441" s="428" t="str">
        <f t="array" ref="F441">IFERROR(IF(INDEX('Disaggregation Data'!$L$315:$L$466,MATCH(LEFT(X441,255),LEFT('Disaggregation Data'!$J$315:$J$466,255),0))=0,"",INDEX('Disaggregation Data'!$L$315:$L$466,MATCH(LEFT(X441,255),LEFT('Disaggregation Data'!J$315:$J$466,255),0))),"")</f>
        <v/>
      </c>
      <c r="G441" s="493" t="str">
        <f t="array" ref="G441">IFERROR(IF(INDEX('Disaggregation Data'!$M$315:$M$466,MATCH(LEFT(X441,255),LEFT('Disaggregation Data'!$J$315:$J$466,255),0))=0,(E441/F441)*100,INDEX('Disaggregation Data'!$M$315:$M$466,MATCH(LEFT(X441,255),LEFT('Disaggregation Data'!J$315:$J$466,255),0))),"")</f>
        <v/>
      </c>
      <c r="H441" s="431" t="str">
        <f t="array" ref="H441">IFERROR(IF(INDEX('Disaggregation Data'!$N$315:$N$466,MATCH(LEFT(X441,255),LEFT('Disaggregation Data'!$J$315:$J$466,255),0))=0,"",INDEX('Disaggregation Data'!$N$315:$N$466,MATCH(LEFT(X441,255),LEFT('Disaggregation Data'!J$315:$J$466,255),0))),"")</f>
        <v/>
      </c>
      <c r="I441" s="431" t="str">
        <f t="array" ref="I441">IFERROR(IF(INDEX('Disaggregation Data'!$Q$315:$Q$466,MATCH(LEFT(X441,255),LEFT('Disaggregation Data'!$J$315:$J$466,255),0))=0,"",INDEX('Disaggregation Data'!$Q$315:$Q$466,MATCH(LEFT(X441,255),LEFT('Disaggregation Data'!J$315:$J$466,255),0))),"")</f>
        <v/>
      </c>
      <c r="J441" s="441" t="str">
        <f t="array" ref="J441">IFERROR(IF(INDEX('Disaggregation Data'!$R$315:$R$466,MATCH(LEFT(X441,255),LEFT('Disaggregation Data'!$J$315:$J$466,255),0))=0,"",INDEX('Disaggregation Data'!$R$315:$R$466,MATCH(LEFT(X441,255),LEFT('Disaggregation Data'!J$315:$J$466,255),0))),"")</f>
        <v/>
      </c>
      <c r="K441" s="526"/>
      <c r="L441" s="526"/>
      <c r="M441" s="526"/>
      <c r="N441" s="526"/>
      <c r="O441" s="526"/>
      <c r="P441" s="526"/>
      <c r="Q441" s="526"/>
      <c r="R441" s="526"/>
      <c r="S441" s="526"/>
      <c r="T441" s="526"/>
      <c r="U441" s="431" t="str">
        <f t="array" ref="U441">IFERROR(IF(INDEX('Disaggregation Data'!$O$315:$O$466,MATCH(LEFT(X441,255),LEFT('Disaggregation Data'!$J$315:$J$466,255),0))=0,"",INDEX('Disaggregation Data'!$O$315:$O$466,MATCH(LEFT(X441,255),LEFT('Disaggregation Data'!J$315:$J$466,255),0))),"")</f>
        <v/>
      </c>
      <c r="V441" s="441" t="str">
        <f t="array" ref="V441">IFERROR(IF(INDEX('Disaggregation Data'!$P$315:$P$466,MATCH(LEFT(X441,255),LEFT('Disaggregation Data'!$J$315:$J$466,255),0))=0,"",INDEX('Disaggregation Data'!$P$315:$P$466,MATCH(LEFT(X441,255),LEFT('Disaggregation Data'!J$315:$J$466,255),0))),"")</f>
        <v/>
      </c>
      <c r="W441" s="527"/>
      <c r="X441" s="527" t="str">
        <f t="shared" si="28"/>
        <v/>
      </c>
      <c r="Y441" s="527">
        <f t="shared" si="29"/>
        <v>24</v>
      </c>
      <c r="Z441" s="527" t="str">
        <f t="shared" si="30"/>
        <v/>
      </c>
      <c r="AA441" s="527" t="b">
        <f t="shared" si="31"/>
        <v>0</v>
      </c>
      <c r="AB441" s="527" t="s">
        <v>1796</v>
      </c>
      <c r="AC441" s="527" t="str">
        <f t="array" ref="AC441">IFERROR(IF(INDEX('Disaggregation Records'!$G$95:$G$183,MATCH(LEFT(Z441,255),LEFT('Disaggregation Records'!$D$95:$D$183,255),0))=0,"",INDEX('Disaggregation Records'!$G$95:$G$183,MATCH(LEFT(Z441,255),LEFT('Disaggregation Records'!$D$95:$D$183,255),0))),"")</f>
        <v/>
      </c>
      <c r="AD441" s="527" t="s">
        <v>728</v>
      </c>
      <c r="AE441" s="389"/>
      <c r="AF441" s="133"/>
      <c r="AG441" s="133"/>
    </row>
    <row r="442" spans="1:33" ht="47.15" customHeight="1" x14ac:dyDescent="0.45">
      <c r="A442" s="406">
        <v>12</v>
      </c>
      <c r="B442" s="425" t="str">
        <f>IFERROR(VLOOKUP(A442,'Coverage Indicators - Section D'!$A$10:$Y$27,25,FALSE),"")</f>
        <v/>
      </c>
      <c r="C442" s="525" t="str">
        <f t="array" ref="C442">IFERROR(IF(INDEX('Disaggregation Records'!$E$95:$E$183,MATCH(LEFT(Z442,255),LEFT('Disaggregation Records'!$D$95:$D$183,255),0))=0,"",INDEX('Disaggregation Records'!$E$95:$E$183,MATCH(LEFT(Z442,255),LEFT('Disaggregation Records'!$D$95:$D$183,255),0))),"")</f>
        <v/>
      </c>
      <c r="D442" s="525" t="str">
        <f t="array" ref="D442">IFERROR(IF(INDEX('Disaggregation Records'!$F$95:$F$183,MATCH(LEFT(Z442,255),LEFT('Disaggregation Records'!$D$95:$D$183,255),0))=0,"",INDEX('Disaggregation Records'!$F$95:$F$183,MATCH(LEFT(Z442,255),LEFT('Disaggregation Records'!$D$95:$D$183,255),0))),"")</f>
        <v/>
      </c>
      <c r="E442" s="427" t="str">
        <f t="array" ref="E442">IFERROR(IF(INDEX('Disaggregation Data'!$K$315:$K$466,MATCH(LEFT(X442,255),LEFT('Disaggregation Data'!$J$315:$J$466,255),0))=0,"",INDEX('Disaggregation Data'!$K$315:$K$466,MATCH(LEFT(X442,255),LEFT('Disaggregation Data'!J$315:$J$466,255),0))),"")</f>
        <v/>
      </c>
      <c r="F442" s="428" t="str">
        <f t="array" ref="F442">IFERROR(IF(INDEX('Disaggregation Data'!$L$315:$L$466,MATCH(LEFT(X442,255),LEFT('Disaggregation Data'!$J$315:$J$466,255),0))=0,"",INDEX('Disaggregation Data'!$L$315:$L$466,MATCH(LEFT(X442,255),LEFT('Disaggregation Data'!J$315:$J$466,255),0))),"")</f>
        <v/>
      </c>
      <c r="G442" s="493" t="str">
        <f t="array" ref="G442">IFERROR(IF(INDEX('Disaggregation Data'!$M$315:$M$466,MATCH(LEFT(X442,255),LEFT('Disaggregation Data'!$J$315:$J$466,255),0))=0,(E442/F442)*100,INDEX('Disaggregation Data'!$M$315:$M$466,MATCH(LEFT(X442,255),LEFT('Disaggregation Data'!J$315:$J$466,255),0))),"")</f>
        <v/>
      </c>
      <c r="H442" s="431" t="str">
        <f t="array" ref="H442">IFERROR(IF(INDEX('Disaggregation Data'!$N$315:$N$466,MATCH(LEFT(X442,255),LEFT('Disaggregation Data'!$J$315:$J$466,255),0))=0,"",INDEX('Disaggregation Data'!$N$315:$N$466,MATCH(LEFT(X442,255),LEFT('Disaggregation Data'!J$315:$J$466,255),0))),"")</f>
        <v/>
      </c>
      <c r="I442" s="431" t="str">
        <f t="array" ref="I442">IFERROR(IF(INDEX('Disaggregation Data'!$Q$315:$Q$466,MATCH(LEFT(X442,255),LEFT('Disaggregation Data'!$J$315:$J$466,255),0))=0,"",INDEX('Disaggregation Data'!$Q$315:$Q$466,MATCH(LEFT(X442,255),LEFT('Disaggregation Data'!J$315:$J$466,255),0))),"")</f>
        <v/>
      </c>
      <c r="J442" s="441" t="str">
        <f t="array" ref="J442">IFERROR(IF(INDEX('Disaggregation Data'!$R$315:$R$466,MATCH(LEFT(X442,255),LEFT('Disaggregation Data'!$J$315:$J$466,255),0))=0,"",INDEX('Disaggregation Data'!$R$315:$R$466,MATCH(LEFT(X442,255),LEFT('Disaggregation Data'!J$315:$J$466,255),0))),"")</f>
        <v/>
      </c>
      <c r="K442" s="526"/>
      <c r="L442" s="526"/>
      <c r="M442" s="526"/>
      <c r="N442" s="526"/>
      <c r="O442" s="526"/>
      <c r="P442" s="526"/>
      <c r="Q442" s="526"/>
      <c r="R442" s="526"/>
      <c r="S442" s="526"/>
      <c r="T442" s="526"/>
      <c r="U442" s="431" t="str">
        <f t="array" ref="U442">IFERROR(IF(INDEX('Disaggregation Data'!$O$315:$O$466,MATCH(LEFT(X442,255),LEFT('Disaggregation Data'!$J$315:$J$466,255),0))=0,"",INDEX('Disaggregation Data'!$O$315:$O$466,MATCH(LEFT(X442,255),LEFT('Disaggregation Data'!J$315:$J$466,255),0))),"")</f>
        <v/>
      </c>
      <c r="V442" s="441" t="str">
        <f t="array" ref="V442">IFERROR(IF(INDEX('Disaggregation Data'!$P$315:$P$466,MATCH(LEFT(X442,255),LEFT('Disaggregation Data'!$J$315:$J$466,255),0))=0,"",INDEX('Disaggregation Data'!$P$315:$P$466,MATCH(LEFT(X442,255),LEFT('Disaggregation Data'!J$315:$J$466,255),0))),"")</f>
        <v/>
      </c>
      <c r="W442" s="527"/>
      <c r="X442" s="527" t="str">
        <f t="shared" si="28"/>
        <v/>
      </c>
      <c r="Y442" s="527">
        <f t="shared" si="29"/>
        <v>25</v>
      </c>
      <c r="Z442" s="527" t="str">
        <f t="shared" si="30"/>
        <v/>
      </c>
      <c r="AA442" s="527" t="b">
        <f t="shared" si="31"/>
        <v>0</v>
      </c>
      <c r="AB442" s="527" t="s">
        <v>1797</v>
      </c>
      <c r="AC442" s="527" t="str">
        <f t="array" ref="AC442">IFERROR(IF(INDEX('Disaggregation Records'!$G$95:$G$183,MATCH(LEFT(Z442,255),LEFT('Disaggregation Records'!$D$95:$D$183,255),0))=0,"",INDEX('Disaggregation Records'!$G$95:$G$183,MATCH(LEFT(Z442,255),LEFT('Disaggregation Records'!$D$95:$D$183,255),0))),"")</f>
        <v/>
      </c>
      <c r="AD442" s="527" t="s">
        <v>728</v>
      </c>
      <c r="AE442" s="389"/>
      <c r="AF442" s="133"/>
      <c r="AG442" s="133"/>
    </row>
    <row r="443" spans="1:33" ht="47.15" customHeight="1" x14ac:dyDescent="0.45">
      <c r="A443" s="406">
        <v>12</v>
      </c>
      <c r="B443" s="425" t="str">
        <f>IFERROR(VLOOKUP(A443,'Coverage Indicators - Section D'!$A$10:$Y$27,25,FALSE),"")</f>
        <v/>
      </c>
      <c r="C443" s="525" t="str">
        <f t="array" ref="C443">IFERROR(IF(INDEX('Disaggregation Records'!$E$95:$E$183,MATCH(LEFT(Z443,255),LEFT('Disaggregation Records'!$D$95:$D$183,255),0))=0,"",INDEX('Disaggregation Records'!$E$95:$E$183,MATCH(LEFT(Z443,255),LEFT('Disaggregation Records'!$D$95:$D$183,255),0))),"")</f>
        <v/>
      </c>
      <c r="D443" s="525" t="str">
        <f t="array" ref="D443">IFERROR(IF(INDEX('Disaggregation Records'!$F$95:$F$183,MATCH(LEFT(Z443,255),LEFT('Disaggregation Records'!$D$95:$D$183,255),0))=0,"",INDEX('Disaggregation Records'!$F$95:$F$183,MATCH(LEFT(Z443,255),LEFT('Disaggregation Records'!$D$95:$D$183,255),0))),"")</f>
        <v/>
      </c>
      <c r="E443" s="427" t="str">
        <f t="array" ref="E443">IFERROR(IF(INDEX('Disaggregation Data'!$K$315:$K$466,MATCH(LEFT(X443,255),LEFT('Disaggregation Data'!$J$315:$J$466,255),0))=0,"",INDEX('Disaggregation Data'!$K$315:$K$466,MATCH(LEFT(X443,255),LEFT('Disaggregation Data'!J$315:$J$466,255),0))),"")</f>
        <v/>
      </c>
      <c r="F443" s="428" t="str">
        <f t="array" ref="F443">IFERROR(IF(INDEX('Disaggregation Data'!$L$315:$L$466,MATCH(LEFT(X443,255),LEFT('Disaggregation Data'!$J$315:$J$466,255),0))=0,"",INDEX('Disaggregation Data'!$L$315:$L$466,MATCH(LEFT(X443,255),LEFT('Disaggregation Data'!J$315:$J$466,255),0))),"")</f>
        <v/>
      </c>
      <c r="G443" s="493" t="str">
        <f t="array" ref="G443">IFERROR(IF(INDEX('Disaggregation Data'!$M$315:$M$466,MATCH(LEFT(X443,255),LEFT('Disaggregation Data'!$J$315:$J$466,255),0))=0,(E443/F443)*100,INDEX('Disaggregation Data'!$M$315:$M$466,MATCH(LEFT(X443,255),LEFT('Disaggregation Data'!J$315:$J$466,255),0))),"")</f>
        <v/>
      </c>
      <c r="H443" s="431" t="str">
        <f t="array" ref="H443">IFERROR(IF(INDEX('Disaggregation Data'!$N$315:$N$466,MATCH(LEFT(X443,255),LEFT('Disaggregation Data'!$J$315:$J$466,255),0))=0,"",INDEX('Disaggregation Data'!$N$315:$N$466,MATCH(LEFT(X443,255),LEFT('Disaggregation Data'!J$315:$J$466,255),0))),"")</f>
        <v/>
      </c>
      <c r="I443" s="431" t="str">
        <f t="array" ref="I443">IFERROR(IF(INDEX('Disaggregation Data'!$Q$315:$Q$466,MATCH(LEFT(X443,255),LEFT('Disaggregation Data'!$J$315:$J$466,255),0))=0,"",INDEX('Disaggregation Data'!$Q$315:$Q$466,MATCH(LEFT(X443,255),LEFT('Disaggregation Data'!J$315:$J$466,255),0))),"")</f>
        <v/>
      </c>
      <c r="J443" s="441" t="str">
        <f t="array" ref="J443">IFERROR(IF(INDEX('Disaggregation Data'!$R$315:$R$466,MATCH(LEFT(X443,255),LEFT('Disaggregation Data'!$J$315:$J$466,255),0))=0,"",INDEX('Disaggregation Data'!$R$315:$R$466,MATCH(LEFT(X443,255),LEFT('Disaggregation Data'!J$315:$J$466,255),0))),"")</f>
        <v/>
      </c>
      <c r="K443" s="526"/>
      <c r="L443" s="526"/>
      <c r="M443" s="526"/>
      <c r="N443" s="526"/>
      <c r="O443" s="526"/>
      <c r="P443" s="526"/>
      <c r="Q443" s="526"/>
      <c r="R443" s="526"/>
      <c r="S443" s="526"/>
      <c r="T443" s="526"/>
      <c r="U443" s="431" t="str">
        <f t="array" ref="U443">IFERROR(IF(INDEX('Disaggregation Data'!$O$315:$O$466,MATCH(LEFT(X443,255),LEFT('Disaggregation Data'!$J$315:$J$466,255),0))=0,"",INDEX('Disaggregation Data'!$O$315:$O$466,MATCH(LEFT(X443,255),LEFT('Disaggregation Data'!J$315:$J$466,255),0))),"")</f>
        <v/>
      </c>
      <c r="V443" s="441" t="str">
        <f t="array" ref="V443">IFERROR(IF(INDEX('Disaggregation Data'!$P$315:$P$466,MATCH(LEFT(X443,255),LEFT('Disaggregation Data'!$J$315:$J$466,255),0))=0,"",INDEX('Disaggregation Data'!$P$315:$P$466,MATCH(LEFT(X443,255),LEFT('Disaggregation Data'!J$315:$J$466,255),0))),"")</f>
        <v/>
      </c>
      <c r="W443" s="527"/>
      <c r="X443" s="527" t="str">
        <f t="shared" si="28"/>
        <v/>
      </c>
      <c r="Y443" s="527">
        <f t="shared" si="29"/>
        <v>26</v>
      </c>
      <c r="Z443" s="527" t="str">
        <f t="shared" si="30"/>
        <v/>
      </c>
      <c r="AA443" s="527" t="b">
        <f t="shared" si="31"/>
        <v>0</v>
      </c>
      <c r="AB443" s="527" t="s">
        <v>1798</v>
      </c>
      <c r="AC443" s="527" t="str">
        <f t="array" ref="AC443">IFERROR(IF(INDEX('Disaggregation Records'!$G$95:$G$183,MATCH(LEFT(Z443,255),LEFT('Disaggregation Records'!$D$95:$D$183,255),0))=0,"",INDEX('Disaggregation Records'!$G$95:$G$183,MATCH(LEFT(Z443,255),LEFT('Disaggregation Records'!$D$95:$D$183,255),0))),"")</f>
        <v/>
      </c>
      <c r="AD443" s="527" t="s">
        <v>728</v>
      </c>
      <c r="AE443" s="389"/>
      <c r="AF443" s="133"/>
      <c r="AG443" s="133"/>
    </row>
    <row r="444" spans="1:33" ht="47.15" customHeight="1" x14ac:dyDescent="0.45">
      <c r="A444" s="406">
        <v>12</v>
      </c>
      <c r="B444" s="425" t="str">
        <f>IFERROR(VLOOKUP(A444,'Coverage Indicators - Section D'!$A$10:$Y$27,25,FALSE),"")</f>
        <v/>
      </c>
      <c r="C444" s="525" t="str">
        <f t="array" ref="C444">IFERROR(IF(INDEX('Disaggregation Records'!$E$95:$E$183,MATCH(LEFT(Z444,255),LEFT('Disaggregation Records'!$D$95:$D$183,255),0))=0,"",INDEX('Disaggregation Records'!$E$95:$E$183,MATCH(LEFT(Z444,255),LEFT('Disaggregation Records'!$D$95:$D$183,255),0))),"")</f>
        <v/>
      </c>
      <c r="D444" s="525" t="str">
        <f t="array" ref="D444">IFERROR(IF(INDEX('Disaggregation Records'!$F$95:$F$183,MATCH(LEFT(Z444,255),LEFT('Disaggregation Records'!$D$95:$D$183,255),0))=0,"",INDEX('Disaggregation Records'!$F$95:$F$183,MATCH(LEFT(Z444,255),LEFT('Disaggregation Records'!$D$95:$D$183,255),0))),"")</f>
        <v/>
      </c>
      <c r="E444" s="427" t="str">
        <f t="array" ref="E444">IFERROR(IF(INDEX('Disaggregation Data'!$K$315:$K$466,MATCH(LEFT(X444,255),LEFT('Disaggregation Data'!$J$315:$J$466,255),0))=0,"",INDEX('Disaggregation Data'!$K$315:$K$466,MATCH(LEFT(X444,255),LEFT('Disaggregation Data'!J$315:$J$466,255),0))),"")</f>
        <v/>
      </c>
      <c r="F444" s="428" t="str">
        <f t="array" ref="F444">IFERROR(IF(INDEX('Disaggregation Data'!$L$315:$L$466,MATCH(LEFT(X444,255),LEFT('Disaggregation Data'!$J$315:$J$466,255),0))=0,"",INDEX('Disaggregation Data'!$L$315:$L$466,MATCH(LEFT(X444,255),LEFT('Disaggregation Data'!J$315:$J$466,255),0))),"")</f>
        <v/>
      </c>
      <c r="G444" s="493" t="str">
        <f t="array" ref="G444">IFERROR(IF(INDEX('Disaggregation Data'!$M$315:$M$466,MATCH(LEFT(X444,255),LEFT('Disaggregation Data'!$J$315:$J$466,255),0))=0,(E444/F444)*100,INDEX('Disaggregation Data'!$M$315:$M$466,MATCH(LEFT(X444,255),LEFT('Disaggregation Data'!J$315:$J$466,255),0))),"")</f>
        <v/>
      </c>
      <c r="H444" s="431" t="str">
        <f t="array" ref="H444">IFERROR(IF(INDEX('Disaggregation Data'!$N$315:$N$466,MATCH(LEFT(X444,255),LEFT('Disaggregation Data'!$J$315:$J$466,255),0))=0,"",INDEX('Disaggregation Data'!$N$315:$N$466,MATCH(LEFT(X444,255),LEFT('Disaggregation Data'!J$315:$J$466,255),0))),"")</f>
        <v/>
      </c>
      <c r="I444" s="431" t="str">
        <f t="array" ref="I444">IFERROR(IF(INDEX('Disaggregation Data'!$Q$315:$Q$466,MATCH(LEFT(X444,255),LEFT('Disaggregation Data'!$J$315:$J$466,255),0))=0,"",INDEX('Disaggregation Data'!$Q$315:$Q$466,MATCH(LEFT(X444,255),LEFT('Disaggregation Data'!J$315:$J$466,255),0))),"")</f>
        <v/>
      </c>
      <c r="J444" s="441" t="str">
        <f t="array" ref="J444">IFERROR(IF(INDEX('Disaggregation Data'!$R$315:$R$466,MATCH(LEFT(X444,255),LEFT('Disaggregation Data'!$J$315:$J$466,255),0))=0,"",INDEX('Disaggregation Data'!$R$315:$R$466,MATCH(LEFT(X444,255),LEFT('Disaggregation Data'!J$315:$J$466,255),0))),"")</f>
        <v/>
      </c>
      <c r="K444" s="526"/>
      <c r="L444" s="526"/>
      <c r="M444" s="526"/>
      <c r="N444" s="526"/>
      <c r="O444" s="526"/>
      <c r="P444" s="526"/>
      <c r="Q444" s="526"/>
      <c r="R444" s="526"/>
      <c r="S444" s="526"/>
      <c r="T444" s="526"/>
      <c r="U444" s="431" t="str">
        <f t="array" ref="U444">IFERROR(IF(INDEX('Disaggregation Data'!$O$315:$O$466,MATCH(LEFT(X444,255),LEFT('Disaggregation Data'!$J$315:$J$466,255),0))=0,"",INDEX('Disaggregation Data'!$O$315:$O$466,MATCH(LEFT(X444,255),LEFT('Disaggregation Data'!J$315:$J$466,255),0))),"")</f>
        <v/>
      </c>
      <c r="V444" s="441" t="str">
        <f t="array" ref="V444">IFERROR(IF(INDEX('Disaggregation Data'!$P$315:$P$466,MATCH(LEFT(X444,255),LEFT('Disaggregation Data'!$J$315:$J$466,255),0))=0,"",INDEX('Disaggregation Data'!$P$315:$P$466,MATCH(LEFT(X444,255),LEFT('Disaggregation Data'!J$315:$J$466,255),0))),"")</f>
        <v/>
      </c>
      <c r="W444" s="527"/>
      <c r="X444" s="527" t="str">
        <f t="shared" si="28"/>
        <v/>
      </c>
      <c r="Y444" s="527">
        <f t="shared" si="29"/>
        <v>27</v>
      </c>
      <c r="Z444" s="527" t="str">
        <f t="shared" si="30"/>
        <v/>
      </c>
      <c r="AA444" s="527" t="b">
        <f t="shared" si="31"/>
        <v>0</v>
      </c>
      <c r="AB444" s="527" t="s">
        <v>1799</v>
      </c>
      <c r="AC444" s="527" t="str">
        <f t="array" ref="AC444">IFERROR(IF(INDEX('Disaggregation Records'!$G$95:$G$183,MATCH(LEFT(Z444,255),LEFT('Disaggregation Records'!$D$95:$D$183,255),0))=0,"",INDEX('Disaggregation Records'!$G$95:$G$183,MATCH(LEFT(Z444,255),LEFT('Disaggregation Records'!$D$95:$D$183,255),0))),"")</f>
        <v/>
      </c>
      <c r="AD444" s="527" t="s">
        <v>728</v>
      </c>
      <c r="AE444" s="389"/>
      <c r="AF444" s="133"/>
      <c r="AG444" s="133"/>
    </row>
    <row r="445" spans="1:33" ht="47.15" customHeight="1" x14ac:dyDescent="0.45">
      <c r="A445" s="406">
        <v>12</v>
      </c>
      <c r="B445" s="425" t="str">
        <f>IFERROR(VLOOKUP(A445,'Coverage Indicators - Section D'!$A$10:$Y$27,25,FALSE),"")</f>
        <v/>
      </c>
      <c r="C445" s="525" t="str">
        <f t="array" ref="C445">IFERROR(IF(INDEX('Disaggregation Records'!$E$95:$E$183,MATCH(LEFT(Z445,255),LEFT('Disaggregation Records'!$D$95:$D$183,255),0))=0,"",INDEX('Disaggregation Records'!$E$95:$E$183,MATCH(LEFT(Z445,255),LEFT('Disaggregation Records'!$D$95:$D$183,255),0))),"")</f>
        <v/>
      </c>
      <c r="D445" s="525" t="str">
        <f t="array" ref="D445">IFERROR(IF(INDEX('Disaggregation Records'!$F$95:$F$183,MATCH(LEFT(Z445,255),LEFT('Disaggregation Records'!$D$95:$D$183,255),0))=0,"",INDEX('Disaggregation Records'!$F$95:$F$183,MATCH(LEFT(Z445,255),LEFT('Disaggregation Records'!$D$95:$D$183,255),0))),"")</f>
        <v/>
      </c>
      <c r="E445" s="427" t="str">
        <f t="array" ref="E445">IFERROR(IF(INDEX('Disaggregation Data'!$K$315:$K$466,MATCH(LEFT(X445,255),LEFT('Disaggregation Data'!$J$315:$J$466,255),0))=0,"",INDEX('Disaggregation Data'!$K$315:$K$466,MATCH(LEFT(X445,255),LEFT('Disaggregation Data'!J$315:$J$466,255),0))),"")</f>
        <v/>
      </c>
      <c r="F445" s="428" t="str">
        <f t="array" ref="F445">IFERROR(IF(INDEX('Disaggregation Data'!$L$315:$L$466,MATCH(LEFT(X445,255),LEFT('Disaggregation Data'!$J$315:$J$466,255),0))=0,"",INDEX('Disaggregation Data'!$L$315:$L$466,MATCH(LEFT(X445,255),LEFT('Disaggregation Data'!J$315:$J$466,255),0))),"")</f>
        <v/>
      </c>
      <c r="G445" s="493" t="str">
        <f t="array" ref="G445">IFERROR(IF(INDEX('Disaggregation Data'!$M$315:$M$466,MATCH(LEFT(X445,255),LEFT('Disaggregation Data'!$J$315:$J$466,255),0))=0,(E445/F445)*100,INDEX('Disaggregation Data'!$M$315:$M$466,MATCH(LEFT(X445,255),LEFT('Disaggregation Data'!J$315:$J$466,255),0))),"")</f>
        <v/>
      </c>
      <c r="H445" s="431" t="str">
        <f t="array" ref="H445">IFERROR(IF(INDEX('Disaggregation Data'!$N$315:$N$466,MATCH(LEFT(X445,255),LEFT('Disaggregation Data'!$J$315:$J$466,255),0))=0,"",INDEX('Disaggregation Data'!$N$315:$N$466,MATCH(LEFT(X445,255),LEFT('Disaggregation Data'!J$315:$J$466,255),0))),"")</f>
        <v/>
      </c>
      <c r="I445" s="431" t="str">
        <f t="array" ref="I445">IFERROR(IF(INDEX('Disaggregation Data'!$Q$315:$Q$466,MATCH(LEFT(X445,255),LEFT('Disaggregation Data'!$J$315:$J$466,255),0))=0,"",INDEX('Disaggregation Data'!$Q$315:$Q$466,MATCH(LEFT(X445,255),LEFT('Disaggregation Data'!J$315:$J$466,255),0))),"")</f>
        <v/>
      </c>
      <c r="J445" s="441" t="str">
        <f t="array" ref="J445">IFERROR(IF(INDEX('Disaggregation Data'!$R$315:$R$466,MATCH(LEFT(X445,255),LEFT('Disaggregation Data'!$J$315:$J$466,255),0))=0,"",INDEX('Disaggregation Data'!$R$315:$R$466,MATCH(LEFT(X445,255),LEFT('Disaggregation Data'!J$315:$J$466,255),0))),"")</f>
        <v/>
      </c>
      <c r="K445" s="526"/>
      <c r="L445" s="526"/>
      <c r="M445" s="526"/>
      <c r="N445" s="526"/>
      <c r="O445" s="526"/>
      <c r="P445" s="526"/>
      <c r="Q445" s="526"/>
      <c r="R445" s="526"/>
      <c r="S445" s="526"/>
      <c r="T445" s="526"/>
      <c r="U445" s="431" t="str">
        <f t="array" ref="U445">IFERROR(IF(INDEX('Disaggregation Data'!$O$315:$O$466,MATCH(LEFT(X445,255),LEFT('Disaggregation Data'!$J$315:$J$466,255),0))=0,"",INDEX('Disaggregation Data'!$O$315:$O$466,MATCH(LEFT(X445,255),LEFT('Disaggregation Data'!J$315:$J$466,255),0))),"")</f>
        <v/>
      </c>
      <c r="V445" s="441" t="str">
        <f t="array" ref="V445">IFERROR(IF(INDEX('Disaggregation Data'!$P$315:$P$466,MATCH(LEFT(X445,255),LEFT('Disaggregation Data'!$J$315:$J$466,255),0))=0,"",INDEX('Disaggregation Data'!$P$315:$P$466,MATCH(LEFT(X445,255),LEFT('Disaggregation Data'!J$315:$J$466,255),0))),"")</f>
        <v/>
      </c>
      <c r="W445" s="527"/>
      <c r="X445" s="527" t="str">
        <f t="shared" si="28"/>
        <v/>
      </c>
      <c r="Y445" s="527">
        <f t="shared" si="29"/>
        <v>28</v>
      </c>
      <c r="Z445" s="527" t="str">
        <f t="shared" si="30"/>
        <v/>
      </c>
      <c r="AA445" s="527" t="b">
        <f t="shared" si="31"/>
        <v>0</v>
      </c>
      <c r="AB445" s="527" t="s">
        <v>1800</v>
      </c>
      <c r="AC445" s="527" t="str">
        <f t="array" ref="AC445">IFERROR(IF(INDEX('Disaggregation Records'!$G$95:$G$183,MATCH(LEFT(Z445,255),LEFT('Disaggregation Records'!$D$95:$D$183,255),0))=0,"",INDEX('Disaggregation Records'!$G$95:$G$183,MATCH(LEFT(Z445,255),LEFT('Disaggregation Records'!$D$95:$D$183,255),0))),"")</f>
        <v/>
      </c>
      <c r="AD445" s="527" t="s">
        <v>728</v>
      </c>
      <c r="AE445" s="389"/>
      <c r="AF445" s="133"/>
      <c r="AG445" s="133"/>
    </row>
    <row r="446" spans="1:33" ht="47.15" customHeight="1" x14ac:dyDescent="0.45">
      <c r="A446" s="406">
        <v>12</v>
      </c>
      <c r="B446" s="425" t="str">
        <f>IFERROR(VLOOKUP(A446,'Coverage Indicators - Section D'!$A$10:$Y$27,25,FALSE),"")</f>
        <v/>
      </c>
      <c r="C446" s="525" t="str">
        <f t="array" ref="C446">IFERROR(IF(INDEX('Disaggregation Records'!$E$95:$E$183,MATCH(LEFT(Z446,255),LEFT('Disaggregation Records'!$D$95:$D$183,255),0))=0,"",INDEX('Disaggregation Records'!$E$95:$E$183,MATCH(LEFT(Z446,255),LEFT('Disaggregation Records'!$D$95:$D$183,255),0))),"")</f>
        <v/>
      </c>
      <c r="D446" s="525" t="str">
        <f t="array" ref="D446">IFERROR(IF(INDEX('Disaggregation Records'!$F$95:$F$183,MATCH(LEFT(Z446,255),LEFT('Disaggregation Records'!$D$95:$D$183,255),0))=0,"",INDEX('Disaggregation Records'!$F$95:$F$183,MATCH(LEFT(Z446,255),LEFT('Disaggregation Records'!$D$95:$D$183,255),0))),"")</f>
        <v/>
      </c>
      <c r="E446" s="427" t="str">
        <f t="array" ref="E446">IFERROR(IF(INDEX('Disaggregation Data'!$K$315:$K$466,MATCH(LEFT(X446,255),LEFT('Disaggregation Data'!$J$315:$J$466,255),0))=0,"",INDEX('Disaggregation Data'!$K$315:$K$466,MATCH(LEFT(X446,255),LEFT('Disaggregation Data'!J$315:$J$466,255),0))),"")</f>
        <v/>
      </c>
      <c r="F446" s="428" t="str">
        <f t="array" ref="F446">IFERROR(IF(INDEX('Disaggregation Data'!$L$315:$L$466,MATCH(LEFT(X446,255),LEFT('Disaggregation Data'!$J$315:$J$466,255),0))=0,"",INDEX('Disaggregation Data'!$L$315:$L$466,MATCH(LEFT(X446,255),LEFT('Disaggregation Data'!J$315:$J$466,255),0))),"")</f>
        <v/>
      </c>
      <c r="G446" s="493" t="str">
        <f t="array" ref="G446">IFERROR(IF(INDEX('Disaggregation Data'!$M$315:$M$466,MATCH(LEFT(X446,255),LEFT('Disaggregation Data'!$J$315:$J$466,255),0))=0,(E446/F446)*100,INDEX('Disaggregation Data'!$M$315:$M$466,MATCH(LEFT(X446,255),LEFT('Disaggregation Data'!J$315:$J$466,255),0))),"")</f>
        <v/>
      </c>
      <c r="H446" s="431" t="str">
        <f t="array" ref="H446">IFERROR(IF(INDEX('Disaggregation Data'!$N$315:$N$466,MATCH(LEFT(X446,255),LEFT('Disaggregation Data'!$J$315:$J$466,255),0))=0,"",INDEX('Disaggregation Data'!$N$315:$N$466,MATCH(LEFT(X446,255),LEFT('Disaggregation Data'!J$315:$J$466,255),0))),"")</f>
        <v/>
      </c>
      <c r="I446" s="431" t="str">
        <f t="array" ref="I446">IFERROR(IF(INDEX('Disaggregation Data'!$Q$315:$Q$466,MATCH(LEFT(X446,255),LEFT('Disaggregation Data'!$J$315:$J$466,255),0))=0,"",INDEX('Disaggregation Data'!$Q$315:$Q$466,MATCH(LEFT(X446,255),LEFT('Disaggregation Data'!J$315:$J$466,255),0))),"")</f>
        <v/>
      </c>
      <c r="J446" s="441" t="str">
        <f t="array" ref="J446">IFERROR(IF(INDEX('Disaggregation Data'!$R$315:$R$466,MATCH(LEFT(X446,255),LEFT('Disaggregation Data'!$J$315:$J$466,255),0))=0,"",INDEX('Disaggregation Data'!$R$315:$R$466,MATCH(LEFT(X446,255),LEFT('Disaggregation Data'!J$315:$J$466,255),0))),"")</f>
        <v/>
      </c>
      <c r="K446" s="526"/>
      <c r="L446" s="526"/>
      <c r="M446" s="526"/>
      <c r="N446" s="526"/>
      <c r="O446" s="526"/>
      <c r="P446" s="526"/>
      <c r="Q446" s="526"/>
      <c r="R446" s="526"/>
      <c r="S446" s="526"/>
      <c r="T446" s="526"/>
      <c r="U446" s="431" t="str">
        <f t="array" ref="U446">IFERROR(IF(INDEX('Disaggregation Data'!$O$315:$O$466,MATCH(LEFT(X446,255),LEFT('Disaggregation Data'!$J$315:$J$466,255),0))=0,"",INDEX('Disaggregation Data'!$O$315:$O$466,MATCH(LEFT(X446,255),LEFT('Disaggregation Data'!J$315:$J$466,255),0))),"")</f>
        <v/>
      </c>
      <c r="V446" s="441" t="str">
        <f t="array" ref="V446">IFERROR(IF(INDEX('Disaggregation Data'!$P$315:$P$466,MATCH(LEFT(X446,255),LEFT('Disaggregation Data'!$J$315:$J$466,255),0))=0,"",INDEX('Disaggregation Data'!$P$315:$P$466,MATCH(LEFT(X446,255),LEFT('Disaggregation Data'!J$315:$J$466,255),0))),"")</f>
        <v/>
      </c>
      <c r="W446" s="527"/>
      <c r="X446" s="527" t="str">
        <f t="shared" si="28"/>
        <v/>
      </c>
      <c r="Y446" s="527">
        <f t="shared" si="29"/>
        <v>29</v>
      </c>
      <c r="Z446" s="527" t="str">
        <f t="shared" si="30"/>
        <v/>
      </c>
      <c r="AA446" s="527" t="b">
        <f t="shared" si="31"/>
        <v>0</v>
      </c>
      <c r="AB446" s="527" t="s">
        <v>1801</v>
      </c>
      <c r="AC446" s="527" t="str">
        <f t="array" ref="AC446">IFERROR(IF(INDEX('Disaggregation Records'!$G$95:$G$183,MATCH(LEFT(Z446,255),LEFT('Disaggregation Records'!$D$95:$D$183,255),0))=0,"",INDEX('Disaggregation Records'!$G$95:$G$183,MATCH(LEFT(Z446,255),LEFT('Disaggregation Records'!$D$95:$D$183,255),0))),"")</f>
        <v/>
      </c>
      <c r="AD446" s="527" t="s">
        <v>728</v>
      </c>
      <c r="AE446" s="389"/>
      <c r="AF446" s="133"/>
      <c r="AG446" s="133"/>
    </row>
    <row r="447" spans="1:33" ht="47.15" customHeight="1" x14ac:dyDescent="0.45">
      <c r="A447" s="406">
        <v>13</v>
      </c>
      <c r="B447" s="425" t="str">
        <f>IFERROR(VLOOKUP(A447,'Coverage Indicators - Section D'!$A$10:$Y$27,25,FALSE),"")</f>
        <v/>
      </c>
      <c r="C447" s="525" t="str">
        <f t="array" ref="C447">IFERROR(IF(INDEX('Disaggregation Records'!$E$95:$E$183,MATCH(LEFT(Z447,255),LEFT('Disaggregation Records'!$D$95:$D$183,255),0))=0,"",INDEX('Disaggregation Records'!$E$95:$E$183,MATCH(LEFT(Z447,255),LEFT('Disaggregation Records'!$D$95:$D$183,255),0))),"")</f>
        <v/>
      </c>
      <c r="D447" s="525" t="str">
        <f t="array" ref="D447">IFERROR(IF(INDEX('Disaggregation Records'!$F$95:$F$183,MATCH(LEFT(Z447,255),LEFT('Disaggregation Records'!$D$95:$D$183,255),0))=0,"",INDEX('Disaggregation Records'!$F$95:$F$183,MATCH(LEFT(Z447,255),LEFT('Disaggregation Records'!$D$95:$D$183,255),0))),"")</f>
        <v/>
      </c>
      <c r="E447" s="427" t="str">
        <f t="array" ref="E447">IFERROR(IF(INDEX('Disaggregation Data'!$K$315:$K$466,MATCH(LEFT(X447,255),LEFT('Disaggregation Data'!$J$315:$J$466,255),0))=0,"",INDEX('Disaggregation Data'!$K$315:$K$466,MATCH(LEFT(X447,255),LEFT('Disaggregation Data'!J$315:$J$466,255),0))),"")</f>
        <v/>
      </c>
      <c r="F447" s="428" t="str">
        <f t="array" ref="F447">IFERROR(IF(INDEX('Disaggregation Data'!$L$315:$L$466,MATCH(LEFT(X447,255),LEFT('Disaggregation Data'!$J$315:$J$466,255),0))=0,"",INDEX('Disaggregation Data'!$L$315:$L$466,MATCH(LEFT(X447,255),LEFT('Disaggregation Data'!J$315:$J$466,255),0))),"")</f>
        <v/>
      </c>
      <c r="G447" s="493" t="str">
        <f t="array" ref="G447">IFERROR(IF(INDEX('Disaggregation Data'!$M$315:$M$466,MATCH(LEFT(X447,255),LEFT('Disaggregation Data'!$J$315:$J$466,255),0))=0,(E447/F447)*100,INDEX('Disaggregation Data'!$M$315:$M$466,MATCH(LEFT(X447,255),LEFT('Disaggregation Data'!J$315:$J$466,255),0))),"")</f>
        <v/>
      </c>
      <c r="H447" s="431" t="str">
        <f t="array" ref="H447">IFERROR(IF(INDEX('Disaggregation Data'!$N$315:$N$466,MATCH(LEFT(X447,255),LEFT('Disaggregation Data'!$J$315:$J$466,255),0))=0,"",INDEX('Disaggregation Data'!$N$315:$N$466,MATCH(LEFT(X447,255),LEFT('Disaggregation Data'!J$315:$J$466,255),0))),"")</f>
        <v/>
      </c>
      <c r="I447" s="431" t="str">
        <f t="array" ref="I447">IFERROR(IF(INDEX('Disaggregation Data'!$Q$315:$Q$466,MATCH(LEFT(X447,255),LEFT('Disaggregation Data'!$J$315:$J$466,255),0))=0,"",INDEX('Disaggregation Data'!$Q$315:$Q$466,MATCH(LEFT(X447,255),LEFT('Disaggregation Data'!J$315:$J$466,255),0))),"")</f>
        <v/>
      </c>
      <c r="J447" s="441" t="str">
        <f t="array" ref="J447">IFERROR(IF(INDEX('Disaggregation Data'!$R$315:$R$466,MATCH(LEFT(X447,255),LEFT('Disaggregation Data'!$J$315:$J$466,255),0))=0,"",INDEX('Disaggregation Data'!$R$315:$R$466,MATCH(LEFT(X447,255),LEFT('Disaggregation Data'!J$315:$J$466,255),0))),"")</f>
        <v/>
      </c>
      <c r="K447" s="526"/>
      <c r="L447" s="526"/>
      <c r="M447" s="526"/>
      <c r="N447" s="526"/>
      <c r="O447" s="526"/>
      <c r="P447" s="526"/>
      <c r="Q447" s="526"/>
      <c r="R447" s="526"/>
      <c r="S447" s="526"/>
      <c r="T447" s="526"/>
      <c r="U447" s="431" t="str">
        <f t="array" ref="U447">IFERROR(IF(INDEX('Disaggregation Data'!$O$315:$O$466,MATCH(LEFT(X447,255),LEFT('Disaggregation Data'!$J$315:$J$466,255),0))=0,"",INDEX('Disaggregation Data'!$O$315:$O$466,MATCH(LEFT(X447,255),LEFT('Disaggregation Data'!J$315:$J$466,255),0))),"")</f>
        <v/>
      </c>
      <c r="V447" s="441" t="str">
        <f t="array" ref="V447">IFERROR(IF(INDEX('Disaggregation Data'!$P$315:$P$466,MATCH(LEFT(X447,255),LEFT('Disaggregation Data'!$J$315:$J$466,255),0))=0,"",INDEX('Disaggregation Data'!$P$315:$P$466,MATCH(LEFT(X447,255),LEFT('Disaggregation Data'!J$315:$J$466,255),0))),"")</f>
        <v/>
      </c>
      <c r="W447" s="527"/>
      <c r="X447" s="527" t="str">
        <f t="shared" si="28"/>
        <v/>
      </c>
      <c r="Y447" s="527">
        <f t="shared" si="29"/>
        <v>30</v>
      </c>
      <c r="Z447" s="527" t="str">
        <f t="shared" si="30"/>
        <v/>
      </c>
      <c r="AA447" s="527" t="b">
        <f t="shared" si="31"/>
        <v>0</v>
      </c>
      <c r="AB447" s="527" t="s">
        <v>1802</v>
      </c>
      <c r="AC447" s="527" t="str">
        <f t="array" ref="AC447">IFERROR(IF(INDEX('Disaggregation Records'!$G$95:$G$183,MATCH(LEFT(Z447,255),LEFT('Disaggregation Records'!$D$95:$D$183,255),0))=0,"",INDEX('Disaggregation Records'!$G$95:$G$183,MATCH(LEFT(Z447,255),LEFT('Disaggregation Records'!$D$95:$D$183,255),0))),"")</f>
        <v/>
      </c>
      <c r="AD447" s="527" t="s">
        <v>729</v>
      </c>
      <c r="AE447" s="389"/>
      <c r="AF447" s="133"/>
      <c r="AG447" s="133"/>
    </row>
    <row r="448" spans="1:33" ht="47.15" customHeight="1" x14ac:dyDescent="0.45">
      <c r="A448" s="406">
        <v>13</v>
      </c>
      <c r="B448" s="425" t="str">
        <f>IFERROR(VLOOKUP(A448,'Coverage Indicators - Section D'!$A$10:$Y$27,25,FALSE),"")</f>
        <v/>
      </c>
      <c r="C448" s="525" t="str">
        <f t="array" ref="C448">IFERROR(IF(INDEX('Disaggregation Records'!$E$95:$E$183,MATCH(LEFT(Z448,255),LEFT('Disaggregation Records'!$D$95:$D$183,255),0))=0,"",INDEX('Disaggregation Records'!$E$95:$E$183,MATCH(LEFT(Z448,255),LEFT('Disaggregation Records'!$D$95:$D$183,255),0))),"")</f>
        <v/>
      </c>
      <c r="D448" s="525" t="str">
        <f t="array" ref="D448">IFERROR(IF(INDEX('Disaggregation Records'!$F$95:$F$183,MATCH(LEFT(Z448,255),LEFT('Disaggregation Records'!$D$95:$D$183,255),0))=0,"",INDEX('Disaggregation Records'!$F$95:$F$183,MATCH(LEFT(Z448,255),LEFT('Disaggregation Records'!$D$95:$D$183,255),0))),"")</f>
        <v/>
      </c>
      <c r="E448" s="427" t="str">
        <f t="array" ref="E448">IFERROR(IF(INDEX('Disaggregation Data'!$K$315:$K$466,MATCH(LEFT(X448,255),LEFT('Disaggregation Data'!$J$315:$J$466,255),0))=0,"",INDEX('Disaggregation Data'!$K$315:$K$466,MATCH(LEFT(X448,255),LEFT('Disaggregation Data'!J$315:$J$466,255),0))),"")</f>
        <v/>
      </c>
      <c r="F448" s="428" t="str">
        <f t="array" ref="F448">IFERROR(IF(INDEX('Disaggregation Data'!$L$315:$L$466,MATCH(LEFT(X448,255),LEFT('Disaggregation Data'!$J$315:$J$466,255),0))=0,"",INDEX('Disaggregation Data'!$L$315:$L$466,MATCH(LEFT(X448,255),LEFT('Disaggregation Data'!J$315:$J$466,255),0))),"")</f>
        <v/>
      </c>
      <c r="G448" s="493" t="str">
        <f t="array" ref="G448">IFERROR(IF(INDEX('Disaggregation Data'!$M$315:$M$466,MATCH(LEFT(X448,255),LEFT('Disaggregation Data'!$J$315:$J$466,255),0))=0,(E448/F448)*100,INDEX('Disaggregation Data'!$M$315:$M$466,MATCH(LEFT(X448,255),LEFT('Disaggregation Data'!J$315:$J$466,255),0))),"")</f>
        <v/>
      </c>
      <c r="H448" s="431" t="str">
        <f t="array" ref="H448">IFERROR(IF(INDEX('Disaggregation Data'!$N$315:$N$466,MATCH(LEFT(X448,255),LEFT('Disaggregation Data'!$J$315:$J$466,255),0))=0,"",INDEX('Disaggregation Data'!$N$315:$N$466,MATCH(LEFT(X448,255),LEFT('Disaggregation Data'!J$315:$J$466,255),0))),"")</f>
        <v/>
      </c>
      <c r="I448" s="431" t="str">
        <f t="array" ref="I448">IFERROR(IF(INDEX('Disaggregation Data'!$Q$315:$Q$466,MATCH(LEFT(X448,255),LEFT('Disaggregation Data'!$J$315:$J$466,255),0))=0,"",INDEX('Disaggregation Data'!$Q$315:$Q$466,MATCH(LEFT(X448,255),LEFT('Disaggregation Data'!J$315:$J$466,255),0))),"")</f>
        <v/>
      </c>
      <c r="J448" s="441" t="str">
        <f t="array" ref="J448">IFERROR(IF(INDEX('Disaggregation Data'!$R$315:$R$466,MATCH(LEFT(X448,255),LEFT('Disaggregation Data'!$J$315:$J$466,255),0))=0,"",INDEX('Disaggregation Data'!$R$315:$R$466,MATCH(LEFT(X448,255),LEFT('Disaggregation Data'!J$315:$J$466,255),0))),"")</f>
        <v/>
      </c>
      <c r="K448" s="526"/>
      <c r="L448" s="526"/>
      <c r="M448" s="526"/>
      <c r="N448" s="526"/>
      <c r="O448" s="526"/>
      <c r="P448" s="526"/>
      <c r="Q448" s="526"/>
      <c r="R448" s="526"/>
      <c r="S448" s="526"/>
      <c r="T448" s="526"/>
      <c r="U448" s="431" t="str">
        <f t="array" ref="U448">IFERROR(IF(INDEX('Disaggregation Data'!$O$315:$O$466,MATCH(LEFT(X448,255),LEFT('Disaggregation Data'!$J$315:$J$466,255),0))=0,"",INDEX('Disaggregation Data'!$O$315:$O$466,MATCH(LEFT(X448,255),LEFT('Disaggregation Data'!J$315:$J$466,255),0))),"")</f>
        <v/>
      </c>
      <c r="V448" s="441" t="str">
        <f t="array" ref="V448">IFERROR(IF(INDEX('Disaggregation Data'!$P$315:$P$466,MATCH(LEFT(X448,255),LEFT('Disaggregation Data'!$J$315:$J$466,255),0))=0,"",INDEX('Disaggregation Data'!$P$315:$P$466,MATCH(LEFT(X448,255),LEFT('Disaggregation Data'!J$315:$J$466,255),0))),"")</f>
        <v/>
      </c>
      <c r="W448" s="527"/>
      <c r="X448" s="527" t="str">
        <f t="shared" si="28"/>
        <v/>
      </c>
      <c r="Y448" s="527">
        <f t="shared" si="29"/>
        <v>31</v>
      </c>
      <c r="Z448" s="527" t="str">
        <f t="shared" si="30"/>
        <v/>
      </c>
      <c r="AA448" s="527" t="b">
        <f t="shared" si="31"/>
        <v>0</v>
      </c>
      <c r="AB448" s="527" t="s">
        <v>1803</v>
      </c>
      <c r="AC448" s="527" t="str">
        <f t="array" ref="AC448">IFERROR(IF(INDEX('Disaggregation Records'!$G$95:$G$183,MATCH(LEFT(Z448,255),LEFT('Disaggregation Records'!$D$95:$D$183,255),0))=0,"",INDEX('Disaggregation Records'!$G$95:$G$183,MATCH(LEFT(Z448,255),LEFT('Disaggregation Records'!$D$95:$D$183,255),0))),"")</f>
        <v/>
      </c>
      <c r="AD448" s="527" t="s">
        <v>729</v>
      </c>
      <c r="AE448" s="389"/>
      <c r="AF448" s="133"/>
      <c r="AG448" s="133"/>
    </row>
    <row r="449" spans="1:33" ht="47.15" customHeight="1" x14ac:dyDescent="0.45">
      <c r="A449" s="406">
        <v>13</v>
      </c>
      <c r="B449" s="425" t="str">
        <f>IFERROR(VLOOKUP(A449,'Coverage Indicators - Section D'!$A$10:$Y$27,25,FALSE),"")</f>
        <v/>
      </c>
      <c r="C449" s="525" t="str">
        <f t="array" ref="C449">IFERROR(IF(INDEX('Disaggregation Records'!$E$95:$E$183,MATCH(LEFT(Z449,255),LEFT('Disaggregation Records'!$D$95:$D$183,255),0))=0,"",INDEX('Disaggregation Records'!$E$95:$E$183,MATCH(LEFT(Z449,255),LEFT('Disaggregation Records'!$D$95:$D$183,255),0))),"")</f>
        <v/>
      </c>
      <c r="D449" s="525" t="str">
        <f t="array" ref="D449">IFERROR(IF(INDEX('Disaggregation Records'!$F$95:$F$183,MATCH(LEFT(Z449,255),LEFT('Disaggregation Records'!$D$95:$D$183,255),0))=0,"",INDEX('Disaggregation Records'!$F$95:$F$183,MATCH(LEFT(Z449,255),LEFT('Disaggregation Records'!$D$95:$D$183,255),0))),"")</f>
        <v/>
      </c>
      <c r="E449" s="427" t="str">
        <f t="array" ref="E449">IFERROR(IF(INDEX('Disaggregation Data'!$K$315:$K$466,MATCH(LEFT(X449,255),LEFT('Disaggregation Data'!$J$315:$J$466,255),0))=0,"",INDEX('Disaggregation Data'!$K$315:$K$466,MATCH(LEFT(X449,255),LEFT('Disaggregation Data'!J$315:$J$466,255),0))),"")</f>
        <v/>
      </c>
      <c r="F449" s="428" t="str">
        <f t="array" ref="F449">IFERROR(IF(INDEX('Disaggregation Data'!$L$315:$L$466,MATCH(LEFT(X449,255),LEFT('Disaggregation Data'!$J$315:$J$466,255),0))=0,"",INDEX('Disaggregation Data'!$L$315:$L$466,MATCH(LEFT(X449,255),LEFT('Disaggregation Data'!J$315:$J$466,255),0))),"")</f>
        <v/>
      </c>
      <c r="G449" s="493" t="str">
        <f t="array" ref="G449">IFERROR(IF(INDEX('Disaggregation Data'!$M$315:$M$466,MATCH(LEFT(X449,255),LEFT('Disaggregation Data'!$J$315:$J$466,255),0))=0,(E449/F449)*100,INDEX('Disaggregation Data'!$M$315:$M$466,MATCH(LEFT(X449,255),LEFT('Disaggregation Data'!J$315:$J$466,255),0))),"")</f>
        <v/>
      </c>
      <c r="H449" s="431" t="str">
        <f t="array" ref="H449">IFERROR(IF(INDEX('Disaggregation Data'!$N$315:$N$466,MATCH(LEFT(X449,255),LEFT('Disaggregation Data'!$J$315:$J$466,255),0))=0,"",INDEX('Disaggregation Data'!$N$315:$N$466,MATCH(LEFT(X449,255),LEFT('Disaggregation Data'!J$315:$J$466,255),0))),"")</f>
        <v/>
      </c>
      <c r="I449" s="431" t="str">
        <f t="array" ref="I449">IFERROR(IF(INDEX('Disaggregation Data'!$Q$315:$Q$466,MATCH(LEFT(X449,255),LEFT('Disaggregation Data'!$J$315:$J$466,255),0))=0,"",INDEX('Disaggregation Data'!$Q$315:$Q$466,MATCH(LEFT(X449,255),LEFT('Disaggregation Data'!J$315:$J$466,255),0))),"")</f>
        <v/>
      </c>
      <c r="J449" s="441" t="str">
        <f t="array" ref="J449">IFERROR(IF(INDEX('Disaggregation Data'!$R$315:$R$466,MATCH(LEFT(X449,255),LEFT('Disaggregation Data'!$J$315:$J$466,255),0))=0,"",INDEX('Disaggregation Data'!$R$315:$R$466,MATCH(LEFT(X449,255),LEFT('Disaggregation Data'!J$315:$J$466,255),0))),"")</f>
        <v/>
      </c>
      <c r="K449" s="526"/>
      <c r="L449" s="526"/>
      <c r="M449" s="526"/>
      <c r="N449" s="526"/>
      <c r="O449" s="526"/>
      <c r="P449" s="526"/>
      <c r="Q449" s="526"/>
      <c r="R449" s="526"/>
      <c r="S449" s="526"/>
      <c r="T449" s="526"/>
      <c r="U449" s="431" t="str">
        <f t="array" ref="U449">IFERROR(IF(INDEX('Disaggregation Data'!$O$315:$O$466,MATCH(LEFT(X449,255),LEFT('Disaggregation Data'!$J$315:$J$466,255),0))=0,"",INDEX('Disaggregation Data'!$O$315:$O$466,MATCH(LEFT(X449,255),LEFT('Disaggregation Data'!J$315:$J$466,255),0))),"")</f>
        <v/>
      </c>
      <c r="V449" s="441" t="str">
        <f t="array" ref="V449">IFERROR(IF(INDEX('Disaggregation Data'!$P$315:$P$466,MATCH(LEFT(X449,255),LEFT('Disaggregation Data'!$J$315:$J$466,255),0))=0,"",INDEX('Disaggregation Data'!$P$315:$P$466,MATCH(LEFT(X449,255),LEFT('Disaggregation Data'!J$315:$J$466,255),0))),"")</f>
        <v/>
      </c>
      <c r="W449" s="527"/>
      <c r="X449" s="527" t="str">
        <f t="shared" si="28"/>
        <v/>
      </c>
      <c r="Y449" s="527">
        <f t="shared" si="29"/>
        <v>32</v>
      </c>
      <c r="Z449" s="527" t="str">
        <f t="shared" si="30"/>
        <v/>
      </c>
      <c r="AA449" s="527" t="b">
        <f t="shared" si="31"/>
        <v>0</v>
      </c>
      <c r="AB449" s="527" t="s">
        <v>1804</v>
      </c>
      <c r="AC449" s="527" t="str">
        <f t="array" ref="AC449">IFERROR(IF(INDEX('Disaggregation Records'!$G$95:$G$183,MATCH(LEFT(Z449,255),LEFT('Disaggregation Records'!$D$95:$D$183,255),0))=0,"",INDEX('Disaggregation Records'!$G$95:$G$183,MATCH(LEFT(Z449,255),LEFT('Disaggregation Records'!$D$95:$D$183,255),0))),"")</f>
        <v/>
      </c>
      <c r="AD449" s="527" t="s">
        <v>729</v>
      </c>
      <c r="AE449" s="389"/>
      <c r="AF449" s="133"/>
      <c r="AG449" s="133"/>
    </row>
    <row r="450" spans="1:33" ht="47.15" customHeight="1" x14ac:dyDescent="0.45">
      <c r="A450" s="406">
        <v>13</v>
      </c>
      <c r="B450" s="425" t="str">
        <f>IFERROR(VLOOKUP(A450,'Coverage Indicators - Section D'!$A$10:$Y$27,25,FALSE),"")</f>
        <v/>
      </c>
      <c r="C450" s="525" t="str">
        <f t="array" ref="C450">IFERROR(IF(INDEX('Disaggregation Records'!$E$95:$E$183,MATCH(LEFT(Z450,255),LEFT('Disaggregation Records'!$D$95:$D$183,255),0))=0,"",INDEX('Disaggregation Records'!$E$95:$E$183,MATCH(LEFT(Z450,255),LEFT('Disaggregation Records'!$D$95:$D$183,255),0))),"")</f>
        <v/>
      </c>
      <c r="D450" s="525" t="str">
        <f t="array" ref="D450">IFERROR(IF(INDEX('Disaggregation Records'!$F$95:$F$183,MATCH(LEFT(Z450,255),LEFT('Disaggregation Records'!$D$95:$D$183,255),0))=0,"",INDEX('Disaggregation Records'!$F$95:$F$183,MATCH(LEFT(Z450,255),LEFT('Disaggregation Records'!$D$95:$D$183,255),0))),"")</f>
        <v/>
      </c>
      <c r="E450" s="427" t="str">
        <f t="array" ref="E450">IFERROR(IF(INDEX('Disaggregation Data'!$K$315:$K$466,MATCH(LEFT(X450,255),LEFT('Disaggregation Data'!$J$315:$J$466,255),0))=0,"",INDEX('Disaggregation Data'!$K$315:$K$466,MATCH(LEFT(X450,255),LEFT('Disaggregation Data'!J$315:$J$466,255),0))),"")</f>
        <v/>
      </c>
      <c r="F450" s="428" t="str">
        <f t="array" ref="F450">IFERROR(IF(INDEX('Disaggregation Data'!$L$315:$L$466,MATCH(LEFT(X450,255),LEFT('Disaggregation Data'!$J$315:$J$466,255),0))=0,"",INDEX('Disaggregation Data'!$L$315:$L$466,MATCH(LEFT(X450,255),LEFT('Disaggregation Data'!J$315:$J$466,255),0))),"")</f>
        <v/>
      </c>
      <c r="G450" s="493" t="str">
        <f t="array" ref="G450">IFERROR(IF(INDEX('Disaggregation Data'!$M$315:$M$466,MATCH(LEFT(X450,255),LEFT('Disaggregation Data'!$J$315:$J$466,255),0))=0,(E450/F450)*100,INDEX('Disaggregation Data'!$M$315:$M$466,MATCH(LEFT(X450,255),LEFT('Disaggregation Data'!J$315:$J$466,255),0))),"")</f>
        <v/>
      </c>
      <c r="H450" s="431" t="str">
        <f t="array" ref="H450">IFERROR(IF(INDEX('Disaggregation Data'!$N$315:$N$466,MATCH(LEFT(X450,255),LEFT('Disaggregation Data'!$J$315:$J$466,255),0))=0,"",INDEX('Disaggregation Data'!$N$315:$N$466,MATCH(LEFT(X450,255),LEFT('Disaggregation Data'!J$315:$J$466,255),0))),"")</f>
        <v/>
      </c>
      <c r="I450" s="431" t="str">
        <f t="array" ref="I450">IFERROR(IF(INDEX('Disaggregation Data'!$Q$315:$Q$466,MATCH(LEFT(X450,255),LEFT('Disaggregation Data'!$J$315:$J$466,255),0))=0,"",INDEX('Disaggregation Data'!$Q$315:$Q$466,MATCH(LEFT(X450,255),LEFT('Disaggregation Data'!J$315:$J$466,255),0))),"")</f>
        <v/>
      </c>
      <c r="J450" s="441" t="str">
        <f t="array" ref="J450">IFERROR(IF(INDEX('Disaggregation Data'!$R$315:$R$466,MATCH(LEFT(X450,255),LEFT('Disaggregation Data'!$J$315:$J$466,255),0))=0,"",INDEX('Disaggregation Data'!$R$315:$R$466,MATCH(LEFT(X450,255),LEFT('Disaggregation Data'!J$315:$J$466,255),0))),"")</f>
        <v/>
      </c>
      <c r="K450" s="526"/>
      <c r="L450" s="526"/>
      <c r="M450" s="526"/>
      <c r="N450" s="526"/>
      <c r="O450" s="526"/>
      <c r="P450" s="526"/>
      <c r="Q450" s="526"/>
      <c r="R450" s="526"/>
      <c r="S450" s="526"/>
      <c r="T450" s="526"/>
      <c r="U450" s="431" t="str">
        <f t="array" ref="U450">IFERROR(IF(INDEX('Disaggregation Data'!$O$315:$O$466,MATCH(LEFT(X450,255),LEFT('Disaggregation Data'!$J$315:$J$466,255),0))=0,"",INDEX('Disaggregation Data'!$O$315:$O$466,MATCH(LEFT(X450,255),LEFT('Disaggregation Data'!J$315:$J$466,255),0))),"")</f>
        <v/>
      </c>
      <c r="V450" s="441" t="str">
        <f t="array" ref="V450">IFERROR(IF(INDEX('Disaggregation Data'!$P$315:$P$466,MATCH(LEFT(X450,255),LEFT('Disaggregation Data'!$J$315:$J$466,255),0))=0,"",INDEX('Disaggregation Data'!$P$315:$P$466,MATCH(LEFT(X450,255),LEFT('Disaggregation Data'!J$315:$J$466,255),0))),"")</f>
        <v/>
      </c>
      <c r="W450" s="527"/>
      <c r="X450" s="527" t="str">
        <f t="shared" si="28"/>
        <v/>
      </c>
      <c r="Y450" s="527">
        <f t="shared" si="29"/>
        <v>33</v>
      </c>
      <c r="Z450" s="527" t="str">
        <f t="shared" si="30"/>
        <v/>
      </c>
      <c r="AA450" s="527" t="b">
        <f t="shared" si="31"/>
        <v>0</v>
      </c>
      <c r="AB450" s="527" t="s">
        <v>1805</v>
      </c>
      <c r="AC450" s="527" t="str">
        <f t="array" ref="AC450">IFERROR(IF(INDEX('Disaggregation Records'!$G$95:$G$183,MATCH(LEFT(Z450,255),LEFT('Disaggregation Records'!$D$95:$D$183,255),0))=0,"",INDEX('Disaggregation Records'!$G$95:$G$183,MATCH(LEFT(Z450,255),LEFT('Disaggregation Records'!$D$95:$D$183,255),0))),"")</f>
        <v/>
      </c>
      <c r="AD450" s="527" t="s">
        <v>729</v>
      </c>
      <c r="AE450" s="389"/>
      <c r="AF450" s="133"/>
      <c r="AG450" s="133"/>
    </row>
    <row r="451" spans="1:33" ht="47.15" customHeight="1" x14ac:dyDescent="0.45">
      <c r="A451" s="406">
        <v>13</v>
      </c>
      <c r="B451" s="425" t="str">
        <f>IFERROR(VLOOKUP(A451,'Coverage Indicators - Section D'!$A$10:$Y$27,25,FALSE),"")</f>
        <v/>
      </c>
      <c r="C451" s="525" t="str">
        <f t="array" ref="C451">IFERROR(IF(INDEX('Disaggregation Records'!$E$95:$E$183,MATCH(LEFT(Z451,255),LEFT('Disaggregation Records'!$D$95:$D$183,255),0))=0,"",INDEX('Disaggregation Records'!$E$95:$E$183,MATCH(LEFT(Z451,255),LEFT('Disaggregation Records'!$D$95:$D$183,255),0))),"")</f>
        <v/>
      </c>
      <c r="D451" s="525" t="str">
        <f t="array" ref="D451">IFERROR(IF(INDEX('Disaggregation Records'!$F$95:$F$183,MATCH(LEFT(Z451,255),LEFT('Disaggregation Records'!$D$95:$D$183,255),0))=0,"",INDEX('Disaggregation Records'!$F$95:$F$183,MATCH(LEFT(Z451,255),LEFT('Disaggregation Records'!$D$95:$D$183,255),0))),"")</f>
        <v/>
      </c>
      <c r="E451" s="427" t="str">
        <f t="array" ref="E451">IFERROR(IF(INDEX('Disaggregation Data'!$K$315:$K$466,MATCH(LEFT(X451,255),LEFT('Disaggregation Data'!$J$315:$J$466,255),0))=0,"",INDEX('Disaggregation Data'!$K$315:$K$466,MATCH(LEFT(X451,255),LEFT('Disaggregation Data'!J$315:$J$466,255),0))),"")</f>
        <v/>
      </c>
      <c r="F451" s="428" t="str">
        <f t="array" ref="F451">IFERROR(IF(INDEX('Disaggregation Data'!$L$315:$L$466,MATCH(LEFT(X451,255),LEFT('Disaggregation Data'!$J$315:$J$466,255),0))=0,"",INDEX('Disaggregation Data'!$L$315:$L$466,MATCH(LEFT(X451,255),LEFT('Disaggregation Data'!J$315:$J$466,255),0))),"")</f>
        <v/>
      </c>
      <c r="G451" s="493" t="str">
        <f t="array" ref="G451">IFERROR(IF(INDEX('Disaggregation Data'!$M$315:$M$466,MATCH(LEFT(X451,255),LEFT('Disaggregation Data'!$J$315:$J$466,255),0))=0,(E451/F451)*100,INDEX('Disaggregation Data'!$M$315:$M$466,MATCH(LEFT(X451,255),LEFT('Disaggregation Data'!J$315:$J$466,255),0))),"")</f>
        <v/>
      </c>
      <c r="H451" s="431" t="str">
        <f t="array" ref="H451">IFERROR(IF(INDEX('Disaggregation Data'!$N$315:$N$466,MATCH(LEFT(X451,255),LEFT('Disaggregation Data'!$J$315:$J$466,255),0))=0,"",INDEX('Disaggregation Data'!$N$315:$N$466,MATCH(LEFT(X451,255),LEFT('Disaggregation Data'!J$315:$J$466,255),0))),"")</f>
        <v/>
      </c>
      <c r="I451" s="431" t="str">
        <f t="array" ref="I451">IFERROR(IF(INDEX('Disaggregation Data'!$Q$315:$Q$466,MATCH(LEFT(X451,255),LEFT('Disaggregation Data'!$J$315:$J$466,255),0))=0,"",INDEX('Disaggregation Data'!$Q$315:$Q$466,MATCH(LEFT(X451,255),LEFT('Disaggregation Data'!J$315:$J$466,255),0))),"")</f>
        <v/>
      </c>
      <c r="J451" s="441" t="str">
        <f t="array" ref="J451">IFERROR(IF(INDEX('Disaggregation Data'!$R$315:$R$466,MATCH(LEFT(X451,255),LEFT('Disaggregation Data'!$J$315:$J$466,255),0))=0,"",INDEX('Disaggregation Data'!$R$315:$R$466,MATCH(LEFT(X451,255),LEFT('Disaggregation Data'!J$315:$J$466,255),0))),"")</f>
        <v/>
      </c>
      <c r="K451" s="526"/>
      <c r="L451" s="526"/>
      <c r="M451" s="526"/>
      <c r="N451" s="526"/>
      <c r="O451" s="526"/>
      <c r="P451" s="526"/>
      <c r="Q451" s="526"/>
      <c r="R451" s="526"/>
      <c r="S451" s="526"/>
      <c r="T451" s="526"/>
      <c r="U451" s="431" t="str">
        <f t="array" ref="U451">IFERROR(IF(INDEX('Disaggregation Data'!$O$315:$O$466,MATCH(LEFT(X451,255),LEFT('Disaggregation Data'!$J$315:$J$466,255),0))=0,"",INDEX('Disaggregation Data'!$O$315:$O$466,MATCH(LEFT(X451,255),LEFT('Disaggregation Data'!J$315:$J$466,255),0))),"")</f>
        <v/>
      </c>
      <c r="V451" s="441" t="str">
        <f t="array" ref="V451">IFERROR(IF(INDEX('Disaggregation Data'!$P$315:$P$466,MATCH(LEFT(X451,255),LEFT('Disaggregation Data'!$J$315:$J$466,255),0))=0,"",INDEX('Disaggregation Data'!$P$315:$P$466,MATCH(LEFT(X451,255),LEFT('Disaggregation Data'!J$315:$J$466,255),0))),"")</f>
        <v/>
      </c>
      <c r="W451" s="527"/>
      <c r="X451" s="527" t="str">
        <f t="shared" si="28"/>
        <v/>
      </c>
      <c r="Y451" s="527">
        <f t="shared" si="29"/>
        <v>34</v>
      </c>
      <c r="Z451" s="527" t="str">
        <f t="shared" si="30"/>
        <v/>
      </c>
      <c r="AA451" s="527" t="b">
        <f t="shared" si="31"/>
        <v>0</v>
      </c>
      <c r="AB451" s="527" t="s">
        <v>1806</v>
      </c>
      <c r="AC451" s="527" t="str">
        <f t="array" ref="AC451">IFERROR(IF(INDEX('Disaggregation Records'!$G$95:$G$183,MATCH(LEFT(Z451,255),LEFT('Disaggregation Records'!$D$95:$D$183,255),0))=0,"",INDEX('Disaggregation Records'!$G$95:$G$183,MATCH(LEFT(Z451,255),LEFT('Disaggregation Records'!$D$95:$D$183,255),0))),"")</f>
        <v/>
      </c>
      <c r="AD451" s="527" t="s">
        <v>729</v>
      </c>
      <c r="AE451" s="389"/>
      <c r="AF451" s="133"/>
      <c r="AG451" s="133"/>
    </row>
    <row r="452" spans="1:33" ht="47.15" customHeight="1" x14ac:dyDescent="0.45">
      <c r="A452" s="406">
        <v>13</v>
      </c>
      <c r="B452" s="425" t="str">
        <f>IFERROR(VLOOKUP(A452,'Coverage Indicators - Section D'!$A$10:$Y$27,25,FALSE),"")</f>
        <v/>
      </c>
      <c r="C452" s="525" t="str">
        <f t="array" ref="C452">IFERROR(IF(INDEX('Disaggregation Records'!$E$95:$E$183,MATCH(LEFT(Z452,255),LEFT('Disaggregation Records'!$D$95:$D$183,255),0))=0,"",INDEX('Disaggregation Records'!$E$95:$E$183,MATCH(LEFT(Z452,255),LEFT('Disaggregation Records'!$D$95:$D$183,255),0))),"")</f>
        <v/>
      </c>
      <c r="D452" s="525" t="str">
        <f t="array" ref="D452">IFERROR(IF(INDEX('Disaggregation Records'!$F$95:$F$183,MATCH(LEFT(Z452,255),LEFT('Disaggregation Records'!$D$95:$D$183,255),0))=0,"",INDEX('Disaggregation Records'!$F$95:$F$183,MATCH(LEFT(Z452,255),LEFT('Disaggregation Records'!$D$95:$D$183,255),0))),"")</f>
        <v/>
      </c>
      <c r="E452" s="427" t="str">
        <f t="array" ref="E452">IFERROR(IF(INDEX('Disaggregation Data'!$K$315:$K$466,MATCH(LEFT(X452,255),LEFT('Disaggregation Data'!$J$315:$J$466,255),0))=0,"",INDEX('Disaggregation Data'!$K$315:$K$466,MATCH(LEFT(X452,255),LEFT('Disaggregation Data'!J$315:$J$466,255),0))),"")</f>
        <v/>
      </c>
      <c r="F452" s="428" t="str">
        <f t="array" ref="F452">IFERROR(IF(INDEX('Disaggregation Data'!$L$315:$L$466,MATCH(LEFT(X452,255),LEFT('Disaggregation Data'!$J$315:$J$466,255),0))=0,"",INDEX('Disaggregation Data'!$L$315:$L$466,MATCH(LEFT(X452,255),LEFT('Disaggregation Data'!J$315:$J$466,255),0))),"")</f>
        <v/>
      </c>
      <c r="G452" s="493" t="str">
        <f t="array" ref="G452">IFERROR(IF(INDEX('Disaggregation Data'!$M$315:$M$466,MATCH(LEFT(X452,255),LEFT('Disaggregation Data'!$J$315:$J$466,255),0))=0,(E452/F452)*100,INDEX('Disaggregation Data'!$M$315:$M$466,MATCH(LEFT(X452,255),LEFT('Disaggregation Data'!J$315:$J$466,255),0))),"")</f>
        <v/>
      </c>
      <c r="H452" s="431" t="str">
        <f t="array" ref="H452">IFERROR(IF(INDEX('Disaggregation Data'!$N$315:$N$466,MATCH(LEFT(X452,255),LEFT('Disaggregation Data'!$J$315:$J$466,255),0))=0,"",INDEX('Disaggregation Data'!$N$315:$N$466,MATCH(LEFT(X452,255),LEFT('Disaggregation Data'!J$315:$J$466,255),0))),"")</f>
        <v/>
      </c>
      <c r="I452" s="431" t="str">
        <f t="array" ref="I452">IFERROR(IF(INDEX('Disaggregation Data'!$Q$315:$Q$466,MATCH(LEFT(X452,255),LEFT('Disaggregation Data'!$J$315:$J$466,255),0))=0,"",INDEX('Disaggregation Data'!$Q$315:$Q$466,MATCH(LEFT(X452,255),LEFT('Disaggregation Data'!J$315:$J$466,255),0))),"")</f>
        <v/>
      </c>
      <c r="J452" s="441" t="str">
        <f t="array" ref="J452">IFERROR(IF(INDEX('Disaggregation Data'!$R$315:$R$466,MATCH(LEFT(X452,255),LEFT('Disaggregation Data'!$J$315:$J$466,255),0))=0,"",INDEX('Disaggregation Data'!$R$315:$R$466,MATCH(LEFT(X452,255),LEFT('Disaggregation Data'!J$315:$J$466,255),0))),"")</f>
        <v/>
      </c>
      <c r="K452" s="526"/>
      <c r="L452" s="526"/>
      <c r="M452" s="526"/>
      <c r="N452" s="526"/>
      <c r="O452" s="526"/>
      <c r="P452" s="526"/>
      <c r="Q452" s="526"/>
      <c r="R452" s="526"/>
      <c r="S452" s="526"/>
      <c r="T452" s="526"/>
      <c r="U452" s="431" t="str">
        <f t="array" ref="U452">IFERROR(IF(INDEX('Disaggregation Data'!$O$315:$O$466,MATCH(LEFT(X452,255),LEFT('Disaggregation Data'!$J$315:$J$466,255),0))=0,"",INDEX('Disaggregation Data'!$O$315:$O$466,MATCH(LEFT(X452,255),LEFT('Disaggregation Data'!J$315:$J$466,255),0))),"")</f>
        <v/>
      </c>
      <c r="V452" s="441" t="str">
        <f t="array" ref="V452">IFERROR(IF(INDEX('Disaggregation Data'!$P$315:$P$466,MATCH(LEFT(X452,255),LEFT('Disaggregation Data'!$J$315:$J$466,255),0))=0,"",INDEX('Disaggregation Data'!$P$315:$P$466,MATCH(LEFT(X452,255),LEFT('Disaggregation Data'!J$315:$J$466,255),0))),"")</f>
        <v/>
      </c>
      <c r="W452" s="527"/>
      <c r="X452" s="527" t="str">
        <f t="shared" si="28"/>
        <v/>
      </c>
      <c r="Y452" s="527">
        <f t="shared" si="29"/>
        <v>35</v>
      </c>
      <c r="Z452" s="527" t="str">
        <f t="shared" si="30"/>
        <v/>
      </c>
      <c r="AA452" s="527" t="b">
        <f t="shared" si="31"/>
        <v>0</v>
      </c>
      <c r="AB452" s="527" t="s">
        <v>1807</v>
      </c>
      <c r="AC452" s="527" t="str">
        <f t="array" ref="AC452">IFERROR(IF(INDEX('Disaggregation Records'!$G$95:$G$183,MATCH(LEFT(Z452,255),LEFT('Disaggregation Records'!$D$95:$D$183,255),0))=0,"",INDEX('Disaggregation Records'!$G$95:$G$183,MATCH(LEFT(Z452,255),LEFT('Disaggregation Records'!$D$95:$D$183,255),0))),"")</f>
        <v/>
      </c>
      <c r="AD452" s="527" t="s">
        <v>729</v>
      </c>
      <c r="AE452" s="389"/>
      <c r="AF452" s="133"/>
      <c r="AG452" s="133"/>
    </row>
    <row r="453" spans="1:33" ht="47.15" customHeight="1" x14ac:dyDescent="0.45">
      <c r="A453" s="406">
        <v>13</v>
      </c>
      <c r="B453" s="425" t="str">
        <f>IFERROR(VLOOKUP(A453,'Coverage Indicators - Section D'!$A$10:$Y$27,25,FALSE),"")</f>
        <v/>
      </c>
      <c r="C453" s="525" t="str">
        <f t="array" ref="C453">IFERROR(IF(INDEX('Disaggregation Records'!$E$95:$E$183,MATCH(LEFT(Z453,255),LEFT('Disaggregation Records'!$D$95:$D$183,255),0))=0,"",INDEX('Disaggregation Records'!$E$95:$E$183,MATCH(LEFT(Z453,255),LEFT('Disaggregation Records'!$D$95:$D$183,255),0))),"")</f>
        <v/>
      </c>
      <c r="D453" s="525" t="str">
        <f t="array" ref="D453">IFERROR(IF(INDEX('Disaggregation Records'!$F$95:$F$183,MATCH(LEFT(Z453,255),LEFT('Disaggregation Records'!$D$95:$D$183,255),0))=0,"",INDEX('Disaggregation Records'!$F$95:$F$183,MATCH(LEFT(Z453,255),LEFT('Disaggregation Records'!$D$95:$D$183,255),0))),"")</f>
        <v/>
      </c>
      <c r="E453" s="427" t="str">
        <f t="array" ref="E453">IFERROR(IF(INDEX('Disaggregation Data'!$K$315:$K$466,MATCH(LEFT(X453,255),LEFT('Disaggregation Data'!$J$315:$J$466,255),0))=0,"",INDEX('Disaggregation Data'!$K$315:$K$466,MATCH(LEFT(X453,255),LEFT('Disaggregation Data'!J$315:$J$466,255),0))),"")</f>
        <v/>
      </c>
      <c r="F453" s="428" t="str">
        <f t="array" ref="F453">IFERROR(IF(INDEX('Disaggregation Data'!$L$315:$L$466,MATCH(LEFT(X453,255),LEFT('Disaggregation Data'!$J$315:$J$466,255),0))=0,"",INDEX('Disaggregation Data'!$L$315:$L$466,MATCH(LEFT(X453,255),LEFT('Disaggregation Data'!J$315:$J$466,255),0))),"")</f>
        <v/>
      </c>
      <c r="G453" s="493" t="str">
        <f t="array" ref="G453">IFERROR(IF(INDEX('Disaggregation Data'!$M$315:$M$466,MATCH(LEFT(X453,255),LEFT('Disaggregation Data'!$J$315:$J$466,255),0))=0,(E453/F453)*100,INDEX('Disaggregation Data'!$M$315:$M$466,MATCH(LEFT(X453,255),LEFT('Disaggregation Data'!J$315:$J$466,255),0))),"")</f>
        <v/>
      </c>
      <c r="H453" s="431" t="str">
        <f t="array" ref="H453">IFERROR(IF(INDEX('Disaggregation Data'!$N$315:$N$466,MATCH(LEFT(X453,255),LEFT('Disaggregation Data'!$J$315:$J$466,255),0))=0,"",INDEX('Disaggregation Data'!$N$315:$N$466,MATCH(LEFT(X453,255),LEFT('Disaggregation Data'!J$315:$J$466,255),0))),"")</f>
        <v/>
      </c>
      <c r="I453" s="431" t="str">
        <f t="array" ref="I453">IFERROR(IF(INDEX('Disaggregation Data'!$Q$315:$Q$466,MATCH(LEFT(X453,255),LEFT('Disaggregation Data'!$J$315:$J$466,255),0))=0,"",INDEX('Disaggregation Data'!$Q$315:$Q$466,MATCH(LEFT(X453,255),LEFT('Disaggregation Data'!J$315:$J$466,255),0))),"")</f>
        <v/>
      </c>
      <c r="J453" s="441" t="str">
        <f t="array" ref="J453">IFERROR(IF(INDEX('Disaggregation Data'!$R$315:$R$466,MATCH(LEFT(X453,255),LEFT('Disaggregation Data'!$J$315:$J$466,255),0))=0,"",INDEX('Disaggregation Data'!$R$315:$R$466,MATCH(LEFT(X453,255),LEFT('Disaggregation Data'!J$315:$J$466,255),0))),"")</f>
        <v/>
      </c>
      <c r="K453" s="526"/>
      <c r="L453" s="526"/>
      <c r="M453" s="526"/>
      <c r="N453" s="526"/>
      <c r="O453" s="526"/>
      <c r="P453" s="526"/>
      <c r="Q453" s="526"/>
      <c r="R453" s="526"/>
      <c r="S453" s="526"/>
      <c r="T453" s="526"/>
      <c r="U453" s="431" t="str">
        <f t="array" ref="U453">IFERROR(IF(INDEX('Disaggregation Data'!$O$315:$O$466,MATCH(LEFT(X453,255),LEFT('Disaggregation Data'!$J$315:$J$466,255),0))=0,"",INDEX('Disaggregation Data'!$O$315:$O$466,MATCH(LEFT(X453,255),LEFT('Disaggregation Data'!J$315:$J$466,255),0))),"")</f>
        <v/>
      </c>
      <c r="V453" s="441" t="str">
        <f t="array" ref="V453">IFERROR(IF(INDEX('Disaggregation Data'!$P$315:$P$466,MATCH(LEFT(X453,255),LEFT('Disaggregation Data'!$J$315:$J$466,255),0))=0,"",INDEX('Disaggregation Data'!$P$315:$P$466,MATCH(LEFT(X453,255),LEFT('Disaggregation Data'!J$315:$J$466,255),0))),"")</f>
        <v/>
      </c>
      <c r="W453" s="527"/>
      <c r="X453" s="527" t="str">
        <f t="shared" si="28"/>
        <v/>
      </c>
      <c r="Y453" s="527">
        <f t="shared" si="29"/>
        <v>36</v>
      </c>
      <c r="Z453" s="527" t="str">
        <f t="shared" si="30"/>
        <v/>
      </c>
      <c r="AA453" s="527" t="b">
        <f t="shared" si="31"/>
        <v>0</v>
      </c>
      <c r="AB453" s="527" t="s">
        <v>1808</v>
      </c>
      <c r="AC453" s="527" t="str">
        <f t="array" ref="AC453">IFERROR(IF(INDEX('Disaggregation Records'!$G$95:$G$183,MATCH(LEFT(Z453,255),LEFT('Disaggregation Records'!$D$95:$D$183,255),0))=0,"",INDEX('Disaggregation Records'!$G$95:$G$183,MATCH(LEFT(Z453,255),LEFT('Disaggregation Records'!$D$95:$D$183,255),0))),"")</f>
        <v/>
      </c>
      <c r="AD453" s="527" t="s">
        <v>729</v>
      </c>
      <c r="AE453" s="389"/>
      <c r="AF453" s="133"/>
      <c r="AG453" s="133"/>
    </row>
    <row r="454" spans="1:33" ht="47.15" customHeight="1" x14ac:dyDescent="0.45">
      <c r="A454" s="406">
        <v>13</v>
      </c>
      <c r="B454" s="425" t="str">
        <f>IFERROR(VLOOKUP(A454,'Coverage Indicators - Section D'!$A$10:$Y$27,25,FALSE),"")</f>
        <v/>
      </c>
      <c r="C454" s="525" t="str">
        <f t="array" ref="C454">IFERROR(IF(INDEX('Disaggregation Records'!$E$95:$E$183,MATCH(LEFT(Z454,255),LEFT('Disaggregation Records'!$D$95:$D$183,255),0))=0,"",INDEX('Disaggregation Records'!$E$95:$E$183,MATCH(LEFT(Z454,255),LEFT('Disaggregation Records'!$D$95:$D$183,255),0))),"")</f>
        <v/>
      </c>
      <c r="D454" s="525" t="str">
        <f t="array" ref="D454">IFERROR(IF(INDEX('Disaggregation Records'!$F$95:$F$183,MATCH(LEFT(Z454,255),LEFT('Disaggregation Records'!$D$95:$D$183,255),0))=0,"",INDEX('Disaggregation Records'!$F$95:$F$183,MATCH(LEFT(Z454,255),LEFT('Disaggregation Records'!$D$95:$D$183,255),0))),"")</f>
        <v/>
      </c>
      <c r="E454" s="427" t="str">
        <f t="array" ref="E454">IFERROR(IF(INDEX('Disaggregation Data'!$K$315:$K$466,MATCH(LEFT(X454,255),LEFT('Disaggregation Data'!$J$315:$J$466,255),0))=0,"",INDEX('Disaggregation Data'!$K$315:$K$466,MATCH(LEFT(X454,255),LEFT('Disaggregation Data'!J$315:$J$466,255),0))),"")</f>
        <v/>
      </c>
      <c r="F454" s="428" t="str">
        <f t="array" ref="F454">IFERROR(IF(INDEX('Disaggregation Data'!$L$315:$L$466,MATCH(LEFT(X454,255),LEFT('Disaggregation Data'!$J$315:$J$466,255),0))=0,"",INDEX('Disaggregation Data'!$L$315:$L$466,MATCH(LEFT(X454,255),LEFT('Disaggregation Data'!J$315:$J$466,255),0))),"")</f>
        <v/>
      </c>
      <c r="G454" s="493" t="str">
        <f t="array" ref="G454">IFERROR(IF(INDEX('Disaggregation Data'!$M$315:$M$466,MATCH(LEFT(X454,255),LEFT('Disaggregation Data'!$J$315:$J$466,255),0))=0,(E454/F454)*100,INDEX('Disaggregation Data'!$M$315:$M$466,MATCH(LEFT(X454,255),LEFT('Disaggregation Data'!J$315:$J$466,255),0))),"")</f>
        <v/>
      </c>
      <c r="H454" s="431" t="str">
        <f t="array" ref="H454">IFERROR(IF(INDEX('Disaggregation Data'!$N$315:$N$466,MATCH(LEFT(X454,255),LEFT('Disaggregation Data'!$J$315:$J$466,255),0))=0,"",INDEX('Disaggregation Data'!$N$315:$N$466,MATCH(LEFT(X454,255),LEFT('Disaggregation Data'!J$315:$J$466,255),0))),"")</f>
        <v/>
      </c>
      <c r="I454" s="431" t="str">
        <f t="array" ref="I454">IFERROR(IF(INDEX('Disaggregation Data'!$Q$315:$Q$466,MATCH(LEFT(X454,255),LEFT('Disaggregation Data'!$J$315:$J$466,255),0))=0,"",INDEX('Disaggregation Data'!$Q$315:$Q$466,MATCH(LEFT(X454,255),LEFT('Disaggregation Data'!J$315:$J$466,255),0))),"")</f>
        <v/>
      </c>
      <c r="J454" s="441" t="str">
        <f t="array" ref="J454">IFERROR(IF(INDEX('Disaggregation Data'!$R$315:$R$466,MATCH(LEFT(X454,255),LEFT('Disaggregation Data'!$J$315:$J$466,255),0))=0,"",INDEX('Disaggregation Data'!$R$315:$R$466,MATCH(LEFT(X454,255),LEFT('Disaggregation Data'!J$315:$J$466,255),0))),"")</f>
        <v/>
      </c>
      <c r="K454" s="526"/>
      <c r="L454" s="526"/>
      <c r="M454" s="526"/>
      <c r="N454" s="526"/>
      <c r="O454" s="526"/>
      <c r="P454" s="526"/>
      <c r="Q454" s="526"/>
      <c r="R454" s="526"/>
      <c r="S454" s="526"/>
      <c r="T454" s="526"/>
      <c r="U454" s="431" t="str">
        <f t="array" ref="U454">IFERROR(IF(INDEX('Disaggregation Data'!$O$315:$O$466,MATCH(LEFT(X454,255),LEFT('Disaggregation Data'!$J$315:$J$466,255),0))=0,"",INDEX('Disaggregation Data'!$O$315:$O$466,MATCH(LEFT(X454,255),LEFT('Disaggregation Data'!J$315:$J$466,255),0))),"")</f>
        <v/>
      </c>
      <c r="V454" s="441" t="str">
        <f t="array" ref="V454">IFERROR(IF(INDEX('Disaggregation Data'!$P$315:$P$466,MATCH(LEFT(X454,255),LEFT('Disaggregation Data'!$J$315:$J$466,255),0))=0,"",INDEX('Disaggregation Data'!$P$315:$P$466,MATCH(LEFT(X454,255),LEFT('Disaggregation Data'!J$315:$J$466,255),0))),"")</f>
        <v/>
      </c>
      <c r="W454" s="527"/>
      <c r="X454" s="527" t="str">
        <f t="shared" si="28"/>
        <v/>
      </c>
      <c r="Y454" s="527">
        <f t="shared" si="29"/>
        <v>37</v>
      </c>
      <c r="Z454" s="527" t="str">
        <f t="shared" si="30"/>
        <v/>
      </c>
      <c r="AA454" s="527" t="b">
        <f t="shared" si="31"/>
        <v>0</v>
      </c>
      <c r="AB454" s="527" t="s">
        <v>1809</v>
      </c>
      <c r="AC454" s="527" t="str">
        <f t="array" ref="AC454">IFERROR(IF(INDEX('Disaggregation Records'!$G$95:$G$183,MATCH(LEFT(Z454,255),LEFT('Disaggregation Records'!$D$95:$D$183,255),0))=0,"",INDEX('Disaggregation Records'!$G$95:$G$183,MATCH(LEFT(Z454,255),LEFT('Disaggregation Records'!$D$95:$D$183,255),0))),"")</f>
        <v/>
      </c>
      <c r="AD454" s="527" t="s">
        <v>729</v>
      </c>
      <c r="AE454" s="389"/>
      <c r="AF454" s="133"/>
      <c r="AG454" s="133"/>
    </row>
    <row r="455" spans="1:33" ht="47.15" customHeight="1" x14ac:dyDescent="0.45">
      <c r="A455" s="406">
        <v>13</v>
      </c>
      <c r="B455" s="425" t="str">
        <f>IFERROR(VLOOKUP(A455,'Coverage Indicators - Section D'!$A$10:$Y$27,25,FALSE),"")</f>
        <v/>
      </c>
      <c r="C455" s="525" t="str">
        <f t="array" ref="C455">IFERROR(IF(INDEX('Disaggregation Records'!$E$95:$E$183,MATCH(LEFT(Z455,255),LEFT('Disaggregation Records'!$D$95:$D$183,255),0))=0,"",INDEX('Disaggregation Records'!$E$95:$E$183,MATCH(LEFT(Z455,255),LEFT('Disaggregation Records'!$D$95:$D$183,255),0))),"")</f>
        <v/>
      </c>
      <c r="D455" s="525" t="str">
        <f t="array" ref="D455">IFERROR(IF(INDEX('Disaggregation Records'!$F$95:$F$183,MATCH(LEFT(Z455,255),LEFT('Disaggregation Records'!$D$95:$D$183,255),0))=0,"",INDEX('Disaggregation Records'!$F$95:$F$183,MATCH(LEFT(Z455,255),LEFT('Disaggregation Records'!$D$95:$D$183,255),0))),"")</f>
        <v/>
      </c>
      <c r="E455" s="427" t="str">
        <f t="array" ref="E455">IFERROR(IF(INDEX('Disaggregation Data'!$K$315:$K$466,MATCH(LEFT(X455,255),LEFT('Disaggregation Data'!$J$315:$J$466,255),0))=0,"",INDEX('Disaggregation Data'!$K$315:$K$466,MATCH(LEFT(X455,255),LEFT('Disaggregation Data'!J$315:$J$466,255),0))),"")</f>
        <v/>
      </c>
      <c r="F455" s="428" t="str">
        <f t="array" ref="F455">IFERROR(IF(INDEX('Disaggregation Data'!$L$315:$L$466,MATCH(LEFT(X455,255),LEFT('Disaggregation Data'!$J$315:$J$466,255),0))=0,"",INDEX('Disaggregation Data'!$L$315:$L$466,MATCH(LEFT(X455,255),LEFT('Disaggregation Data'!J$315:$J$466,255),0))),"")</f>
        <v/>
      </c>
      <c r="G455" s="493" t="str">
        <f t="array" ref="G455">IFERROR(IF(INDEX('Disaggregation Data'!$M$315:$M$466,MATCH(LEFT(X455,255),LEFT('Disaggregation Data'!$J$315:$J$466,255),0))=0,(E455/F455)*100,INDEX('Disaggregation Data'!$M$315:$M$466,MATCH(LEFT(X455,255),LEFT('Disaggregation Data'!J$315:$J$466,255),0))),"")</f>
        <v/>
      </c>
      <c r="H455" s="431" t="str">
        <f t="array" ref="H455">IFERROR(IF(INDEX('Disaggregation Data'!$N$315:$N$466,MATCH(LEFT(X455,255),LEFT('Disaggregation Data'!$J$315:$J$466,255),0))=0,"",INDEX('Disaggregation Data'!$N$315:$N$466,MATCH(LEFT(X455,255),LEFT('Disaggregation Data'!J$315:$J$466,255),0))),"")</f>
        <v/>
      </c>
      <c r="I455" s="431" t="str">
        <f t="array" ref="I455">IFERROR(IF(INDEX('Disaggregation Data'!$Q$315:$Q$466,MATCH(LEFT(X455,255),LEFT('Disaggregation Data'!$J$315:$J$466,255),0))=0,"",INDEX('Disaggregation Data'!$Q$315:$Q$466,MATCH(LEFT(X455,255),LEFT('Disaggregation Data'!J$315:$J$466,255),0))),"")</f>
        <v/>
      </c>
      <c r="J455" s="441" t="str">
        <f t="array" ref="J455">IFERROR(IF(INDEX('Disaggregation Data'!$R$315:$R$466,MATCH(LEFT(X455,255),LEFT('Disaggregation Data'!$J$315:$J$466,255),0))=0,"",INDEX('Disaggregation Data'!$R$315:$R$466,MATCH(LEFT(X455,255),LEFT('Disaggregation Data'!J$315:$J$466,255),0))),"")</f>
        <v/>
      </c>
      <c r="K455" s="526"/>
      <c r="L455" s="526"/>
      <c r="M455" s="526"/>
      <c r="N455" s="526"/>
      <c r="O455" s="526"/>
      <c r="P455" s="526"/>
      <c r="Q455" s="526"/>
      <c r="R455" s="526"/>
      <c r="S455" s="526"/>
      <c r="T455" s="526"/>
      <c r="U455" s="431" t="str">
        <f t="array" ref="U455">IFERROR(IF(INDEX('Disaggregation Data'!$O$315:$O$466,MATCH(LEFT(X455,255),LEFT('Disaggregation Data'!$J$315:$J$466,255),0))=0,"",INDEX('Disaggregation Data'!$O$315:$O$466,MATCH(LEFT(X455,255),LEFT('Disaggregation Data'!J$315:$J$466,255),0))),"")</f>
        <v/>
      </c>
      <c r="V455" s="441" t="str">
        <f t="array" ref="V455">IFERROR(IF(INDEX('Disaggregation Data'!$P$315:$P$466,MATCH(LEFT(X455,255),LEFT('Disaggregation Data'!$J$315:$J$466,255),0))=0,"",INDEX('Disaggregation Data'!$P$315:$P$466,MATCH(LEFT(X455,255),LEFT('Disaggregation Data'!J$315:$J$466,255),0))),"")</f>
        <v/>
      </c>
      <c r="W455" s="527"/>
      <c r="X455" s="527" t="str">
        <f t="shared" ref="X455:X476" si="32">IF(B455&lt;&gt;"",B455&amp;C455&amp;D455,"")</f>
        <v/>
      </c>
      <c r="Y455" s="527">
        <f t="shared" ref="Y455:Y476" si="33">IF(B455=B454,Y454+1,0)</f>
        <v>38</v>
      </c>
      <c r="Z455" s="527" t="str">
        <f t="shared" ref="Z455:Z476" si="34">IF(B455&lt;&gt;"",B455&amp;"-"&amp;Y455,"")</f>
        <v/>
      </c>
      <c r="AA455" s="527" t="b">
        <f t="shared" ref="AA455:AA476" si="35">IFERROR(IF(B455&lt;&gt;"",TRUE,FALSE),"")</f>
        <v>0</v>
      </c>
      <c r="AB455" s="527" t="s">
        <v>1810</v>
      </c>
      <c r="AC455" s="527" t="str">
        <f t="array" ref="AC455">IFERROR(IF(INDEX('Disaggregation Records'!$G$95:$G$183,MATCH(LEFT(Z455,255),LEFT('Disaggregation Records'!$D$95:$D$183,255),0))=0,"",INDEX('Disaggregation Records'!$G$95:$G$183,MATCH(LEFT(Z455,255),LEFT('Disaggregation Records'!$D$95:$D$183,255),0))),"")</f>
        <v/>
      </c>
      <c r="AD455" s="527" t="s">
        <v>729</v>
      </c>
      <c r="AE455" s="389"/>
      <c r="AF455" s="133"/>
      <c r="AG455" s="133"/>
    </row>
    <row r="456" spans="1:33" ht="47.15" customHeight="1" x14ac:dyDescent="0.45">
      <c r="A456" s="406">
        <v>13</v>
      </c>
      <c r="B456" s="425" t="str">
        <f>IFERROR(VLOOKUP(A456,'Coverage Indicators - Section D'!$A$10:$Y$27,25,FALSE),"")</f>
        <v/>
      </c>
      <c r="C456" s="525" t="str">
        <f t="array" ref="C456">IFERROR(IF(INDEX('Disaggregation Records'!$E$95:$E$183,MATCH(LEFT(Z456,255),LEFT('Disaggregation Records'!$D$95:$D$183,255),0))=0,"",INDEX('Disaggregation Records'!$E$95:$E$183,MATCH(LEFT(Z456,255),LEFT('Disaggregation Records'!$D$95:$D$183,255),0))),"")</f>
        <v/>
      </c>
      <c r="D456" s="525" t="str">
        <f t="array" ref="D456">IFERROR(IF(INDEX('Disaggregation Records'!$F$95:$F$183,MATCH(LEFT(Z456,255),LEFT('Disaggregation Records'!$D$95:$D$183,255),0))=0,"",INDEX('Disaggregation Records'!$F$95:$F$183,MATCH(LEFT(Z456,255),LEFT('Disaggregation Records'!$D$95:$D$183,255),0))),"")</f>
        <v/>
      </c>
      <c r="E456" s="427" t="str">
        <f t="array" ref="E456">IFERROR(IF(INDEX('Disaggregation Data'!$K$315:$K$466,MATCH(LEFT(X456,255),LEFT('Disaggregation Data'!$J$315:$J$466,255),0))=0,"",INDEX('Disaggregation Data'!$K$315:$K$466,MATCH(LEFT(X456,255),LEFT('Disaggregation Data'!J$315:$J$466,255),0))),"")</f>
        <v/>
      </c>
      <c r="F456" s="428" t="str">
        <f t="array" ref="F456">IFERROR(IF(INDEX('Disaggregation Data'!$L$315:$L$466,MATCH(LEFT(X456,255),LEFT('Disaggregation Data'!$J$315:$J$466,255),0))=0,"",INDEX('Disaggregation Data'!$L$315:$L$466,MATCH(LEFT(X456,255),LEFT('Disaggregation Data'!J$315:$J$466,255),0))),"")</f>
        <v/>
      </c>
      <c r="G456" s="493" t="str">
        <f t="array" ref="G456">IFERROR(IF(INDEX('Disaggregation Data'!$M$315:$M$466,MATCH(LEFT(X456,255),LEFT('Disaggregation Data'!$J$315:$J$466,255),0))=0,(E456/F456)*100,INDEX('Disaggregation Data'!$M$315:$M$466,MATCH(LEFT(X456,255),LEFT('Disaggregation Data'!J$315:$J$466,255),0))),"")</f>
        <v/>
      </c>
      <c r="H456" s="431" t="str">
        <f t="array" ref="H456">IFERROR(IF(INDEX('Disaggregation Data'!$N$315:$N$466,MATCH(LEFT(X456,255),LEFT('Disaggregation Data'!$J$315:$J$466,255),0))=0,"",INDEX('Disaggregation Data'!$N$315:$N$466,MATCH(LEFT(X456,255),LEFT('Disaggregation Data'!J$315:$J$466,255),0))),"")</f>
        <v/>
      </c>
      <c r="I456" s="431" t="str">
        <f t="array" ref="I456">IFERROR(IF(INDEX('Disaggregation Data'!$Q$315:$Q$466,MATCH(LEFT(X456,255),LEFT('Disaggregation Data'!$J$315:$J$466,255),0))=0,"",INDEX('Disaggregation Data'!$Q$315:$Q$466,MATCH(LEFT(X456,255),LEFT('Disaggregation Data'!J$315:$J$466,255),0))),"")</f>
        <v/>
      </c>
      <c r="J456" s="441" t="str">
        <f t="array" ref="J456">IFERROR(IF(INDEX('Disaggregation Data'!$R$315:$R$466,MATCH(LEFT(X456,255),LEFT('Disaggregation Data'!$J$315:$J$466,255),0))=0,"",INDEX('Disaggregation Data'!$R$315:$R$466,MATCH(LEFT(X456,255),LEFT('Disaggregation Data'!J$315:$J$466,255),0))),"")</f>
        <v/>
      </c>
      <c r="K456" s="526"/>
      <c r="L456" s="526"/>
      <c r="M456" s="526"/>
      <c r="N456" s="526"/>
      <c r="O456" s="526"/>
      <c r="P456" s="526"/>
      <c r="Q456" s="526"/>
      <c r="R456" s="526"/>
      <c r="S456" s="526"/>
      <c r="T456" s="526"/>
      <c r="U456" s="431" t="str">
        <f t="array" ref="U456">IFERROR(IF(INDEX('Disaggregation Data'!$O$315:$O$466,MATCH(LEFT(X456,255),LEFT('Disaggregation Data'!$J$315:$J$466,255),0))=0,"",INDEX('Disaggregation Data'!$O$315:$O$466,MATCH(LEFT(X456,255),LEFT('Disaggregation Data'!J$315:$J$466,255),0))),"")</f>
        <v/>
      </c>
      <c r="V456" s="441" t="str">
        <f t="array" ref="V456">IFERROR(IF(INDEX('Disaggregation Data'!$P$315:$P$466,MATCH(LEFT(X456,255),LEFT('Disaggregation Data'!$J$315:$J$466,255),0))=0,"",INDEX('Disaggregation Data'!$P$315:$P$466,MATCH(LEFT(X456,255),LEFT('Disaggregation Data'!J$315:$J$466,255),0))),"")</f>
        <v/>
      </c>
      <c r="W456" s="527"/>
      <c r="X456" s="527" t="str">
        <f t="shared" si="32"/>
        <v/>
      </c>
      <c r="Y456" s="527">
        <f t="shared" si="33"/>
        <v>39</v>
      </c>
      <c r="Z456" s="527" t="str">
        <f t="shared" si="34"/>
        <v/>
      </c>
      <c r="AA456" s="527" t="b">
        <f t="shared" si="35"/>
        <v>0</v>
      </c>
      <c r="AB456" s="527" t="s">
        <v>1811</v>
      </c>
      <c r="AC456" s="527" t="str">
        <f t="array" ref="AC456">IFERROR(IF(INDEX('Disaggregation Records'!$G$95:$G$183,MATCH(LEFT(Z456,255),LEFT('Disaggregation Records'!$D$95:$D$183,255),0))=0,"",INDEX('Disaggregation Records'!$G$95:$G$183,MATCH(LEFT(Z456,255),LEFT('Disaggregation Records'!$D$95:$D$183,255),0))),"")</f>
        <v/>
      </c>
      <c r="AD456" s="527" t="s">
        <v>729</v>
      </c>
      <c r="AE456" s="389"/>
      <c r="AF456" s="133"/>
      <c r="AG456" s="133"/>
    </row>
    <row r="457" spans="1:33" ht="47.15" customHeight="1" x14ac:dyDescent="0.45">
      <c r="A457" s="406">
        <v>14</v>
      </c>
      <c r="B457" s="425" t="str">
        <f>IFERROR(VLOOKUP(A457,'Coverage Indicators - Section D'!$A$10:$Y$27,25,FALSE),"")</f>
        <v/>
      </c>
      <c r="C457" s="525" t="str">
        <f t="array" ref="C457">IFERROR(IF(INDEX('Disaggregation Records'!$E$95:$E$183,MATCH(LEFT(Z457,255),LEFT('Disaggregation Records'!$D$95:$D$183,255),0))=0,"",INDEX('Disaggregation Records'!$E$95:$E$183,MATCH(LEFT(Z457,255),LEFT('Disaggregation Records'!$D$95:$D$183,255),0))),"")</f>
        <v/>
      </c>
      <c r="D457" s="525" t="str">
        <f t="array" ref="D457">IFERROR(IF(INDEX('Disaggregation Records'!$F$95:$F$183,MATCH(LEFT(Z457,255),LEFT('Disaggregation Records'!$D$95:$D$183,255),0))=0,"",INDEX('Disaggregation Records'!$F$95:$F$183,MATCH(LEFT(Z457,255),LEFT('Disaggregation Records'!$D$95:$D$183,255),0))),"")</f>
        <v/>
      </c>
      <c r="E457" s="427" t="str">
        <f t="array" ref="E457">IFERROR(IF(INDEX('Disaggregation Data'!$K$315:$K$466,MATCH(LEFT(X457,255),LEFT('Disaggregation Data'!$J$315:$J$466,255),0))=0,"",INDEX('Disaggregation Data'!$K$315:$K$466,MATCH(LEFT(X457,255),LEFT('Disaggregation Data'!J$315:$J$466,255),0))),"")</f>
        <v/>
      </c>
      <c r="F457" s="428" t="str">
        <f t="array" ref="F457">IFERROR(IF(INDEX('Disaggregation Data'!$L$315:$L$466,MATCH(LEFT(X457,255),LEFT('Disaggregation Data'!$J$315:$J$466,255),0))=0,"",INDEX('Disaggregation Data'!$L$315:$L$466,MATCH(LEFT(X457,255),LEFT('Disaggregation Data'!J$315:$J$466,255),0))),"")</f>
        <v/>
      </c>
      <c r="G457" s="493" t="str">
        <f t="array" ref="G457">IFERROR(IF(INDEX('Disaggregation Data'!$M$315:$M$466,MATCH(LEFT(X457,255),LEFT('Disaggregation Data'!$J$315:$J$466,255),0))=0,(E457/F457)*100,INDEX('Disaggregation Data'!$M$315:$M$466,MATCH(LEFT(X457,255),LEFT('Disaggregation Data'!J$315:$J$466,255),0))),"")</f>
        <v/>
      </c>
      <c r="H457" s="431" t="str">
        <f t="array" ref="H457">IFERROR(IF(INDEX('Disaggregation Data'!$N$315:$N$466,MATCH(LEFT(X457,255),LEFT('Disaggregation Data'!$J$315:$J$466,255),0))=0,"",INDEX('Disaggregation Data'!$N$315:$N$466,MATCH(LEFT(X457,255),LEFT('Disaggregation Data'!J$315:$J$466,255),0))),"")</f>
        <v/>
      </c>
      <c r="I457" s="431" t="str">
        <f t="array" ref="I457">IFERROR(IF(INDEX('Disaggregation Data'!$Q$315:$Q$466,MATCH(LEFT(X457,255),LEFT('Disaggregation Data'!$J$315:$J$466,255),0))=0,"",INDEX('Disaggregation Data'!$Q$315:$Q$466,MATCH(LEFT(X457,255),LEFT('Disaggregation Data'!J$315:$J$466,255),0))),"")</f>
        <v/>
      </c>
      <c r="J457" s="441" t="str">
        <f t="array" ref="J457">IFERROR(IF(INDEX('Disaggregation Data'!$R$315:$R$466,MATCH(LEFT(X457,255),LEFT('Disaggregation Data'!$J$315:$J$466,255),0))=0,"",INDEX('Disaggregation Data'!$R$315:$R$466,MATCH(LEFT(X457,255),LEFT('Disaggregation Data'!J$315:$J$466,255),0))),"")</f>
        <v/>
      </c>
      <c r="K457" s="526"/>
      <c r="L457" s="526"/>
      <c r="M457" s="526"/>
      <c r="N457" s="526"/>
      <c r="O457" s="526"/>
      <c r="P457" s="526"/>
      <c r="Q457" s="526"/>
      <c r="R457" s="526"/>
      <c r="S457" s="526"/>
      <c r="T457" s="526"/>
      <c r="U457" s="431" t="str">
        <f t="array" ref="U457">IFERROR(IF(INDEX('Disaggregation Data'!$O$315:$O$466,MATCH(LEFT(X457,255),LEFT('Disaggregation Data'!$J$315:$J$466,255),0))=0,"",INDEX('Disaggregation Data'!$O$315:$O$466,MATCH(LEFT(X457,255),LEFT('Disaggregation Data'!J$315:$J$466,255),0))),"")</f>
        <v/>
      </c>
      <c r="V457" s="441" t="str">
        <f t="array" ref="V457">IFERROR(IF(INDEX('Disaggregation Data'!$P$315:$P$466,MATCH(LEFT(X457,255),LEFT('Disaggregation Data'!$J$315:$J$466,255),0))=0,"",INDEX('Disaggregation Data'!$P$315:$P$466,MATCH(LEFT(X457,255),LEFT('Disaggregation Data'!J$315:$J$466,255),0))),"")</f>
        <v/>
      </c>
      <c r="W457" s="527"/>
      <c r="X457" s="527" t="str">
        <f t="shared" si="32"/>
        <v/>
      </c>
      <c r="Y457" s="527">
        <f t="shared" si="33"/>
        <v>40</v>
      </c>
      <c r="Z457" s="527" t="str">
        <f t="shared" si="34"/>
        <v/>
      </c>
      <c r="AA457" s="527" t="b">
        <f t="shared" si="35"/>
        <v>0</v>
      </c>
      <c r="AB457" s="527" t="s">
        <v>1812</v>
      </c>
      <c r="AC457" s="527" t="str">
        <f t="array" ref="AC457">IFERROR(IF(INDEX('Disaggregation Records'!$G$95:$G$183,MATCH(LEFT(Z457,255),LEFT('Disaggregation Records'!$D$95:$D$183,255),0))=0,"",INDEX('Disaggregation Records'!$G$95:$G$183,MATCH(LEFT(Z457,255),LEFT('Disaggregation Records'!$D$95:$D$183,255),0))),"")</f>
        <v/>
      </c>
      <c r="AD457" s="527" t="s">
        <v>730</v>
      </c>
      <c r="AE457" s="389"/>
      <c r="AF457" s="133"/>
      <c r="AG457" s="133"/>
    </row>
    <row r="458" spans="1:33" ht="47.15" customHeight="1" x14ac:dyDescent="0.45">
      <c r="A458" s="406">
        <v>14</v>
      </c>
      <c r="B458" s="425" t="str">
        <f>IFERROR(VLOOKUP(A458,'Coverage Indicators - Section D'!$A$10:$Y$27,25,FALSE),"")</f>
        <v/>
      </c>
      <c r="C458" s="525" t="str">
        <f t="array" ref="C458">IFERROR(IF(INDEX('Disaggregation Records'!$E$95:$E$183,MATCH(LEFT(Z458,255),LEFT('Disaggregation Records'!$D$95:$D$183,255),0))=0,"",INDEX('Disaggregation Records'!$E$95:$E$183,MATCH(LEFT(Z458,255),LEFT('Disaggregation Records'!$D$95:$D$183,255),0))),"")</f>
        <v/>
      </c>
      <c r="D458" s="525" t="str">
        <f t="array" ref="D458">IFERROR(IF(INDEX('Disaggregation Records'!$F$95:$F$183,MATCH(LEFT(Z458,255),LEFT('Disaggregation Records'!$D$95:$D$183,255),0))=0,"",INDEX('Disaggregation Records'!$F$95:$F$183,MATCH(LEFT(Z458,255),LEFT('Disaggregation Records'!$D$95:$D$183,255),0))),"")</f>
        <v/>
      </c>
      <c r="E458" s="427" t="str">
        <f t="array" ref="E458">IFERROR(IF(INDEX('Disaggregation Data'!$K$315:$K$466,MATCH(LEFT(X458,255),LEFT('Disaggregation Data'!$J$315:$J$466,255),0))=0,"",INDEX('Disaggregation Data'!$K$315:$K$466,MATCH(LEFT(X458,255),LEFT('Disaggregation Data'!J$315:$J$466,255),0))),"")</f>
        <v/>
      </c>
      <c r="F458" s="428" t="str">
        <f t="array" ref="F458">IFERROR(IF(INDEX('Disaggregation Data'!$L$315:$L$466,MATCH(LEFT(X458,255),LEFT('Disaggregation Data'!$J$315:$J$466,255),0))=0,"",INDEX('Disaggregation Data'!$L$315:$L$466,MATCH(LEFT(X458,255),LEFT('Disaggregation Data'!J$315:$J$466,255),0))),"")</f>
        <v/>
      </c>
      <c r="G458" s="493" t="str">
        <f t="array" ref="G458">IFERROR(IF(INDEX('Disaggregation Data'!$M$315:$M$466,MATCH(LEFT(X458,255),LEFT('Disaggregation Data'!$J$315:$J$466,255),0))=0,(E458/F458)*100,INDEX('Disaggregation Data'!$M$315:$M$466,MATCH(LEFT(X458,255),LEFT('Disaggregation Data'!J$315:$J$466,255),0))),"")</f>
        <v/>
      </c>
      <c r="H458" s="431" t="str">
        <f t="array" ref="H458">IFERROR(IF(INDEX('Disaggregation Data'!$N$315:$N$466,MATCH(LEFT(X458,255),LEFT('Disaggregation Data'!$J$315:$J$466,255),0))=0,"",INDEX('Disaggregation Data'!$N$315:$N$466,MATCH(LEFT(X458,255),LEFT('Disaggregation Data'!J$315:$J$466,255),0))),"")</f>
        <v/>
      </c>
      <c r="I458" s="431" t="str">
        <f t="array" ref="I458">IFERROR(IF(INDEX('Disaggregation Data'!$Q$315:$Q$466,MATCH(LEFT(X458,255),LEFT('Disaggregation Data'!$J$315:$J$466,255),0))=0,"",INDEX('Disaggregation Data'!$Q$315:$Q$466,MATCH(LEFT(X458,255),LEFT('Disaggregation Data'!J$315:$J$466,255),0))),"")</f>
        <v/>
      </c>
      <c r="J458" s="441" t="str">
        <f t="array" ref="J458">IFERROR(IF(INDEX('Disaggregation Data'!$R$315:$R$466,MATCH(LEFT(X458,255),LEFT('Disaggregation Data'!$J$315:$J$466,255),0))=0,"",INDEX('Disaggregation Data'!$R$315:$R$466,MATCH(LEFT(X458,255),LEFT('Disaggregation Data'!J$315:$J$466,255),0))),"")</f>
        <v/>
      </c>
      <c r="K458" s="526"/>
      <c r="L458" s="526"/>
      <c r="M458" s="526"/>
      <c r="N458" s="526"/>
      <c r="O458" s="526"/>
      <c r="P458" s="526"/>
      <c r="Q458" s="526"/>
      <c r="R458" s="526"/>
      <c r="S458" s="526"/>
      <c r="T458" s="526"/>
      <c r="U458" s="431" t="str">
        <f t="array" ref="U458">IFERROR(IF(INDEX('Disaggregation Data'!$O$315:$O$466,MATCH(LEFT(X458,255),LEFT('Disaggregation Data'!$J$315:$J$466,255),0))=0,"",INDEX('Disaggregation Data'!$O$315:$O$466,MATCH(LEFT(X458,255),LEFT('Disaggregation Data'!J$315:$J$466,255),0))),"")</f>
        <v/>
      </c>
      <c r="V458" s="441" t="str">
        <f t="array" ref="V458">IFERROR(IF(INDEX('Disaggregation Data'!$P$315:$P$466,MATCH(LEFT(X458,255),LEFT('Disaggregation Data'!$J$315:$J$466,255),0))=0,"",INDEX('Disaggregation Data'!$P$315:$P$466,MATCH(LEFT(X458,255),LEFT('Disaggregation Data'!J$315:$J$466,255),0))),"")</f>
        <v/>
      </c>
      <c r="W458" s="527"/>
      <c r="X458" s="527" t="str">
        <f t="shared" si="32"/>
        <v/>
      </c>
      <c r="Y458" s="527">
        <f t="shared" si="33"/>
        <v>41</v>
      </c>
      <c r="Z458" s="527" t="str">
        <f t="shared" si="34"/>
        <v/>
      </c>
      <c r="AA458" s="527" t="b">
        <f t="shared" si="35"/>
        <v>0</v>
      </c>
      <c r="AB458" s="527" t="s">
        <v>1813</v>
      </c>
      <c r="AC458" s="527" t="str">
        <f t="array" ref="AC458">IFERROR(IF(INDEX('Disaggregation Records'!$G$95:$G$183,MATCH(LEFT(Z458,255),LEFT('Disaggregation Records'!$D$95:$D$183,255),0))=0,"",INDEX('Disaggregation Records'!$G$95:$G$183,MATCH(LEFT(Z458,255),LEFT('Disaggregation Records'!$D$95:$D$183,255),0))),"")</f>
        <v/>
      </c>
      <c r="AD458" s="527" t="s">
        <v>730</v>
      </c>
      <c r="AE458" s="389"/>
      <c r="AF458" s="133"/>
      <c r="AG458" s="133"/>
    </row>
    <row r="459" spans="1:33" ht="47.15" customHeight="1" x14ac:dyDescent="0.45">
      <c r="A459" s="406">
        <v>14</v>
      </c>
      <c r="B459" s="425" t="str">
        <f>IFERROR(VLOOKUP(A459,'Coverage Indicators - Section D'!$A$10:$Y$27,25,FALSE),"")</f>
        <v/>
      </c>
      <c r="C459" s="525" t="str">
        <f t="array" ref="C459">IFERROR(IF(INDEX('Disaggregation Records'!$E$95:$E$183,MATCH(LEFT(Z459,255),LEFT('Disaggregation Records'!$D$95:$D$183,255),0))=0,"",INDEX('Disaggregation Records'!$E$95:$E$183,MATCH(LEFT(Z459,255),LEFT('Disaggregation Records'!$D$95:$D$183,255),0))),"")</f>
        <v/>
      </c>
      <c r="D459" s="525" t="str">
        <f t="array" ref="D459">IFERROR(IF(INDEX('Disaggregation Records'!$F$95:$F$183,MATCH(LEFT(Z459,255),LEFT('Disaggregation Records'!$D$95:$D$183,255),0))=0,"",INDEX('Disaggregation Records'!$F$95:$F$183,MATCH(LEFT(Z459,255),LEFT('Disaggregation Records'!$D$95:$D$183,255),0))),"")</f>
        <v/>
      </c>
      <c r="E459" s="427" t="str">
        <f t="array" ref="E459">IFERROR(IF(INDEX('Disaggregation Data'!$K$315:$K$466,MATCH(LEFT(X459,255),LEFT('Disaggregation Data'!$J$315:$J$466,255),0))=0,"",INDEX('Disaggregation Data'!$K$315:$K$466,MATCH(LEFT(X459,255),LEFT('Disaggregation Data'!J$315:$J$466,255),0))),"")</f>
        <v/>
      </c>
      <c r="F459" s="428" t="str">
        <f t="array" ref="F459">IFERROR(IF(INDEX('Disaggregation Data'!$L$315:$L$466,MATCH(LEFT(X459,255),LEFT('Disaggregation Data'!$J$315:$J$466,255),0))=0,"",INDEX('Disaggregation Data'!$L$315:$L$466,MATCH(LEFT(X459,255),LEFT('Disaggregation Data'!J$315:$J$466,255),0))),"")</f>
        <v/>
      </c>
      <c r="G459" s="493" t="str">
        <f t="array" ref="G459">IFERROR(IF(INDEX('Disaggregation Data'!$M$315:$M$466,MATCH(LEFT(X459,255),LEFT('Disaggregation Data'!$J$315:$J$466,255),0))=0,(E459/F459)*100,INDEX('Disaggregation Data'!$M$315:$M$466,MATCH(LEFT(X459,255),LEFT('Disaggregation Data'!J$315:$J$466,255),0))),"")</f>
        <v/>
      </c>
      <c r="H459" s="431" t="str">
        <f t="array" ref="H459">IFERROR(IF(INDEX('Disaggregation Data'!$N$315:$N$466,MATCH(LEFT(X459,255),LEFT('Disaggregation Data'!$J$315:$J$466,255),0))=0,"",INDEX('Disaggregation Data'!$N$315:$N$466,MATCH(LEFT(X459,255),LEFT('Disaggregation Data'!J$315:$J$466,255),0))),"")</f>
        <v/>
      </c>
      <c r="I459" s="431" t="str">
        <f t="array" ref="I459">IFERROR(IF(INDEX('Disaggregation Data'!$Q$315:$Q$466,MATCH(LEFT(X459,255),LEFT('Disaggregation Data'!$J$315:$J$466,255),0))=0,"",INDEX('Disaggregation Data'!$Q$315:$Q$466,MATCH(LEFT(X459,255),LEFT('Disaggregation Data'!J$315:$J$466,255),0))),"")</f>
        <v/>
      </c>
      <c r="J459" s="441" t="str">
        <f t="array" ref="J459">IFERROR(IF(INDEX('Disaggregation Data'!$R$315:$R$466,MATCH(LEFT(X459,255),LEFT('Disaggregation Data'!$J$315:$J$466,255),0))=0,"",INDEX('Disaggregation Data'!$R$315:$R$466,MATCH(LEFT(X459,255),LEFT('Disaggregation Data'!J$315:$J$466,255),0))),"")</f>
        <v/>
      </c>
      <c r="K459" s="526"/>
      <c r="L459" s="526"/>
      <c r="M459" s="526"/>
      <c r="N459" s="526"/>
      <c r="O459" s="526"/>
      <c r="P459" s="526"/>
      <c r="Q459" s="526"/>
      <c r="R459" s="526"/>
      <c r="S459" s="526"/>
      <c r="T459" s="526"/>
      <c r="U459" s="431" t="str">
        <f t="array" ref="U459">IFERROR(IF(INDEX('Disaggregation Data'!$O$315:$O$466,MATCH(LEFT(X459,255),LEFT('Disaggregation Data'!$J$315:$J$466,255),0))=0,"",INDEX('Disaggregation Data'!$O$315:$O$466,MATCH(LEFT(X459,255),LEFT('Disaggregation Data'!J$315:$J$466,255),0))),"")</f>
        <v/>
      </c>
      <c r="V459" s="441" t="str">
        <f t="array" ref="V459">IFERROR(IF(INDEX('Disaggregation Data'!$P$315:$P$466,MATCH(LEFT(X459,255),LEFT('Disaggregation Data'!$J$315:$J$466,255),0))=0,"",INDEX('Disaggregation Data'!$P$315:$P$466,MATCH(LEFT(X459,255),LEFT('Disaggregation Data'!J$315:$J$466,255),0))),"")</f>
        <v/>
      </c>
      <c r="W459" s="527"/>
      <c r="X459" s="527" t="str">
        <f t="shared" si="32"/>
        <v/>
      </c>
      <c r="Y459" s="527">
        <f t="shared" si="33"/>
        <v>42</v>
      </c>
      <c r="Z459" s="527" t="str">
        <f t="shared" si="34"/>
        <v/>
      </c>
      <c r="AA459" s="527" t="b">
        <f t="shared" si="35"/>
        <v>0</v>
      </c>
      <c r="AB459" s="527" t="s">
        <v>1814</v>
      </c>
      <c r="AC459" s="527" t="str">
        <f t="array" ref="AC459">IFERROR(IF(INDEX('Disaggregation Records'!$G$95:$G$183,MATCH(LEFT(Z459,255),LEFT('Disaggregation Records'!$D$95:$D$183,255),0))=0,"",INDEX('Disaggregation Records'!$G$95:$G$183,MATCH(LEFT(Z459,255),LEFT('Disaggregation Records'!$D$95:$D$183,255),0))),"")</f>
        <v/>
      </c>
      <c r="AD459" s="527" t="s">
        <v>730</v>
      </c>
      <c r="AE459" s="389"/>
      <c r="AF459" s="133"/>
      <c r="AG459" s="133"/>
    </row>
    <row r="460" spans="1:33" ht="47.15" customHeight="1" x14ac:dyDescent="0.45">
      <c r="A460" s="406">
        <v>14</v>
      </c>
      <c r="B460" s="425" t="str">
        <f>IFERROR(VLOOKUP(A460,'Coverage Indicators - Section D'!$A$10:$Y$27,25,FALSE),"")</f>
        <v/>
      </c>
      <c r="C460" s="525" t="str">
        <f t="array" ref="C460">IFERROR(IF(INDEX('Disaggregation Records'!$E$95:$E$183,MATCH(LEFT(Z460,255),LEFT('Disaggregation Records'!$D$95:$D$183,255),0))=0,"",INDEX('Disaggregation Records'!$E$95:$E$183,MATCH(LEFT(Z460,255),LEFT('Disaggregation Records'!$D$95:$D$183,255),0))),"")</f>
        <v/>
      </c>
      <c r="D460" s="525" t="str">
        <f t="array" ref="D460">IFERROR(IF(INDEX('Disaggregation Records'!$F$95:$F$183,MATCH(LEFT(Z460,255),LEFT('Disaggregation Records'!$D$95:$D$183,255),0))=0,"",INDEX('Disaggregation Records'!$F$95:$F$183,MATCH(LEFT(Z460,255),LEFT('Disaggregation Records'!$D$95:$D$183,255),0))),"")</f>
        <v/>
      </c>
      <c r="E460" s="427" t="str">
        <f t="array" ref="E460">IFERROR(IF(INDEX('Disaggregation Data'!$K$315:$K$466,MATCH(LEFT(X460,255),LEFT('Disaggregation Data'!$J$315:$J$466,255),0))=0,"",INDEX('Disaggregation Data'!$K$315:$K$466,MATCH(LEFT(X460,255),LEFT('Disaggregation Data'!J$315:$J$466,255),0))),"")</f>
        <v/>
      </c>
      <c r="F460" s="428" t="str">
        <f t="array" ref="F460">IFERROR(IF(INDEX('Disaggregation Data'!$L$315:$L$466,MATCH(LEFT(X460,255),LEFT('Disaggregation Data'!$J$315:$J$466,255),0))=0,"",INDEX('Disaggregation Data'!$L$315:$L$466,MATCH(LEFT(X460,255),LEFT('Disaggregation Data'!J$315:$J$466,255),0))),"")</f>
        <v/>
      </c>
      <c r="G460" s="493" t="str">
        <f t="array" ref="G460">IFERROR(IF(INDEX('Disaggregation Data'!$M$315:$M$466,MATCH(LEFT(X460,255),LEFT('Disaggregation Data'!$J$315:$J$466,255),0))=0,(E460/F460)*100,INDEX('Disaggregation Data'!$M$315:$M$466,MATCH(LEFT(X460,255),LEFT('Disaggregation Data'!J$315:$J$466,255),0))),"")</f>
        <v/>
      </c>
      <c r="H460" s="431" t="str">
        <f t="array" ref="H460">IFERROR(IF(INDEX('Disaggregation Data'!$N$315:$N$466,MATCH(LEFT(X460,255),LEFT('Disaggregation Data'!$J$315:$J$466,255),0))=0,"",INDEX('Disaggregation Data'!$N$315:$N$466,MATCH(LEFT(X460,255),LEFT('Disaggregation Data'!J$315:$J$466,255),0))),"")</f>
        <v/>
      </c>
      <c r="I460" s="431" t="str">
        <f t="array" ref="I460">IFERROR(IF(INDEX('Disaggregation Data'!$Q$315:$Q$466,MATCH(LEFT(X460,255),LEFT('Disaggregation Data'!$J$315:$J$466,255),0))=0,"",INDEX('Disaggregation Data'!$Q$315:$Q$466,MATCH(LEFT(X460,255),LEFT('Disaggregation Data'!J$315:$J$466,255),0))),"")</f>
        <v/>
      </c>
      <c r="J460" s="441" t="str">
        <f t="array" ref="J460">IFERROR(IF(INDEX('Disaggregation Data'!$R$315:$R$466,MATCH(LEFT(X460,255),LEFT('Disaggregation Data'!$J$315:$J$466,255),0))=0,"",INDEX('Disaggregation Data'!$R$315:$R$466,MATCH(LEFT(X460,255),LEFT('Disaggregation Data'!J$315:$J$466,255),0))),"")</f>
        <v/>
      </c>
      <c r="K460" s="526"/>
      <c r="L460" s="526"/>
      <c r="M460" s="526"/>
      <c r="N460" s="526"/>
      <c r="O460" s="526"/>
      <c r="P460" s="526"/>
      <c r="Q460" s="526"/>
      <c r="R460" s="526"/>
      <c r="S460" s="526"/>
      <c r="T460" s="526"/>
      <c r="U460" s="431" t="str">
        <f t="array" ref="U460">IFERROR(IF(INDEX('Disaggregation Data'!$O$315:$O$466,MATCH(LEFT(X460,255),LEFT('Disaggregation Data'!$J$315:$J$466,255),0))=0,"",INDEX('Disaggregation Data'!$O$315:$O$466,MATCH(LEFT(X460,255),LEFT('Disaggregation Data'!J$315:$J$466,255),0))),"")</f>
        <v/>
      </c>
      <c r="V460" s="441" t="str">
        <f t="array" ref="V460">IFERROR(IF(INDEX('Disaggregation Data'!$P$315:$P$466,MATCH(LEFT(X460,255),LEFT('Disaggregation Data'!$J$315:$J$466,255),0))=0,"",INDEX('Disaggregation Data'!$P$315:$P$466,MATCH(LEFT(X460,255),LEFT('Disaggregation Data'!J$315:$J$466,255),0))),"")</f>
        <v/>
      </c>
      <c r="W460" s="527"/>
      <c r="X460" s="527" t="str">
        <f t="shared" si="32"/>
        <v/>
      </c>
      <c r="Y460" s="527">
        <f t="shared" si="33"/>
        <v>43</v>
      </c>
      <c r="Z460" s="527" t="str">
        <f t="shared" si="34"/>
        <v/>
      </c>
      <c r="AA460" s="527" t="b">
        <f t="shared" si="35"/>
        <v>0</v>
      </c>
      <c r="AB460" s="527" t="s">
        <v>1815</v>
      </c>
      <c r="AC460" s="527" t="str">
        <f t="array" ref="AC460">IFERROR(IF(INDEX('Disaggregation Records'!$G$95:$G$183,MATCH(LEFT(Z460,255),LEFT('Disaggregation Records'!$D$95:$D$183,255),0))=0,"",INDEX('Disaggregation Records'!$G$95:$G$183,MATCH(LEFT(Z460,255),LEFT('Disaggregation Records'!$D$95:$D$183,255),0))),"")</f>
        <v/>
      </c>
      <c r="AD460" s="527" t="s">
        <v>730</v>
      </c>
      <c r="AE460" s="389"/>
      <c r="AF460" s="133"/>
      <c r="AG460" s="133"/>
    </row>
    <row r="461" spans="1:33" ht="47.15" customHeight="1" x14ac:dyDescent="0.45">
      <c r="A461" s="406">
        <v>14</v>
      </c>
      <c r="B461" s="425" t="str">
        <f>IFERROR(VLOOKUP(A461,'Coverage Indicators - Section D'!$A$10:$Y$27,25,FALSE),"")</f>
        <v/>
      </c>
      <c r="C461" s="525" t="str">
        <f t="array" ref="C461">IFERROR(IF(INDEX('Disaggregation Records'!$E$95:$E$183,MATCH(LEFT(Z461,255),LEFT('Disaggregation Records'!$D$95:$D$183,255),0))=0,"",INDEX('Disaggregation Records'!$E$95:$E$183,MATCH(LEFT(Z461,255),LEFT('Disaggregation Records'!$D$95:$D$183,255),0))),"")</f>
        <v/>
      </c>
      <c r="D461" s="525" t="str">
        <f t="array" ref="D461">IFERROR(IF(INDEX('Disaggregation Records'!$F$95:$F$183,MATCH(LEFT(Z461,255),LEFT('Disaggregation Records'!$D$95:$D$183,255),0))=0,"",INDEX('Disaggregation Records'!$F$95:$F$183,MATCH(LEFT(Z461,255),LEFT('Disaggregation Records'!$D$95:$D$183,255),0))),"")</f>
        <v/>
      </c>
      <c r="E461" s="427" t="str">
        <f t="array" ref="E461">IFERROR(IF(INDEX('Disaggregation Data'!$K$315:$K$466,MATCH(LEFT(X461,255),LEFT('Disaggregation Data'!$J$315:$J$466,255),0))=0,"",INDEX('Disaggregation Data'!$K$315:$K$466,MATCH(LEFT(X461,255),LEFT('Disaggregation Data'!J$315:$J$466,255),0))),"")</f>
        <v/>
      </c>
      <c r="F461" s="428" t="str">
        <f t="array" ref="F461">IFERROR(IF(INDEX('Disaggregation Data'!$L$315:$L$466,MATCH(LEFT(X461,255),LEFT('Disaggregation Data'!$J$315:$J$466,255),0))=0,"",INDEX('Disaggregation Data'!$L$315:$L$466,MATCH(LEFT(X461,255),LEFT('Disaggregation Data'!J$315:$J$466,255),0))),"")</f>
        <v/>
      </c>
      <c r="G461" s="493" t="str">
        <f t="array" ref="G461">IFERROR(IF(INDEX('Disaggregation Data'!$M$315:$M$466,MATCH(LEFT(X461,255),LEFT('Disaggregation Data'!$J$315:$J$466,255),0))=0,(E461/F461)*100,INDEX('Disaggregation Data'!$M$315:$M$466,MATCH(LEFT(X461,255),LEFT('Disaggregation Data'!J$315:$J$466,255),0))),"")</f>
        <v/>
      </c>
      <c r="H461" s="431" t="str">
        <f t="array" ref="H461">IFERROR(IF(INDEX('Disaggregation Data'!$N$315:$N$466,MATCH(LEFT(X461,255),LEFT('Disaggregation Data'!$J$315:$J$466,255),0))=0,"",INDEX('Disaggregation Data'!$N$315:$N$466,MATCH(LEFT(X461,255),LEFT('Disaggregation Data'!J$315:$J$466,255),0))),"")</f>
        <v/>
      </c>
      <c r="I461" s="431" t="str">
        <f t="array" ref="I461">IFERROR(IF(INDEX('Disaggregation Data'!$Q$315:$Q$466,MATCH(LEFT(X461,255),LEFT('Disaggregation Data'!$J$315:$J$466,255),0))=0,"",INDEX('Disaggregation Data'!$Q$315:$Q$466,MATCH(LEFT(X461,255),LEFT('Disaggregation Data'!J$315:$J$466,255),0))),"")</f>
        <v/>
      </c>
      <c r="J461" s="441" t="str">
        <f t="array" ref="J461">IFERROR(IF(INDEX('Disaggregation Data'!$R$315:$R$466,MATCH(LEFT(X461,255),LEFT('Disaggregation Data'!$J$315:$J$466,255),0))=0,"",INDEX('Disaggregation Data'!$R$315:$R$466,MATCH(LEFT(X461,255),LEFT('Disaggregation Data'!J$315:$J$466,255),0))),"")</f>
        <v/>
      </c>
      <c r="K461" s="526"/>
      <c r="L461" s="526"/>
      <c r="M461" s="526"/>
      <c r="N461" s="526"/>
      <c r="O461" s="526"/>
      <c r="P461" s="526"/>
      <c r="Q461" s="526"/>
      <c r="R461" s="526"/>
      <c r="S461" s="526"/>
      <c r="T461" s="526"/>
      <c r="U461" s="431" t="str">
        <f t="array" ref="U461">IFERROR(IF(INDEX('Disaggregation Data'!$O$315:$O$466,MATCH(LEFT(X461,255),LEFT('Disaggregation Data'!$J$315:$J$466,255),0))=0,"",INDEX('Disaggregation Data'!$O$315:$O$466,MATCH(LEFT(X461,255),LEFT('Disaggregation Data'!J$315:$J$466,255),0))),"")</f>
        <v/>
      </c>
      <c r="V461" s="441" t="str">
        <f t="array" ref="V461">IFERROR(IF(INDEX('Disaggregation Data'!$P$315:$P$466,MATCH(LEFT(X461,255),LEFT('Disaggregation Data'!$J$315:$J$466,255),0))=0,"",INDEX('Disaggregation Data'!$P$315:$P$466,MATCH(LEFT(X461,255),LEFT('Disaggregation Data'!J$315:$J$466,255),0))),"")</f>
        <v/>
      </c>
      <c r="W461" s="527"/>
      <c r="X461" s="527" t="str">
        <f t="shared" si="32"/>
        <v/>
      </c>
      <c r="Y461" s="527">
        <f t="shared" si="33"/>
        <v>44</v>
      </c>
      <c r="Z461" s="527" t="str">
        <f t="shared" si="34"/>
        <v/>
      </c>
      <c r="AA461" s="527" t="b">
        <f t="shared" si="35"/>
        <v>0</v>
      </c>
      <c r="AB461" s="527" t="s">
        <v>1816</v>
      </c>
      <c r="AC461" s="527" t="str">
        <f t="array" ref="AC461">IFERROR(IF(INDEX('Disaggregation Records'!$G$95:$G$183,MATCH(LEFT(Z461,255),LEFT('Disaggregation Records'!$D$95:$D$183,255),0))=0,"",INDEX('Disaggregation Records'!$G$95:$G$183,MATCH(LEFT(Z461,255),LEFT('Disaggregation Records'!$D$95:$D$183,255),0))),"")</f>
        <v/>
      </c>
      <c r="AD461" s="527" t="s">
        <v>730</v>
      </c>
      <c r="AE461" s="389"/>
      <c r="AF461" s="133"/>
      <c r="AG461" s="133"/>
    </row>
    <row r="462" spans="1:33" ht="47.15" customHeight="1" x14ac:dyDescent="0.45">
      <c r="A462" s="406">
        <v>14</v>
      </c>
      <c r="B462" s="425" t="str">
        <f>IFERROR(VLOOKUP(A462,'Coverage Indicators - Section D'!$A$10:$Y$27,25,FALSE),"")</f>
        <v/>
      </c>
      <c r="C462" s="525" t="str">
        <f t="array" ref="C462">IFERROR(IF(INDEX('Disaggregation Records'!$E$95:$E$183,MATCH(LEFT(Z462,255),LEFT('Disaggregation Records'!$D$95:$D$183,255),0))=0,"",INDEX('Disaggregation Records'!$E$95:$E$183,MATCH(LEFT(Z462,255),LEFT('Disaggregation Records'!$D$95:$D$183,255),0))),"")</f>
        <v/>
      </c>
      <c r="D462" s="525" t="str">
        <f t="array" ref="D462">IFERROR(IF(INDEX('Disaggregation Records'!$F$95:$F$183,MATCH(LEFT(Z462,255),LEFT('Disaggregation Records'!$D$95:$D$183,255),0))=0,"",INDEX('Disaggregation Records'!$F$95:$F$183,MATCH(LEFT(Z462,255),LEFT('Disaggregation Records'!$D$95:$D$183,255),0))),"")</f>
        <v/>
      </c>
      <c r="E462" s="427" t="str">
        <f t="array" ref="E462">IFERROR(IF(INDEX('Disaggregation Data'!$K$315:$K$466,MATCH(LEFT(X462,255),LEFT('Disaggregation Data'!$J$315:$J$466,255),0))=0,"",INDEX('Disaggregation Data'!$K$315:$K$466,MATCH(LEFT(X462,255),LEFT('Disaggregation Data'!J$315:$J$466,255),0))),"")</f>
        <v/>
      </c>
      <c r="F462" s="428" t="str">
        <f t="array" ref="F462">IFERROR(IF(INDEX('Disaggregation Data'!$L$315:$L$466,MATCH(LEFT(X462,255),LEFT('Disaggregation Data'!$J$315:$J$466,255),0))=0,"",INDEX('Disaggregation Data'!$L$315:$L$466,MATCH(LEFT(X462,255),LEFT('Disaggregation Data'!J$315:$J$466,255),0))),"")</f>
        <v/>
      </c>
      <c r="G462" s="493" t="str">
        <f t="array" ref="G462">IFERROR(IF(INDEX('Disaggregation Data'!$M$315:$M$466,MATCH(LEFT(X462,255),LEFT('Disaggregation Data'!$J$315:$J$466,255),0))=0,(E462/F462)*100,INDEX('Disaggregation Data'!$M$315:$M$466,MATCH(LEFT(X462,255),LEFT('Disaggregation Data'!J$315:$J$466,255),0))),"")</f>
        <v/>
      </c>
      <c r="H462" s="431" t="str">
        <f t="array" ref="H462">IFERROR(IF(INDEX('Disaggregation Data'!$N$315:$N$466,MATCH(LEFT(X462,255),LEFT('Disaggregation Data'!$J$315:$J$466,255),0))=0,"",INDEX('Disaggregation Data'!$N$315:$N$466,MATCH(LEFT(X462,255),LEFT('Disaggregation Data'!J$315:$J$466,255),0))),"")</f>
        <v/>
      </c>
      <c r="I462" s="431" t="str">
        <f t="array" ref="I462">IFERROR(IF(INDEX('Disaggregation Data'!$Q$315:$Q$466,MATCH(LEFT(X462,255),LEFT('Disaggregation Data'!$J$315:$J$466,255),0))=0,"",INDEX('Disaggregation Data'!$Q$315:$Q$466,MATCH(LEFT(X462,255),LEFT('Disaggregation Data'!J$315:$J$466,255),0))),"")</f>
        <v/>
      </c>
      <c r="J462" s="441" t="str">
        <f t="array" ref="J462">IFERROR(IF(INDEX('Disaggregation Data'!$R$315:$R$466,MATCH(LEFT(X462,255),LEFT('Disaggregation Data'!$J$315:$J$466,255),0))=0,"",INDEX('Disaggregation Data'!$R$315:$R$466,MATCH(LEFT(X462,255),LEFT('Disaggregation Data'!J$315:$J$466,255),0))),"")</f>
        <v/>
      </c>
      <c r="K462" s="526"/>
      <c r="L462" s="526"/>
      <c r="M462" s="526"/>
      <c r="N462" s="526"/>
      <c r="O462" s="526"/>
      <c r="P462" s="526"/>
      <c r="Q462" s="526"/>
      <c r="R462" s="526"/>
      <c r="S462" s="526"/>
      <c r="T462" s="526"/>
      <c r="U462" s="431" t="str">
        <f t="array" ref="U462">IFERROR(IF(INDEX('Disaggregation Data'!$O$315:$O$466,MATCH(LEFT(X462,255),LEFT('Disaggregation Data'!$J$315:$J$466,255),0))=0,"",INDEX('Disaggregation Data'!$O$315:$O$466,MATCH(LEFT(X462,255),LEFT('Disaggregation Data'!J$315:$J$466,255),0))),"")</f>
        <v/>
      </c>
      <c r="V462" s="441" t="str">
        <f t="array" ref="V462">IFERROR(IF(INDEX('Disaggregation Data'!$P$315:$P$466,MATCH(LEFT(X462,255),LEFT('Disaggregation Data'!$J$315:$J$466,255),0))=0,"",INDEX('Disaggregation Data'!$P$315:$P$466,MATCH(LEFT(X462,255),LEFT('Disaggregation Data'!J$315:$J$466,255),0))),"")</f>
        <v/>
      </c>
      <c r="W462" s="527"/>
      <c r="X462" s="527" t="str">
        <f t="shared" si="32"/>
        <v/>
      </c>
      <c r="Y462" s="527">
        <f t="shared" si="33"/>
        <v>45</v>
      </c>
      <c r="Z462" s="527" t="str">
        <f t="shared" si="34"/>
        <v/>
      </c>
      <c r="AA462" s="527" t="b">
        <f t="shared" si="35"/>
        <v>0</v>
      </c>
      <c r="AB462" s="527" t="s">
        <v>1817</v>
      </c>
      <c r="AC462" s="527" t="str">
        <f t="array" ref="AC462">IFERROR(IF(INDEX('Disaggregation Records'!$G$95:$G$183,MATCH(LEFT(Z462,255),LEFT('Disaggregation Records'!$D$95:$D$183,255),0))=0,"",INDEX('Disaggregation Records'!$G$95:$G$183,MATCH(LEFT(Z462,255),LEFT('Disaggregation Records'!$D$95:$D$183,255),0))),"")</f>
        <v/>
      </c>
      <c r="AD462" s="527" t="s">
        <v>730</v>
      </c>
      <c r="AE462" s="389"/>
      <c r="AF462" s="133"/>
      <c r="AG462" s="133"/>
    </row>
    <row r="463" spans="1:33" ht="47.15" customHeight="1" x14ac:dyDescent="0.45">
      <c r="A463" s="406">
        <v>14</v>
      </c>
      <c r="B463" s="425" t="str">
        <f>IFERROR(VLOOKUP(A463,'Coverage Indicators - Section D'!$A$10:$Y$27,25,FALSE),"")</f>
        <v/>
      </c>
      <c r="C463" s="525" t="str">
        <f t="array" ref="C463">IFERROR(IF(INDEX('Disaggregation Records'!$E$95:$E$183,MATCH(LEFT(Z463,255),LEFT('Disaggregation Records'!$D$95:$D$183,255),0))=0,"",INDEX('Disaggregation Records'!$E$95:$E$183,MATCH(LEFT(Z463,255),LEFT('Disaggregation Records'!$D$95:$D$183,255),0))),"")</f>
        <v/>
      </c>
      <c r="D463" s="525" t="str">
        <f t="array" ref="D463">IFERROR(IF(INDEX('Disaggregation Records'!$F$95:$F$183,MATCH(LEFT(Z463,255),LEFT('Disaggregation Records'!$D$95:$D$183,255),0))=0,"",INDEX('Disaggregation Records'!$F$95:$F$183,MATCH(LEFT(Z463,255),LEFT('Disaggregation Records'!$D$95:$D$183,255),0))),"")</f>
        <v/>
      </c>
      <c r="E463" s="427" t="str">
        <f t="array" ref="E463">IFERROR(IF(INDEX('Disaggregation Data'!$K$315:$K$466,MATCH(LEFT(X463,255),LEFT('Disaggregation Data'!$J$315:$J$466,255),0))=0,"",INDEX('Disaggregation Data'!$K$315:$K$466,MATCH(LEFT(X463,255),LEFT('Disaggregation Data'!J$315:$J$466,255),0))),"")</f>
        <v/>
      </c>
      <c r="F463" s="428" t="str">
        <f t="array" ref="F463">IFERROR(IF(INDEX('Disaggregation Data'!$L$315:$L$466,MATCH(LEFT(X463,255),LEFT('Disaggregation Data'!$J$315:$J$466,255),0))=0,"",INDEX('Disaggregation Data'!$L$315:$L$466,MATCH(LEFT(X463,255),LEFT('Disaggregation Data'!J$315:$J$466,255),0))),"")</f>
        <v/>
      </c>
      <c r="G463" s="493" t="str">
        <f t="array" ref="G463">IFERROR(IF(INDEX('Disaggregation Data'!$M$315:$M$466,MATCH(LEFT(X463,255),LEFT('Disaggregation Data'!$J$315:$J$466,255),0))=0,(E463/F463)*100,INDEX('Disaggregation Data'!$M$315:$M$466,MATCH(LEFT(X463,255),LEFT('Disaggregation Data'!J$315:$J$466,255),0))),"")</f>
        <v/>
      </c>
      <c r="H463" s="431" t="str">
        <f t="array" ref="H463">IFERROR(IF(INDEX('Disaggregation Data'!$N$315:$N$466,MATCH(LEFT(X463,255),LEFT('Disaggregation Data'!$J$315:$J$466,255),0))=0,"",INDEX('Disaggregation Data'!$N$315:$N$466,MATCH(LEFT(X463,255),LEFT('Disaggregation Data'!J$315:$J$466,255),0))),"")</f>
        <v/>
      </c>
      <c r="I463" s="431" t="str">
        <f t="array" ref="I463">IFERROR(IF(INDEX('Disaggregation Data'!$Q$315:$Q$466,MATCH(LEFT(X463,255),LEFT('Disaggregation Data'!$J$315:$J$466,255),0))=0,"",INDEX('Disaggregation Data'!$Q$315:$Q$466,MATCH(LEFT(X463,255),LEFT('Disaggregation Data'!J$315:$J$466,255),0))),"")</f>
        <v/>
      </c>
      <c r="J463" s="441" t="str">
        <f t="array" ref="J463">IFERROR(IF(INDEX('Disaggregation Data'!$R$315:$R$466,MATCH(LEFT(X463,255),LEFT('Disaggregation Data'!$J$315:$J$466,255),0))=0,"",INDEX('Disaggregation Data'!$R$315:$R$466,MATCH(LEFT(X463,255),LEFT('Disaggregation Data'!J$315:$J$466,255),0))),"")</f>
        <v/>
      </c>
      <c r="K463" s="526"/>
      <c r="L463" s="526"/>
      <c r="M463" s="526"/>
      <c r="N463" s="526"/>
      <c r="O463" s="526"/>
      <c r="P463" s="526"/>
      <c r="Q463" s="526"/>
      <c r="R463" s="526"/>
      <c r="S463" s="526"/>
      <c r="T463" s="526"/>
      <c r="U463" s="431" t="str">
        <f t="array" ref="U463">IFERROR(IF(INDEX('Disaggregation Data'!$O$315:$O$466,MATCH(LEFT(X463,255),LEFT('Disaggregation Data'!$J$315:$J$466,255),0))=0,"",INDEX('Disaggregation Data'!$O$315:$O$466,MATCH(LEFT(X463,255),LEFT('Disaggregation Data'!J$315:$J$466,255),0))),"")</f>
        <v/>
      </c>
      <c r="V463" s="441" t="str">
        <f t="array" ref="V463">IFERROR(IF(INDEX('Disaggregation Data'!$P$315:$P$466,MATCH(LEFT(X463,255),LEFT('Disaggregation Data'!$J$315:$J$466,255),0))=0,"",INDEX('Disaggregation Data'!$P$315:$P$466,MATCH(LEFT(X463,255),LEFT('Disaggregation Data'!J$315:$J$466,255),0))),"")</f>
        <v/>
      </c>
      <c r="W463" s="527"/>
      <c r="X463" s="527" t="str">
        <f t="shared" si="32"/>
        <v/>
      </c>
      <c r="Y463" s="527">
        <f t="shared" si="33"/>
        <v>46</v>
      </c>
      <c r="Z463" s="527" t="str">
        <f t="shared" si="34"/>
        <v/>
      </c>
      <c r="AA463" s="527" t="b">
        <f t="shared" si="35"/>
        <v>0</v>
      </c>
      <c r="AB463" s="527" t="s">
        <v>1818</v>
      </c>
      <c r="AC463" s="527" t="str">
        <f t="array" ref="AC463">IFERROR(IF(INDEX('Disaggregation Records'!$G$95:$G$183,MATCH(LEFT(Z463,255),LEFT('Disaggregation Records'!$D$95:$D$183,255),0))=0,"",INDEX('Disaggregation Records'!$G$95:$G$183,MATCH(LEFT(Z463,255),LEFT('Disaggregation Records'!$D$95:$D$183,255),0))),"")</f>
        <v/>
      </c>
      <c r="AD463" s="527" t="s">
        <v>730</v>
      </c>
      <c r="AE463" s="389"/>
      <c r="AF463" s="133"/>
      <c r="AG463" s="133"/>
    </row>
    <row r="464" spans="1:33" ht="47.15" customHeight="1" x14ac:dyDescent="0.45">
      <c r="A464" s="406">
        <v>14</v>
      </c>
      <c r="B464" s="425" t="str">
        <f>IFERROR(VLOOKUP(A464,'Coverage Indicators - Section D'!$A$10:$Y$27,25,FALSE),"")</f>
        <v/>
      </c>
      <c r="C464" s="525" t="str">
        <f t="array" ref="C464">IFERROR(IF(INDEX('Disaggregation Records'!$E$95:$E$183,MATCH(LEFT(Z464,255),LEFT('Disaggregation Records'!$D$95:$D$183,255),0))=0,"",INDEX('Disaggregation Records'!$E$95:$E$183,MATCH(LEFT(Z464,255),LEFT('Disaggregation Records'!$D$95:$D$183,255),0))),"")</f>
        <v/>
      </c>
      <c r="D464" s="525" t="str">
        <f t="array" ref="D464">IFERROR(IF(INDEX('Disaggregation Records'!$F$95:$F$183,MATCH(LEFT(Z464,255),LEFT('Disaggregation Records'!$D$95:$D$183,255),0))=0,"",INDEX('Disaggregation Records'!$F$95:$F$183,MATCH(LEFT(Z464,255),LEFT('Disaggregation Records'!$D$95:$D$183,255),0))),"")</f>
        <v/>
      </c>
      <c r="E464" s="427" t="str">
        <f t="array" ref="E464">IFERROR(IF(INDEX('Disaggregation Data'!$K$315:$K$466,MATCH(LEFT(X464,255),LEFT('Disaggregation Data'!$J$315:$J$466,255),0))=0,"",INDEX('Disaggregation Data'!$K$315:$K$466,MATCH(LEFT(X464,255),LEFT('Disaggregation Data'!J$315:$J$466,255),0))),"")</f>
        <v/>
      </c>
      <c r="F464" s="428" t="str">
        <f t="array" ref="F464">IFERROR(IF(INDEX('Disaggregation Data'!$L$315:$L$466,MATCH(LEFT(X464,255),LEFT('Disaggregation Data'!$J$315:$J$466,255),0))=0,"",INDEX('Disaggregation Data'!$L$315:$L$466,MATCH(LEFT(X464,255),LEFT('Disaggregation Data'!J$315:$J$466,255),0))),"")</f>
        <v/>
      </c>
      <c r="G464" s="493" t="str">
        <f t="array" ref="G464">IFERROR(IF(INDEX('Disaggregation Data'!$M$315:$M$466,MATCH(LEFT(X464,255),LEFT('Disaggregation Data'!$J$315:$J$466,255),0))=0,(E464/F464)*100,INDEX('Disaggregation Data'!$M$315:$M$466,MATCH(LEFT(X464,255),LEFT('Disaggregation Data'!J$315:$J$466,255),0))),"")</f>
        <v/>
      </c>
      <c r="H464" s="431" t="str">
        <f t="array" ref="H464">IFERROR(IF(INDEX('Disaggregation Data'!$N$315:$N$466,MATCH(LEFT(X464,255),LEFT('Disaggregation Data'!$J$315:$J$466,255),0))=0,"",INDEX('Disaggregation Data'!$N$315:$N$466,MATCH(LEFT(X464,255),LEFT('Disaggregation Data'!J$315:$J$466,255),0))),"")</f>
        <v/>
      </c>
      <c r="I464" s="431" t="str">
        <f t="array" ref="I464">IFERROR(IF(INDEX('Disaggregation Data'!$Q$315:$Q$466,MATCH(LEFT(X464,255),LEFT('Disaggregation Data'!$J$315:$J$466,255),0))=0,"",INDEX('Disaggregation Data'!$Q$315:$Q$466,MATCH(LEFT(X464,255),LEFT('Disaggregation Data'!J$315:$J$466,255),0))),"")</f>
        <v/>
      </c>
      <c r="J464" s="441" t="str">
        <f t="array" ref="J464">IFERROR(IF(INDEX('Disaggregation Data'!$R$315:$R$466,MATCH(LEFT(X464,255),LEFT('Disaggregation Data'!$J$315:$J$466,255),0))=0,"",INDEX('Disaggregation Data'!$R$315:$R$466,MATCH(LEFT(X464,255),LEFT('Disaggregation Data'!J$315:$J$466,255),0))),"")</f>
        <v/>
      </c>
      <c r="K464" s="526"/>
      <c r="L464" s="526"/>
      <c r="M464" s="526"/>
      <c r="N464" s="526"/>
      <c r="O464" s="526"/>
      <c r="P464" s="526"/>
      <c r="Q464" s="526"/>
      <c r="R464" s="526"/>
      <c r="S464" s="526"/>
      <c r="T464" s="526"/>
      <c r="U464" s="431" t="str">
        <f t="array" ref="U464">IFERROR(IF(INDEX('Disaggregation Data'!$O$315:$O$466,MATCH(LEFT(X464,255),LEFT('Disaggregation Data'!$J$315:$J$466,255),0))=0,"",INDEX('Disaggregation Data'!$O$315:$O$466,MATCH(LEFT(X464,255),LEFT('Disaggregation Data'!J$315:$J$466,255),0))),"")</f>
        <v/>
      </c>
      <c r="V464" s="441" t="str">
        <f t="array" ref="V464">IFERROR(IF(INDEX('Disaggregation Data'!$P$315:$P$466,MATCH(LEFT(X464,255),LEFT('Disaggregation Data'!$J$315:$J$466,255),0))=0,"",INDEX('Disaggregation Data'!$P$315:$P$466,MATCH(LEFT(X464,255),LEFT('Disaggregation Data'!J$315:$J$466,255),0))),"")</f>
        <v/>
      </c>
      <c r="W464" s="527"/>
      <c r="X464" s="527" t="str">
        <f t="shared" si="32"/>
        <v/>
      </c>
      <c r="Y464" s="527">
        <f t="shared" si="33"/>
        <v>47</v>
      </c>
      <c r="Z464" s="527" t="str">
        <f t="shared" si="34"/>
        <v/>
      </c>
      <c r="AA464" s="527" t="b">
        <f t="shared" si="35"/>
        <v>0</v>
      </c>
      <c r="AB464" s="527" t="s">
        <v>1819</v>
      </c>
      <c r="AC464" s="527" t="str">
        <f t="array" ref="AC464">IFERROR(IF(INDEX('Disaggregation Records'!$G$95:$G$183,MATCH(LEFT(Z464,255),LEFT('Disaggregation Records'!$D$95:$D$183,255),0))=0,"",INDEX('Disaggregation Records'!$G$95:$G$183,MATCH(LEFT(Z464,255),LEFT('Disaggregation Records'!$D$95:$D$183,255),0))),"")</f>
        <v/>
      </c>
      <c r="AD464" s="527" t="s">
        <v>730</v>
      </c>
      <c r="AE464" s="389"/>
      <c r="AF464" s="133"/>
      <c r="AG464" s="133"/>
    </row>
    <row r="465" spans="1:33" ht="47.15" customHeight="1" x14ac:dyDescent="0.45">
      <c r="A465" s="406">
        <v>14</v>
      </c>
      <c r="B465" s="425" t="str">
        <f>IFERROR(VLOOKUP(A465,'Coverage Indicators - Section D'!$A$10:$Y$27,25,FALSE),"")</f>
        <v/>
      </c>
      <c r="C465" s="525" t="str">
        <f t="array" ref="C465">IFERROR(IF(INDEX('Disaggregation Records'!$E$95:$E$183,MATCH(LEFT(Z465,255),LEFT('Disaggregation Records'!$D$95:$D$183,255),0))=0,"",INDEX('Disaggregation Records'!$E$95:$E$183,MATCH(LEFT(Z465,255),LEFT('Disaggregation Records'!$D$95:$D$183,255),0))),"")</f>
        <v/>
      </c>
      <c r="D465" s="525" t="str">
        <f t="array" ref="D465">IFERROR(IF(INDEX('Disaggregation Records'!$F$95:$F$183,MATCH(LEFT(Z465,255),LEFT('Disaggregation Records'!$D$95:$D$183,255),0))=0,"",INDEX('Disaggregation Records'!$F$95:$F$183,MATCH(LEFT(Z465,255),LEFT('Disaggregation Records'!$D$95:$D$183,255),0))),"")</f>
        <v/>
      </c>
      <c r="E465" s="427" t="str">
        <f t="array" ref="E465">IFERROR(IF(INDEX('Disaggregation Data'!$K$315:$K$466,MATCH(LEFT(X465,255),LEFT('Disaggregation Data'!$J$315:$J$466,255),0))=0,"",INDEX('Disaggregation Data'!$K$315:$K$466,MATCH(LEFT(X465,255),LEFT('Disaggregation Data'!J$315:$J$466,255),0))),"")</f>
        <v/>
      </c>
      <c r="F465" s="428" t="str">
        <f t="array" ref="F465">IFERROR(IF(INDEX('Disaggregation Data'!$L$315:$L$466,MATCH(LEFT(X465,255),LEFT('Disaggregation Data'!$J$315:$J$466,255),0))=0,"",INDEX('Disaggregation Data'!$L$315:$L$466,MATCH(LEFT(X465,255),LEFT('Disaggregation Data'!J$315:$J$466,255),0))),"")</f>
        <v/>
      </c>
      <c r="G465" s="493" t="str">
        <f t="array" ref="G465">IFERROR(IF(INDEX('Disaggregation Data'!$M$315:$M$466,MATCH(LEFT(X465,255),LEFT('Disaggregation Data'!$J$315:$J$466,255),0))=0,(E465/F465)*100,INDEX('Disaggregation Data'!$M$315:$M$466,MATCH(LEFT(X465,255),LEFT('Disaggregation Data'!J$315:$J$466,255),0))),"")</f>
        <v/>
      </c>
      <c r="H465" s="431" t="str">
        <f t="array" ref="H465">IFERROR(IF(INDEX('Disaggregation Data'!$N$315:$N$466,MATCH(LEFT(X465,255),LEFT('Disaggregation Data'!$J$315:$J$466,255),0))=0,"",INDEX('Disaggregation Data'!$N$315:$N$466,MATCH(LEFT(X465,255),LEFT('Disaggregation Data'!J$315:$J$466,255),0))),"")</f>
        <v/>
      </c>
      <c r="I465" s="431" t="str">
        <f t="array" ref="I465">IFERROR(IF(INDEX('Disaggregation Data'!$Q$315:$Q$466,MATCH(LEFT(X465,255),LEFT('Disaggregation Data'!$J$315:$J$466,255),0))=0,"",INDEX('Disaggregation Data'!$Q$315:$Q$466,MATCH(LEFT(X465,255),LEFT('Disaggregation Data'!J$315:$J$466,255),0))),"")</f>
        <v/>
      </c>
      <c r="J465" s="441" t="str">
        <f t="array" ref="J465">IFERROR(IF(INDEX('Disaggregation Data'!$R$315:$R$466,MATCH(LEFT(X465,255),LEFT('Disaggregation Data'!$J$315:$J$466,255),0))=0,"",INDEX('Disaggregation Data'!$R$315:$R$466,MATCH(LEFT(X465,255),LEFT('Disaggregation Data'!J$315:$J$466,255),0))),"")</f>
        <v/>
      </c>
      <c r="K465" s="526"/>
      <c r="L465" s="526"/>
      <c r="M465" s="526"/>
      <c r="N465" s="526"/>
      <c r="O465" s="526"/>
      <c r="P465" s="526"/>
      <c r="Q465" s="526"/>
      <c r="R465" s="526"/>
      <c r="S465" s="526"/>
      <c r="T465" s="526"/>
      <c r="U465" s="431" t="str">
        <f t="array" ref="U465">IFERROR(IF(INDEX('Disaggregation Data'!$O$315:$O$466,MATCH(LEFT(X465,255),LEFT('Disaggregation Data'!$J$315:$J$466,255),0))=0,"",INDEX('Disaggregation Data'!$O$315:$O$466,MATCH(LEFT(X465,255),LEFT('Disaggregation Data'!J$315:$J$466,255),0))),"")</f>
        <v/>
      </c>
      <c r="V465" s="441" t="str">
        <f t="array" ref="V465">IFERROR(IF(INDEX('Disaggregation Data'!$P$315:$P$466,MATCH(LEFT(X465,255),LEFT('Disaggregation Data'!$J$315:$J$466,255),0))=0,"",INDEX('Disaggregation Data'!$P$315:$P$466,MATCH(LEFT(X465,255),LEFT('Disaggregation Data'!J$315:$J$466,255),0))),"")</f>
        <v/>
      </c>
      <c r="W465" s="527"/>
      <c r="X465" s="527" t="str">
        <f t="shared" si="32"/>
        <v/>
      </c>
      <c r="Y465" s="527">
        <f t="shared" si="33"/>
        <v>48</v>
      </c>
      <c r="Z465" s="527" t="str">
        <f t="shared" si="34"/>
        <v/>
      </c>
      <c r="AA465" s="527" t="b">
        <f t="shared" si="35"/>
        <v>0</v>
      </c>
      <c r="AB465" s="527" t="s">
        <v>1820</v>
      </c>
      <c r="AC465" s="527" t="str">
        <f t="array" ref="AC465">IFERROR(IF(INDEX('Disaggregation Records'!$G$95:$G$183,MATCH(LEFT(Z465,255),LEFT('Disaggregation Records'!$D$95:$D$183,255),0))=0,"",INDEX('Disaggregation Records'!$G$95:$G$183,MATCH(LEFT(Z465,255),LEFT('Disaggregation Records'!$D$95:$D$183,255),0))),"")</f>
        <v/>
      </c>
      <c r="AD465" s="527" t="s">
        <v>730</v>
      </c>
      <c r="AE465" s="389"/>
      <c r="AF465" s="133"/>
      <c r="AG465" s="133"/>
    </row>
    <row r="466" spans="1:33" ht="47.15" customHeight="1" x14ac:dyDescent="0.45">
      <c r="A466" s="406">
        <v>14</v>
      </c>
      <c r="B466" s="425" t="str">
        <f>IFERROR(VLOOKUP(A466,'Coverage Indicators - Section D'!$A$10:$Y$27,25,FALSE),"")</f>
        <v/>
      </c>
      <c r="C466" s="525" t="str">
        <f t="array" ref="C466">IFERROR(IF(INDEX('Disaggregation Records'!$E$95:$E$183,MATCH(LEFT(Z466,255),LEFT('Disaggregation Records'!$D$95:$D$183,255),0))=0,"",INDEX('Disaggregation Records'!$E$95:$E$183,MATCH(LEFT(Z466,255),LEFT('Disaggregation Records'!$D$95:$D$183,255),0))),"")</f>
        <v/>
      </c>
      <c r="D466" s="525" t="str">
        <f t="array" ref="D466">IFERROR(IF(INDEX('Disaggregation Records'!$F$95:$F$183,MATCH(LEFT(Z466,255),LEFT('Disaggregation Records'!$D$95:$D$183,255),0))=0,"",INDEX('Disaggregation Records'!$F$95:$F$183,MATCH(LEFT(Z466,255),LEFT('Disaggregation Records'!$D$95:$D$183,255),0))),"")</f>
        <v/>
      </c>
      <c r="E466" s="427" t="str">
        <f t="array" ref="E466">IFERROR(IF(INDEX('Disaggregation Data'!$K$315:$K$466,MATCH(LEFT(X466,255),LEFT('Disaggregation Data'!$J$315:$J$466,255),0))=0,"",INDEX('Disaggregation Data'!$K$315:$K$466,MATCH(LEFT(X466,255),LEFT('Disaggregation Data'!J$315:$J$466,255),0))),"")</f>
        <v/>
      </c>
      <c r="F466" s="428" t="str">
        <f t="array" ref="F466">IFERROR(IF(INDEX('Disaggregation Data'!$L$315:$L$466,MATCH(LEFT(X466,255),LEFT('Disaggregation Data'!$J$315:$J$466,255),0))=0,"",INDEX('Disaggregation Data'!$L$315:$L$466,MATCH(LEFT(X466,255),LEFT('Disaggregation Data'!J$315:$J$466,255),0))),"")</f>
        <v/>
      </c>
      <c r="G466" s="493" t="str">
        <f t="array" ref="G466">IFERROR(IF(INDEX('Disaggregation Data'!$M$315:$M$466,MATCH(LEFT(X466,255),LEFT('Disaggregation Data'!$J$315:$J$466,255),0))=0,(E466/F466)*100,INDEX('Disaggregation Data'!$M$315:$M$466,MATCH(LEFT(X466,255),LEFT('Disaggregation Data'!J$315:$J$466,255),0))),"")</f>
        <v/>
      </c>
      <c r="H466" s="431" t="str">
        <f t="array" ref="H466">IFERROR(IF(INDEX('Disaggregation Data'!$N$315:$N$466,MATCH(LEFT(X466,255),LEFT('Disaggregation Data'!$J$315:$J$466,255),0))=0,"",INDEX('Disaggregation Data'!$N$315:$N$466,MATCH(LEFT(X466,255),LEFT('Disaggregation Data'!J$315:$J$466,255),0))),"")</f>
        <v/>
      </c>
      <c r="I466" s="431" t="str">
        <f t="array" ref="I466">IFERROR(IF(INDEX('Disaggregation Data'!$Q$315:$Q$466,MATCH(LEFT(X466,255),LEFT('Disaggregation Data'!$J$315:$J$466,255),0))=0,"",INDEX('Disaggregation Data'!$Q$315:$Q$466,MATCH(LEFT(X466,255),LEFT('Disaggregation Data'!J$315:$J$466,255),0))),"")</f>
        <v/>
      </c>
      <c r="J466" s="441" t="str">
        <f t="array" ref="J466">IFERROR(IF(INDEX('Disaggregation Data'!$R$315:$R$466,MATCH(LEFT(X466,255),LEFT('Disaggregation Data'!$J$315:$J$466,255),0))=0,"",INDEX('Disaggregation Data'!$R$315:$R$466,MATCH(LEFT(X466,255),LEFT('Disaggregation Data'!J$315:$J$466,255),0))),"")</f>
        <v/>
      </c>
      <c r="K466" s="526"/>
      <c r="L466" s="526"/>
      <c r="M466" s="526"/>
      <c r="N466" s="526"/>
      <c r="O466" s="526"/>
      <c r="P466" s="526"/>
      <c r="Q466" s="526"/>
      <c r="R466" s="526"/>
      <c r="S466" s="526"/>
      <c r="T466" s="526"/>
      <c r="U466" s="431" t="str">
        <f t="array" ref="U466">IFERROR(IF(INDEX('Disaggregation Data'!$O$315:$O$466,MATCH(LEFT(X466,255),LEFT('Disaggregation Data'!$J$315:$J$466,255),0))=0,"",INDEX('Disaggregation Data'!$O$315:$O$466,MATCH(LEFT(X466,255),LEFT('Disaggregation Data'!J$315:$J$466,255),0))),"")</f>
        <v/>
      </c>
      <c r="V466" s="441" t="str">
        <f t="array" ref="V466">IFERROR(IF(INDEX('Disaggregation Data'!$P$315:$P$466,MATCH(LEFT(X466,255),LEFT('Disaggregation Data'!$J$315:$J$466,255),0))=0,"",INDEX('Disaggregation Data'!$P$315:$P$466,MATCH(LEFT(X466,255),LEFT('Disaggregation Data'!J$315:$J$466,255),0))),"")</f>
        <v/>
      </c>
      <c r="W466" s="527"/>
      <c r="X466" s="527" t="str">
        <f t="shared" si="32"/>
        <v/>
      </c>
      <c r="Y466" s="527">
        <f t="shared" si="33"/>
        <v>49</v>
      </c>
      <c r="Z466" s="527" t="str">
        <f t="shared" si="34"/>
        <v/>
      </c>
      <c r="AA466" s="527" t="b">
        <f t="shared" si="35"/>
        <v>0</v>
      </c>
      <c r="AB466" s="527" t="s">
        <v>1821</v>
      </c>
      <c r="AC466" s="527" t="str">
        <f t="array" ref="AC466">IFERROR(IF(INDEX('Disaggregation Records'!$G$95:$G$183,MATCH(LEFT(Z466,255),LEFT('Disaggregation Records'!$D$95:$D$183,255),0))=0,"",INDEX('Disaggregation Records'!$G$95:$G$183,MATCH(LEFT(Z466,255),LEFT('Disaggregation Records'!$D$95:$D$183,255),0))),"")</f>
        <v/>
      </c>
      <c r="AD466" s="527" t="s">
        <v>730</v>
      </c>
      <c r="AE466" s="389"/>
      <c r="AF466" s="133"/>
      <c r="AG466" s="133"/>
    </row>
    <row r="467" spans="1:33" ht="47.15" customHeight="1" x14ac:dyDescent="0.45">
      <c r="A467" s="406">
        <v>15</v>
      </c>
      <c r="B467" s="425" t="str">
        <f>IFERROR(VLOOKUP(A467,'Coverage Indicators - Section D'!$A$10:$Y$27,25,FALSE),"")</f>
        <v/>
      </c>
      <c r="C467" s="525" t="str">
        <f t="array" ref="C467">IFERROR(IF(INDEX('Disaggregation Records'!$E$95:$E$183,MATCH(LEFT(Z467,255),LEFT('Disaggregation Records'!$D$95:$D$183,255),0))=0,"",INDEX('Disaggregation Records'!$E$95:$E$183,MATCH(LEFT(Z467,255),LEFT('Disaggregation Records'!$D$95:$D$183,255),0))),"")</f>
        <v/>
      </c>
      <c r="D467" s="525" t="str">
        <f t="array" ref="D467">IFERROR(IF(INDEX('Disaggregation Records'!$F$95:$F$183,MATCH(LEFT(Z467,255),LEFT('Disaggregation Records'!$D$95:$D$183,255),0))=0,"",INDEX('Disaggregation Records'!$F$95:$F$183,MATCH(LEFT(Z467,255),LEFT('Disaggregation Records'!$D$95:$D$183,255),0))),"")</f>
        <v/>
      </c>
      <c r="E467" s="427" t="str">
        <f t="array" ref="E467">IFERROR(IF(INDEX('Disaggregation Data'!$K$315:$K$466,MATCH(LEFT(X467,255),LEFT('Disaggregation Data'!$J$315:$J$466,255),0))=0,"",INDEX('Disaggregation Data'!$K$315:$K$466,MATCH(LEFT(X467,255),LEFT('Disaggregation Data'!J$315:$J$466,255),0))),"")</f>
        <v/>
      </c>
      <c r="F467" s="428" t="str">
        <f t="array" ref="F467">IFERROR(IF(INDEX('Disaggregation Data'!$L$315:$L$466,MATCH(LEFT(X467,255),LEFT('Disaggregation Data'!$J$315:$J$466,255),0))=0,"",INDEX('Disaggregation Data'!$L$315:$L$466,MATCH(LEFT(X467,255),LEFT('Disaggregation Data'!J$315:$J$466,255),0))),"")</f>
        <v/>
      </c>
      <c r="G467" s="493" t="str">
        <f t="array" ref="G467">IFERROR(IF(INDEX('Disaggregation Data'!$M$315:$M$466,MATCH(LEFT(X467,255),LEFT('Disaggregation Data'!$J$315:$J$466,255),0))=0,(E467/F467)*100,INDEX('Disaggregation Data'!$M$315:$M$466,MATCH(LEFT(X467,255),LEFT('Disaggregation Data'!J$315:$J$466,255),0))),"")</f>
        <v/>
      </c>
      <c r="H467" s="431" t="str">
        <f t="array" ref="H467">IFERROR(IF(INDEX('Disaggregation Data'!$N$315:$N$466,MATCH(LEFT(X467,255),LEFT('Disaggregation Data'!$J$315:$J$466,255),0))=0,"",INDEX('Disaggregation Data'!$N$315:$N$466,MATCH(LEFT(X467,255),LEFT('Disaggregation Data'!J$315:$J$466,255),0))),"")</f>
        <v/>
      </c>
      <c r="I467" s="431" t="str">
        <f t="array" ref="I467">IFERROR(IF(INDEX('Disaggregation Data'!$Q$315:$Q$466,MATCH(LEFT(X467,255),LEFT('Disaggregation Data'!$J$315:$J$466,255),0))=0,"",INDEX('Disaggregation Data'!$Q$315:$Q$466,MATCH(LEFT(X467,255),LEFT('Disaggregation Data'!J$315:$J$466,255),0))),"")</f>
        <v/>
      </c>
      <c r="J467" s="441" t="str">
        <f t="array" ref="J467">IFERROR(IF(INDEX('Disaggregation Data'!$R$315:$R$466,MATCH(LEFT(X467,255),LEFT('Disaggregation Data'!$J$315:$J$466,255),0))=0,"",INDEX('Disaggregation Data'!$R$315:$R$466,MATCH(LEFT(X467,255),LEFT('Disaggregation Data'!J$315:$J$466,255),0))),"")</f>
        <v/>
      </c>
      <c r="K467" s="526"/>
      <c r="L467" s="526"/>
      <c r="M467" s="526"/>
      <c r="N467" s="526"/>
      <c r="O467" s="526"/>
      <c r="P467" s="526"/>
      <c r="Q467" s="526"/>
      <c r="R467" s="526"/>
      <c r="S467" s="526"/>
      <c r="T467" s="526"/>
      <c r="U467" s="431" t="str">
        <f t="array" ref="U467">IFERROR(IF(INDEX('Disaggregation Data'!$O$315:$O$466,MATCH(LEFT(X467,255),LEFT('Disaggregation Data'!$J$315:$J$466,255),0))=0,"",INDEX('Disaggregation Data'!$O$315:$O$466,MATCH(LEFT(X467,255),LEFT('Disaggregation Data'!J$315:$J$466,255),0))),"")</f>
        <v/>
      </c>
      <c r="V467" s="441" t="str">
        <f t="array" ref="V467">IFERROR(IF(INDEX('Disaggregation Data'!$P$315:$P$466,MATCH(LEFT(X467,255),LEFT('Disaggregation Data'!$J$315:$J$466,255),0))=0,"",INDEX('Disaggregation Data'!$P$315:$P$466,MATCH(LEFT(X467,255),LEFT('Disaggregation Data'!J$315:$J$466,255),0))),"")</f>
        <v/>
      </c>
      <c r="W467" s="527"/>
      <c r="X467" s="527" t="str">
        <f t="shared" si="32"/>
        <v/>
      </c>
      <c r="Y467" s="527">
        <f t="shared" si="33"/>
        <v>50</v>
      </c>
      <c r="Z467" s="527" t="str">
        <f t="shared" si="34"/>
        <v/>
      </c>
      <c r="AA467" s="527" t="b">
        <f t="shared" si="35"/>
        <v>0</v>
      </c>
      <c r="AB467" s="527" t="s">
        <v>1822</v>
      </c>
      <c r="AC467" s="527" t="str">
        <f t="array" ref="AC467">IFERROR(IF(INDEX('Disaggregation Records'!$G$95:$G$183,MATCH(LEFT(Z467,255),LEFT('Disaggregation Records'!$D$95:$D$183,255),0))=0,"",INDEX('Disaggregation Records'!$G$95:$G$183,MATCH(LEFT(Z467,255),LEFT('Disaggregation Records'!$D$95:$D$183,255),0))),"")</f>
        <v/>
      </c>
      <c r="AD467" s="527" t="s">
        <v>731</v>
      </c>
      <c r="AE467" s="389"/>
      <c r="AF467" s="133"/>
      <c r="AG467" s="133"/>
    </row>
    <row r="468" spans="1:33" ht="47.15" customHeight="1" x14ac:dyDescent="0.45">
      <c r="A468" s="406">
        <v>15</v>
      </c>
      <c r="B468" s="425" t="str">
        <f>IFERROR(VLOOKUP(A468,'Coverage Indicators - Section D'!$A$10:$Y$27,25,FALSE),"")</f>
        <v/>
      </c>
      <c r="C468" s="525" t="str">
        <f t="array" ref="C468">IFERROR(IF(INDEX('Disaggregation Records'!$E$95:$E$183,MATCH(LEFT(Z468,255),LEFT('Disaggregation Records'!$D$95:$D$183,255),0))=0,"",INDEX('Disaggregation Records'!$E$95:$E$183,MATCH(LEFT(Z468,255),LEFT('Disaggregation Records'!$D$95:$D$183,255),0))),"")</f>
        <v/>
      </c>
      <c r="D468" s="525" t="str">
        <f t="array" ref="D468">IFERROR(IF(INDEX('Disaggregation Records'!$F$95:$F$183,MATCH(LEFT(Z468,255),LEFT('Disaggregation Records'!$D$95:$D$183,255),0))=0,"",INDEX('Disaggregation Records'!$F$95:$F$183,MATCH(LEFT(Z468,255),LEFT('Disaggregation Records'!$D$95:$D$183,255),0))),"")</f>
        <v/>
      </c>
      <c r="E468" s="427" t="str">
        <f t="array" ref="E468">IFERROR(IF(INDEX('Disaggregation Data'!$K$315:$K$466,MATCH(LEFT(X468,255),LEFT('Disaggregation Data'!$J$315:$J$466,255),0))=0,"",INDEX('Disaggregation Data'!$K$315:$K$466,MATCH(LEFT(X468,255),LEFT('Disaggregation Data'!J$315:$J$466,255),0))),"")</f>
        <v/>
      </c>
      <c r="F468" s="428" t="str">
        <f t="array" ref="F468">IFERROR(IF(INDEX('Disaggregation Data'!$L$315:$L$466,MATCH(LEFT(X468,255),LEFT('Disaggregation Data'!$J$315:$J$466,255),0))=0,"",INDEX('Disaggregation Data'!$L$315:$L$466,MATCH(LEFT(X468,255),LEFT('Disaggregation Data'!J$315:$J$466,255),0))),"")</f>
        <v/>
      </c>
      <c r="G468" s="493" t="str">
        <f t="array" ref="G468">IFERROR(IF(INDEX('Disaggregation Data'!$M$315:$M$466,MATCH(LEFT(X468,255),LEFT('Disaggregation Data'!$J$315:$J$466,255),0))=0,(E468/F468)*100,INDEX('Disaggregation Data'!$M$315:$M$466,MATCH(LEFT(X468,255),LEFT('Disaggregation Data'!J$315:$J$466,255),0))),"")</f>
        <v/>
      </c>
      <c r="H468" s="431" t="str">
        <f t="array" ref="H468">IFERROR(IF(INDEX('Disaggregation Data'!$N$315:$N$466,MATCH(LEFT(X468,255),LEFT('Disaggregation Data'!$J$315:$J$466,255),0))=0,"",INDEX('Disaggregation Data'!$N$315:$N$466,MATCH(LEFT(X468,255),LEFT('Disaggregation Data'!J$315:$J$466,255),0))),"")</f>
        <v/>
      </c>
      <c r="I468" s="431" t="str">
        <f t="array" ref="I468">IFERROR(IF(INDEX('Disaggregation Data'!$Q$315:$Q$466,MATCH(LEFT(X468,255),LEFT('Disaggregation Data'!$J$315:$J$466,255),0))=0,"",INDEX('Disaggregation Data'!$Q$315:$Q$466,MATCH(LEFT(X468,255),LEFT('Disaggregation Data'!J$315:$J$466,255),0))),"")</f>
        <v/>
      </c>
      <c r="J468" s="441" t="str">
        <f t="array" ref="J468">IFERROR(IF(INDEX('Disaggregation Data'!$R$315:$R$466,MATCH(LEFT(X468,255),LEFT('Disaggregation Data'!$J$315:$J$466,255),0))=0,"",INDEX('Disaggregation Data'!$R$315:$R$466,MATCH(LEFT(X468,255),LEFT('Disaggregation Data'!J$315:$J$466,255),0))),"")</f>
        <v/>
      </c>
      <c r="K468" s="526"/>
      <c r="L468" s="526"/>
      <c r="M468" s="526"/>
      <c r="N468" s="526"/>
      <c r="O468" s="526"/>
      <c r="P468" s="526"/>
      <c r="Q468" s="526"/>
      <c r="R468" s="526"/>
      <c r="S468" s="526"/>
      <c r="T468" s="526"/>
      <c r="U468" s="431" t="str">
        <f t="array" ref="U468">IFERROR(IF(INDEX('Disaggregation Data'!$O$315:$O$466,MATCH(LEFT(X468,255),LEFT('Disaggregation Data'!$J$315:$J$466,255),0))=0,"",INDEX('Disaggregation Data'!$O$315:$O$466,MATCH(LEFT(X468,255),LEFT('Disaggregation Data'!J$315:$J$466,255),0))),"")</f>
        <v/>
      </c>
      <c r="V468" s="441" t="str">
        <f t="array" ref="V468">IFERROR(IF(INDEX('Disaggregation Data'!$P$315:$P$466,MATCH(LEFT(X468,255),LEFT('Disaggregation Data'!$J$315:$J$466,255),0))=0,"",INDEX('Disaggregation Data'!$P$315:$P$466,MATCH(LEFT(X468,255),LEFT('Disaggregation Data'!J$315:$J$466,255),0))),"")</f>
        <v/>
      </c>
      <c r="W468" s="527"/>
      <c r="X468" s="527" t="str">
        <f t="shared" si="32"/>
        <v/>
      </c>
      <c r="Y468" s="527">
        <f t="shared" si="33"/>
        <v>51</v>
      </c>
      <c r="Z468" s="527" t="str">
        <f t="shared" si="34"/>
        <v/>
      </c>
      <c r="AA468" s="527" t="b">
        <f t="shared" si="35"/>
        <v>0</v>
      </c>
      <c r="AB468" s="527" t="s">
        <v>1823</v>
      </c>
      <c r="AC468" s="527" t="str">
        <f t="array" ref="AC468">IFERROR(IF(INDEX('Disaggregation Records'!$G$95:$G$183,MATCH(LEFT(Z468,255),LEFT('Disaggregation Records'!$D$95:$D$183,255),0))=0,"",INDEX('Disaggregation Records'!$G$95:$G$183,MATCH(LEFT(Z468,255),LEFT('Disaggregation Records'!$D$95:$D$183,255),0))),"")</f>
        <v/>
      </c>
      <c r="AD468" s="527" t="s">
        <v>731</v>
      </c>
      <c r="AE468" s="389"/>
      <c r="AF468" s="133"/>
      <c r="AG468" s="133"/>
    </row>
    <row r="469" spans="1:33" ht="47.15" customHeight="1" x14ac:dyDescent="0.45">
      <c r="A469" s="406">
        <v>15</v>
      </c>
      <c r="B469" s="425" t="str">
        <f>IFERROR(VLOOKUP(A469,'Coverage Indicators - Section D'!$A$10:$Y$27,25,FALSE),"")</f>
        <v/>
      </c>
      <c r="C469" s="525" t="str">
        <f t="array" ref="C469">IFERROR(IF(INDEX('Disaggregation Records'!$E$95:$E$183,MATCH(LEFT(Z469,255),LEFT('Disaggregation Records'!$D$95:$D$183,255),0))=0,"",INDEX('Disaggregation Records'!$E$95:$E$183,MATCH(LEFT(Z469,255),LEFT('Disaggregation Records'!$D$95:$D$183,255),0))),"")</f>
        <v/>
      </c>
      <c r="D469" s="525" t="str">
        <f t="array" ref="D469">IFERROR(IF(INDEX('Disaggregation Records'!$F$95:$F$183,MATCH(LEFT(Z469,255),LEFT('Disaggregation Records'!$D$95:$D$183,255),0))=0,"",INDEX('Disaggregation Records'!$F$95:$F$183,MATCH(LEFT(Z469,255),LEFT('Disaggregation Records'!$D$95:$D$183,255),0))),"")</f>
        <v/>
      </c>
      <c r="E469" s="427" t="str">
        <f t="array" ref="E469">IFERROR(IF(INDEX('Disaggregation Data'!$K$315:$K$466,MATCH(LEFT(X469,255),LEFT('Disaggregation Data'!$J$315:$J$466,255),0))=0,"",INDEX('Disaggregation Data'!$K$315:$K$466,MATCH(LEFT(X469,255),LEFT('Disaggregation Data'!J$315:$J$466,255),0))),"")</f>
        <v/>
      </c>
      <c r="F469" s="428" t="str">
        <f t="array" ref="F469">IFERROR(IF(INDEX('Disaggregation Data'!$L$315:$L$466,MATCH(LEFT(X469,255),LEFT('Disaggregation Data'!$J$315:$J$466,255),0))=0,"",INDEX('Disaggregation Data'!$L$315:$L$466,MATCH(LEFT(X469,255),LEFT('Disaggregation Data'!J$315:$J$466,255),0))),"")</f>
        <v/>
      </c>
      <c r="G469" s="493" t="str">
        <f t="array" ref="G469">IFERROR(IF(INDEX('Disaggregation Data'!$M$315:$M$466,MATCH(LEFT(X469,255),LEFT('Disaggregation Data'!$J$315:$J$466,255),0))=0,(E469/F469)*100,INDEX('Disaggregation Data'!$M$315:$M$466,MATCH(LEFT(X469,255),LEFT('Disaggregation Data'!J$315:$J$466,255),0))),"")</f>
        <v/>
      </c>
      <c r="H469" s="431" t="str">
        <f t="array" ref="H469">IFERROR(IF(INDEX('Disaggregation Data'!$N$315:$N$466,MATCH(LEFT(X469,255),LEFT('Disaggregation Data'!$J$315:$J$466,255),0))=0,"",INDEX('Disaggregation Data'!$N$315:$N$466,MATCH(LEFT(X469,255),LEFT('Disaggregation Data'!J$315:$J$466,255),0))),"")</f>
        <v/>
      </c>
      <c r="I469" s="431" t="str">
        <f t="array" ref="I469">IFERROR(IF(INDEX('Disaggregation Data'!$Q$315:$Q$466,MATCH(LEFT(X469,255),LEFT('Disaggregation Data'!$J$315:$J$466,255),0))=0,"",INDEX('Disaggregation Data'!$Q$315:$Q$466,MATCH(LEFT(X469,255),LEFT('Disaggregation Data'!J$315:$J$466,255),0))),"")</f>
        <v/>
      </c>
      <c r="J469" s="441" t="str">
        <f t="array" ref="J469">IFERROR(IF(INDEX('Disaggregation Data'!$R$315:$R$466,MATCH(LEFT(X469,255),LEFT('Disaggregation Data'!$J$315:$J$466,255),0))=0,"",INDEX('Disaggregation Data'!$R$315:$R$466,MATCH(LEFT(X469,255),LEFT('Disaggregation Data'!J$315:$J$466,255),0))),"")</f>
        <v/>
      </c>
      <c r="K469" s="526"/>
      <c r="L469" s="526"/>
      <c r="M469" s="526"/>
      <c r="N469" s="526"/>
      <c r="O469" s="526"/>
      <c r="P469" s="526"/>
      <c r="Q469" s="526"/>
      <c r="R469" s="526"/>
      <c r="S469" s="526"/>
      <c r="T469" s="526"/>
      <c r="U469" s="431" t="str">
        <f t="array" ref="U469">IFERROR(IF(INDEX('Disaggregation Data'!$O$315:$O$466,MATCH(LEFT(X469,255),LEFT('Disaggregation Data'!$J$315:$J$466,255),0))=0,"",INDEX('Disaggregation Data'!$O$315:$O$466,MATCH(LEFT(X469,255),LEFT('Disaggregation Data'!J$315:$J$466,255),0))),"")</f>
        <v/>
      </c>
      <c r="V469" s="441" t="str">
        <f t="array" ref="V469">IFERROR(IF(INDEX('Disaggregation Data'!$P$315:$P$466,MATCH(LEFT(X469,255),LEFT('Disaggregation Data'!$J$315:$J$466,255),0))=0,"",INDEX('Disaggregation Data'!$P$315:$P$466,MATCH(LEFT(X469,255),LEFT('Disaggregation Data'!J$315:$J$466,255),0))),"")</f>
        <v/>
      </c>
      <c r="W469" s="527"/>
      <c r="X469" s="527" t="str">
        <f t="shared" si="32"/>
        <v/>
      </c>
      <c r="Y469" s="527">
        <f t="shared" si="33"/>
        <v>52</v>
      </c>
      <c r="Z469" s="527" t="str">
        <f t="shared" si="34"/>
        <v/>
      </c>
      <c r="AA469" s="527" t="b">
        <f t="shared" si="35"/>
        <v>0</v>
      </c>
      <c r="AB469" s="527" t="s">
        <v>1824</v>
      </c>
      <c r="AC469" s="527" t="str">
        <f t="array" ref="AC469">IFERROR(IF(INDEX('Disaggregation Records'!$G$95:$G$183,MATCH(LEFT(Z469,255),LEFT('Disaggregation Records'!$D$95:$D$183,255),0))=0,"",INDEX('Disaggregation Records'!$G$95:$G$183,MATCH(LEFT(Z469,255),LEFT('Disaggregation Records'!$D$95:$D$183,255),0))),"")</f>
        <v/>
      </c>
      <c r="AD469" s="527" t="s">
        <v>731</v>
      </c>
      <c r="AE469" s="389"/>
      <c r="AF469" s="133"/>
      <c r="AG469" s="133"/>
    </row>
    <row r="470" spans="1:33" ht="47.15" customHeight="1" x14ac:dyDescent="0.45">
      <c r="A470" s="406">
        <v>15</v>
      </c>
      <c r="B470" s="425" t="str">
        <f>IFERROR(VLOOKUP(A470,'Coverage Indicators - Section D'!$A$10:$Y$27,25,FALSE),"")</f>
        <v/>
      </c>
      <c r="C470" s="525" t="str">
        <f t="array" ref="C470">IFERROR(IF(INDEX('Disaggregation Records'!$E$95:$E$183,MATCH(LEFT(Z470,255),LEFT('Disaggregation Records'!$D$95:$D$183,255),0))=0,"",INDEX('Disaggregation Records'!$E$95:$E$183,MATCH(LEFT(Z470,255),LEFT('Disaggregation Records'!$D$95:$D$183,255),0))),"")</f>
        <v/>
      </c>
      <c r="D470" s="525" t="str">
        <f t="array" ref="D470">IFERROR(IF(INDEX('Disaggregation Records'!$F$95:$F$183,MATCH(LEFT(Z470,255),LEFT('Disaggregation Records'!$D$95:$D$183,255),0))=0,"",INDEX('Disaggregation Records'!$F$95:$F$183,MATCH(LEFT(Z470,255),LEFT('Disaggregation Records'!$D$95:$D$183,255),0))),"")</f>
        <v/>
      </c>
      <c r="E470" s="427" t="str">
        <f t="array" ref="E470">IFERROR(IF(INDEX('Disaggregation Data'!$K$315:$K$466,MATCH(LEFT(X470,255),LEFT('Disaggregation Data'!$J$315:$J$466,255),0))=0,"",INDEX('Disaggregation Data'!$K$315:$K$466,MATCH(LEFT(X470,255),LEFT('Disaggregation Data'!J$315:$J$466,255),0))),"")</f>
        <v/>
      </c>
      <c r="F470" s="428" t="str">
        <f t="array" ref="F470">IFERROR(IF(INDEX('Disaggregation Data'!$L$315:$L$466,MATCH(LEFT(X470,255),LEFT('Disaggregation Data'!$J$315:$J$466,255),0))=0,"",INDEX('Disaggregation Data'!$L$315:$L$466,MATCH(LEFT(X470,255),LEFT('Disaggregation Data'!J$315:$J$466,255),0))),"")</f>
        <v/>
      </c>
      <c r="G470" s="493" t="str">
        <f t="array" ref="G470">IFERROR(IF(INDEX('Disaggregation Data'!$M$315:$M$466,MATCH(LEFT(X470,255),LEFT('Disaggregation Data'!$J$315:$J$466,255),0))=0,(E470/F470)*100,INDEX('Disaggregation Data'!$M$315:$M$466,MATCH(LEFT(X470,255),LEFT('Disaggregation Data'!J$315:$J$466,255),0))),"")</f>
        <v/>
      </c>
      <c r="H470" s="431" t="str">
        <f t="array" ref="H470">IFERROR(IF(INDEX('Disaggregation Data'!$N$315:$N$466,MATCH(LEFT(X470,255),LEFT('Disaggregation Data'!$J$315:$J$466,255),0))=0,"",INDEX('Disaggregation Data'!$N$315:$N$466,MATCH(LEFT(X470,255),LEFT('Disaggregation Data'!J$315:$J$466,255),0))),"")</f>
        <v/>
      </c>
      <c r="I470" s="431" t="str">
        <f t="array" ref="I470">IFERROR(IF(INDEX('Disaggregation Data'!$Q$315:$Q$466,MATCH(LEFT(X470,255),LEFT('Disaggregation Data'!$J$315:$J$466,255),0))=0,"",INDEX('Disaggregation Data'!$Q$315:$Q$466,MATCH(LEFT(X470,255),LEFT('Disaggregation Data'!J$315:$J$466,255),0))),"")</f>
        <v/>
      </c>
      <c r="J470" s="441" t="str">
        <f t="array" ref="J470">IFERROR(IF(INDEX('Disaggregation Data'!$R$315:$R$466,MATCH(LEFT(X470,255),LEFT('Disaggregation Data'!$J$315:$J$466,255),0))=0,"",INDEX('Disaggregation Data'!$R$315:$R$466,MATCH(LEFT(X470,255),LEFT('Disaggregation Data'!J$315:$J$466,255),0))),"")</f>
        <v/>
      </c>
      <c r="K470" s="526"/>
      <c r="L470" s="526"/>
      <c r="M470" s="526"/>
      <c r="N470" s="526"/>
      <c r="O470" s="526"/>
      <c r="P470" s="526"/>
      <c r="Q470" s="526"/>
      <c r="R470" s="526"/>
      <c r="S470" s="526"/>
      <c r="T470" s="526"/>
      <c r="U470" s="431" t="str">
        <f t="array" ref="U470">IFERROR(IF(INDEX('Disaggregation Data'!$O$315:$O$466,MATCH(LEFT(X470,255),LEFT('Disaggregation Data'!$J$315:$J$466,255),0))=0,"",INDEX('Disaggregation Data'!$O$315:$O$466,MATCH(LEFT(X470,255),LEFT('Disaggregation Data'!J$315:$J$466,255),0))),"")</f>
        <v/>
      </c>
      <c r="V470" s="441" t="str">
        <f t="array" ref="V470">IFERROR(IF(INDEX('Disaggregation Data'!$P$315:$P$466,MATCH(LEFT(X470,255),LEFT('Disaggregation Data'!$J$315:$J$466,255),0))=0,"",INDEX('Disaggregation Data'!$P$315:$P$466,MATCH(LEFT(X470,255),LEFT('Disaggregation Data'!J$315:$J$466,255),0))),"")</f>
        <v/>
      </c>
      <c r="W470" s="527"/>
      <c r="X470" s="527" t="str">
        <f t="shared" si="32"/>
        <v/>
      </c>
      <c r="Y470" s="527">
        <f t="shared" si="33"/>
        <v>53</v>
      </c>
      <c r="Z470" s="527" t="str">
        <f t="shared" si="34"/>
        <v/>
      </c>
      <c r="AA470" s="527" t="b">
        <f t="shared" si="35"/>
        <v>0</v>
      </c>
      <c r="AB470" s="527" t="s">
        <v>1825</v>
      </c>
      <c r="AC470" s="527" t="str">
        <f t="array" ref="AC470">IFERROR(IF(INDEX('Disaggregation Records'!$G$95:$G$183,MATCH(LEFT(Z470,255),LEFT('Disaggregation Records'!$D$95:$D$183,255),0))=0,"",INDEX('Disaggregation Records'!$G$95:$G$183,MATCH(LEFT(Z470,255),LEFT('Disaggregation Records'!$D$95:$D$183,255),0))),"")</f>
        <v/>
      </c>
      <c r="AD470" s="527" t="s">
        <v>731</v>
      </c>
      <c r="AE470" s="389"/>
      <c r="AF470" s="133"/>
      <c r="AG470" s="133"/>
    </row>
    <row r="471" spans="1:33" ht="47.15" customHeight="1" x14ac:dyDescent="0.45">
      <c r="A471" s="406">
        <v>15</v>
      </c>
      <c r="B471" s="425" t="str">
        <f>IFERROR(VLOOKUP(A471,'Coverage Indicators - Section D'!$A$10:$Y$27,25,FALSE),"")</f>
        <v/>
      </c>
      <c r="C471" s="525" t="str">
        <f t="array" ref="C471">IFERROR(IF(INDEX('Disaggregation Records'!$E$95:$E$183,MATCH(LEFT(Z471,255),LEFT('Disaggregation Records'!$D$95:$D$183,255),0))=0,"",INDEX('Disaggregation Records'!$E$95:$E$183,MATCH(LEFT(Z471,255),LEFT('Disaggregation Records'!$D$95:$D$183,255),0))),"")</f>
        <v/>
      </c>
      <c r="D471" s="525" t="str">
        <f t="array" ref="D471">IFERROR(IF(INDEX('Disaggregation Records'!$F$95:$F$183,MATCH(LEFT(Z471,255),LEFT('Disaggregation Records'!$D$95:$D$183,255),0))=0,"",INDEX('Disaggregation Records'!$F$95:$F$183,MATCH(LEFT(Z471,255),LEFT('Disaggregation Records'!$D$95:$D$183,255),0))),"")</f>
        <v/>
      </c>
      <c r="E471" s="427" t="str">
        <f t="array" ref="E471">IFERROR(IF(INDEX('Disaggregation Data'!$K$315:$K$466,MATCH(LEFT(X471,255),LEFT('Disaggregation Data'!$J$315:$J$466,255),0))=0,"",INDEX('Disaggregation Data'!$K$315:$K$466,MATCH(LEFT(X471,255),LEFT('Disaggregation Data'!J$315:$J$466,255),0))),"")</f>
        <v/>
      </c>
      <c r="F471" s="428" t="str">
        <f t="array" ref="F471">IFERROR(IF(INDEX('Disaggregation Data'!$L$315:$L$466,MATCH(LEFT(X471,255),LEFT('Disaggregation Data'!$J$315:$J$466,255),0))=0,"",INDEX('Disaggregation Data'!$L$315:$L$466,MATCH(LEFT(X471,255),LEFT('Disaggregation Data'!J$315:$J$466,255),0))),"")</f>
        <v/>
      </c>
      <c r="G471" s="493" t="str">
        <f t="array" ref="G471">IFERROR(IF(INDEX('Disaggregation Data'!$M$315:$M$466,MATCH(LEFT(X471,255),LEFT('Disaggregation Data'!$J$315:$J$466,255),0))=0,(E471/F471)*100,INDEX('Disaggregation Data'!$M$315:$M$466,MATCH(LEFT(X471,255),LEFT('Disaggregation Data'!J$315:$J$466,255),0))),"")</f>
        <v/>
      </c>
      <c r="H471" s="431" t="str">
        <f t="array" ref="H471">IFERROR(IF(INDEX('Disaggregation Data'!$N$315:$N$466,MATCH(LEFT(X471,255),LEFT('Disaggregation Data'!$J$315:$J$466,255),0))=0,"",INDEX('Disaggregation Data'!$N$315:$N$466,MATCH(LEFT(X471,255),LEFT('Disaggregation Data'!J$315:$J$466,255),0))),"")</f>
        <v/>
      </c>
      <c r="I471" s="431" t="str">
        <f t="array" ref="I471">IFERROR(IF(INDEX('Disaggregation Data'!$Q$315:$Q$466,MATCH(LEFT(X471,255),LEFT('Disaggregation Data'!$J$315:$J$466,255),0))=0,"",INDEX('Disaggregation Data'!$Q$315:$Q$466,MATCH(LEFT(X471,255),LEFT('Disaggregation Data'!J$315:$J$466,255),0))),"")</f>
        <v/>
      </c>
      <c r="J471" s="441" t="str">
        <f t="array" ref="J471">IFERROR(IF(INDEX('Disaggregation Data'!$R$315:$R$466,MATCH(LEFT(X471,255),LEFT('Disaggregation Data'!$J$315:$J$466,255),0))=0,"",INDEX('Disaggregation Data'!$R$315:$R$466,MATCH(LEFT(X471,255),LEFT('Disaggregation Data'!J$315:$J$466,255),0))),"")</f>
        <v/>
      </c>
      <c r="K471" s="526"/>
      <c r="L471" s="526"/>
      <c r="M471" s="526"/>
      <c r="N471" s="526"/>
      <c r="O471" s="526"/>
      <c r="P471" s="526"/>
      <c r="Q471" s="526"/>
      <c r="R471" s="526"/>
      <c r="S471" s="526"/>
      <c r="T471" s="526"/>
      <c r="U471" s="431" t="str">
        <f t="array" ref="U471">IFERROR(IF(INDEX('Disaggregation Data'!$O$315:$O$466,MATCH(LEFT(X471,255),LEFT('Disaggregation Data'!$J$315:$J$466,255),0))=0,"",INDEX('Disaggregation Data'!$O$315:$O$466,MATCH(LEFT(X471,255),LEFT('Disaggregation Data'!J$315:$J$466,255),0))),"")</f>
        <v/>
      </c>
      <c r="V471" s="441" t="str">
        <f t="array" ref="V471">IFERROR(IF(INDEX('Disaggregation Data'!$P$315:$P$466,MATCH(LEFT(X471,255),LEFT('Disaggregation Data'!$J$315:$J$466,255),0))=0,"",INDEX('Disaggregation Data'!$P$315:$P$466,MATCH(LEFT(X471,255),LEFT('Disaggregation Data'!J$315:$J$466,255),0))),"")</f>
        <v/>
      </c>
      <c r="W471" s="527"/>
      <c r="X471" s="527" t="str">
        <f t="shared" si="32"/>
        <v/>
      </c>
      <c r="Y471" s="527">
        <f t="shared" si="33"/>
        <v>54</v>
      </c>
      <c r="Z471" s="527" t="str">
        <f t="shared" si="34"/>
        <v/>
      </c>
      <c r="AA471" s="527" t="b">
        <f t="shared" si="35"/>
        <v>0</v>
      </c>
      <c r="AB471" s="527" t="s">
        <v>1826</v>
      </c>
      <c r="AC471" s="527" t="str">
        <f t="array" ref="AC471">IFERROR(IF(INDEX('Disaggregation Records'!$G$95:$G$183,MATCH(LEFT(Z471,255),LEFT('Disaggregation Records'!$D$95:$D$183,255),0))=0,"",INDEX('Disaggregation Records'!$G$95:$G$183,MATCH(LEFT(Z471,255),LEFT('Disaggregation Records'!$D$95:$D$183,255),0))),"")</f>
        <v/>
      </c>
      <c r="AD471" s="527" t="s">
        <v>731</v>
      </c>
      <c r="AE471" s="389"/>
      <c r="AF471" s="133"/>
      <c r="AG471" s="133"/>
    </row>
    <row r="472" spans="1:33" ht="47.15" customHeight="1" x14ac:dyDescent="0.45">
      <c r="A472" s="406">
        <v>15</v>
      </c>
      <c r="B472" s="425" t="str">
        <f>IFERROR(VLOOKUP(A472,'Coverage Indicators - Section D'!$A$10:$Y$27,25,FALSE),"")</f>
        <v/>
      </c>
      <c r="C472" s="525" t="str">
        <f t="array" ref="C472">IFERROR(IF(INDEX('Disaggregation Records'!$E$95:$E$183,MATCH(LEFT(Z472,255),LEFT('Disaggregation Records'!$D$95:$D$183,255),0))=0,"",INDEX('Disaggregation Records'!$E$95:$E$183,MATCH(LEFT(Z472,255),LEFT('Disaggregation Records'!$D$95:$D$183,255),0))),"")</f>
        <v/>
      </c>
      <c r="D472" s="525" t="str">
        <f t="array" ref="D472">IFERROR(IF(INDEX('Disaggregation Records'!$F$95:$F$183,MATCH(LEFT(Z472,255),LEFT('Disaggregation Records'!$D$95:$D$183,255),0))=0,"",INDEX('Disaggregation Records'!$F$95:$F$183,MATCH(LEFT(Z472,255),LEFT('Disaggregation Records'!$D$95:$D$183,255),0))),"")</f>
        <v/>
      </c>
      <c r="E472" s="427" t="str">
        <f t="array" ref="E472">IFERROR(IF(INDEX('Disaggregation Data'!$K$315:$K$466,MATCH(LEFT(X472,255),LEFT('Disaggregation Data'!$J$315:$J$466,255),0))=0,"",INDEX('Disaggregation Data'!$K$315:$K$466,MATCH(LEFT(X472,255),LEFT('Disaggregation Data'!J$315:$J$466,255),0))),"")</f>
        <v/>
      </c>
      <c r="F472" s="428" t="str">
        <f t="array" ref="F472">IFERROR(IF(INDEX('Disaggregation Data'!$L$315:$L$466,MATCH(LEFT(X472,255),LEFT('Disaggregation Data'!$J$315:$J$466,255),0))=0,"",INDEX('Disaggregation Data'!$L$315:$L$466,MATCH(LEFT(X472,255),LEFT('Disaggregation Data'!J$315:$J$466,255),0))),"")</f>
        <v/>
      </c>
      <c r="G472" s="493" t="str">
        <f t="array" ref="G472">IFERROR(IF(INDEX('Disaggregation Data'!$M$315:$M$466,MATCH(LEFT(X472,255),LEFT('Disaggregation Data'!$J$315:$J$466,255),0))=0,(E472/F472)*100,INDEX('Disaggregation Data'!$M$315:$M$466,MATCH(LEFT(X472,255),LEFT('Disaggregation Data'!J$315:$J$466,255),0))),"")</f>
        <v/>
      </c>
      <c r="H472" s="431" t="str">
        <f t="array" ref="H472">IFERROR(IF(INDEX('Disaggregation Data'!$N$315:$N$466,MATCH(LEFT(X472,255),LEFT('Disaggregation Data'!$J$315:$J$466,255),0))=0,"",INDEX('Disaggregation Data'!$N$315:$N$466,MATCH(LEFT(X472,255),LEFT('Disaggregation Data'!J$315:$J$466,255),0))),"")</f>
        <v/>
      </c>
      <c r="I472" s="431" t="str">
        <f t="array" ref="I472">IFERROR(IF(INDEX('Disaggregation Data'!$Q$315:$Q$466,MATCH(LEFT(X472,255),LEFT('Disaggregation Data'!$J$315:$J$466,255),0))=0,"",INDEX('Disaggregation Data'!$Q$315:$Q$466,MATCH(LEFT(X472,255),LEFT('Disaggregation Data'!J$315:$J$466,255),0))),"")</f>
        <v/>
      </c>
      <c r="J472" s="441" t="str">
        <f t="array" ref="J472">IFERROR(IF(INDEX('Disaggregation Data'!$R$315:$R$466,MATCH(LEFT(X472,255),LEFT('Disaggregation Data'!$J$315:$J$466,255),0))=0,"",INDEX('Disaggregation Data'!$R$315:$R$466,MATCH(LEFT(X472,255),LEFT('Disaggregation Data'!J$315:$J$466,255),0))),"")</f>
        <v/>
      </c>
      <c r="K472" s="526"/>
      <c r="L472" s="526"/>
      <c r="M472" s="526"/>
      <c r="N472" s="526"/>
      <c r="O472" s="526"/>
      <c r="P472" s="526"/>
      <c r="Q472" s="526"/>
      <c r="R472" s="526"/>
      <c r="S472" s="526"/>
      <c r="T472" s="526"/>
      <c r="U472" s="431" t="str">
        <f t="array" ref="U472">IFERROR(IF(INDEX('Disaggregation Data'!$O$315:$O$466,MATCH(LEFT(X472,255),LEFT('Disaggregation Data'!$J$315:$J$466,255),0))=0,"",INDEX('Disaggregation Data'!$O$315:$O$466,MATCH(LEFT(X472,255),LEFT('Disaggregation Data'!J$315:$J$466,255),0))),"")</f>
        <v/>
      </c>
      <c r="V472" s="441" t="str">
        <f t="array" ref="V472">IFERROR(IF(INDEX('Disaggregation Data'!$P$315:$P$466,MATCH(LEFT(X472,255),LEFT('Disaggregation Data'!$J$315:$J$466,255),0))=0,"",INDEX('Disaggregation Data'!$P$315:$P$466,MATCH(LEFT(X472,255),LEFT('Disaggregation Data'!J$315:$J$466,255),0))),"")</f>
        <v/>
      </c>
      <c r="W472" s="527"/>
      <c r="X472" s="527" t="str">
        <f t="shared" si="32"/>
        <v/>
      </c>
      <c r="Y472" s="527">
        <f t="shared" si="33"/>
        <v>55</v>
      </c>
      <c r="Z472" s="527" t="str">
        <f t="shared" si="34"/>
        <v/>
      </c>
      <c r="AA472" s="527" t="b">
        <f t="shared" si="35"/>
        <v>0</v>
      </c>
      <c r="AB472" s="527" t="s">
        <v>1827</v>
      </c>
      <c r="AC472" s="527" t="str">
        <f t="array" ref="AC472">IFERROR(IF(INDEX('Disaggregation Records'!$G$95:$G$183,MATCH(LEFT(Z472,255),LEFT('Disaggregation Records'!$D$95:$D$183,255),0))=0,"",INDEX('Disaggregation Records'!$G$95:$G$183,MATCH(LEFT(Z472,255),LEFT('Disaggregation Records'!$D$95:$D$183,255),0))),"")</f>
        <v/>
      </c>
      <c r="AD472" s="527" t="s">
        <v>731</v>
      </c>
      <c r="AE472" s="389"/>
      <c r="AF472" s="133"/>
      <c r="AG472" s="133"/>
    </row>
    <row r="473" spans="1:33" ht="47.15" customHeight="1" x14ac:dyDescent="0.45">
      <c r="A473" s="406">
        <v>15</v>
      </c>
      <c r="B473" s="425" t="str">
        <f>IFERROR(VLOOKUP(A473,'Coverage Indicators - Section D'!$A$10:$Y$27,25,FALSE),"")</f>
        <v/>
      </c>
      <c r="C473" s="525" t="str">
        <f t="array" ref="C473">IFERROR(IF(INDEX('Disaggregation Records'!$E$95:$E$183,MATCH(LEFT(Z473,255),LEFT('Disaggregation Records'!$D$95:$D$183,255),0))=0,"",INDEX('Disaggregation Records'!$E$95:$E$183,MATCH(LEFT(Z473,255),LEFT('Disaggregation Records'!$D$95:$D$183,255),0))),"")</f>
        <v/>
      </c>
      <c r="D473" s="525" t="str">
        <f t="array" ref="D473">IFERROR(IF(INDEX('Disaggregation Records'!$F$95:$F$183,MATCH(LEFT(Z473,255),LEFT('Disaggregation Records'!$D$95:$D$183,255),0))=0,"",INDEX('Disaggregation Records'!$F$95:$F$183,MATCH(LEFT(Z473,255),LEFT('Disaggregation Records'!$D$95:$D$183,255),0))),"")</f>
        <v/>
      </c>
      <c r="E473" s="427" t="str">
        <f t="array" ref="E473">IFERROR(IF(INDEX('Disaggregation Data'!$K$315:$K$466,MATCH(LEFT(X473,255),LEFT('Disaggregation Data'!$J$315:$J$466,255),0))=0,"",INDEX('Disaggregation Data'!$K$315:$K$466,MATCH(LEFT(X473,255),LEFT('Disaggregation Data'!J$315:$J$466,255),0))),"")</f>
        <v/>
      </c>
      <c r="F473" s="428" t="str">
        <f t="array" ref="F473">IFERROR(IF(INDEX('Disaggregation Data'!$L$315:$L$466,MATCH(LEFT(X473,255),LEFT('Disaggregation Data'!$J$315:$J$466,255),0))=0,"",INDEX('Disaggregation Data'!$L$315:$L$466,MATCH(LEFT(X473,255),LEFT('Disaggregation Data'!J$315:$J$466,255),0))),"")</f>
        <v/>
      </c>
      <c r="G473" s="493" t="str">
        <f t="array" ref="G473">IFERROR(IF(INDEX('Disaggregation Data'!$M$315:$M$466,MATCH(LEFT(X473,255),LEFT('Disaggregation Data'!$J$315:$J$466,255),0))=0,(E473/F473)*100,INDEX('Disaggregation Data'!$M$315:$M$466,MATCH(LEFT(X473,255),LEFT('Disaggregation Data'!J$315:$J$466,255),0))),"")</f>
        <v/>
      </c>
      <c r="H473" s="431" t="str">
        <f t="array" ref="H473">IFERROR(IF(INDEX('Disaggregation Data'!$N$315:$N$466,MATCH(LEFT(X473,255),LEFT('Disaggregation Data'!$J$315:$J$466,255),0))=0,"",INDEX('Disaggregation Data'!$N$315:$N$466,MATCH(LEFT(X473,255),LEFT('Disaggregation Data'!J$315:$J$466,255),0))),"")</f>
        <v/>
      </c>
      <c r="I473" s="431" t="str">
        <f t="array" ref="I473">IFERROR(IF(INDEX('Disaggregation Data'!$Q$315:$Q$466,MATCH(LEFT(X473,255),LEFT('Disaggregation Data'!$J$315:$J$466,255),0))=0,"",INDEX('Disaggregation Data'!$Q$315:$Q$466,MATCH(LEFT(X473,255),LEFT('Disaggregation Data'!J$315:$J$466,255),0))),"")</f>
        <v/>
      </c>
      <c r="J473" s="441" t="str">
        <f t="array" ref="J473">IFERROR(IF(INDEX('Disaggregation Data'!$R$315:$R$466,MATCH(LEFT(X473,255),LEFT('Disaggregation Data'!$J$315:$J$466,255),0))=0,"",INDEX('Disaggregation Data'!$R$315:$R$466,MATCH(LEFT(X473,255),LEFT('Disaggregation Data'!J$315:$J$466,255),0))),"")</f>
        <v/>
      </c>
      <c r="K473" s="526"/>
      <c r="L473" s="526"/>
      <c r="M473" s="526"/>
      <c r="N473" s="526"/>
      <c r="O473" s="526"/>
      <c r="P473" s="526"/>
      <c r="Q473" s="526"/>
      <c r="R473" s="526"/>
      <c r="S473" s="526"/>
      <c r="T473" s="526"/>
      <c r="U473" s="431" t="str">
        <f t="array" ref="U473">IFERROR(IF(INDEX('Disaggregation Data'!$O$315:$O$466,MATCH(LEFT(X473,255),LEFT('Disaggregation Data'!$J$315:$J$466,255),0))=0,"",INDEX('Disaggregation Data'!$O$315:$O$466,MATCH(LEFT(X473,255),LEFT('Disaggregation Data'!J$315:$J$466,255),0))),"")</f>
        <v/>
      </c>
      <c r="V473" s="441" t="str">
        <f t="array" ref="V473">IFERROR(IF(INDEX('Disaggregation Data'!$P$315:$P$466,MATCH(LEFT(X473,255),LEFT('Disaggregation Data'!$J$315:$J$466,255),0))=0,"",INDEX('Disaggregation Data'!$P$315:$P$466,MATCH(LEFT(X473,255),LEFT('Disaggregation Data'!J$315:$J$466,255),0))),"")</f>
        <v/>
      </c>
      <c r="W473" s="527"/>
      <c r="X473" s="527" t="str">
        <f t="shared" si="32"/>
        <v/>
      </c>
      <c r="Y473" s="527">
        <f t="shared" si="33"/>
        <v>56</v>
      </c>
      <c r="Z473" s="527" t="str">
        <f t="shared" si="34"/>
        <v/>
      </c>
      <c r="AA473" s="527" t="b">
        <f t="shared" si="35"/>
        <v>0</v>
      </c>
      <c r="AB473" s="527" t="s">
        <v>1828</v>
      </c>
      <c r="AC473" s="527" t="str">
        <f t="array" ref="AC473">IFERROR(IF(INDEX('Disaggregation Records'!$G$95:$G$183,MATCH(LEFT(Z473,255),LEFT('Disaggregation Records'!$D$95:$D$183,255),0))=0,"",INDEX('Disaggregation Records'!$G$95:$G$183,MATCH(LEFT(Z473,255),LEFT('Disaggregation Records'!$D$95:$D$183,255),0))),"")</f>
        <v/>
      </c>
      <c r="AD473" s="527" t="s">
        <v>731</v>
      </c>
      <c r="AE473" s="389"/>
      <c r="AF473" s="133"/>
      <c r="AG473" s="133"/>
    </row>
    <row r="474" spans="1:33" ht="47.15" customHeight="1" x14ac:dyDescent="0.45">
      <c r="A474" s="406">
        <v>15</v>
      </c>
      <c r="B474" s="425" t="str">
        <f>IFERROR(VLOOKUP(A474,'Coverage Indicators - Section D'!$A$10:$Y$27,25,FALSE),"")</f>
        <v/>
      </c>
      <c r="C474" s="525" t="str">
        <f t="array" ref="C474">IFERROR(IF(INDEX('Disaggregation Records'!$E$95:$E$183,MATCH(LEFT(Z474,255),LEFT('Disaggregation Records'!$D$95:$D$183,255),0))=0,"",INDEX('Disaggregation Records'!$E$95:$E$183,MATCH(LEFT(Z474,255),LEFT('Disaggregation Records'!$D$95:$D$183,255),0))),"")</f>
        <v/>
      </c>
      <c r="D474" s="525" t="str">
        <f t="array" ref="D474">IFERROR(IF(INDEX('Disaggregation Records'!$F$95:$F$183,MATCH(LEFT(Z474,255),LEFT('Disaggregation Records'!$D$95:$D$183,255),0))=0,"",INDEX('Disaggregation Records'!$F$95:$F$183,MATCH(LEFT(Z474,255),LEFT('Disaggregation Records'!$D$95:$D$183,255),0))),"")</f>
        <v/>
      </c>
      <c r="E474" s="427" t="str">
        <f t="array" ref="E474">IFERROR(IF(INDEX('Disaggregation Data'!$K$315:$K$466,MATCH(LEFT(X474,255),LEFT('Disaggregation Data'!$J$315:$J$466,255),0))=0,"",INDEX('Disaggregation Data'!$K$315:$K$466,MATCH(LEFT(X474,255),LEFT('Disaggregation Data'!J$315:$J$466,255),0))),"")</f>
        <v/>
      </c>
      <c r="F474" s="428" t="str">
        <f t="array" ref="F474">IFERROR(IF(INDEX('Disaggregation Data'!$L$315:$L$466,MATCH(LEFT(X474,255),LEFT('Disaggregation Data'!$J$315:$J$466,255),0))=0,"",INDEX('Disaggregation Data'!$L$315:$L$466,MATCH(LEFT(X474,255),LEFT('Disaggregation Data'!J$315:$J$466,255),0))),"")</f>
        <v/>
      </c>
      <c r="G474" s="493" t="str">
        <f t="array" ref="G474">IFERROR(IF(INDEX('Disaggregation Data'!$M$315:$M$466,MATCH(LEFT(X474,255),LEFT('Disaggregation Data'!$J$315:$J$466,255),0))=0,(E474/F474)*100,INDEX('Disaggregation Data'!$M$315:$M$466,MATCH(LEFT(X474,255),LEFT('Disaggregation Data'!J$315:$J$466,255),0))),"")</f>
        <v/>
      </c>
      <c r="H474" s="431" t="str">
        <f t="array" ref="H474">IFERROR(IF(INDEX('Disaggregation Data'!$N$315:$N$466,MATCH(LEFT(X474,255),LEFT('Disaggregation Data'!$J$315:$J$466,255),0))=0,"",INDEX('Disaggregation Data'!$N$315:$N$466,MATCH(LEFT(X474,255),LEFT('Disaggregation Data'!J$315:$J$466,255),0))),"")</f>
        <v/>
      </c>
      <c r="I474" s="431" t="str">
        <f t="array" ref="I474">IFERROR(IF(INDEX('Disaggregation Data'!$Q$315:$Q$466,MATCH(LEFT(X474,255),LEFT('Disaggregation Data'!$J$315:$J$466,255),0))=0,"",INDEX('Disaggregation Data'!$Q$315:$Q$466,MATCH(LEFT(X474,255),LEFT('Disaggregation Data'!J$315:$J$466,255),0))),"")</f>
        <v/>
      </c>
      <c r="J474" s="441" t="str">
        <f t="array" ref="J474">IFERROR(IF(INDEX('Disaggregation Data'!$R$315:$R$466,MATCH(LEFT(X474,255),LEFT('Disaggregation Data'!$J$315:$J$466,255),0))=0,"",INDEX('Disaggregation Data'!$R$315:$R$466,MATCH(LEFT(X474,255),LEFT('Disaggregation Data'!J$315:$J$466,255),0))),"")</f>
        <v/>
      </c>
      <c r="K474" s="526"/>
      <c r="L474" s="526"/>
      <c r="M474" s="526"/>
      <c r="N474" s="526"/>
      <c r="O474" s="526"/>
      <c r="P474" s="526"/>
      <c r="Q474" s="526"/>
      <c r="R474" s="526"/>
      <c r="S474" s="526"/>
      <c r="T474" s="526"/>
      <c r="U474" s="431" t="str">
        <f t="array" ref="U474">IFERROR(IF(INDEX('Disaggregation Data'!$O$315:$O$466,MATCH(LEFT(X474,255),LEFT('Disaggregation Data'!$J$315:$J$466,255),0))=0,"",INDEX('Disaggregation Data'!$O$315:$O$466,MATCH(LEFT(X474,255),LEFT('Disaggregation Data'!J$315:$J$466,255),0))),"")</f>
        <v/>
      </c>
      <c r="V474" s="441" t="str">
        <f t="array" ref="V474">IFERROR(IF(INDEX('Disaggregation Data'!$P$315:$P$466,MATCH(LEFT(X474,255),LEFT('Disaggregation Data'!$J$315:$J$466,255),0))=0,"",INDEX('Disaggregation Data'!$P$315:$P$466,MATCH(LEFT(X474,255),LEFT('Disaggregation Data'!J$315:$J$466,255),0))),"")</f>
        <v/>
      </c>
      <c r="W474" s="527"/>
      <c r="X474" s="527" t="str">
        <f t="shared" si="32"/>
        <v/>
      </c>
      <c r="Y474" s="527">
        <f t="shared" si="33"/>
        <v>57</v>
      </c>
      <c r="Z474" s="527" t="str">
        <f t="shared" si="34"/>
        <v/>
      </c>
      <c r="AA474" s="527" t="b">
        <f t="shared" si="35"/>
        <v>0</v>
      </c>
      <c r="AB474" s="527" t="s">
        <v>1829</v>
      </c>
      <c r="AC474" s="527" t="str">
        <f t="array" ref="AC474">IFERROR(IF(INDEX('Disaggregation Records'!$G$95:$G$183,MATCH(LEFT(Z474,255),LEFT('Disaggregation Records'!$D$95:$D$183,255),0))=0,"",INDEX('Disaggregation Records'!$G$95:$G$183,MATCH(LEFT(Z474,255),LEFT('Disaggregation Records'!$D$95:$D$183,255),0))),"")</f>
        <v/>
      </c>
      <c r="AD474" s="527" t="s">
        <v>731</v>
      </c>
      <c r="AE474" s="389"/>
      <c r="AF474" s="133"/>
      <c r="AG474" s="133"/>
    </row>
    <row r="475" spans="1:33" ht="47.15" customHeight="1" x14ac:dyDescent="0.45">
      <c r="A475" s="406">
        <v>15</v>
      </c>
      <c r="B475" s="425" t="str">
        <f>IFERROR(VLOOKUP(A475,'Coverage Indicators - Section D'!$A$10:$Y$27,25,FALSE),"")</f>
        <v/>
      </c>
      <c r="C475" s="525" t="str">
        <f t="array" ref="C475">IFERROR(IF(INDEX('Disaggregation Records'!$E$95:$E$183,MATCH(LEFT(Z475,255),LEFT('Disaggregation Records'!$D$95:$D$183,255),0))=0,"",INDEX('Disaggregation Records'!$E$95:$E$183,MATCH(LEFT(Z475,255),LEFT('Disaggregation Records'!$D$95:$D$183,255),0))),"")</f>
        <v/>
      </c>
      <c r="D475" s="525" t="str">
        <f t="array" ref="D475">IFERROR(IF(INDEX('Disaggregation Records'!$F$95:$F$183,MATCH(LEFT(Z475,255),LEFT('Disaggregation Records'!$D$95:$D$183,255),0))=0,"",INDEX('Disaggregation Records'!$F$95:$F$183,MATCH(LEFT(Z475,255),LEFT('Disaggregation Records'!$D$95:$D$183,255),0))),"")</f>
        <v/>
      </c>
      <c r="E475" s="427" t="str">
        <f t="array" ref="E475">IFERROR(IF(INDEX('Disaggregation Data'!$K$315:$K$466,MATCH(LEFT(X475,255),LEFT('Disaggregation Data'!$J$315:$J$466,255),0))=0,"",INDEX('Disaggregation Data'!$K$315:$K$466,MATCH(LEFT(X475,255),LEFT('Disaggregation Data'!J$315:$J$466,255),0))),"")</f>
        <v/>
      </c>
      <c r="F475" s="428" t="str">
        <f t="array" ref="F475">IFERROR(IF(INDEX('Disaggregation Data'!$L$315:$L$466,MATCH(LEFT(X475,255),LEFT('Disaggregation Data'!$J$315:$J$466,255),0))=0,"",INDEX('Disaggregation Data'!$L$315:$L$466,MATCH(LEFT(X475,255),LEFT('Disaggregation Data'!J$315:$J$466,255),0))),"")</f>
        <v/>
      </c>
      <c r="G475" s="493" t="str">
        <f t="array" ref="G475">IFERROR(IF(INDEX('Disaggregation Data'!$M$315:$M$466,MATCH(LEFT(X475,255),LEFT('Disaggregation Data'!$J$315:$J$466,255),0))=0,(E475/F475)*100,INDEX('Disaggregation Data'!$M$315:$M$466,MATCH(LEFT(X475,255),LEFT('Disaggregation Data'!J$315:$J$466,255),0))),"")</f>
        <v/>
      </c>
      <c r="H475" s="431" t="str">
        <f t="array" ref="H475">IFERROR(IF(INDEX('Disaggregation Data'!$N$315:$N$466,MATCH(LEFT(X475,255),LEFT('Disaggregation Data'!$J$315:$J$466,255),0))=0,"",INDEX('Disaggregation Data'!$N$315:$N$466,MATCH(LEFT(X475,255),LEFT('Disaggregation Data'!J$315:$J$466,255),0))),"")</f>
        <v/>
      </c>
      <c r="I475" s="431" t="str">
        <f t="array" ref="I475">IFERROR(IF(INDEX('Disaggregation Data'!$Q$315:$Q$466,MATCH(LEFT(X475,255),LEFT('Disaggregation Data'!$J$315:$J$466,255),0))=0,"",INDEX('Disaggregation Data'!$Q$315:$Q$466,MATCH(LEFT(X475,255),LEFT('Disaggregation Data'!J$315:$J$466,255),0))),"")</f>
        <v/>
      </c>
      <c r="J475" s="441" t="str">
        <f t="array" ref="J475">IFERROR(IF(INDEX('Disaggregation Data'!$R$315:$R$466,MATCH(LEFT(X475,255),LEFT('Disaggregation Data'!$J$315:$J$466,255),0))=0,"",INDEX('Disaggregation Data'!$R$315:$R$466,MATCH(LEFT(X475,255),LEFT('Disaggregation Data'!J$315:$J$466,255),0))),"")</f>
        <v/>
      </c>
      <c r="K475" s="526"/>
      <c r="L475" s="526"/>
      <c r="M475" s="526"/>
      <c r="N475" s="526"/>
      <c r="O475" s="526"/>
      <c r="P475" s="526"/>
      <c r="Q475" s="526"/>
      <c r="R475" s="526"/>
      <c r="S475" s="526"/>
      <c r="T475" s="526"/>
      <c r="U475" s="431" t="str">
        <f t="array" ref="U475">IFERROR(IF(INDEX('Disaggregation Data'!$O$315:$O$466,MATCH(LEFT(X475,255),LEFT('Disaggregation Data'!$J$315:$J$466,255),0))=0,"",INDEX('Disaggregation Data'!$O$315:$O$466,MATCH(LEFT(X475,255),LEFT('Disaggregation Data'!J$315:$J$466,255),0))),"")</f>
        <v/>
      </c>
      <c r="V475" s="441" t="str">
        <f t="array" ref="V475">IFERROR(IF(INDEX('Disaggregation Data'!$P$315:$P$466,MATCH(LEFT(X475,255),LEFT('Disaggregation Data'!$J$315:$J$466,255),0))=0,"",INDEX('Disaggregation Data'!$P$315:$P$466,MATCH(LEFT(X475,255),LEFT('Disaggregation Data'!J$315:$J$466,255),0))),"")</f>
        <v/>
      </c>
      <c r="W475" s="527"/>
      <c r="X475" s="527" t="str">
        <f t="shared" si="32"/>
        <v/>
      </c>
      <c r="Y475" s="527">
        <f t="shared" si="33"/>
        <v>58</v>
      </c>
      <c r="Z475" s="527" t="str">
        <f t="shared" si="34"/>
        <v/>
      </c>
      <c r="AA475" s="527" t="b">
        <f t="shared" si="35"/>
        <v>0</v>
      </c>
      <c r="AB475" s="527" t="s">
        <v>1830</v>
      </c>
      <c r="AC475" s="527" t="str">
        <f t="array" ref="AC475">IFERROR(IF(INDEX('Disaggregation Records'!$G$95:$G$183,MATCH(LEFT(Z475,255),LEFT('Disaggregation Records'!$D$95:$D$183,255),0))=0,"",INDEX('Disaggregation Records'!$G$95:$G$183,MATCH(LEFT(Z475,255),LEFT('Disaggregation Records'!$D$95:$D$183,255),0))),"")</f>
        <v/>
      </c>
      <c r="AD475" s="527" t="s">
        <v>731</v>
      </c>
      <c r="AE475" s="389"/>
      <c r="AF475" s="133"/>
      <c r="AG475" s="133"/>
    </row>
    <row r="476" spans="1:33" ht="47.15" customHeight="1" x14ac:dyDescent="0.45">
      <c r="A476" s="406">
        <v>15</v>
      </c>
      <c r="B476" s="425" t="str">
        <f>IFERROR(VLOOKUP(A476,'Coverage Indicators - Section D'!$A$10:$Y$27,25,FALSE),"")</f>
        <v/>
      </c>
      <c r="C476" s="525" t="str">
        <f t="array" ref="C476">IFERROR(IF(INDEX('Disaggregation Records'!$E$95:$E$183,MATCH(LEFT(Z476,255),LEFT('Disaggregation Records'!$D$95:$D$183,255),0))=0,"",INDEX('Disaggregation Records'!$E$95:$E$183,MATCH(LEFT(Z476,255),LEFT('Disaggregation Records'!$D$95:$D$183,255),0))),"")</f>
        <v/>
      </c>
      <c r="D476" s="525" t="str">
        <f t="array" ref="D476">IFERROR(IF(INDEX('Disaggregation Records'!$F$95:$F$183,MATCH(LEFT(Z476,255),LEFT('Disaggregation Records'!$D$95:$D$183,255),0))=0,"",INDEX('Disaggregation Records'!$F$95:$F$183,MATCH(LEFT(Z476,255),LEFT('Disaggregation Records'!$D$95:$D$183,255),0))),"")</f>
        <v/>
      </c>
      <c r="E476" s="427" t="str">
        <f t="array" ref="E476">IFERROR(IF(INDEX('Disaggregation Data'!$K$315:$K$466,MATCH(LEFT(X476,255),LEFT('Disaggregation Data'!$J$315:$J$466,255),0))=0,"",INDEX('Disaggregation Data'!$K$315:$K$466,MATCH(LEFT(X476,255),LEFT('Disaggregation Data'!J$315:$J$466,255),0))),"")</f>
        <v/>
      </c>
      <c r="F476" s="428" t="str">
        <f t="array" ref="F476">IFERROR(IF(INDEX('Disaggregation Data'!$L$315:$L$466,MATCH(LEFT(X476,255),LEFT('Disaggregation Data'!$J$315:$J$466,255),0))=0,"",INDEX('Disaggregation Data'!$L$315:$L$466,MATCH(LEFT(X476,255),LEFT('Disaggregation Data'!J$315:$J$466,255),0))),"")</f>
        <v/>
      </c>
      <c r="G476" s="493" t="str">
        <f t="array" ref="G476">IFERROR(IF(INDEX('Disaggregation Data'!$M$315:$M$466,MATCH(LEFT(X476,255),LEFT('Disaggregation Data'!$J$315:$J$466,255),0))=0,(E476/F476)*100,INDEX('Disaggregation Data'!$M$315:$M$466,MATCH(LEFT(X476,255),LEFT('Disaggregation Data'!J$315:$J$466,255),0))),"")</f>
        <v/>
      </c>
      <c r="H476" s="431" t="str">
        <f t="array" ref="H476">IFERROR(IF(INDEX('Disaggregation Data'!$N$315:$N$466,MATCH(LEFT(X476,255),LEFT('Disaggregation Data'!$J$315:$J$466,255),0))=0,"",INDEX('Disaggregation Data'!$N$315:$N$466,MATCH(LEFT(X476,255),LEFT('Disaggregation Data'!J$315:$J$466,255),0))),"")</f>
        <v/>
      </c>
      <c r="I476" s="431" t="str">
        <f t="array" ref="I476">IFERROR(IF(INDEX('Disaggregation Data'!$Q$315:$Q$466,MATCH(LEFT(X476,255),LEFT('Disaggregation Data'!$J$315:$J$466,255),0))=0,"",INDEX('Disaggregation Data'!$Q$315:$Q$466,MATCH(LEFT(X476,255),LEFT('Disaggregation Data'!J$315:$J$466,255),0))),"")</f>
        <v/>
      </c>
      <c r="J476" s="441" t="str">
        <f t="array" ref="J476">IFERROR(IF(INDEX('Disaggregation Data'!$R$315:$R$466,MATCH(LEFT(X476,255),LEFT('Disaggregation Data'!$J$315:$J$466,255),0))=0,"",INDEX('Disaggregation Data'!$R$315:$R$466,MATCH(LEFT(X476,255),LEFT('Disaggregation Data'!J$315:$J$466,255),0))),"")</f>
        <v/>
      </c>
      <c r="K476" s="526"/>
      <c r="L476" s="526"/>
      <c r="M476" s="526"/>
      <c r="N476" s="526"/>
      <c r="O476" s="526"/>
      <c r="P476" s="526"/>
      <c r="Q476" s="526"/>
      <c r="R476" s="526"/>
      <c r="S476" s="526"/>
      <c r="T476" s="526"/>
      <c r="U476" s="431" t="str">
        <f t="array" ref="U476">IFERROR(IF(INDEX('Disaggregation Data'!$O$315:$O$466,MATCH(LEFT(X476,255),LEFT('Disaggregation Data'!$J$315:$J$466,255),0))=0,"",INDEX('Disaggregation Data'!$O$315:$O$466,MATCH(LEFT(X476,255),LEFT('Disaggregation Data'!J$315:$J$466,255),0))),"")</f>
        <v/>
      </c>
      <c r="V476" s="441" t="str">
        <f t="array" ref="V476">IFERROR(IF(INDEX('Disaggregation Data'!$P$315:$P$466,MATCH(LEFT(X476,255),LEFT('Disaggregation Data'!$J$315:$J$466,255),0))=0,"",INDEX('Disaggregation Data'!$P$315:$P$466,MATCH(LEFT(X476,255),LEFT('Disaggregation Data'!J$315:$J$466,255),0))),"")</f>
        <v/>
      </c>
      <c r="W476" s="527"/>
      <c r="X476" s="527" t="str">
        <f t="shared" si="32"/>
        <v/>
      </c>
      <c r="Y476" s="527">
        <f t="shared" si="33"/>
        <v>59</v>
      </c>
      <c r="Z476" s="527" t="str">
        <f t="shared" si="34"/>
        <v/>
      </c>
      <c r="AA476" s="527" t="b">
        <f t="shared" si="35"/>
        <v>0</v>
      </c>
      <c r="AB476" s="527" t="s">
        <v>1831</v>
      </c>
      <c r="AC476" s="527" t="str">
        <f t="array" ref="AC476">IFERROR(IF(INDEX('Disaggregation Records'!$G$95:$G$183,MATCH(LEFT(Z476,255),LEFT('Disaggregation Records'!$D$95:$D$183,255),0))=0,"",INDEX('Disaggregation Records'!$G$95:$G$183,MATCH(LEFT(Z476,255),LEFT('Disaggregation Records'!$D$95:$D$183,255),0))),"")</f>
        <v/>
      </c>
      <c r="AD476" s="527" t="s">
        <v>731</v>
      </c>
      <c r="AE476" s="389"/>
      <c r="AF476" s="133"/>
      <c r="AG476" s="133"/>
    </row>
    <row r="477" spans="1:33" ht="2.4" customHeight="1" thickBot="1" x14ac:dyDescent="0.5">
      <c r="A477" s="62"/>
      <c r="B477" s="63"/>
      <c r="C477" s="63"/>
      <c r="D477" s="63"/>
      <c r="E477" s="63"/>
      <c r="F477" s="63"/>
      <c r="G477" s="63"/>
      <c r="H477" s="63"/>
      <c r="I477" s="63"/>
      <c r="J477" s="63"/>
      <c r="K477" s="63"/>
      <c r="L477" s="63"/>
      <c r="M477" s="63"/>
      <c r="N477" s="63"/>
      <c r="O477" s="63"/>
      <c r="P477" s="63"/>
      <c r="Q477" s="63"/>
      <c r="R477" s="125"/>
      <c r="S477" s="125"/>
      <c r="T477" s="125"/>
      <c r="U477" s="125"/>
      <c r="V477" s="125"/>
      <c r="W477" s="390"/>
      <c r="X477" s="390"/>
      <c r="Y477" s="390"/>
      <c r="Z477" s="390"/>
      <c r="AA477" s="390"/>
      <c r="AB477" s="390"/>
      <c r="AC477" s="390" t="s">
        <v>168</v>
      </c>
      <c r="AD477" s="390"/>
      <c r="AE477" s="391"/>
      <c r="AF477" s="133"/>
      <c r="AG477" s="133"/>
    </row>
    <row r="478" spans="1:33" ht="30" customHeight="1" x14ac:dyDescent="0.45">
      <c r="AF478" s="133"/>
      <c r="AG478" s="133"/>
    </row>
    <row r="479" spans="1:33" ht="30" customHeight="1" x14ac:dyDescent="0.45"/>
    <row r="480" spans="1:33" ht="30" customHeight="1" x14ac:dyDescent="0.45"/>
    <row r="481" spans="1:1" x14ac:dyDescent="0.45">
      <c r="A481" s="64" t="s">
        <v>80</v>
      </c>
    </row>
  </sheetData>
  <sheetProtection password="FB8C" sheet="1" objects="1" scenarios="1" formatCells="0" sort="0" autoFilter="0"/>
  <mergeCells count="5">
    <mergeCell ref="A1:U2"/>
    <mergeCell ref="A6:H6"/>
    <mergeCell ref="A165:H165"/>
    <mergeCell ref="A324:Q324"/>
    <mergeCell ref="R324:U324"/>
  </mergeCells>
  <conditionalFormatting sqref="A8:D158">
    <cfRule type="expression" dxfId="31" priority="22">
      <formula>MOD($A8,2)=1</formula>
    </cfRule>
    <cfRule type="expression" dxfId="30" priority="23">
      <formula>MOD($A8,2)=0</formula>
    </cfRule>
  </conditionalFormatting>
  <conditionalFormatting sqref="A167:D317">
    <cfRule type="expression" dxfId="29" priority="20">
      <formula>MOD($A8,2)=1</formula>
    </cfRule>
    <cfRule type="expression" dxfId="28" priority="21">
      <formula>MOD($A167,2)=0</formula>
    </cfRule>
  </conditionalFormatting>
  <conditionalFormatting sqref="A326:D476">
    <cfRule type="expression" dxfId="27" priority="18">
      <formula>MOD($A326,2)=1</formula>
    </cfRule>
    <cfRule type="expression" dxfId="26" priority="19">
      <formula>MOD($A326,2)=0</formula>
    </cfRule>
  </conditionalFormatting>
  <conditionalFormatting sqref="A167:H317 A326:H476 J326:Q476 A8:H158">
    <cfRule type="expression" dxfId="25" priority="17">
      <formula>$C8=""</formula>
    </cfRule>
  </conditionalFormatting>
  <conditionalFormatting sqref="V326:V476">
    <cfRule type="expression" dxfId="24" priority="16">
      <formula>$C326=""</formula>
    </cfRule>
  </conditionalFormatting>
  <conditionalFormatting sqref="U326:U476">
    <cfRule type="expression" dxfId="23" priority="15">
      <formula>$C326=""</formula>
    </cfRule>
  </conditionalFormatting>
  <conditionalFormatting sqref="I326:I476">
    <cfRule type="expression" dxfId="22" priority="14">
      <formula>$C326=""</formula>
    </cfRule>
  </conditionalFormatting>
  <conditionalFormatting sqref="R326:S476">
    <cfRule type="expression" dxfId="21" priority="13">
      <formula>$C326=""</formula>
    </cfRule>
  </conditionalFormatting>
  <conditionalFormatting sqref="T326:T476">
    <cfRule type="expression" dxfId="20" priority="12">
      <formula>$C326=""</formula>
    </cfRule>
  </conditionalFormatting>
  <conditionalFormatting sqref="I8:J158">
    <cfRule type="expression" dxfId="19" priority="11">
      <formula>$C8=""</formula>
    </cfRule>
  </conditionalFormatting>
  <conditionalFormatting sqref="I167:J317">
    <cfRule type="expression" dxfId="18" priority="10">
      <formula>$C167=""</formula>
    </cfRule>
  </conditionalFormatting>
  <conditionalFormatting sqref="A167:J175 A8:J16">
    <cfRule type="expression" dxfId="17" priority="9">
      <formula>$O8:$O159="[Record ID]"</formula>
    </cfRule>
  </conditionalFormatting>
  <conditionalFormatting sqref="A326:V476">
    <cfRule type="expression" dxfId="16" priority="7">
      <formula>$AB326:$AB477="[Record ID]"</formula>
    </cfRule>
  </conditionalFormatting>
  <conditionalFormatting sqref="A176:J317 A17:J25">
    <cfRule type="expression" dxfId="15" priority="46">
      <formula>$O17:$O318="[Record ID]"</formula>
    </cfRule>
  </conditionalFormatting>
  <conditionalFormatting sqref="A26:J158">
    <cfRule type="expression" dxfId="14" priority="50">
      <formula>$O26:$O477="[Record ID]"</formula>
    </cfRule>
  </conditionalFormatting>
  <conditionalFormatting sqref="H19">
    <cfRule type="expression" dxfId="13" priority="6">
      <formula>$O19:$O170="[Record ID]"</formula>
    </cfRule>
  </conditionalFormatting>
  <conditionalFormatting sqref="H20">
    <cfRule type="expression" dxfId="12" priority="5">
      <formula>$O20:$O171="[Record ID]"</formula>
    </cfRule>
  </conditionalFormatting>
  <conditionalFormatting sqref="H29">
    <cfRule type="expression" dxfId="11" priority="4">
      <formula>$O29:$O330="[Record ID]"</formula>
    </cfRule>
  </conditionalFormatting>
  <conditionalFormatting sqref="H29">
    <cfRule type="expression" dxfId="10" priority="3">
      <formula>$O29:$O180="[Record ID]"</formula>
    </cfRule>
  </conditionalFormatting>
  <conditionalFormatting sqref="H30">
    <cfRule type="expression" dxfId="9" priority="2">
      <formula>$O30:$O331="[Record ID]"</formula>
    </cfRule>
  </conditionalFormatting>
  <conditionalFormatting sqref="H30">
    <cfRule type="expression" dxfId="8" priority="1">
      <formula>$O30:$O181="[Record ID]"</formula>
    </cfRule>
  </conditionalFormatting>
  <dataValidations count="11">
    <dataValidation type="decimal" allowBlank="1" showInputMessage="1" showErrorMessage="1" errorTitle="X-Author for Excel" error="Please enter a valid numeric value. Valid range for Impact Indicator Number is -1E+18 to 1E+18." promptTitle="X-Author for Excel" sqref="A8:A158" xr:uid="{00000000-0002-0000-0500-000000000000}">
      <formula1>-1000000000000000000</formula1>
      <formula2>1000000000000000000</formula2>
    </dataValidation>
    <dataValidation type="list" allowBlank="1" showInputMessage="1" showErrorMessage="1" errorTitle="X-Author for Excel" error="Please select a value from the drop-down." promptTitle="X-Author for Excel" sqref="F8:F158" xr:uid="{00000000-0002-0000-0500-000001000000}">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either TRUE or FALSE from the dropdown." promptTitle="X-Author for Excel" sqref="N8:N158 N167:N317 AA326:AA476" xr:uid="{00000000-0002-0000-0500-000002000000}">
      <formula1>"TRUE,FALSE"</formula1>
    </dataValidation>
    <dataValidation type="custom" allowBlank="1" showInputMessage="1" showErrorMessage="1" errorTitle="X-Author for Excel" error="Id and Lookup fields are not editable." promptTitle="X-Author for Excel" sqref="O8:Q158 O167:Q317 AB326:AD476" xr:uid="{00000000-0002-0000-0500-000003000000}">
      <formula1>""</formula1>
    </dataValidation>
    <dataValidation type="decimal" allowBlank="1" showInputMessage="1" showErrorMessage="1" errorTitle="X-Author for Excel" error="Please enter a valid numeric value. Valid range for Outcome Indicator Number is -1E+18 to 1E+18." promptTitle="X-Author for Excel" sqref="A167:A317" xr:uid="{00000000-0002-0000-0500-000004000000}">
      <formula1>-1000000000000000000</formula1>
      <formula2>1000000000000000000</formula2>
    </dataValidation>
    <dataValidation type="list" allowBlank="1" showInputMessage="1" showErrorMessage="1" errorTitle="X-Author for Excel" error="Please select a value from the drop-down." promptTitle="X-Author for Excel" sqref="F167:F317" xr:uid="{00000000-0002-0000-0500-000005000000}">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6:A476" xr:uid="{00000000-0002-0000-0500-000006000000}">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326:E476" xr:uid="{00000000-0002-0000-0500-000007000000}">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326:F476" xr:uid="{00000000-0002-0000-0500-000008000000}">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G326:G476" xr:uid="{00000000-0002-0000-0500-000009000000}">
      <formula1>-99999.99</formula1>
      <formula2>99999.99</formula2>
    </dataValidation>
    <dataValidation type="list" allowBlank="1" showInputMessage="1" showErrorMessage="1" errorTitle="X-Author for Excel" error="Please select a value from the drop-down." promptTitle="X-Author for Excel" sqref="H326:H476" xr:uid="{00000000-0002-0000-0500-00000A000000}">
      <formula1>IF(IFERROR(ROWS(INDIRECT(SUBSTITUTE("AIM_Coverage_Disaggregation__c.AIM_Year__c"," ","_"))),-1) &lt; 0, XAuthorInvalidPicklistData,INDIRECT(SUBSTITUTE("AIM_Coverage_Disaggregation__c.AIM_Year__c"," ","_")))</formula1>
    </dataValidation>
  </dataValidations>
  <hyperlinks>
    <hyperlink ref="A481" location="' Disaggregation - Section E'!A4" display="' Disaggregation - Section E'!A4" xr:uid="{00000000-0004-0000-0500-000000000000}"/>
    <hyperlink ref="B4" location="_b9c6b527_c2c5_4200_bb21_b9257f2bb2c1" display="Impact " xr:uid="{00000000-0004-0000-0500-000001000000}"/>
    <hyperlink ref="C4" location="_a395564a_2e4f_42b7_9d4d_76ed548224d3" display="Outcome " xr:uid="{00000000-0004-0000-0500-000002000000}"/>
    <hyperlink ref="D4" location="_e6620337_bf44_48f3_a7fd_0125cc2c6be7" display="Coverage" xr:uid="{00000000-0004-0000-0500-000003000000}"/>
  </hyperlinks>
  <pageMargins left="0.7" right="0.7" top="0.75" bottom="0.75" header="0.3" footer="0.3"/>
  <pageSetup paperSize="8" scale="5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W580"/>
  <sheetViews>
    <sheetView showGridLines="0" zoomScale="150" zoomScaleNormal="150" workbookViewId="0">
      <selection activeCell="C19" sqref="C19"/>
    </sheetView>
  </sheetViews>
  <sheetFormatPr baseColWidth="10" defaultColWidth="8.92578125" defaultRowHeight="15.9" x14ac:dyDescent="0.45"/>
  <cols>
    <col min="1" max="1" width="12" style="7" customWidth="1"/>
    <col min="2" max="2" width="30.5703125" style="7" customWidth="1"/>
    <col min="3" max="3" width="25.5703125" style="7" customWidth="1"/>
    <col min="4" max="4" width="32.7109375" style="7" customWidth="1"/>
    <col min="5" max="5" width="31.7109375" style="7" customWidth="1"/>
    <col min="6" max="6" width="24.2109375" style="7" hidden="1" customWidth="1"/>
    <col min="7" max="7" width="21.42578125" style="7" hidden="1" customWidth="1"/>
    <col min="8" max="8" width="35.42578125" style="7" hidden="1" customWidth="1"/>
    <col min="9" max="9" width="31.5703125" style="7" hidden="1" customWidth="1"/>
    <col min="10" max="10" width="26.92578125" style="7" hidden="1" customWidth="1"/>
    <col min="11" max="11" width="27.5703125" style="7" hidden="1" customWidth="1"/>
    <col min="12" max="12" width="0.2109375" style="7" customWidth="1"/>
    <col min="13" max="13" width="32.2109375" style="7" customWidth="1"/>
    <col min="14" max="14" width="35.2109375" style="7" customWidth="1"/>
    <col min="15" max="15" width="0.42578125" style="7" customWidth="1"/>
    <col min="16" max="16" width="20.92578125" style="7" customWidth="1"/>
    <col min="17" max="17" width="33.7109375" style="7" customWidth="1"/>
    <col min="18" max="19" width="14.2109375" style="7" hidden="1" customWidth="1"/>
    <col min="20" max="21" width="22.42578125" style="7" hidden="1" customWidth="1"/>
    <col min="22" max="22" width="25.92578125" style="7" hidden="1" customWidth="1"/>
    <col min="23" max="26" width="26.5703125" style="7" hidden="1" customWidth="1"/>
    <col min="27" max="27" width="26.5703125" style="7" customWidth="1"/>
    <col min="28" max="29" width="0.2109375" style="7" customWidth="1"/>
    <col min="30" max="38" width="8.92578125" style="7" customWidth="1"/>
    <col min="39" max="39" width="8.92578125" style="10" customWidth="1"/>
    <col min="40" max="40" width="17.5703125" style="10" customWidth="1"/>
    <col min="41" max="41" width="13.2109375" style="10" customWidth="1"/>
    <col min="42" max="42" width="18" style="10" customWidth="1"/>
    <col min="43" max="43" width="13.42578125" style="10" customWidth="1"/>
    <col min="44" max="44" width="8.92578125" style="10"/>
    <col min="45" max="49" width="8.92578125" style="5"/>
    <col min="50" max="16384" width="8.92578125" style="7"/>
  </cols>
  <sheetData>
    <row r="1" spans="1:29" ht="21.65" customHeight="1" x14ac:dyDescent="0.45">
      <c r="A1" s="586" t="s">
        <v>308</v>
      </c>
      <c r="B1" s="587"/>
      <c r="C1" s="587"/>
      <c r="D1" s="587"/>
      <c r="E1" s="587"/>
      <c r="F1" s="587"/>
      <c r="G1" s="587"/>
      <c r="H1" s="587"/>
      <c r="I1" s="587"/>
      <c r="J1" s="587"/>
      <c r="K1" s="587"/>
      <c r="L1" s="587"/>
      <c r="M1" s="587"/>
      <c r="N1" s="587"/>
      <c r="O1" s="588"/>
    </row>
    <row r="2" spans="1:29" ht="16.3" thickBot="1" x14ac:dyDescent="0.5">
      <c r="A2" s="589"/>
      <c r="B2" s="590"/>
      <c r="C2" s="590"/>
      <c r="D2" s="590"/>
      <c r="E2" s="590"/>
      <c r="F2" s="590"/>
      <c r="G2" s="590"/>
      <c r="H2" s="590"/>
      <c r="I2" s="590"/>
      <c r="J2" s="590"/>
      <c r="K2" s="590"/>
      <c r="L2" s="590"/>
      <c r="M2" s="590"/>
      <c r="N2" s="590"/>
      <c r="O2" s="591"/>
    </row>
    <row r="3" spans="1:29" ht="16.3" thickBot="1" x14ac:dyDescent="0.5"/>
    <row r="4" spans="1:29" ht="65.400000000000006" customHeight="1" thickBot="1" x14ac:dyDescent="0.5">
      <c r="A4" s="356" t="s">
        <v>238</v>
      </c>
      <c r="B4" s="41" t="s">
        <v>111</v>
      </c>
      <c r="C4" s="31" t="s">
        <v>112</v>
      </c>
    </row>
    <row r="5" spans="1:29" ht="16.3" thickBot="1" x14ac:dyDescent="0.5"/>
    <row r="6" spans="1:29" ht="45.65" customHeight="1" thickBot="1" x14ac:dyDescent="0.5">
      <c r="A6" s="592" t="s">
        <v>111</v>
      </c>
      <c r="B6" s="572"/>
      <c r="C6" s="572"/>
      <c r="D6" s="572"/>
      <c r="E6" s="572"/>
      <c r="F6" s="572"/>
      <c r="G6" s="572"/>
      <c r="H6" s="572"/>
      <c r="I6" s="572"/>
      <c r="J6" s="572"/>
      <c r="K6" s="572"/>
      <c r="L6" s="572"/>
      <c r="M6" s="572"/>
      <c r="N6" s="572"/>
      <c r="O6" s="572"/>
      <c r="P6" s="327"/>
      <c r="Q6" s="327"/>
      <c r="R6" s="378"/>
      <c r="S6" s="378"/>
      <c r="T6" s="378"/>
      <c r="U6" s="378"/>
      <c r="V6" s="378"/>
      <c r="W6" s="378"/>
      <c r="X6" s="378"/>
      <c r="Y6" s="378"/>
      <c r="Z6" s="378"/>
      <c r="AA6" s="378"/>
      <c r="AB6" s="327"/>
      <c r="AC6" s="329"/>
    </row>
    <row r="7" spans="1:29" ht="45.65" customHeight="1" x14ac:dyDescent="0.45">
      <c r="A7" s="421" t="s">
        <v>309</v>
      </c>
      <c r="B7" s="421" t="s">
        <v>243</v>
      </c>
      <c r="C7" s="421" t="s">
        <v>242</v>
      </c>
      <c r="D7" s="421" t="s">
        <v>310</v>
      </c>
      <c r="E7" s="399" t="s">
        <v>271</v>
      </c>
      <c r="F7" s="400" t="s">
        <v>187</v>
      </c>
      <c r="G7" s="489"/>
      <c r="H7" s="489"/>
      <c r="I7" s="489"/>
      <c r="J7" s="489"/>
      <c r="K7" s="489"/>
      <c r="L7" s="489"/>
      <c r="M7" s="399" t="s">
        <v>272</v>
      </c>
      <c r="N7" s="399" t="s">
        <v>311</v>
      </c>
      <c r="O7" s="421"/>
      <c r="P7" s="421" t="s">
        <v>219</v>
      </c>
      <c r="Q7" s="421" t="s">
        <v>208</v>
      </c>
      <c r="R7" s="481" t="s">
        <v>185</v>
      </c>
      <c r="S7" s="481" t="s">
        <v>23</v>
      </c>
      <c r="T7" s="481" t="s">
        <v>25</v>
      </c>
      <c r="U7" s="481" t="s">
        <v>58</v>
      </c>
      <c r="V7" s="501" t="s">
        <v>119</v>
      </c>
      <c r="W7" s="501" t="s">
        <v>128</v>
      </c>
      <c r="X7" s="501" t="s">
        <v>139</v>
      </c>
      <c r="Y7" s="501" t="s">
        <v>13</v>
      </c>
      <c r="Z7" s="501" t="s">
        <v>186</v>
      </c>
      <c r="AA7" s="421" t="s">
        <v>333</v>
      </c>
      <c r="AB7" s="312"/>
      <c r="AC7" s="47"/>
    </row>
    <row r="8" spans="1:29" ht="47.15" hidden="1" customHeight="1" x14ac:dyDescent="0.45">
      <c r="A8" s="406" t="s">
        <v>53</v>
      </c>
      <c r="B8" s="502" t="str">
        <f>IFERROR(IF(D8="","",VLOOKUP(W8,'Reference records(soft deleted)'!$B$61:$D$89,3,FALSE)),"")</f>
        <v/>
      </c>
      <c r="C8" s="502" t="str">
        <f>IFERROR(IF(D8="","",VLOOKUP(X8,'Reference records(soft deleted)'!$B$172:$D$343,3,FALSE)),"")</f>
        <v/>
      </c>
      <c r="D8" s="503" t="s">
        <v>218</v>
      </c>
      <c r="E8" s="504" t="str">
        <f>IF('Overview - Section A'!$AN$5="Funding Request",IF(F8="Funding Request Place Holder","",F8),"")</f>
        <v>[Account (Name)]</v>
      </c>
      <c r="F8" s="505" t="str">
        <f>IFERROR(IF(Z8="","",VLOOKUP(Z8,'Overview - Section A'!$P$29:$Q$39,2,FALSE)),"")</f>
        <v>[Account (Name)]</v>
      </c>
      <c r="G8" s="506"/>
      <c r="H8" s="506"/>
      <c r="I8" s="506"/>
      <c r="J8" s="506"/>
      <c r="K8" s="506"/>
      <c r="L8" s="506"/>
      <c r="M8" s="504" t="str">
        <f>IFERROR(IF(Y8="","",Y8),"")</f>
        <v>[Country (Name)]</v>
      </c>
      <c r="N8" s="507" t="s">
        <v>216</v>
      </c>
      <c r="O8" s="508"/>
      <c r="P8" s="507" t="s">
        <v>50</v>
      </c>
      <c r="Q8" s="507" t="s">
        <v>51</v>
      </c>
      <c r="R8" s="482" t="str">
        <f>IFERROR(IF('Overview - Section A'!$AN$5="Funding Request",VLOOKUP(E8,'Overview - Section A'!$M$29:$P$39,4,FALSE),IF(Z8="","",Z8)),"")</f>
        <v/>
      </c>
      <c r="S8" s="482" t="b">
        <f>IFERROR(IF(D8&lt;&gt;"",TRUE,FALSE),FALSE)</f>
        <v>1</v>
      </c>
      <c r="T8" s="482" t="s">
        <v>24</v>
      </c>
      <c r="U8" s="482" t="str">
        <f t="array" ref="U8">IFERROR(IF(INDEX('Overview - Section A'!$AB$127:$AB$181,MATCH(LEFT(C8,255),LEFT('Overview - Section A'!$W$127:$W$181,255),0))=0,"",INDEX('Overview - Section A'!$AB$127:$AB$181,MATCH(LEFT(C8,255),LEFT('Overview - Section A'!$W$127:$W$181,255),0))),"")</f>
        <v>a1M36000004ZiMoEAK</v>
      </c>
      <c r="V8" s="509" t="str">
        <f>IFERROR(IF('Overview - Section A'!$AN$5="Funding Request",IF('Reference Records'!$B$276&lt;&gt;"",VLOOKUP(M8,'Reference Records'!$B$276:$C$277,2,FALSE),VLOOKUP(M8,'Reference Records'!$A$289:$C$620,3,FALSE)),VLOOKUP(M8,'Reference Records'!$A$623:$C$624,3,FALSE)),"")</f>
        <v/>
      </c>
      <c r="W8" s="510" t="s">
        <v>127</v>
      </c>
      <c r="X8" s="510" t="s">
        <v>129</v>
      </c>
      <c r="Y8" s="509" t="s">
        <v>132</v>
      </c>
      <c r="Z8" s="509" t="s">
        <v>24</v>
      </c>
      <c r="AA8" s="511" t="s">
        <v>332</v>
      </c>
      <c r="AB8" s="313"/>
      <c r="AC8" s="47"/>
    </row>
    <row r="9" spans="1:29" ht="47.15" customHeight="1" x14ac:dyDescent="0.45">
      <c r="A9" s="406">
        <v>1</v>
      </c>
      <c r="B9" s="502" t="str">
        <f>IFERROR(IF(D9="","",VLOOKUP(W9,'Reference records(soft deleted)'!$B$61:$D$89,3,FALSE)),"")</f>
        <v/>
      </c>
      <c r="C9" s="502" t="str">
        <f>IFERROR(IF(D9="","",VLOOKUP(X9,'Reference records(soft deleted)'!$B$172:$D$343,3,FALSE)),"")</f>
        <v/>
      </c>
      <c r="D9" s="503"/>
      <c r="E9" s="504" t="str">
        <f>IF('Overview - Section A'!$AN$5="Funding Request",IF(F9="Funding Request Place Holder","",F9),"")</f>
        <v/>
      </c>
      <c r="F9" s="505" t="str">
        <f>IFERROR(IF(Z9="","",VLOOKUP(Z9,'Overview - Section A'!$P$29:$Q$39,2,FALSE)),"")</f>
        <v/>
      </c>
      <c r="G9" s="506"/>
      <c r="H9" s="506"/>
      <c r="I9" s="506"/>
      <c r="J9" s="506"/>
      <c r="K9" s="506"/>
      <c r="L9" s="506"/>
      <c r="M9" s="504" t="str">
        <f t="shared" ref="M9:M72" si="0">IFERROR(IF(Y9="","",Y9),"")</f>
        <v/>
      </c>
      <c r="N9" s="507"/>
      <c r="O9" s="508"/>
      <c r="P9" s="507"/>
      <c r="Q9" s="507"/>
      <c r="R9" s="482" t="str">
        <f>IFERROR(IF('Overview - Section A'!$AN$5="Funding Request",VLOOKUP(E9,'Overview - Section A'!$M$29:$P$39,4,FALSE),IF(Z9="","",Z9)),"")</f>
        <v>a1236000009dRozAAE</v>
      </c>
      <c r="S9" s="482" t="b">
        <f t="shared" ref="S9:S72" si="1">IFERROR(IF(D9&lt;&gt;"",TRUE,FALSE),FALSE)</f>
        <v>0</v>
      </c>
      <c r="T9" s="482" t="s">
        <v>822</v>
      </c>
      <c r="U9" s="482" t="str">
        <f t="array" ref="U9">IFERROR(IF(INDEX('Overview - Section A'!$AB$127:$AB$181,MATCH(LEFT(C9,255),LEFT('Overview - Section A'!$W$127:$W$181,255),0))=0,"",INDEX('Overview - Section A'!$AB$127:$AB$181,MATCH(LEFT(C9,255),LEFT('Overview - Section A'!$W$127:$W$181,255),0))),"")</f>
        <v>a1M36000004ZiMoEAK</v>
      </c>
      <c r="V9" s="509" t="str">
        <f>IFERROR(IF('Overview - Section A'!$AN$5="Funding Request",IF('Reference Records'!$B$276&lt;&gt;"",VLOOKUP(M9,'Reference Records'!$B$276:$C$277,2,FALSE),VLOOKUP(M9,'Reference Records'!$A$289:$C$620,3,FALSE)),VLOOKUP(M9,'Reference Records'!$A$623:$C$624,3,FALSE)),"")</f>
        <v/>
      </c>
      <c r="W9" s="510"/>
      <c r="X9" s="510"/>
      <c r="Y9" s="509"/>
      <c r="Z9" s="509"/>
      <c r="AA9" s="511"/>
      <c r="AB9" s="313"/>
      <c r="AC9" s="47"/>
    </row>
    <row r="10" spans="1:29" ht="47.15" customHeight="1" x14ac:dyDescent="0.45">
      <c r="A10" s="406">
        <v>2</v>
      </c>
      <c r="B10" s="502" t="str">
        <f>IFERROR(IF(D10="","",VLOOKUP(W10,'Reference records(soft deleted)'!$B$61:$D$89,3,FALSE)),"")</f>
        <v/>
      </c>
      <c r="C10" s="502" t="str">
        <f>IFERROR(IF(D10="","",VLOOKUP(X10,'Reference records(soft deleted)'!$B$172:$D$343,3,FALSE)),"")</f>
        <v/>
      </c>
      <c r="D10" s="503"/>
      <c r="E10" s="504" t="str">
        <f>IF('Overview - Section A'!$AN$5="Funding Request",IF(F10="Funding Request Place Holder","",F10),"")</f>
        <v/>
      </c>
      <c r="F10" s="505" t="str">
        <f>IFERROR(IF(Z10="","",VLOOKUP(Z10,'Overview - Section A'!$P$29:$Q$39,2,FALSE)),"")</f>
        <v/>
      </c>
      <c r="G10" s="506"/>
      <c r="H10" s="506"/>
      <c r="I10" s="506"/>
      <c r="J10" s="506"/>
      <c r="K10" s="506"/>
      <c r="L10" s="506"/>
      <c r="M10" s="504" t="str">
        <f t="shared" si="0"/>
        <v/>
      </c>
      <c r="N10" s="507"/>
      <c r="O10" s="508"/>
      <c r="P10" s="507"/>
      <c r="Q10" s="507"/>
      <c r="R10" s="482" t="str">
        <f>IFERROR(IF('Overview - Section A'!$AN$5="Funding Request",VLOOKUP(E10,'Overview - Section A'!$M$29:$P$39,4,FALSE),IF(Z10="","",Z10)),"")</f>
        <v>a1236000009dRozAAE</v>
      </c>
      <c r="S10" s="482" t="b">
        <f t="shared" si="1"/>
        <v>0</v>
      </c>
      <c r="T10" s="482" t="s">
        <v>823</v>
      </c>
      <c r="U10" s="482" t="str">
        <f t="array" ref="U10">IFERROR(IF(INDEX('Overview - Section A'!$AB$127:$AB$181,MATCH(LEFT(C10,255),LEFT('Overview - Section A'!$W$127:$W$181,255),0))=0,"",INDEX('Overview - Section A'!$AB$127:$AB$181,MATCH(LEFT(C10,255),LEFT('Overview - Section A'!$W$127:$W$181,255),0))),"")</f>
        <v>a1M36000004ZiMoEAK</v>
      </c>
      <c r="V10" s="509" t="str">
        <f>IFERROR(IF('Overview - Section A'!$AN$5="Funding Request",IF('Reference Records'!$B$276&lt;&gt;"",VLOOKUP(M10,'Reference Records'!$B$276:$C$277,2,FALSE),VLOOKUP(M10,'Reference Records'!$A$289:$C$620,3,FALSE)),VLOOKUP(M10,'Reference Records'!$A$623:$C$624,3,FALSE)),"")</f>
        <v/>
      </c>
      <c r="W10" s="510"/>
      <c r="X10" s="510"/>
      <c r="Y10" s="509"/>
      <c r="Z10" s="509"/>
      <c r="AA10" s="511"/>
      <c r="AB10" s="313"/>
      <c r="AC10" s="47"/>
    </row>
    <row r="11" spans="1:29" ht="47.15" customHeight="1" x14ac:dyDescent="0.45">
      <c r="A11" s="406">
        <v>3</v>
      </c>
      <c r="B11" s="502" t="str">
        <f>IFERROR(IF(D11="","",VLOOKUP(W11,'Reference records(soft deleted)'!$B$61:$D$89,3,FALSE)),"")</f>
        <v/>
      </c>
      <c r="C11" s="502" t="str">
        <f>IFERROR(IF(D11="","",VLOOKUP(X11,'Reference records(soft deleted)'!$B$172:$D$343,3,FALSE)),"")</f>
        <v/>
      </c>
      <c r="D11" s="503"/>
      <c r="E11" s="504" t="str">
        <f>IF('Overview - Section A'!$AN$5="Funding Request",IF(F11="Funding Request Place Holder","",F11),"")</f>
        <v/>
      </c>
      <c r="F11" s="505" t="str">
        <f>IFERROR(IF(Z11="","",VLOOKUP(Z11,'Overview - Section A'!$P$29:$Q$39,2,FALSE)),"")</f>
        <v/>
      </c>
      <c r="G11" s="506"/>
      <c r="H11" s="506"/>
      <c r="I11" s="506"/>
      <c r="J11" s="506"/>
      <c r="K11" s="506"/>
      <c r="L11" s="506"/>
      <c r="M11" s="504" t="str">
        <f t="shared" si="0"/>
        <v/>
      </c>
      <c r="N11" s="507"/>
      <c r="O11" s="508"/>
      <c r="P11" s="507"/>
      <c r="Q11" s="507"/>
      <c r="R11" s="482" t="str">
        <f>IFERROR(IF('Overview - Section A'!$AN$5="Funding Request",VLOOKUP(E11,'Overview - Section A'!$M$29:$P$39,4,FALSE),IF(Z11="","",Z11)),"")</f>
        <v>a1236000009dRozAAE</v>
      </c>
      <c r="S11" s="482" t="b">
        <f t="shared" si="1"/>
        <v>0</v>
      </c>
      <c r="T11" s="482" t="s">
        <v>824</v>
      </c>
      <c r="U11" s="482" t="str">
        <f t="array" ref="U11">IFERROR(IF(INDEX('Overview - Section A'!$AB$127:$AB$181,MATCH(LEFT(C11,255),LEFT('Overview - Section A'!$W$127:$W$181,255),0))=0,"",INDEX('Overview - Section A'!$AB$127:$AB$181,MATCH(LEFT(C11,255),LEFT('Overview - Section A'!$W$127:$W$181,255),0))),"")</f>
        <v>a1M36000004ZiMoEAK</v>
      </c>
      <c r="V11" s="509" t="str">
        <f>IFERROR(IF('Overview - Section A'!$AN$5="Funding Request",IF('Reference Records'!$B$276&lt;&gt;"",VLOOKUP(M11,'Reference Records'!$B$276:$C$277,2,FALSE),VLOOKUP(M11,'Reference Records'!$A$289:$C$620,3,FALSE)),VLOOKUP(M11,'Reference Records'!$A$623:$C$624,3,FALSE)),"")</f>
        <v/>
      </c>
      <c r="W11" s="510"/>
      <c r="X11" s="510"/>
      <c r="Y11" s="509"/>
      <c r="Z11" s="509"/>
      <c r="AA11" s="511"/>
      <c r="AB11" s="313"/>
      <c r="AC11" s="47"/>
    </row>
    <row r="12" spans="1:29" ht="47.15" customHeight="1" x14ac:dyDescent="0.45">
      <c r="A12" s="406">
        <v>4</v>
      </c>
      <c r="B12" s="502" t="str">
        <f>IFERROR(IF(D12="","",VLOOKUP(W12,'Reference records(soft deleted)'!$B$61:$D$89,3,FALSE)),"")</f>
        <v/>
      </c>
      <c r="C12" s="502" t="str">
        <f>IFERROR(IF(D12="","",VLOOKUP(X12,'Reference records(soft deleted)'!$B$172:$D$343,3,FALSE)),"")</f>
        <v/>
      </c>
      <c r="D12" s="503"/>
      <c r="E12" s="504" t="str">
        <f>IF('Overview - Section A'!$AN$5="Funding Request",IF(F12="Funding Request Place Holder","",F12),"")</f>
        <v/>
      </c>
      <c r="F12" s="505" t="str">
        <f>IFERROR(IF(Z12="","",VLOOKUP(Z12,'Overview - Section A'!$P$29:$Q$39,2,FALSE)),"")</f>
        <v/>
      </c>
      <c r="G12" s="506"/>
      <c r="H12" s="506"/>
      <c r="I12" s="506"/>
      <c r="J12" s="506"/>
      <c r="K12" s="506"/>
      <c r="L12" s="506"/>
      <c r="M12" s="504" t="str">
        <f t="shared" si="0"/>
        <v/>
      </c>
      <c r="N12" s="507"/>
      <c r="O12" s="508"/>
      <c r="P12" s="507"/>
      <c r="Q12" s="507"/>
      <c r="R12" s="482" t="str">
        <f>IFERROR(IF('Overview - Section A'!$AN$5="Funding Request",VLOOKUP(E12,'Overview - Section A'!$M$29:$P$39,4,FALSE),IF(Z12="","",Z12)),"")</f>
        <v>a1236000009dRozAAE</v>
      </c>
      <c r="S12" s="482" t="b">
        <f t="shared" si="1"/>
        <v>0</v>
      </c>
      <c r="T12" s="482" t="s">
        <v>825</v>
      </c>
      <c r="U12" s="482" t="str">
        <f t="array" ref="U12">IFERROR(IF(INDEX('Overview - Section A'!$AB$127:$AB$181,MATCH(LEFT(C12,255),LEFT('Overview - Section A'!$W$127:$W$181,255),0))=0,"",INDEX('Overview - Section A'!$AB$127:$AB$181,MATCH(LEFT(C12,255),LEFT('Overview - Section A'!$W$127:$W$181,255),0))),"")</f>
        <v>a1M36000004ZiMoEAK</v>
      </c>
      <c r="V12" s="509" t="str">
        <f>IFERROR(IF('Overview - Section A'!$AN$5="Funding Request",IF('Reference Records'!$B$276&lt;&gt;"",VLOOKUP(M12,'Reference Records'!$B$276:$C$277,2,FALSE),VLOOKUP(M12,'Reference Records'!$A$289:$C$620,3,FALSE)),VLOOKUP(M12,'Reference Records'!$A$623:$C$624,3,FALSE)),"")</f>
        <v/>
      </c>
      <c r="W12" s="510"/>
      <c r="X12" s="510"/>
      <c r="Y12" s="509"/>
      <c r="Z12" s="509"/>
      <c r="AA12" s="511"/>
      <c r="AB12" s="313"/>
      <c r="AC12" s="47"/>
    </row>
    <row r="13" spans="1:29" ht="47.15" customHeight="1" x14ac:dyDescent="0.45">
      <c r="A13" s="406">
        <v>5</v>
      </c>
      <c r="B13" s="502" t="str">
        <f>IFERROR(IF(D13="","",VLOOKUP(W13,'Reference records(soft deleted)'!$B$61:$D$89,3,FALSE)),"")</f>
        <v/>
      </c>
      <c r="C13" s="502" t="str">
        <f>IFERROR(IF(D13="","",VLOOKUP(X13,'Reference records(soft deleted)'!$B$172:$D$343,3,FALSE)),"")</f>
        <v/>
      </c>
      <c r="D13" s="503"/>
      <c r="E13" s="504" t="str">
        <f>IF('Overview - Section A'!$AN$5="Funding Request",IF(F13="Funding Request Place Holder","",F13),"")</f>
        <v/>
      </c>
      <c r="F13" s="505" t="str">
        <f>IFERROR(IF(Z13="","",VLOOKUP(Z13,'Overview - Section A'!$P$29:$Q$39,2,FALSE)),"")</f>
        <v/>
      </c>
      <c r="G13" s="506"/>
      <c r="H13" s="506"/>
      <c r="I13" s="506"/>
      <c r="J13" s="506"/>
      <c r="K13" s="506"/>
      <c r="L13" s="506"/>
      <c r="M13" s="504" t="str">
        <f t="shared" si="0"/>
        <v/>
      </c>
      <c r="N13" s="507"/>
      <c r="O13" s="508"/>
      <c r="P13" s="507"/>
      <c r="Q13" s="507"/>
      <c r="R13" s="482" t="str">
        <f>IFERROR(IF('Overview - Section A'!$AN$5="Funding Request",VLOOKUP(E13,'Overview - Section A'!$M$29:$P$39,4,FALSE),IF(Z13="","",Z13)),"")</f>
        <v>a1236000009dRozAAE</v>
      </c>
      <c r="S13" s="482" t="b">
        <f t="shared" si="1"/>
        <v>0</v>
      </c>
      <c r="T13" s="482" t="s">
        <v>826</v>
      </c>
      <c r="U13" s="482" t="str">
        <f t="array" ref="U13">IFERROR(IF(INDEX('Overview - Section A'!$AB$127:$AB$181,MATCH(LEFT(C13,255),LEFT('Overview - Section A'!$W$127:$W$181,255),0))=0,"",INDEX('Overview - Section A'!$AB$127:$AB$181,MATCH(LEFT(C13,255),LEFT('Overview - Section A'!$W$127:$W$181,255),0))),"")</f>
        <v>a1M36000004ZiMoEAK</v>
      </c>
      <c r="V13" s="509" t="str">
        <f>IFERROR(IF('Overview - Section A'!$AN$5="Funding Request",IF('Reference Records'!$B$276&lt;&gt;"",VLOOKUP(M13,'Reference Records'!$B$276:$C$277,2,FALSE),VLOOKUP(M13,'Reference Records'!$A$289:$C$620,3,FALSE)),VLOOKUP(M13,'Reference Records'!$A$623:$C$624,3,FALSE)),"")</f>
        <v/>
      </c>
      <c r="W13" s="510"/>
      <c r="X13" s="510"/>
      <c r="Y13" s="509"/>
      <c r="Z13" s="509"/>
      <c r="AA13" s="511"/>
      <c r="AB13" s="313"/>
      <c r="AC13" s="47"/>
    </row>
    <row r="14" spans="1:29" ht="47.15" customHeight="1" x14ac:dyDescent="0.45">
      <c r="A14" s="406">
        <v>6</v>
      </c>
      <c r="B14" s="502" t="str">
        <f>IFERROR(IF(D14="","",VLOOKUP(W14,'Reference records(soft deleted)'!$B$61:$D$89,3,FALSE)),"")</f>
        <v/>
      </c>
      <c r="C14" s="502" t="str">
        <f>IFERROR(IF(D14="","",VLOOKUP(X14,'Reference records(soft deleted)'!$B$172:$D$343,3,FALSE)),"")</f>
        <v/>
      </c>
      <c r="D14" s="503"/>
      <c r="E14" s="504" t="str">
        <f>IF('Overview - Section A'!$AN$5="Funding Request",IF(F14="Funding Request Place Holder","",F14),"")</f>
        <v/>
      </c>
      <c r="F14" s="505" t="str">
        <f>IFERROR(IF(Z14="","",VLOOKUP(Z14,'Overview - Section A'!$P$29:$Q$39,2,FALSE)),"")</f>
        <v/>
      </c>
      <c r="G14" s="506"/>
      <c r="H14" s="506"/>
      <c r="I14" s="506"/>
      <c r="J14" s="506"/>
      <c r="K14" s="506"/>
      <c r="L14" s="506"/>
      <c r="M14" s="504" t="str">
        <f t="shared" si="0"/>
        <v/>
      </c>
      <c r="N14" s="507"/>
      <c r="O14" s="508"/>
      <c r="P14" s="507"/>
      <c r="Q14" s="507"/>
      <c r="R14" s="482" t="str">
        <f>IFERROR(IF('Overview - Section A'!$AN$5="Funding Request",VLOOKUP(E14,'Overview - Section A'!$M$29:$P$39,4,FALSE),IF(Z14="","",Z14)),"")</f>
        <v>a1236000009dRozAAE</v>
      </c>
      <c r="S14" s="482" t="b">
        <f t="shared" si="1"/>
        <v>0</v>
      </c>
      <c r="T14" s="482" t="s">
        <v>827</v>
      </c>
      <c r="U14" s="482" t="str">
        <f t="array" ref="U14">IFERROR(IF(INDEX('Overview - Section A'!$AB$127:$AB$181,MATCH(LEFT(C14,255),LEFT('Overview - Section A'!$W$127:$W$181,255),0))=0,"",INDEX('Overview - Section A'!$AB$127:$AB$181,MATCH(LEFT(C14,255),LEFT('Overview - Section A'!$W$127:$W$181,255),0))),"")</f>
        <v>a1M36000004ZiMoEAK</v>
      </c>
      <c r="V14" s="509" t="str">
        <f>IFERROR(IF('Overview - Section A'!$AN$5="Funding Request",IF('Reference Records'!$B$276&lt;&gt;"",VLOOKUP(M14,'Reference Records'!$B$276:$C$277,2,FALSE),VLOOKUP(M14,'Reference Records'!$A$289:$C$620,3,FALSE)),VLOOKUP(M14,'Reference Records'!$A$623:$C$624,3,FALSE)),"")</f>
        <v/>
      </c>
      <c r="W14" s="510"/>
      <c r="X14" s="510"/>
      <c r="Y14" s="509"/>
      <c r="Z14" s="509"/>
      <c r="AA14" s="511"/>
      <c r="AB14" s="313"/>
      <c r="AC14" s="47"/>
    </row>
    <row r="15" spans="1:29" ht="47.15" customHeight="1" x14ac:dyDescent="0.45">
      <c r="A15" s="406">
        <v>7</v>
      </c>
      <c r="B15" s="502" t="str">
        <f>IFERROR(IF(D15="","",VLOOKUP(W15,'Reference records(soft deleted)'!$B$61:$D$89,3,FALSE)),"")</f>
        <v/>
      </c>
      <c r="C15" s="502" t="str">
        <f>IFERROR(IF(D15="","",VLOOKUP(X15,'Reference records(soft deleted)'!$B$172:$D$343,3,FALSE)),"")</f>
        <v/>
      </c>
      <c r="D15" s="503"/>
      <c r="E15" s="504" t="str">
        <f>IF('Overview - Section A'!$AN$5="Funding Request",IF(F15="Funding Request Place Holder","",F15),"")</f>
        <v/>
      </c>
      <c r="F15" s="505" t="str">
        <f>IFERROR(IF(Z15="","",VLOOKUP(Z15,'Overview - Section A'!$P$29:$Q$39,2,FALSE)),"")</f>
        <v/>
      </c>
      <c r="G15" s="506"/>
      <c r="H15" s="506"/>
      <c r="I15" s="506"/>
      <c r="J15" s="506"/>
      <c r="K15" s="506"/>
      <c r="L15" s="506"/>
      <c r="M15" s="504" t="str">
        <f t="shared" si="0"/>
        <v/>
      </c>
      <c r="N15" s="507"/>
      <c r="O15" s="508"/>
      <c r="P15" s="507"/>
      <c r="Q15" s="507"/>
      <c r="R15" s="482" t="str">
        <f>IFERROR(IF('Overview - Section A'!$AN$5="Funding Request",VLOOKUP(E15,'Overview - Section A'!$M$29:$P$39,4,FALSE),IF(Z15="","",Z15)),"")</f>
        <v>a1236000009dRozAAE</v>
      </c>
      <c r="S15" s="482" t="b">
        <f t="shared" si="1"/>
        <v>0</v>
      </c>
      <c r="T15" s="482" t="s">
        <v>828</v>
      </c>
      <c r="U15" s="482" t="str">
        <f t="array" ref="U15">IFERROR(IF(INDEX('Overview - Section A'!$AB$127:$AB$181,MATCH(LEFT(C15,255),LEFT('Overview - Section A'!$W$127:$W$181,255),0))=0,"",INDEX('Overview - Section A'!$AB$127:$AB$181,MATCH(LEFT(C15,255),LEFT('Overview - Section A'!$W$127:$W$181,255),0))),"")</f>
        <v>a1M36000004ZiMoEAK</v>
      </c>
      <c r="V15" s="509" t="str">
        <f>IFERROR(IF('Overview - Section A'!$AN$5="Funding Request",IF('Reference Records'!$B$276&lt;&gt;"",VLOOKUP(M15,'Reference Records'!$B$276:$C$277,2,FALSE),VLOOKUP(M15,'Reference Records'!$A$289:$C$620,3,FALSE)),VLOOKUP(M15,'Reference Records'!$A$623:$C$624,3,FALSE)),"")</f>
        <v/>
      </c>
      <c r="W15" s="510"/>
      <c r="X15" s="510"/>
      <c r="Y15" s="509"/>
      <c r="Z15" s="509"/>
      <c r="AA15" s="511"/>
      <c r="AB15" s="313"/>
      <c r="AC15" s="47"/>
    </row>
    <row r="16" spans="1:29" ht="47.15" customHeight="1" x14ac:dyDescent="0.45">
      <c r="A16" s="406">
        <v>8</v>
      </c>
      <c r="B16" s="502" t="str">
        <f>IFERROR(IF(D16="","",VLOOKUP(W16,'Reference records(soft deleted)'!$B$61:$D$89,3,FALSE)),"")</f>
        <v/>
      </c>
      <c r="C16" s="502" t="str">
        <f>IFERROR(IF(D16="","",VLOOKUP(X16,'Reference records(soft deleted)'!$B$172:$D$343,3,FALSE)),"")</f>
        <v/>
      </c>
      <c r="D16" s="503"/>
      <c r="E16" s="504" t="str">
        <f>IF('Overview - Section A'!$AN$5="Funding Request",IF(F16="Funding Request Place Holder","",F16),"")</f>
        <v/>
      </c>
      <c r="F16" s="505" t="str">
        <f>IFERROR(IF(Z16="","",VLOOKUP(Z16,'Overview - Section A'!$P$29:$Q$39,2,FALSE)),"")</f>
        <v/>
      </c>
      <c r="G16" s="506"/>
      <c r="H16" s="506"/>
      <c r="I16" s="506"/>
      <c r="J16" s="506"/>
      <c r="K16" s="506"/>
      <c r="L16" s="506"/>
      <c r="M16" s="504" t="str">
        <f t="shared" si="0"/>
        <v/>
      </c>
      <c r="N16" s="507"/>
      <c r="O16" s="508"/>
      <c r="P16" s="507"/>
      <c r="Q16" s="507"/>
      <c r="R16" s="482" t="str">
        <f>IFERROR(IF('Overview - Section A'!$AN$5="Funding Request",VLOOKUP(E16,'Overview - Section A'!$M$29:$P$39,4,FALSE),IF(Z16="","",Z16)),"")</f>
        <v>a1236000009dRozAAE</v>
      </c>
      <c r="S16" s="482" t="b">
        <f t="shared" si="1"/>
        <v>0</v>
      </c>
      <c r="T16" s="482" t="s">
        <v>829</v>
      </c>
      <c r="U16" s="482" t="str">
        <f t="array" ref="U16">IFERROR(IF(INDEX('Overview - Section A'!$AB$127:$AB$181,MATCH(LEFT(C16,255),LEFT('Overview - Section A'!$W$127:$W$181,255),0))=0,"",INDEX('Overview - Section A'!$AB$127:$AB$181,MATCH(LEFT(C16,255),LEFT('Overview - Section A'!$W$127:$W$181,255),0))),"")</f>
        <v>a1M36000004ZiMoEAK</v>
      </c>
      <c r="V16" s="509" t="str">
        <f>IFERROR(IF('Overview - Section A'!$AN$5="Funding Request",IF('Reference Records'!$B$276&lt;&gt;"",VLOOKUP(M16,'Reference Records'!$B$276:$C$277,2,FALSE),VLOOKUP(M16,'Reference Records'!$A$289:$C$620,3,FALSE)),VLOOKUP(M16,'Reference Records'!$A$623:$C$624,3,FALSE)),"")</f>
        <v/>
      </c>
      <c r="W16" s="510"/>
      <c r="X16" s="510"/>
      <c r="Y16" s="509"/>
      <c r="Z16" s="509"/>
      <c r="AA16" s="511"/>
      <c r="AB16" s="313"/>
      <c r="AC16" s="47"/>
    </row>
    <row r="17" spans="1:29" ht="47.15" customHeight="1" x14ac:dyDescent="0.45">
      <c r="A17" s="406">
        <v>9</v>
      </c>
      <c r="B17" s="502" t="str">
        <f>IFERROR(IF(D17="","",VLOOKUP(W17,'Reference records(soft deleted)'!$B$61:$D$89,3,FALSE)),"")</f>
        <v/>
      </c>
      <c r="C17" s="502" t="str">
        <f>IFERROR(IF(D17="","",VLOOKUP(X17,'Reference records(soft deleted)'!$B$172:$D$343,3,FALSE)),"")</f>
        <v/>
      </c>
      <c r="D17" s="503"/>
      <c r="E17" s="504" t="str">
        <f>IF('Overview - Section A'!$AN$5="Funding Request",IF(F17="Funding Request Place Holder","",F17),"")</f>
        <v/>
      </c>
      <c r="F17" s="505" t="str">
        <f>IFERROR(IF(Z17="","",VLOOKUP(Z17,'Overview - Section A'!$P$29:$Q$39,2,FALSE)),"")</f>
        <v/>
      </c>
      <c r="G17" s="506"/>
      <c r="H17" s="506"/>
      <c r="I17" s="506"/>
      <c r="J17" s="506"/>
      <c r="K17" s="506"/>
      <c r="L17" s="506"/>
      <c r="M17" s="504" t="str">
        <f t="shared" si="0"/>
        <v/>
      </c>
      <c r="N17" s="507"/>
      <c r="O17" s="508"/>
      <c r="P17" s="507"/>
      <c r="Q17" s="507"/>
      <c r="R17" s="482" t="str">
        <f>IFERROR(IF('Overview - Section A'!$AN$5="Funding Request",VLOOKUP(E17,'Overview - Section A'!$M$29:$P$39,4,FALSE),IF(Z17="","",Z17)),"")</f>
        <v>a1236000009dRozAAE</v>
      </c>
      <c r="S17" s="482" t="b">
        <f t="shared" si="1"/>
        <v>0</v>
      </c>
      <c r="T17" s="482" t="s">
        <v>830</v>
      </c>
      <c r="U17" s="482" t="str">
        <f t="array" ref="U17">IFERROR(IF(INDEX('Overview - Section A'!$AB$127:$AB$181,MATCH(LEFT(C17,255),LEFT('Overview - Section A'!$W$127:$W$181,255),0))=0,"",INDEX('Overview - Section A'!$AB$127:$AB$181,MATCH(LEFT(C17,255),LEFT('Overview - Section A'!$W$127:$W$181,255),0))),"")</f>
        <v>a1M36000004ZiMoEAK</v>
      </c>
      <c r="V17" s="509" t="str">
        <f>IFERROR(IF('Overview - Section A'!$AN$5="Funding Request",IF('Reference Records'!$B$276&lt;&gt;"",VLOOKUP(M17,'Reference Records'!$B$276:$C$277,2,FALSE),VLOOKUP(M17,'Reference Records'!$A$289:$C$620,3,FALSE)),VLOOKUP(M17,'Reference Records'!$A$623:$C$624,3,FALSE)),"")</f>
        <v/>
      </c>
      <c r="W17" s="510"/>
      <c r="X17" s="510"/>
      <c r="Y17" s="509"/>
      <c r="Z17" s="509"/>
      <c r="AA17" s="511"/>
      <c r="AB17" s="313"/>
      <c r="AC17" s="47"/>
    </row>
    <row r="18" spans="1:29" ht="47.15" customHeight="1" x14ac:dyDescent="0.45">
      <c r="A18" s="406">
        <v>10</v>
      </c>
      <c r="B18" s="502" t="str">
        <f>IFERROR(IF(D18="","",VLOOKUP(W18,'Reference records(soft deleted)'!$B$61:$D$89,3,FALSE)),"")</f>
        <v/>
      </c>
      <c r="C18" s="502" t="str">
        <f>IFERROR(IF(D18="","",VLOOKUP(X18,'Reference records(soft deleted)'!$B$172:$D$343,3,FALSE)),"")</f>
        <v/>
      </c>
      <c r="D18" s="503"/>
      <c r="E18" s="504" t="str">
        <f>IF('Overview - Section A'!$AN$5="Funding Request",IF(F18="Funding Request Place Holder","",F18),"")</f>
        <v/>
      </c>
      <c r="F18" s="505" t="str">
        <f>IFERROR(IF(Z18="","",VLOOKUP(Z18,'Overview - Section A'!$P$29:$Q$39,2,FALSE)),"")</f>
        <v/>
      </c>
      <c r="G18" s="506"/>
      <c r="H18" s="506"/>
      <c r="I18" s="506"/>
      <c r="J18" s="506"/>
      <c r="K18" s="506"/>
      <c r="L18" s="506"/>
      <c r="M18" s="504" t="str">
        <f t="shared" si="0"/>
        <v/>
      </c>
      <c r="N18" s="507"/>
      <c r="O18" s="508"/>
      <c r="P18" s="507"/>
      <c r="Q18" s="507"/>
      <c r="R18" s="482" t="str">
        <f>IFERROR(IF('Overview - Section A'!$AN$5="Funding Request",VLOOKUP(E18,'Overview - Section A'!$M$29:$P$39,4,FALSE),IF(Z18="","",Z18)),"")</f>
        <v>a1236000009dRozAAE</v>
      </c>
      <c r="S18" s="482" t="b">
        <f t="shared" si="1"/>
        <v>0</v>
      </c>
      <c r="T18" s="482" t="s">
        <v>831</v>
      </c>
      <c r="U18" s="482" t="str">
        <f t="array" ref="U18">IFERROR(IF(INDEX('Overview - Section A'!$AB$127:$AB$181,MATCH(LEFT(C18,255),LEFT('Overview - Section A'!$W$127:$W$181,255),0))=0,"",INDEX('Overview - Section A'!$AB$127:$AB$181,MATCH(LEFT(C18,255),LEFT('Overview - Section A'!$W$127:$W$181,255),0))),"")</f>
        <v>a1M36000004ZiMoEAK</v>
      </c>
      <c r="V18" s="509" t="str">
        <f>IFERROR(IF('Overview - Section A'!$AN$5="Funding Request",IF('Reference Records'!$B$276&lt;&gt;"",VLOOKUP(M18,'Reference Records'!$B$276:$C$277,2,FALSE),VLOOKUP(M18,'Reference Records'!$A$289:$C$620,3,FALSE)),VLOOKUP(M18,'Reference Records'!$A$623:$C$624,3,FALSE)),"")</f>
        <v/>
      </c>
      <c r="W18" s="510"/>
      <c r="X18" s="510"/>
      <c r="Y18" s="509"/>
      <c r="Z18" s="509"/>
      <c r="AA18" s="511"/>
      <c r="AB18" s="313"/>
      <c r="AC18" s="47"/>
    </row>
    <row r="19" spans="1:29" ht="47.15" customHeight="1" x14ac:dyDescent="0.45">
      <c r="A19" s="406">
        <v>11</v>
      </c>
      <c r="B19" s="502" t="str">
        <f>IFERROR(IF(D19="","",VLOOKUP(W19,'Reference records(soft deleted)'!$B$61:$D$89,3,FALSE)),"")</f>
        <v/>
      </c>
      <c r="C19" s="502" t="str">
        <f>IFERROR(IF(D19="","",VLOOKUP(X19,'Reference records(soft deleted)'!$B$172:$D$343,3,FALSE)),"")</f>
        <v/>
      </c>
      <c r="D19" s="503"/>
      <c r="E19" s="504" t="str">
        <f>IF('Overview - Section A'!$AN$5="Funding Request",IF(F19="Funding Request Place Holder","",F19),"")</f>
        <v/>
      </c>
      <c r="F19" s="505" t="str">
        <f>IFERROR(IF(Z19="","",VLOOKUP(Z19,'Overview - Section A'!$P$29:$Q$39,2,FALSE)),"")</f>
        <v/>
      </c>
      <c r="G19" s="506"/>
      <c r="H19" s="506"/>
      <c r="I19" s="506"/>
      <c r="J19" s="506"/>
      <c r="K19" s="506"/>
      <c r="L19" s="506"/>
      <c r="M19" s="504" t="str">
        <f t="shared" si="0"/>
        <v/>
      </c>
      <c r="N19" s="507"/>
      <c r="O19" s="508"/>
      <c r="P19" s="507"/>
      <c r="Q19" s="507"/>
      <c r="R19" s="482" t="str">
        <f>IFERROR(IF('Overview - Section A'!$AN$5="Funding Request",VLOOKUP(E19,'Overview - Section A'!$M$29:$P$39,4,FALSE),IF(Z19="","",Z19)),"")</f>
        <v>a1236000009dRozAAE</v>
      </c>
      <c r="S19" s="482" t="b">
        <f t="shared" si="1"/>
        <v>0</v>
      </c>
      <c r="T19" s="482" t="s">
        <v>832</v>
      </c>
      <c r="U19" s="482" t="str">
        <f t="array" ref="U19">IFERROR(IF(INDEX('Overview - Section A'!$AB$127:$AB$181,MATCH(LEFT(C19,255),LEFT('Overview - Section A'!$W$127:$W$181,255),0))=0,"",INDEX('Overview - Section A'!$AB$127:$AB$181,MATCH(LEFT(C19,255),LEFT('Overview - Section A'!$W$127:$W$181,255),0))),"")</f>
        <v>a1M36000004ZiMoEAK</v>
      </c>
      <c r="V19" s="509" t="str">
        <f>IFERROR(IF('Overview - Section A'!$AN$5="Funding Request",IF('Reference Records'!$B$276&lt;&gt;"",VLOOKUP(M19,'Reference Records'!$B$276:$C$277,2,FALSE),VLOOKUP(M19,'Reference Records'!$A$289:$C$620,3,FALSE)),VLOOKUP(M19,'Reference Records'!$A$623:$C$624,3,FALSE)),"")</f>
        <v/>
      </c>
      <c r="W19" s="510"/>
      <c r="X19" s="510"/>
      <c r="Y19" s="509"/>
      <c r="Z19" s="509"/>
      <c r="AA19" s="511"/>
      <c r="AB19" s="313"/>
      <c r="AC19" s="47"/>
    </row>
    <row r="20" spans="1:29" ht="47.15" customHeight="1" x14ac:dyDescent="0.45">
      <c r="A20" s="406">
        <v>12</v>
      </c>
      <c r="B20" s="502" t="str">
        <f>IFERROR(IF(D20="","",VLOOKUP(W20,'Reference records(soft deleted)'!$B$61:$D$89,3,FALSE)),"")</f>
        <v/>
      </c>
      <c r="C20" s="502" t="str">
        <f>IFERROR(IF(D20="","",VLOOKUP(X20,'Reference records(soft deleted)'!$B$172:$D$343,3,FALSE)),"")</f>
        <v/>
      </c>
      <c r="D20" s="503"/>
      <c r="E20" s="504" t="str">
        <f>IF('Overview - Section A'!$AN$5="Funding Request",IF(F20="Funding Request Place Holder","",F20),"")</f>
        <v/>
      </c>
      <c r="F20" s="505" t="str">
        <f>IFERROR(IF(Z20="","",VLOOKUP(Z20,'Overview - Section A'!$P$29:$Q$39,2,FALSE)),"")</f>
        <v/>
      </c>
      <c r="G20" s="506"/>
      <c r="H20" s="506"/>
      <c r="I20" s="506"/>
      <c r="J20" s="506"/>
      <c r="K20" s="506"/>
      <c r="L20" s="506"/>
      <c r="M20" s="504" t="str">
        <f t="shared" si="0"/>
        <v/>
      </c>
      <c r="N20" s="507"/>
      <c r="O20" s="508"/>
      <c r="P20" s="507"/>
      <c r="Q20" s="507"/>
      <c r="R20" s="482" t="str">
        <f>IFERROR(IF('Overview - Section A'!$AN$5="Funding Request",VLOOKUP(E20,'Overview - Section A'!$M$29:$P$39,4,FALSE),IF(Z20="","",Z20)),"")</f>
        <v>a1236000009dRozAAE</v>
      </c>
      <c r="S20" s="482" t="b">
        <f t="shared" si="1"/>
        <v>0</v>
      </c>
      <c r="T20" s="482" t="s">
        <v>833</v>
      </c>
      <c r="U20" s="482" t="str">
        <f t="array" ref="U20">IFERROR(IF(INDEX('Overview - Section A'!$AB$127:$AB$181,MATCH(LEFT(C20,255),LEFT('Overview - Section A'!$W$127:$W$181,255),0))=0,"",INDEX('Overview - Section A'!$AB$127:$AB$181,MATCH(LEFT(C20,255),LEFT('Overview - Section A'!$W$127:$W$181,255),0))),"")</f>
        <v>a1M36000004ZiMoEAK</v>
      </c>
      <c r="V20" s="509" t="str">
        <f>IFERROR(IF('Overview - Section A'!$AN$5="Funding Request",IF('Reference Records'!$B$276&lt;&gt;"",VLOOKUP(M20,'Reference Records'!$B$276:$C$277,2,FALSE),VLOOKUP(M20,'Reference Records'!$A$289:$C$620,3,FALSE)),VLOOKUP(M20,'Reference Records'!$A$623:$C$624,3,FALSE)),"")</f>
        <v/>
      </c>
      <c r="W20" s="510"/>
      <c r="X20" s="510"/>
      <c r="Y20" s="509"/>
      <c r="Z20" s="509"/>
      <c r="AA20" s="511"/>
      <c r="AB20" s="313"/>
      <c r="AC20" s="47"/>
    </row>
    <row r="21" spans="1:29" ht="47.15" customHeight="1" x14ac:dyDescent="0.45">
      <c r="A21" s="406">
        <v>13</v>
      </c>
      <c r="B21" s="502" t="str">
        <f>IFERROR(IF(D21="","",VLOOKUP(W21,'Reference records(soft deleted)'!$B$61:$D$89,3,FALSE)),"")</f>
        <v/>
      </c>
      <c r="C21" s="502" t="str">
        <f>IFERROR(IF(D21="","",VLOOKUP(X21,'Reference records(soft deleted)'!$B$172:$D$343,3,FALSE)),"")</f>
        <v/>
      </c>
      <c r="D21" s="503"/>
      <c r="E21" s="504" t="str">
        <f>IF('Overview - Section A'!$AN$5="Funding Request",IF(F21="Funding Request Place Holder","",F21),"")</f>
        <v/>
      </c>
      <c r="F21" s="505" t="str">
        <f>IFERROR(IF(Z21="","",VLOOKUP(Z21,'Overview - Section A'!$P$29:$Q$39,2,FALSE)),"")</f>
        <v/>
      </c>
      <c r="G21" s="506"/>
      <c r="H21" s="506"/>
      <c r="I21" s="506"/>
      <c r="J21" s="506"/>
      <c r="K21" s="506"/>
      <c r="L21" s="506"/>
      <c r="M21" s="504" t="str">
        <f t="shared" si="0"/>
        <v/>
      </c>
      <c r="N21" s="507"/>
      <c r="O21" s="508"/>
      <c r="P21" s="507"/>
      <c r="Q21" s="507"/>
      <c r="R21" s="482" t="str">
        <f>IFERROR(IF('Overview - Section A'!$AN$5="Funding Request",VLOOKUP(E21,'Overview - Section A'!$M$29:$P$39,4,FALSE),IF(Z21="","",Z21)),"")</f>
        <v>a1236000009dRozAAE</v>
      </c>
      <c r="S21" s="482" t="b">
        <f t="shared" si="1"/>
        <v>0</v>
      </c>
      <c r="T21" s="482" t="s">
        <v>834</v>
      </c>
      <c r="U21" s="482" t="str">
        <f t="array" ref="U21">IFERROR(IF(INDEX('Overview - Section A'!$AB$127:$AB$181,MATCH(LEFT(C21,255),LEFT('Overview - Section A'!$W$127:$W$181,255),0))=0,"",INDEX('Overview - Section A'!$AB$127:$AB$181,MATCH(LEFT(C21,255),LEFT('Overview - Section A'!$W$127:$W$181,255),0))),"")</f>
        <v>a1M36000004ZiMoEAK</v>
      </c>
      <c r="V21" s="509" t="str">
        <f>IFERROR(IF('Overview - Section A'!$AN$5="Funding Request",IF('Reference Records'!$B$276&lt;&gt;"",VLOOKUP(M21,'Reference Records'!$B$276:$C$277,2,FALSE),VLOOKUP(M21,'Reference Records'!$A$289:$C$620,3,FALSE)),VLOOKUP(M21,'Reference Records'!$A$623:$C$624,3,FALSE)),"")</f>
        <v/>
      </c>
      <c r="W21" s="510"/>
      <c r="X21" s="510"/>
      <c r="Y21" s="509"/>
      <c r="Z21" s="509"/>
      <c r="AA21" s="511"/>
      <c r="AB21" s="313"/>
      <c r="AC21" s="47"/>
    </row>
    <row r="22" spans="1:29" ht="47.15" customHeight="1" x14ac:dyDescent="0.45">
      <c r="A22" s="406">
        <v>14</v>
      </c>
      <c r="B22" s="502" t="str">
        <f>IFERROR(IF(D22="","",VLOOKUP(W22,'Reference records(soft deleted)'!$B$61:$D$89,3,FALSE)),"")</f>
        <v/>
      </c>
      <c r="C22" s="502" t="str">
        <f>IFERROR(IF(D22="","",VLOOKUP(X22,'Reference records(soft deleted)'!$B$172:$D$343,3,FALSE)),"")</f>
        <v/>
      </c>
      <c r="D22" s="503"/>
      <c r="E22" s="504" t="str">
        <f>IF('Overview - Section A'!$AN$5="Funding Request",IF(F22="Funding Request Place Holder","",F22),"")</f>
        <v/>
      </c>
      <c r="F22" s="505" t="str">
        <f>IFERROR(IF(Z22="","",VLOOKUP(Z22,'Overview - Section A'!$P$29:$Q$39,2,FALSE)),"")</f>
        <v/>
      </c>
      <c r="G22" s="506"/>
      <c r="H22" s="506"/>
      <c r="I22" s="506"/>
      <c r="J22" s="506"/>
      <c r="K22" s="506"/>
      <c r="L22" s="506"/>
      <c r="M22" s="504" t="str">
        <f t="shared" si="0"/>
        <v/>
      </c>
      <c r="N22" s="507"/>
      <c r="O22" s="508"/>
      <c r="P22" s="507"/>
      <c r="Q22" s="507"/>
      <c r="R22" s="482" t="str">
        <f>IFERROR(IF('Overview - Section A'!$AN$5="Funding Request",VLOOKUP(E22,'Overview - Section A'!$M$29:$P$39,4,FALSE),IF(Z22="","",Z22)),"")</f>
        <v>a1236000009dRozAAE</v>
      </c>
      <c r="S22" s="482" t="b">
        <f t="shared" si="1"/>
        <v>0</v>
      </c>
      <c r="T22" s="482" t="s">
        <v>835</v>
      </c>
      <c r="U22" s="482" t="str">
        <f t="array" ref="U22">IFERROR(IF(INDEX('Overview - Section A'!$AB$127:$AB$181,MATCH(LEFT(C22,255),LEFT('Overview - Section A'!$W$127:$W$181,255),0))=0,"",INDEX('Overview - Section A'!$AB$127:$AB$181,MATCH(LEFT(C22,255),LEFT('Overview - Section A'!$W$127:$W$181,255),0))),"")</f>
        <v>a1M36000004ZiMoEAK</v>
      </c>
      <c r="V22" s="509" t="str">
        <f>IFERROR(IF('Overview - Section A'!$AN$5="Funding Request",IF('Reference Records'!$B$276&lt;&gt;"",VLOOKUP(M22,'Reference Records'!$B$276:$C$277,2,FALSE),VLOOKUP(M22,'Reference Records'!$A$289:$C$620,3,FALSE)),VLOOKUP(M22,'Reference Records'!$A$623:$C$624,3,FALSE)),"")</f>
        <v/>
      </c>
      <c r="W22" s="510"/>
      <c r="X22" s="510"/>
      <c r="Y22" s="509"/>
      <c r="Z22" s="509"/>
      <c r="AA22" s="511"/>
      <c r="AB22" s="313"/>
      <c r="AC22" s="47"/>
    </row>
    <row r="23" spans="1:29" ht="47.15" customHeight="1" x14ac:dyDescent="0.45">
      <c r="A23" s="406">
        <v>15</v>
      </c>
      <c r="B23" s="502" t="str">
        <f>IFERROR(IF(D23="","",VLOOKUP(W23,'Reference records(soft deleted)'!$B$61:$D$89,3,FALSE)),"")</f>
        <v/>
      </c>
      <c r="C23" s="502" t="str">
        <f>IFERROR(IF(D23="","",VLOOKUP(X23,'Reference records(soft deleted)'!$B$172:$D$343,3,FALSE)),"")</f>
        <v/>
      </c>
      <c r="D23" s="503"/>
      <c r="E23" s="504" t="str">
        <f>IF('Overview - Section A'!$AN$5="Funding Request",IF(F23="Funding Request Place Holder","",F23),"")</f>
        <v/>
      </c>
      <c r="F23" s="505" t="str">
        <f>IFERROR(IF(Z23="","",VLOOKUP(Z23,'Overview - Section A'!$P$29:$Q$39,2,FALSE)),"")</f>
        <v/>
      </c>
      <c r="G23" s="506"/>
      <c r="H23" s="506"/>
      <c r="I23" s="506"/>
      <c r="J23" s="506"/>
      <c r="K23" s="506"/>
      <c r="L23" s="506"/>
      <c r="M23" s="504" t="str">
        <f t="shared" si="0"/>
        <v/>
      </c>
      <c r="N23" s="507"/>
      <c r="O23" s="508"/>
      <c r="P23" s="507"/>
      <c r="Q23" s="507"/>
      <c r="R23" s="482" t="str">
        <f>IFERROR(IF('Overview - Section A'!$AN$5="Funding Request",VLOOKUP(E23,'Overview - Section A'!$M$29:$P$39,4,FALSE),IF(Z23="","",Z23)),"")</f>
        <v>a1236000009dRozAAE</v>
      </c>
      <c r="S23" s="482" t="b">
        <f t="shared" si="1"/>
        <v>0</v>
      </c>
      <c r="T23" s="482" t="s">
        <v>836</v>
      </c>
      <c r="U23" s="482" t="str">
        <f t="array" ref="U23">IFERROR(IF(INDEX('Overview - Section A'!$AB$127:$AB$181,MATCH(LEFT(C23,255),LEFT('Overview - Section A'!$W$127:$W$181,255),0))=0,"",INDEX('Overview - Section A'!$AB$127:$AB$181,MATCH(LEFT(C23,255),LEFT('Overview - Section A'!$W$127:$W$181,255),0))),"")</f>
        <v>a1M36000004ZiMoEAK</v>
      </c>
      <c r="V23" s="509" t="str">
        <f>IFERROR(IF('Overview - Section A'!$AN$5="Funding Request",IF('Reference Records'!$B$276&lt;&gt;"",VLOOKUP(M23,'Reference Records'!$B$276:$C$277,2,FALSE),VLOOKUP(M23,'Reference Records'!$A$289:$C$620,3,FALSE)),VLOOKUP(M23,'Reference Records'!$A$623:$C$624,3,FALSE)),"")</f>
        <v/>
      </c>
      <c r="W23" s="510"/>
      <c r="X23" s="510"/>
      <c r="Y23" s="509"/>
      <c r="Z23" s="509"/>
      <c r="AA23" s="511"/>
      <c r="AB23" s="313"/>
      <c r="AC23" s="47"/>
    </row>
    <row r="24" spans="1:29" ht="47.15" customHeight="1" x14ac:dyDescent="0.45">
      <c r="A24" s="406">
        <v>16</v>
      </c>
      <c r="B24" s="502" t="str">
        <f>IFERROR(IF(D24="","",VLOOKUP(W24,'Reference records(soft deleted)'!$B$61:$D$89,3,FALSE)),"")</f>
        <v/>
      </c>
      <c r="C24" s="502" t="str">
        <f>IFERROR(IF(D24="","",VLOOKUP(X24,'Reference records(soft deleted)'!$B$172:$D$343,3,FALSE)),"")</f>
        <v/>
      </c>
      <c r="D24" s="503"/>
      <c r="E24" s="504" t="str">
        <f>IF('Overview - Section A'!$AN$5="Funding Request",IF(F24="Funding Request Place Holder","",F24),"")</f>
        <v/>
      </c>
      <c r="F24" s="505" t="str">
        <f>IFERROR(IF(Z24="","",VLOOKUP(Z24,'Overview - Section A'!$P$29:$Q$39,2,FALSE)),"")</f>
        <v/>
      </c>
      <c r="G24" s="506"/>
      <c r="H24" s="506"/>
      <c r="I24" s="506"/>
      <c r="J24" s="506"/>
      <c r="K24" s="506"/>
      <c r="L24" s="506"/>
      <c r="M24" s="504" t="str">
        <f t="shared" si="0"/>
        <v/>
      </c>
      <c r="N24" s="507"/>
      <c r="O24" s="508"/>
      <c r="P24" s="507"/>
      <c r="Q24" s="507"/>
      <c r="R24" s="482" t="str">
        <f>IFERROR(IF('Overview - Section A'!$AN$5="Funding Request",VLOOKUP(E24,'Overview - Section A'!$M$29:$P$39,4,FALSE),IF(Z24="","",Z24)),"")</f>
        <v>a1236000009dRozAAE</v>
      </c>
      <c r="S24" s="482" t="b">
        <f t="shared" si="1"/>
        <v>0</v>
      </c>
      <c r="T24" s="482" t="s">
        <v>837</v>
      </c>
      <c r="U24" s="482" t="str">
        <f t="array" ref="U24">IFERROR(IF(INDEX('Overview - Section A'!$AB$127:$AB$181,MATCH(LEFT(C24,255),LEFT('Overview - Section A'!$W$127:$W$181,255),0))=0,"",INDEX('Overview - Section A'!$AB$127:$AB$181,MATCH(LEFT(C24,255),LEFT('Overview - Section A'!$W$127:$W$181,255),0))),"")</f>
        <v>a1M36000004ZiMoEAK</v>
      </c>
      <c r="V24" s="509" t="str">
        <f>IFERROR(IF('Overview - Section A'!$AN$5="Funding Request",IF('Reference Records'!$B$276&lt;&gt;"",VLOOKUP(M24,'Reference Records'!$B$276:$C$277,2,FALSE),VLOOKUP(M24,'Reference Records'!$A$289:$C$620,3,FALSE)),VLOOKUP(M24,'Reference Records'!$A$623:$C$624,3,FALSE)),"")</f>
        <v/>
      </c>
      <c r="W24" s="510"/>
      <c r="X24" s="510"/>
      <c r="Y24" s="509"/>
      <c r="Z24" s="509"/>
      <c r="AA24" s="511"/>
      <c r="AB24" s="313"/>
      <c r="AC24" s="47"/>
    </row>
    <row r="25" spans="1:29" ht="47.15" customHeight="1" x14ac:dyDescent="0.45">
      <c r="A25" s="406">
        <v>17</v>
      </c>
      <c r="B25" s="502" t="str">
        <f>IFERROR(IF(D25="","",VLOOKUP(W25,'Reference records(soft deleted)'!$B$61:$D$89,3,FALSE)),"")</f>
        <v/>
      </c>
      <c r="C25" s="502" t="str">
        <f>IFERROR(IF(D25="","",VLOOKUP(X25,'Reference records(soft deleted)'!$B$172:$D$343,3,FALSE)),"")</f>
        <v/>
      </c>
      <c r="D25" s="503"/>
      <c r="E25" s="504" t="str">
        <f>IF('Overview - Section A'!$AN$5="Funding Request",IF(F25="Funding Request Place Holder","",F25),"")</f>
        <v/>
      </c>
      <c r="F25" s="505" t="str">
        <f>IFERROR(IF(Z25="","",VLOOKUP(Z25,'Overview - Section A'!$P$29:$Q$39,2,FALSE)),"")</f>
        <v/>
      </c>
      <c r="G25" s="506"/>
      <c r="H25" s="506"/>
      <c r="I25" s="506"/>
      <c r="J25" s="506"/>
      <c r="K25" s="506"/>
      <c r="L25" s="506"/>
      <c r="M25" s="504" t="str">
        <f t="shared" si="0"/>
        <v/>
      </c>
      <c r="N25" s="507"/>
      <c r="O25" s="508"/>
      <c r="P25" s="507"/>
      <c r="Q25" s="507"/>
      <c r="R25" s="482" t="str">
        <f>IFERROR(IF('Overview - Section A'!$AN$5="Funding Request",VLOOKUP(E25,'Overview - Section A'!$M$29:$P$39,4,FALSE),IF(Z25="","",Z25)),"")</f>
        <v>a1236000009dRozAAE</v>
      </c>
      <c r="S25" s="482" t="b">
        <f t="shared" si="1"/>
        <v>0</v>
      </c>
      <c r="T25" s="482" t="s">
        <v>838</v>
      </c>
      <c r="U25" s="482" t="str">
        <f t="array" ref="U25">IFERROR(IF(INDEX('Overview - Section A'!$AB$127:$AB$181,MATCH(LEFT(C25,255),LEFT('Overview - Section A'!$W$127:$W$181,255),0))=0,"",INDEX('Overview - Section A'!$AB$127:$AB$181,MATCH(LEFT(C25,255),LEFT('Overview - Section A'!$W$127:$W$181,255),0))),"")</f>
        <v>a1M36000004ZiMoEAK</v>
      </c>
      <c r="V25" s="509" t="str">
        <f>IFERROR(IF('Overview - Section A'!$AN$5="Funding Request",IF('Reference Records'!$B$276&lt;&gt;"",VLOOKUP(M25,'Reference Records'!$B$276:$C$277,2,FALSE),VLOOKUP(M25,'Reference Records'!$A$289:$C$620,3,FALSE)),VLOOKUP(M25,'Reference Records'!$A$623:$C$624,3,FALSE)),"")</f>
        <v/>
      </c>
      <c r="W25" s="510"/>
      <c r="X25" s="510"/>
      <c r="Y25" s="509"/>
      <c r="Z25" s="509"/>
      <c r="AA25" s="511"/>
      <c r="AB25" s="313"/>
      <c r="AC25" s="47"/>
    </row>
    <row r="26" spans="1:29" ht="47.15" customHeight="1" x14ac:dyDescent="0.45">
      <c r="A26" s="406">
        <v>18</v>
      </c>
      <c r="B26" s="502" t="str">
        <f>IFERROR(IF(D26="","",VLOOKUP(W26,'Reference records(soft deleted)'!$B$61:$D$89,3,FALSE)),"")</f>
        <v/>
      </c>
      <c r="C26" s="502" t="str">
        <f>IFERROR(IF(D26="","",VLOOKUP(X26,'Reference records(soft deleted)'!$B$172:$D$343,3,FALSE)),"")</f>
        <v/>
      </c>
      <c r="D26" s="503"/>
      <c r="E26" s="504" t="str">
        <f>IF('Overview - Section A'!$AN$5="Funding Request",IF(F26="Funding Request Place Holder","",F26),"")</f>
        <v/>
      </c>
      <c r="F26" s="505" t="str">
        <f>IFERROR(IF(Z26="","",VLOOKUP(Z26,'Overview - Section A'!$P$29:$Q$39,2,FALSE)),"")</f>
        <v/>
      </c>
      <c r="G26" s="506"/>
      <c r="H26" s="506"/>
      <c r="I26" s="506"/>
      <c r="J26" s="506"/>
      <c r="K26" s="506"/>
      <c r="L26" s="506"/>
      <c r="M26" s="504" t="str">
        <f t="shared" si="0"/>
        <v/>
      </c>
      <c r="N26" s="507"/>
      <c r="O26" s="508"/>
      <c r="P26" s="507"/>
      <c r="Q26" s="507"/>
      <c r="R26" s="482" t="str">
        <f>IFERROR(IF('Overview - Section A'!$AN$5="Funding Request",VLOOKUP(E26,'Overview - Section A'!$M$29:$P$39,4,FALSE),IF(Z26="","",Z26)),"")</f>
        <v>a1236000009dRozAAE</v>
      </c>
      <c r="S26" s="482" t="b">
        <f t="shared" si="1"/>
        <v>0</v>
      </c>
      <c r="T26" s="482" t="s">
        <v>839</v>
      </c>
      <c r="U26" s="482" t="str">
        <f t="array" ref="U26">IFERROR(IF(INDEX('Overview - Section A'!$AB$127:$AB$181,MATCH(LEFT(C26,255),LEFT('Overview - Section A'!$W$127:$W$181,255),0))=0,"",INDEX('Overview - Section A'!$AB$127:$AB$181,MATCH(LEFT(C26,255),LEFT('Overview - Section A'!$W$127:$W$181,255),0))),"")</f>
        <v>a1M36000004ZiMoEAK</v>
      </c>
      <c r="V26" s="509" t="str">
        <f>IFERROR(IF('Overview - Section A'!$AN$5="Funding Request",IF('Reference Records'!$B$276&lt;&gt;"",VLOOKUP(M26,'Reference Records'!$B$276:$C$277,2,FALSE),VLOOKUP(M26,'Reference Records'!$A$289:$C$620,3,FALSE)),VLOOKUP(M26,'Reference Records'!$A$623:$C$624,3,FALSE)),"")</f>
        <v/>
      </c>
      <c r="W26" s="510"/>
      <c r="X26" s="510"/>
      <c r="Y26" s="509"/>
      <c r="Z26" s="509"/>
      <c r="AA26" s="511"/>
      <c r="AB26" s="313"/>
      <c r="AC26" s="47"/>
    </row>
    <row r="27" spans="1:29" ht="47.15" customHeight="1" x14ac:dyDescent="0.45">
      <c r="A27" s="406">
        <v>19</v>
      </c>
      <c r="B27" s="502" t="str">
        <f>IFERROR(IF(D27="","",VLOOKUP(W27,'Reference records(soft deleted)'!$B$61:$D$89,3,FALSE)),"")</f>
        <v/>
      </c>
      <c r="C27" s="502" t="str">
        <f>IFERROR(IF(D27="","",VLOOKUP(X27,'Reference records(soft deleted)'!$B$172:$D$343,3,FALSE)),"")</f>
        <v/>
      </c>
      <c r="D27" s="503"/>
      <c r="E27" s="504" t="str">
        <f>IF('Overview - Section A'!$AN$5="Funding Request",IF(F27="Funding Request Place Holder","",F27),"")</f>
        <v/>
      </c>
      <c r="F27" s="505" t="str">
        <f>IFERROR(IF(Z27="","",VLOOKUP(Z27,'Overview - Section A'!$P$29:$Q$39,2,FALSE)),"")</f>
        <v/>
      </c>
      <c r="G27" s="506"/>
      <c r="H27" s="506"/>
      <c r="I27" s="506"/>
      <c r="J27" s="506"/>
      <c r="K27" s="506"/>
      <c r="L27" s="506"/>
      <c r="M27" s="504" t="str">
        <f t="shared" si="0"/>
        <v/>
      </c>
      <c r="N27" s="507"/>
      <c r="O27" s="508"/>
      <c r="P27" s="507"/>
      <c r="Q27" s="507"/>
      <c r="R27" s="482" t="str">
        <f>IFERROR(IF('Overview - Section A'!$AN$5="Funding Request",VLOOKUP(E27,'Overview - Section A'!$M$29:$P$39,4,FALSE),IF(Z27="","",Z27)),"")</f>
        <v>a1236000009dRozAAE</v>
      </c>
      <c r="S27" s="482" t="b">
        <f t="shared" si="1"/>
        <v>0</v>
      </c>
      <c r="T27" s="482" t="s">
        <v>840</v>
      </c>
      <c r="U27" s="482" t="str">
        <f t="array" ref="U27">IFERROR(IF(INDEX('Overview - Section A'!$AB$127:$AB$181,MATCH(LEFT(C27,255),LEFT('Overview - Section A'!$W$127:$W$181,255),0))=0,"",INDEX('Overview - Section A'!$AB$127:$AB$181,MATCH(LEFT(C27,255),LEFT('Overview - Section A'!$W$127:$W$181,255),0))),"")</f>
        <v>a1M36000004ZiMoEAK</v>
      </c>
      <c r="V27" s="509" t="str">
        <f>IFERROR(IF('Overview - Section A'!$AN$5="Funding Request",IF('Reference Records'!$B$276&lt;&gt;"",VLOOKUP(M27,'Reference Records'!$B$276:$C$277,2,FALSE),VLOOKUP(M27,'Reference Records'!$A$289:$C$620,3,FALSE)),VLOOKUP(M27,'Reference Records'!$A$623:$C$624,3,FALSE)),"")</f>
        <v/>
      </c>
      <c r="W27" s="510"/>
      <c r="X27" s="510"/>
      <c r="Y27" s="509"/>
      <c r="Z27" s="509"/>
      <c r="AA27" s="511"/>
      <c r="AB27" s="313"/>
      <c r="AC27" s="47"/>
    </row>
    <row r="28" spans="1:29" ht="47.15" customHeight="1" x14ac:dyDescent="0.45">
      <c r="A28" s="406">
        <v>20</v>
      </c>
      <c r="B28" s="502" t="str">
        <f>IFERROR(IF(D28="","",VLOOKUP(W28,'Reference records(soft deleted)'!$B$61:$D$89,3,FALSE)),"")</f>
        <v/>
      </c>
      <c r="C28" s="502" t="str">
        <f>IFERROR(IF(D28="","",VLOOKUP(X28,'Reference records(soft deleted)'!$B$172:$D$343,3,FALSE)),"")</f>
        <v/>
      </c>
      <c r="D28" s="503"/>
      <c r="E28" s="504" t="str">
        <f>IF('Overview - Section A'!$AN$5="Funding Request",IF(F28="Funding Request Place Holder","",F28),"")</f>
        <v/>
      </c>
      <c r="F28" s="505" t="str">
        <f>IFERROR(IF(Z28="","",VLOOKUP(Z28,'Overview - Section A'!$P$29:$Q$39,2,FALSE)),"")</f>
        <v/>
      </c>
      <c r="G28" s="506"/>
      <c r="H28" s="506"/>
      <c r="I28" s="506"/>
      <c r="J28" s="506"/>
      <c r="K28" s="506"/>
      <c r="L28" s="506"/>
      <c r="M28" s="504" t="str">
        <f t="shared" si="0"/>
        <v/>
      </c>
      <c r="N28" s="507"/>
      <c r="O28" s="508"/>
      <c r="P28" s="507"/>
      <c r="Q28" s="507"/>
      <c r="R28" s="482" t="str">
        <f>IFERROR(IF('Overview - Section A'!$AN$5="Funding Request",VLOOKUP(E28,'Overview - Section A'!$M$29:$P$39,4,FALSE),IF(Z28="","",Z28)),"")</f>
        <v>a1236000009dRozAAE</v>
      </c>
      <c r="S28" s="482" t="b">
        <f t="shared" si="1"/>
        <v>0</v>
      </c>
      <c r="T28" s="482" t="s">
        <v>841</v>
      </c>
      <c r="U28" s="482" t="str">
        <f t="array" ref="U28">IFERROR(IF(INDEX('Overview - Section A'!$AB$127:$AB$181,MATCH(LEFT(C28,255),LEFT('Overview - Section A'!$W$127:$W$181,255),0))=0,"",INDEX('Overview - Section A'!$AB$127:$AB$181,MATCH(LEFT(C28,255),LEFT('Overview - Section A'!$W$127:$W$181,255),0))),"")</f>
        <v>a1M36000004ZiMoEAK</v>
      </c>
      <c r="V28" s="509" t="str">
        <f>IFERROR(IF('Overview - Section A'!$AN$5="Funding Request",IF('Reference Records'!$B$276&lt;&gt;"",VLOOKUP(M28,'Reference Records'!$B$276:$C$277,2,FALSE),VLOOKUP(M28,'Reference Records'!$A$289:$C$620,3,FALSE)),VLOOKUP(M28,'Reference Records'!$A$623:$C$624,3,FALSE)),"")</f>
        <v/>
      </c>
      <c r="W28" s="510"/>
      <c r="X28" s="510"/>
      <c r="Y28" s="509"/>
      <c r="Z28" s="509"/>
      <c r="AA28" s="511"/>
      <c r="AB28" s="313"/>
      <c r="AC28" s="47"/>
    </row>
    <row r="29" spans="1:29" ht="47.15" customHeight="1" x14ac:dyDescent="0.45">
      <c r="A29" s="406">
        <v>21</v>
      </c>
      <c r="B29" s="502" t="str">
        <f>IFERROR(IF(D29="","",VLOOKUP(W29,'Reference records(soft deleted)'!$B$61:$D$89,3,FALSE)),"")</f>
        <v/>
      </c>
      <c r="C29" s="502" t="str">
        <f>IFERROR(IF(D29="","",VLOOKUP(X29,'Reference records(soft deleted)'!$B$172:$D$343,3,FALSE)),"")</f>
        <v/>
      </c>
      <c r="D29" s="503"/>
      <c r="E29" s="504" t="str">
        <f>IF('Overview - Section A'!$AN$5="Funding Request",IF(F29="Funding Request Place Holder","",F29),"")</f>
        <v/>
      </c>
      <c r="F29" s="505" t="str">
        <f>IFERROR(IF(Z29="","",VLOOKUP(Z29,'Overview - Section A'!$P$29:$Q$39,2,FALSE)),"")</f>
        <v/>
      </c>
      <c r="G29" s="506"/>
      <c r="H29" s="506"/>
      <c r="I29" s="506"/>
      <c r="J29" s="506"/>
      <c r="K29" s="506"/>
      <c r="L29" s="506"/>
      <c r="M29" s="504" t="str">
        <f t="shared" si="0"/>
        <v/>
      </c>
      <c r="N29" s="507"/>
      <c r="O29" s="508"/>
      <c r="P29" s="507"/>
      <c r="Q29" s="507"/>
      <c r="R29" s="482" t="str">
        <f>IFERROR(IF('Overview - Section A'!$AN$5="Funding Request",VLOOKUP(E29,'Overview - Section A'!$M$29:$P$39,4,FALSE),IF(Z29="","",Z29)),"")</f>
        <v>a1236000009dRozAAE</v>
      </c>
      <c r="S29" s="482" t="b">
        <f t="shared" si="1"/>
        <v>0</v>
      </c>
      <c r="T29" s="482" t="s">
        <v>842</v>
      </c>
      <c r="U29" s="482" t="str">
        <f t="array" ref="U29">IFERROR(IF(INDEX('Overview - Section A'!$AB$127:$AB$181,MATCH(LEFT(C29,255),LEFT('Overview - Section A'!$W$127:$W$181,255),0))=0,"",INDEX('Overview - Section A'!$AB$127:$AB$181,MATCH(LEFT(C29,255),LEFT('Overview - Section A'!$W$127:$W$181,255),0))),"")</f>
        <v>a1M36000004ZiMoEAK</v>
      </c>
      <c r="V29" s="509" t="str">
        <f>IFERROR(IF('Overview - Section A'!$AN$5="Funding Request",IF('Reference Records'!$B$276&lt;&gt;"",VLOOKUP(M29,'Reference Records'!$B$276:$C$277,2,FALSE),VLOOKUP(M29,'Reference Records'!$A$289:$C$620,3,FALSE)),VLOOKUP(M29,'Reference Records'!$A$623:$C$624,3,FALSE)),"")</f>
        <v/>
      </c>
      <c r="W29" s="510"/>
      <c r="X29" s="510"/>
      <c r="Y29" s="509"/>
      <c r="Z29" s="509"/>
      <c r="AA29" s="511"/>
      <c r="AB29" s="313"/>
      <c r="AC29" s="47"/>
    </row>
    <row r="30" spans="1:29" ht="47.15" customHeight="1" x14ac:dyDescent="0.45">
      <c r="A30" s="406">
        <v>22</v>
      </c>
      <c r="B30" s="502" t="str">
        <f>IFERROR(IF(D30="","",VLOOKUP(W30,'Reference records(soft deleted)'!$B$61:$D$89,3,FALSE)),"")</f>
        <v/>
      </c>
      <c r="C30" s="502" t="str">
        <f>IFERROR(IF(D30="","",VLOOKUP(X30,'Reference records(soft deleted)'!$B$172:$D$343,3,FALSE)),"")</f>
        <v/>
      </c>
      <c r="D30" s="503"/>
      <c r="E30" s="504" t="str">
        <f>IF('Overview - Section A'!$AN$5="Funding Request",IF(F30="Funding Request Place Holder","",F30),"")</f>
        <v/>
      </c>
      <c r="F30" s="505" t="str">
        <f>IFERROR(IF(Z30="","",VLOOKUP(Z30,'Overview - Section A'!$P$29:$Q$39,2,FALSE)),"")</f>
        <v/>
      </c>
      <c r="G30" s="506"/>
      <c r="H30" s="506"/>
      <c r="I30" s="506"/>
      <c r="J30" s="506"/>
      <c r="K30" s="506"/>
      <c r="L30" s="506"/>
      <c r="M30" s="504" t="str">
        <f t="shared" si="0"/>
        <v/>
      </c>
      <c r="N30" s="507"/>
      <c r="O30" s="508"/>
      <c r="P30" s="507"/>
      <c r="Q30" s="507"/>
      <c r="R30" s="482" t="str">
        <f>IFERROR(IF('Overview - Section A'!$AN$5="Funding Request",VLOOKUP(E30,'Overview - Section A'!$M$29:$P$39,4,FALSE),IF(Z30="","",Z30)),"")</f>
        <v>a1236000009dRozAAE</v>
      </c>
      <c r="S30" s="482" t="b">
        <f t="shared" si="1"/>
        <v>0</v>
      </c>
      <c r="T30" s="482" t="s">
        <v>843</v>
      </c>
      <c r="U30" s="482" t="str">
        <f t="array" ref="U30">IFERROR(IF(INDEX('Overview - Section A'!$AB$127:$AB$181,MATCH(LEFT(C30,255),LEFT('Overview - Section A'!$W$127:$W$181,255),0))=0,"",INDEX('Overview - Section A'!$AB$127:$AB$181,MATCH(LEFT(C30,255),LEFT('Overview - Section A'!$W$127:$W$181,255),0))),"")</f>
        <v>a1M36000004ZiMoEAK</v>
      </c>
      <c r="V30" s="509" t="str">
        <f>IFERROR(IF('Overview - Section A'!$AN$5="Funding Request",IF('Reference Records'!$B$276&lt;&gt;"",VLOOKUP(M30,'Reference Records'!$B$276:$C$277,2,FALSE),VLOOKUP(M30,'Reference Records'!$A$289:$C$620,3,FALSE)),VLOOKUP(M30,'Reference Records'!$A$623:$C$624,3,FALSE)),"")</f>
        <v/>
      </c>
      <c r="W30" s="510"/>
      <c r="X30" s="510"/>
      <c r="Y30" s="509"/>
      <c r="Z30" s="509"/>
      <c r="AA30" s="511"/>
      <c r="AB30" s="313"/>
      <c r="AC30" s="47"/>
    </row>
    <row r="31" spans="1:29" ht="47.15" customHeight="1" x14ac:dyDescent="0.45">
      <c r="A31" s="406">
        <v>23</v>
      </c>
      <c r="B31" s="502" t="str">
        <f>IFERROR(IF(D31="","",VLOOKUP(W31,'Reference records(soft deleted)'!$B$61:$D$89,3,FALSE)),"")</f>
        <v/>
      </c>
      <c r="C31" s="502" t="str">
        <f>IFERROR(IF(D31="","",VLOOKUP(X31,'Reference records(soft deleted)'!$B$172:$D$343,3,FALSE)),"")</f>
        <v/>
      </c>
      <c r="D31" s="503"/>
      <c r="E31" s="504" t="str">
        <f>IF('Overview - Section A'!$AN$5="Funding Request",IF(F31="Funding Request Place Holder","",F31),"")</f>
        <v/>
      </c>
      <c r="F31" s="505" t="str">
        <f>IFERROR(IF(Z31="","",VLOOKUP(Z31,'Overview - Section A'!$P$29:$Q$39,2,FALSE)),"")</f>
        <v/>
      </c>
      <c r="G31" s="506"/>
      <c r="H31" s="506"/>
      <c r="I31" s="506"/>
      <c r="J31" s="506"/>
      <c r="K31" s="506"/>
      <c r="L31" s="506"/>
      <c r="M31" s="504" t="str">
        <f t="shared" si="0"/>
        <v/>
      </c>
      <c r="N31" s="507"/>
      <c r="O31" s="508"/>
      <c r="P31" s="507"/>
      <c r="Q31" s="507"/>
      <c r="R31" s="482" t="str">
        <f>IFERROR(IF('Overview - Section A'!$AN$5="Funding Request",VLOOKUP(E31,'Overview - Section A'!$M$29:$P$39,4,FALSE),IF(Z31="","",Z31)),"")</f>
        <v>a1236000009dRozAAE</v>
      </c>
      <c r="S31" s="482" t="b">
        <f t="shared" si="1"/>
        <v>0</v>
      </c>
      <c r="T31" s="482" t="s">
        <v>844</v>
      </c>
      <c r="U31" s="482" t="str">
        <f t="array" ref="U31">IFERROR(IF(INDEX('Overview - Section A'!$AB$127:$AB$181,MATCH(LEFT(C31,255),LEFT('Overview - Section A'!$W$127:$W$181,255),0))=0,"",INDEX('Overview - Section A'!$AB$127:$AB$181,MATCH(LEFT(C31,255),LEFT('Overview - Section A'!$W$127:$W$181,255),0))),"")</f>
        <v>a1M36000004ZiMoEAK</v>
      </c>
      <c r="V31" s="509" t="str">
        <f>IFERROR(IF('Overview - Section A'!$AN$5="Funding Request",IF('Reference Records'!$B$276&lt;&gt;"",VLOOKUP(M31,'Reference Records'!$B$276:$C$277,2,FALSE),VLOOKUP(M31,'Reference Records'!$A$289:$C$620,3,FALSE)),VLOOKUP(M31,'Reference Records'!$A$623:$C$624,3,FALSE)),"")</f>
        <v/>
      </c>
      <c r="W31" s="510"/>
      <c r="X31" s="510"/>
      <c r="Y31" s="509"/>
      <c r="Z31" s="509"/>
      <c r="AA31" s="511"/>
      <c r="AB31" s="313"/>
      <c r="AC31" s="47"/>
    </row>
    <row r="32" spans="1:29" ht="47.15" customHeight="1" x14ac:dyDescent="0.45">
      <c r="A32" s="406">
        <v>24</v>
      </c>
      <c r="B32" s="502" t="str">
        <f>IFERROR(IF(D32="","",VLOOKUP(W32,'Reference records(soft deleted)'!$B$61:$D$89,3,FALSE)),"")</f>
        <v/>
      </c>
      <c r="C32" s="502" t="str">
        <f>IFERROR(IF(D32="","",VLOOKUP(X32,'Reference records(soft deleted)'!$B$172:$D$343,3,FALSE)),"")</f>
        <v/>
      </c>
      <c r="D32" s="503"/>
      <c r="E32" s="504" t="str">
        <f>IF('Overview - Section A'!$AN$5="Funding Request",IF(F32="Funding Request Place Holder","",F32),"")</f>
        <v/>
      </c>
      <c r="F32" s="505" t="str">
        <f>IFERROR(IF(Z32="","",VLOOKUP(Z32,'Overview - Section A'!$P$29:$Q$39,2,FALSE)),"")</f>
        <v/>
      </c>
      <c r="G32" s="506"/>
      <c r="H32" s="506"/>
      <c r="I32" s="506"/>
      <c r="J32" s="506"/>
      <c r="K32" s="506"/>
      <c r="L32" s="506"/>
      <c r="M32" s="504" t="str">
        <f t="shared" si="0"/>
        <v/>
      </c>
      <c r="N32" s="507"/>
      <c r="O32" s="508"/>
      <c r="P32" s="507"/>
      <c r="Q32" s="507"/>
      <c r="R32" s="482" t="str">
        <f>IFERROR(IF('Overview - Section A'!$AN$5="Funding Request",VLOOKUP(E32,'Overview - Section A'!$M$29:$P$39,4,FALSE),IF(Z32="","",Z32)),"")</f>
        <v>a1236000009dRozAAE</v>
      </c>
      <c r="S32" s="482" t="b">
        <f t="shared" si="1"/>
        <v>0</v>
      </c>
      <c r="T32" s="482" t="s">
        <v>845</v>
      </c>
      <c r="U32" s="482" t="str">
        <f t="array" ref="U32">IFERROR(IF(INDEX('Overview - Section A'!$AB$127:$AB$181,MATCH(LEFT(C32,255),LEFT('Overview - Section A'!$W$127:$W$181,255),0))=0,"",INDEX('Overview - Section A'!$AB$127:$AB$181,MATCH(LEFT(C32,255),LEFT('Overview - Section A'!$W$127:$W$181,255),0))),"")</f>
        <v>a1M36000004ZiMoEAK</v>
      </c>
      <c r="V32" s="509" t="str">
        <f>IFERROR(IF('Overview - Section A'!$AN$5="Funding Request",IF('Reference Records'!$B$276&lt;&gt;"",VLOOKUP(M32,'Reference Records'!$B$276:$C$277,2,FALSE),VLOOKUP(M32,'Reference Records'!$A$289:$C$620,3,FALSE)),VLOOKUP(M32,'Reference Records'!$A$623:$C$624,3,FALSE)),"")</f>
        <v/>
      </c>
      <c r="W32" s="510"/>
      <c r="X32" s="510"/>
      <c r="Y32" s="509"/>
      <c r="Z32" s="509"/>
      <c r="AA32" s="511"/>
      <c r="AB32" s="313"/>
      <c r="AC32" s="47"/>
    </row>
    <row r="33" spans="1:29" ht="47.15" customHeight="1" x14ac:dyDescent="0.45">
      <c r="A33" s="406">
        <v>25</v>
      </c>
      <c r="B33" s="502" t="str">
        <f>IFERROR(IF(D33="","",VLOOKUP(W33,'Reference records(soft deleted)'!$B$61:$D$89,3,FALSE)),"")</f>
        <v/>
      </c>
      <c r="C33" s="502" t="str">
        <f>IFERROR(IF(D33="","",VLOOKUP(X33,'Reference records(soft deleted)'!$B$172:$D$343,3,FALSE)),"")</f>
        <v/>
      </c>
      <c r="D33" s="503"/>
      <c r="E33" s="504" t="str">
        <f>IF('Overview - Section A'!$AN$5="Funding Request",IF(F33="Funding Request Place Holder","",F33),"")</f>
        <v/>
      </c>
      <c r="F33" s="505" t="str">
        <f>IFERROR(IF(Z33="","",VLOOKUP(Z33,'Overview - Section A'!$P$29:$Q$39,2,FALSE)),"")</f>
        <v/>
      </c>
      <c r="G33" s="506"/>
      <c r="H33" s="506"/>
      <c r="I33" s="506"/>
      <c r="J33" s="506"/>
      <c r="K33" s="506"/>
      <c r="L33" s="506"/>
      <c r="M33" s="504" t="str">
        <f t="shared" si="0"/>
        <v/>
      </c>
      <c r="N33" s="507"/>
      <c r="O33" s="508"/>
      <c r="P33" s="507"/>
      <c r="Q33" s="507"/>
      <c r="R33" s="482" t="str">
        <f>IFERROR(IF('Overview - Section A'!$AN$5="Funding Request",VLOOKUP(E33,'Overview - Section A'!$M$29:$P$39,4,FALSE),IF(Z33="","",Z33)),"")</f>
        <v>a1236000009dRozAAE</v>
      </c>
      <c r="S33" s="482" t="b">
        <f t="shared" si="1"/>
        <v>0</v>
      </c>
      <c r="T33" s="482" t="s">
        <v>846</v>
      </c>
      <c r="U33" s="482" t="str">
        <f t="array" ref="U33">IFERROR(IF(INDEX('Overview - Section A'!$AB$127:$AB$181,MATCH(LEFT(C33,255),LEFT('Overview - Section A'!$W$127:$W$181,255),0))=0,"",INDEX('Overview - Section A'!$AB$127:$AB$181,MATCH(LEFT(C33,255),LEFT('Overview - Section A'!$W$127:$W$181,255),0))),"")</f>
        <v>a1M36000004ZiMoEAK</v>
      </c>
      <c r="V33" s="509" t="str">
        <f>IFERROR(IF('Overview - Section A'!$AN$5="Funding Request",IF('Reference Records'!$B$276&lt;&gt;"",VLOOKUP(M33,'Reference Records'!$B$276:$C$277,2,FALSE),VLOOKUP(M33,'Reference Records'!$A$289:$C$620,3,FALSE)),VLOOKUP(M33,'Reference Records'!$A$623:$C$624,3,FALSE)),"")</f>
        <v/>
      </c>
      <c r="W33" s="510"/>
      <c r="X33" s="510"/>
      <c r="Y33" s="509"/>
      <c r="Z33" s="509"/>
      <c r="AA33" s="511"/>
      <c r="AB33" s="313"/>
      <c r="AC33" s="47"/>
    </row>
    <row r="34" spans="1:29" ht="47.15" customHeight="1" x14ac:dyDescent="0.45">
      <c r="A34" s="406">
        <v>26</v>
      </c>
      <c r="B34" s="502" t="str">
        <f>IFERROR(IF(D34="","",VLOOKUP(W34,'Reference records(soft deleted)'!$B$61:$D$89,3,FALSE)),"")</f>
        <v/>
      </c>
      <c r="C34" s="502" t="str">
        <f>IFERROR(IF(D34="","",VLOOKUP(X34,'Reference records(soft deleted)'!$B$172:$D$343,3,FALSE)),"")</f>
        <v/>
      </c>
      <c r="D34" s="503"/>
      <c r="E34" s="504" t="str">
        <f>IF('Overview - Section A'!$AN$5="Funding Request",IF(F34="Funding Request Place Holder","",F34),"")</f>
        <v/>
      </c>
      <c r="F34" s="505" t="str">
        <f>IFERROR(IF(Z34="","",VLOOKUP(Z34,'Overview - Section A'!$P$29:$Q$39,2,FALSE)),"")</f>
        <v/>
      </c>
      <c r="G34" s="506"/>
      <c r="H34" s="506"/>
      <c r="I34" s="506"/>
      <c r="J34" s="506"/>
      <c r="K34" s="506"/>
      <c r="L34" s="506"/>
      <c r="M34" s="504" t="str">
        <f t="shared" si="0"/>
        <v/>
      </c>
      <c r="N34" s="507"/>
      <c r="O34" s="508"/>
      <c r="P34" s="507"/>
      <c r="Q34" s="507"/>
      <c r="R34" s="482" t="str">
        <f>IFERROR(IF('Overview - Section A'!$AN$5="Funding Request",VLOOKUP(E34,'Overview - Section A'!$M$29:$P$39,4,FALSE),IF(Z34="","",Z34)),"")</f>
        <v>a1236000009dRozAAE</v>
      </c>
      <c r="S34" s="482" t="b">
        <f t="shared" si="1"/>
        <v>0</v>
      </c>
      <c r="T34" s="482" t="s">
        <v>847</v>
      </c>
      <c r="U34" s="482" t="str">
        <f t="array" ref="U34">IFERROR(IF(INDEX('Overview - Section A'!$AB$127:$AB$181,MATCH(LEFT(C34,255),LEFT('Overview - Section A'!$W$127:$W$181,255),0))=0,"",INDEX('Overview - Section A'!$AB$127:$AB$181,MATCH(LEFT(C34,255),LEFT('Overview - Section A'!$W$127:$W$181,255),0))),"")</f>
        <v>a1M36000004ZiMoEAK</v>
      </c>
      <c r="V34" s="509" t="str">
        <f>IFERROR(IF('Overview - Section A'!$AN$5="Funding Request",IF('Reference Records'!$B$276&lt;&gt;"",VLOOKUP(M34,'Reference Records'!$B$276:$C$277,2,FALSE),VLOOKUP(M34,'Reference Records'!$A$289:$C$620,3,FALSE)),VLOOKUP(M34,'Reference Records'!$A$623:$C$624,3,FALSE)),"")</f>
        <v/>
      </c>
      <c r="W34" s="510"/>
      <c r="X34" s="510"/>
      <c r="Y34" s="509"/>
      <c r="Z34" s="509"/>
      <c r="AA34" s="511"/>
      <c r="AB34" s="313"/>
      <c r="AC34" s="47"/>
    </row>
    <row r="35" spans="1:29" ht="47.15" customHeight="1" x14ac:dyDescent="0.45">
      <c r="A35" s="406">
        <v>27</v>
      </c>
      <c r="B35" s="502" t="str">
        <f>IFERROR(IF(D35="","",VLOOKUP(W35,'Reference records(soft deleted)'!$B$61:$D$89,3,FALSE)),"")</f>
        <v/>
      </c>
      <c r="C35" s="502" t="str">
        <f>IFERROR(IF(D35="","",VLOOKUP(X35,'Reference records(soft deleted)'!$B$172:$D$343,3,FALSE)),"")</f>
        <v/>
      </c>
      <c r="D35" s="503"/>
      <c r="E35" s="504" t="str">
        <f>IF('Overview - Section A'!$AN$5="Funding Request",IF(F35="Funding Request Place Holder","",F35),"")</f>
        <v/>
      </c>
      <c r="F35" s="505" t="str">
        <f>IFERROR(IF(Z35="","",VLOOKUP(Z35,'Overview - Section A'!$P$29:$Q$39,2,FALSE)),"")</f>
        <v/>
      </c>
      <c r="G35" s="506"/>
      <c r="H35" s="506"/>
      <c r="I35" s="506"/>
      <c r="J35" s="506"/>
      <c r="K35" s="506"/>
      <c r="L35" s="506"/>
      <c r="M35" s="504" t="str">
        <f t="shared" si="0"/>
        <v/>
      </c>
      <c r="N35" s="507"/>
      <c r="O35" s="508"/>
      <c r="P35" s="507"/>
      <c r="Q35" s="507"/>
      <c r="R35" s="482" t="str">
        <f>IFERROR(IF('Overview - Section A'!$AN$5="Funding Request",VLOOKUP(E35,'Overview - Section A'!$M$29:$P$39,4,FALSE),IF(Z35="","",Z35)),"")</f>
        <v>a1236000009dRozAAE</v>
      </c>
      <c r="S35" s="482" t="b">
        <f t="shared" si="1"/>
        <v>0</v>
      </c>
      <c r="T35" s="482" t="s">
        <v>848</v>
      </c>
      <c r="U35" s="482" t="str">
        <f t="array" ref="U35">IFERROR(IF(INDEX('Overview - Section A'!$AB$127:$AB$181,MATCH(LEFT(C35,255),LEFT('Overview - Section A'!$W$127:$W$181,255),0))=0,"",INDEX('Overview - Section A'!$AB$127:$AB$181,MATCH(LEFT(C35,255),LEFT('Overview - Section A'!$W$127:$W$181,255),0))),"")</f>
        <v>a1M36000004ZiMoEAK</v>
      </c>
      <c r="V35" s="509" t="str">
        <f>IFERROR(IF('Overview - Section A'!$AN$5="Funding Request",IF('Reference Records'!$B$276&lt;&gt;"",VLOOKUP(M35,'Reference Records'!$B$276:$C$277,2,FALSE),VLOOKUP(M35,'Reference Records'!$A$289:$C$620,3,FALSE)),VLOOKUP(M35,'Reference Records'!$A$623:$C$624,3,FALSE)),"")</f>
        <v/>
      </c>
      <c r="W35" s="510"/>
      <c r="X35" s="510"/>
      <c r="Y35" s="509"/>
      <c r="Z35" s="509"/>
      <c r="AA35" s="511"/>
      <c r="AB35" s="313"/>
      <c r="AC35" s="47"/>
    </row>
    <row r="36" spans="1:29" ht="47.15" customHeight="1" x14ac:dyDescent="0.45">
      <c r="A36" s="406">
        <v>28</v>
      </c>
      <c r="B36" s="502" t="str">
        <f>IFERROR(IF(D36="","",VLOOKUP(W36,'Reference records(soft deleted)'!$B$61:$D$89,3,FALSE)),"")</f>
        <v/>
      </c>
      <c r="C36" s="502" t="str">
        <f>IFERROR(IF(D36="","",VLOOKUP(X36,'Reference records(soft deleted)'!$B$172:$D$343,3,FALSE)),"")</f>
        <v/>
      </c>
      <c r="D36" s="503"/>
      <c r="E36" s="504" t="str">
        <f>IF('Overview - Section A'!$AN$5="Funding Request",IF(F36="Funding Request Place Holder","",F36),"")</f>
        <v/>
      </c>
      <c r="F36" s="505" t="str">
        <f>IFERROR(IF(Z36="","",VLOOKUP(Z36,'Overview - Section A'!$P$29:$Q$39,2,FALSE)),"")</f>
        <v/>
      </c>
      <c r="G36" s="506"/>
      <c r="H36" s="506"/>
      <c r="I36" s="506"/>
      <c r="J36" s="506"/>
      <c r="K36" s="506"/>
      <c r="L36" s="506"/>
      <c r="M36" s="504" t="str">
        <f t="shared" si="0"/>
        <v/>
      </c>
      <c r="N36" s="507"/>
      <c r="O36" s="508"/>
      <c r="P36" s="507"/>
      <c r="Q36" s="507"/>
      <c r="R36" s="482" t="str">
        <f>IFERROR(IF('Overview - Section A'!$AN$5="Funding Request",VLOOKUP(E36,'Overview - Section A'!$M$29:$P$39,4,FALSE),IF(Z36="","",Z36)),"")</f>
        <v>a1236000009dRozAAE</v>
      </c>
      <c r="S36" s="482" t="b">
        <f t="shared" si="1"/>
        <v>0</v>
      </c>
      <c r="T36" s="482" t="s">
        <v>849</v>
      </c>
      <c r="U36" s="482" t="str">
        <f t="array" ref="U36">IFERROR(IF(INDEX('Overview - Section A'!$AB$127:$AB$181,MATCH(LEFT(C36,255),LEFT('Overview - Section A'!$W$127:$W$181,255),0))=0,"",INDEX('Overview - Section A'!$AB$127:$AB$181,MATCH(LEFT(C36,255),LEFT('Overview - Section A'!$W$127:$W$181,255),0))),"")</f>
        <v>a1M36000004ZiMoEAK</v>
      </c>
      <c r="V36" s="509" t="str">
        <f>IFERROR(IF('Overview - Section A'!$AN$5="Funding Request",IF('Reference Records'!$B$276&lt;&gt;"",VLOOKUP(M36,'Reference Records'!$B$276:$C$277,2,FALSE),VLOOKUP(M36,'Reference Records'!$A$289:$C$620,3,FALSE)),VLOOKUP(M36,'Reference Records'!$A$623:$C$624,3,FALSE)),"")</f>
        <v/>
      </c>
      <c r="W36" s="510"/>
      <c r="X36" s="510"/>
      <c r="Y36" s="509"/>
      <c r="Z36" s="509"/>
      <c r="AA36" s="511"/>
      <c r="AB36" s="313"/>
      <c r="AC36" s="47"/>
    </row>
    <row r="37" spans="1:29" ht="47.15" customHeight="1" x14ac:dyDescent="0.45">
      <c r="A37" s="406">
        <v>29</v>
      </c>
      <c r="B37" s="502" t="str">
        <f>IFERROR(IF(D37="","",VLOOKUP(W37,'Reference records(soft deleted)'!$B$61:$D$89,3,FALSE)),"")</f>
        <v/>
      </c>
      <c r="C37" s="502" t="str">
        <f>IFERROR(IF(D37="","",VLOOKUP(X37,'Reference records(soft deleted)'!$B$172:$D$343,3,FALSE)),"")</f>
        <v/>
      </c>
      <c r="D37" s="503"/>
      <c r="E37" s="504" t="str">
        <f>IF('Overview - Section A'!$AN$5="Funding Request",IF(F37="Funding Request Place Holder","",F37),"")</f>
        <v/>
      </c>
      <c r="F37" s="505" t="str">
        <f>IFERROR(IF(Z37="","",VLOOKUP(Z37,'Overview - Section A'!$P$29:$Q$39,2,FALSE)),"")</f>
        <v/>
      </c>
      <c r="G37" s="506"/>
      <c r="H37" s="506"/>
      <c r="I37" s="506"/>
      <c r="J37" s="506"/>
      <c r="K37" s="506"/>
      <c r="L37" s="506"/>
      <c r="M37" s="504" t="str">
        <f t="shared" si="0"/>
        <v/>
      </c>
      <c r="N37" s="507"/>
      <c r="O37" s="508"/>
      <c r="P37" s="507"/>
      <c r="Q37" s="507"/>
      <c r="R37" s="482" t="str">
        <f>IFERROR(IF('Overview - Section A'!$AN$5="Funding Request",VLOOKUP(E37,'Overview - Section A'!$M$29:$P$39,4,FALSE),IF(Z37="","",Z37)),"")</f>
        <v>a1236000009dRozAAE</v>
      </c>
      <c r="S37" s="482" t="b">
        <f t="shared" si="1"/>
        <v>0</v>
      </c>
      <c r="T37" s="482" t="s">
        <v>850</v>
      </c>
      <c r="U37" s="482" t="str">
        <f t="array" ref="U37">IFERROR(IF(INDEX('Overview - Section A'!$AB$127:$AB$181,MATCH(LEFT(C37,255),LEFT('Overview - Section A'!$W$127:$W$181,255),0))=0,"",INDEX('Overview - Section A'!$AB$127:$AB$181,MATCH(LEFT(C37,255),LEFT('Overview - Section A'!$W$127:$W$181,255),0))),"")</f>
        <v>a1M36000004ZiMoEAK</v>
      </c>
      <c r="V37" s="509" t="str">
        <f>IFERROR(IF('Overview - Section A'!$AN$5="Funding Request",IF('Reference Records'!$B$276&lt;&gt;"",VLOOKUP(M37,'Reference Records'!$B$276:$C$277,2,FALSE),VLOOKUP(M37,'Reference Records'!$A$289:$C$620,3,FALSE)),VLOOKUP(M37,'Reference Records'!$A$623:$C$624,3,FALSE)),"")</f>
        <v/>
      </c>
      <c r="W37" s="510"/>
      <c r="X37" s="510"/>
      <c r="Y37" s="509"/>
      <c r="Z37" s="509"/>
      <c r="AA37" s="511"/>
      <c r="AB37" s="313"/>
      <c r="AC37" s="47"/>
    </row>
    <row r="38" spans="1:29" ht="47.15" customHeight="1" x14ac:dyDescent="0.45">
      <c r="A38" s="406">
        <v>30</v>
      </c>
      <c r="B38" s="502" t="str">
        <f>IFERROR(IF(D38="","",VLOOKUP(W38,'Reference records(soft deleted)'!$B$61:$D$89,3,FALSE)),"")</f>
        <v/>
      </c>
      <c r="C38" s="502" t="str">
        <f>IFERROR(IF(D38="","",VLOOKUP(X38,'Reference records(soft deleted)'!$B$172:$D$343,3,FALSE)),"")</f>
        <v/>
      </c>
      <c r="D38" s="503"/>
      <c r="E38" s="504" t="str">
        <f>IF('Overview - Section A'!$AN$5="Funding Request",IF(F38="Funding Request Place Holder","",F38),"")</f>
        <v/>
      </c>
      <c r="F38" s="505" t="str">
        <f>IFERROR(IF(Z38="","",VLOOKUP(Z38,'Overview - Section A'!$P$29:$Q$39,2,FALSE)),"")</f>
        <v/>
      </c>
      <c r="G38" s="506"/>
      <c r="H38" s="506"/>
      <c r="I38" s="506"/>
      <c r="J38" s="506"/>
      <c r="K38" s="506"/>
      <c r="L38" s="506"/>
      <c r="M38" s="504" t="str">
        <f t="shared" si="0"/>
        <v/>
      </c>
      <c r="N38" s="507"/>
      <c r="O38" s="508"/>
      <c r="P38" s="507"/>
      <c r="Q38" s="507"/>
      <c r="R38" s="482" t="str">
        <f>IFERROR(IF('Overview - Section A'!$AN$5="Funding Request",VLOOKUP(E38,'Overview - Section A'!$M$29:$P$39,4,FALSE),IF(Z38="","",Z38)),"")</f>
        <v>a1236000009dRozAAE</v>
      </c>
      <c r="S38" s="482" t="b">
        <f t="shared" si="1"/>
        <v>0</v>
      </c>
      <c r="T38" s="482" t="s">
        <v>851</v>
      </c>
      <c r="U38" s="482" t="str">
        <f t="array" ref="U38">IFERROR(IF(INDEX('Overview - Section A'!$AB$127:$AB$181,MATCH(LEFT(C38,255),LEFT('Overview - Section A'!$W$127:$W$181,255),0))=0,"",INDEX('Overview - Section A'!$AB$127:$AB$181,MATCH(LEFT(C38,255),LEFT('Overview - Section A'!$W$127:$W$181,255),0))),"")</f>
        <v>a1M36000004ZiMoEAK</v>
      </c>
      <c r="V38" s="509" t="str">
        <f>IFERROR(IF('Overview - Section A'!$AN$5="Funding Request",IF('Reference Records'!$B$276&lt;&gt;"",VLOOKUP(M38,'Reference Records'!$B$276:$C$277,2,FALSE),VLOOKUP(M38,'Reference Records'!$A$289:$C$620,3,FALSE)),VLOOKUP(M38,'Reference Records'!$A$623:$C$624,3,FALSE)),"")</f>
        <v/>
      </c>
      <c r="W38" s="510"/>
      <c r="X38" s="510"/>
      <c r="Y38" s="509"/>
      <c r="Z38" s="509"/>
      <c r="AA38" s="511"/>
      <c r="AB38" s="313"/>
      <c r="AC38" s="47"/>
    </row>
    <row r="39" spans="1:29" ht="47.15" customHeight="1" x14ac:dyDescent="0.45">
      <c r="A39" s="406">
        <v>31</v>
      </c>
      <c r="B39" s="502" t="str">
        <f>IFERROR(IF(D39="","",VLOOKUP(W39,'Reference records(soft deleted)'!$B$61:$D$89,3,FALSE)),"")</f>
        <v/>
      </c>
      <c r="C39" s="502" t="str">
        <f>IFERROR(IF(D39="","",VLOOKUP(X39,'Reference records(soft deleted)'!$B$172:$D$343,3,FALSE)),"")</f>
        <v/>
      </c>
      <c r="D39" s="503"/>
      <c r="E39" s="504" t="str">
        <f>IF('Overview - Section A'!$AN$5="Funding Request",IF(F39="Funding Request Place Holder","",F39),"")</f>
        <v/>
      </c>
      <c r="F39" s="505" t="str">
        <f>IFERROR(IF(Z39="","",VLOOKUP(Z39,'Overview - Section A'!$P$29:$Q$39,2,FALSE)),"")</f>
        <v/>
      </c>
      <c r="G39" s="506"/>
      <c r="H39" s="506"/>
      <c r="I39" s="506"/>
      <c r="J39" s="506"/>
      <c r="K39" s="506"/>
      <c r="L39" s="506"/>
      <c r="M39" s="504" t="str">
        <f t="shared" si="0"/>
        <v/>
      </c>
      <c r="N39" s="507"/>
      <c r="O39" s="508"/>
      <c r="P39" s="507"/>
      <c r="Q39" s="507"/>
      <c r="R39" s="482" t="str">
        <f>IFERROR(IF('Overview - Section A'!$AN$5="Funding Request",VLOOKUP(E39,'Overview - Section A'!$M$29:$P$39,4,FALSE),IF(Z39="","",Z39)),"")</f>
        <v>a1236000009dRozAAE</v>
      </c>
      <c r="S39" s="482" t="b">
        <f t="shared" si="1"/>
        <v>0</v>
      </c>
      <c r="T39" s="482" t="s">
        <v>852</v>
      </c>
      <c r="U39" s="482" t="str">
        <f t="array" ref="U39">IFERROR(IF(INDEX('Overview - Section A'!$AB$127:$AB$181,MATCH(LEFT(C39,255),LEFT('Overview - Section A'!$W$127:$W$181,255),0))=0,"",INDEX('Overview - Section A'!$AB$127:$AB$181,MATCH(LEFT(C39,255),LEFT('Overview - Section A'!$W$127:$W$181,255),0))),"")</f>
        <v>a1M36000004ZiMoEAK</v>
      </c>
      <c r="V39" s="509" t="str">
        <f>IFERROR(IF('Overview - Section A'!$AN$5="Funding Request",IF('Reference Records'!$B$276&lt;&gt;"",VLOOKUP(M39,'Reference Records'!$B$276:$C$277,2,FALSE),VLOOKUP(M39,'Reference Records'!$A$289:$C$620,3,FALSE)),VLOOKUP(M39,'Reference Records'!$A$623:$C$624,3,FALSE)),"")</f>
        <v/>
      </c>
      <c r="W39" s="510"/>
      <c r="X39" s="510"/>
      <c r="Y39" s="509"/>
      <c r="Z39" s="509"/>
      <c r="AA39" s="511"/>
      <c r="AB39" s="313"/>
      <c r="AC39" s="47"/>
    </row>
    <row r="40" spans="1:29" ht="47.15" customHeight="1" x14ac:dyDescent="0.45">
      <c r="A40" s="406">
        <v>32</v>
      </c>
      <c r="B40" s="502" t="str">
        <f>IFERROR(IF(D40="","",VLOOKUP(W40,'Reference records(soft deleted)'!$B$61:$D$89,3,FALSE)),"")</f>
        <v/>
      </c>
      <c r="C40" s="502" t="str">
        <f>IFERROR(IF(D40="","",VLOOKUP(X40,'Reference records(soft deleted)'!$B$172:$D$343,3,FALSE)),"")</f>
        <v/>
      </c>
      <c r="D40" s="503"/>
      <c r="E40" s="504" t="str">
        <f>IF('Overview - Section A'!$AN$5="Funding Request",IF(F40="Funding Request Place Holder","",F40),"")</f>
        <v/>
      </c>
      <c r="F40" s="505" t="str">
        <f>IFERROR(IF(Z40="","",VLOOKUP(Z40,'Overview - Section A'!$P$29:$Q$39,2,FALSE)),"")</f>
        <v/>
      </c>
      <c r="G40" s="506"/>
      <c r="H40" s="506"/>
      <c r="I40" s="506"/>
      <c r="J40" s="506"/>
      <c r="K40" s="506"/>
      <c r="L40" s="506"/>
      <c r="M40" s="504" t="str">
        <f t="shared" si="0"/>
        <v/>
      </c>
      <c r="N40" s="507"/>
      <c r="O40" s="508"/>
      <c r="P40" s="507"/>
      <c r="Q40" s="507"/>
      <c r="R40" s="482" t="str">
        <f>IFERROR(IF('Overview - Section A'!$AN$5="Funding Request",VLOOKUP(E40,'Overview - Section A'!$M$29:$P$39,4,FALSE),IF(Z40="","",Z40)),"")</f>
        <v>a1236000009dRozAAE</v>
      </c>
      <c r="S40" s="482" t="b">
        <f t="shared" si="1"/>
        <v>0</v>
      </c>
      <c r="T40" s="482" t="s">
        <v>853</v>
      </c>
      <c r="U40" s="482" t="str">
        <f t="array" ref="U40">IFERROR(IF(INDEX('Overview - Section A'!$AB$127:$AB$181,MATCH(LEFT(C40,255),LEFT('Overview - Section A'!$W$127:$W$181,255),0))=0,"",INDEX('Overview - Section A'!$AB$127:$AB$181,MATCH(LEFT(C40,255),LEFT('Overview - Section A'!$W$127:$W$181,255),0))),"")</f>
        <v>a1M36000004ZiMoEAK</v>
      </c>
      <c r="V40" s="509" t="str">
        <f>IFERROR(IF('Overview - Section A'!$AN$5="Funding Request",IF('Reference Records'!$B$276&lt;&gt;"",VLOOKUP(M40,'Reference Records'!$B$276:$C$277,2,FALSE),VLOOKUP(M40,'Reference Records'!$A$289:$C$620,3,FALSE)),VLOOKUP(M40,'Reference Records'!$A$623:$C$624,3,FALSE)),"")</f>
        <v/>
      </c>
      <c r="W40" s="510"/>
      <c r="X40" s="510"/>
      <c r="Y40" s="509"/>
      <c r="Z40" s="509"/>
      <c r="AA40" s="511"/>
      <c r="AB40" s="313"/>
      <c r="AC40" s="47"/>
    </row>
    <row r="41" spans="1:29" ht="47.15" customHeight="1" x14ac:dyDescent="0.45">
      <c r="A41" s="406">
        <v>33</v>
      </c>
      <c r="B41" s="502" t="str">
        <f>IFERROR(IF(D41="","",VLOOKUP(W41,'Reference records(soft deleted)'!$B$61:$D$89,3,FALSE)),"")</f>
        <v/>
      </c>
      <c r="C41" s="502" t="str">
        <f>IFERROR(IF(D41="","",VLOOKUP(X41,'Reference records(soft deleted)'!$B$172:$D$343,3,FALSE)),"")</f>
        <v/>
      </c>
      <c r="D41" s="503"/>
      <c r="E41" s="504" t="str">
        <f>IF('Overview - Section A'!$AN$5="Funding Request",IF(F41="Funding Request Place Holder","",F41),"")</f>
        <v/>
      </c>
      <c r="F41" s="505" t="str">
        <f>IFERROR(IF(Z41="","",VLOOKUP(Z41,'Overview - Section A'!$P$29:$Q$39,2,FALSE)),"")</f>
        <v/>
      </c>
      <c r="G41" s="506"/>
      <c r="H41" s="506"/>
      <c r="I41" s="506"/>
      <c r="J41" s="506"/>
      <c r="K41" s="506"/>
      <c r="L41" s="506"/>
      <c r="M41" s="504" t="str">
        <f t="shared" si="0"/>
        <v/>
      </c>
      <c r="N41" s="507"/>
      <c r="O41" s="508"/>
      <c r="P41" s="507"/>
      <c r="Q41" s="507"/>
      <c r="R41" s="482" t="str">
        <f>IFERROR(IF('Overview - Section A'!$AN$5="Funding Request",VLOOKUP(E41,'Overview - Section A'!$M$29:$P$39,4,FALSE),IF(Z41="","",Z41)),"")</f>
        <v>a1236000009dRozAAE</v>
      </c>
      <c r="S41" s="482" t="b">
        <f t="shared" si="1"/>
        <v>0</v>
      </c>
      <c r="T41" s="482" t="s">
        <v>854</v>
      </c>
      <c r="U41" s="482" t="str">
        <f t="array" ref="U41">IFERROR(IF(INDEX('Overview - Section A'!$AB$127:$AB$181,MATCH(LEFT(C41,255),LEFT('Overview - Section A'!$W$127:$W$181,255),0))=0,"",INDEX('Overview - Section A'!$AB$127:$AB$181,MATCH(LEFT(C41,255),LEFT('Overview - Section A'!$W$127:$W$181,255),0))),"")</f>
        <v>a1M36000004ZiMoEAK</v>
      </c>
      <c r="V41" s="509" t="str">
        <f>IFERROR(IF('Overview - Section A'!$AN$5="Funding Request",IF('Reference Records'!$B$276&lt;&gt;"",VLOOKUP(M41,'Reference Records'!$B$276:$C$277,2,FALSE),VLOOKUP(M41,'Reference Records'!$A$289:$C$620,3,FALSE)),VLOOKUP(M41,'Reference Records'!$A$623:$C$624,3,FALSE)),"")</f>
        <v/>
      </c>
      <c r="W41" s="510"/>
      <c r="X41" s="510"/>
      <c r="Y41" s="509"/>
      <c r="Z41" s="509"/>
      <c r="AA41" s="511"/>
      <c r="AB41" s="313"/>
      <c r="AC41" s="47"/>
    </row>
    <row r="42" spans="1:29" ht="47.15" customHeight="1" x14ac:dyDescent="0.45">
      <c r="A42" s="406">
        <v>34</v>
      </c>
      <c r="B42" s="502" t="str">
        <f>IFERROR(IF(D42="","",VLOOKUP(W42,'Reference records(soft deleted)'!$B$61:$D$89,3,FALSE)),"")</f>
        <v/>
      </c>
      <c r="C42" s="502" t="str">
        <f>IFERROR(IF(D42="","",VLOOKUP(X42,'Reference records(soft deleted)'!$B$172:$D$343,3,FALSE)),"")</f>
        <v/>
      </c>
      <c r="D42" s="503"/>
      <c r="E42" s="504" t="str">
        <f>IF('Overview - Section A'!$AN$5="Funding Request",IF(F42="Funding Request Place Holder","",F42),"")</f>
        <v/>
      </c>
      <c r="F42" s="505" t="str">
        <f>IFERROR(IF(Z42="","",VLOOKUP(Z42,'Overview - Section A'!$P$29:$Q$39,2,FALSE)),"")</f>
        <v/>
      </c>
      <c r="G42" s="506"/>
      <c r="H42" s="506"/>
      <c r="I42" s="506"/>
      <c r="J42" s="506"/>
      <c r="K42" s="506"/>
      <c r="L42" s="506"/>
      <c r="M42" s="504" t="str">
        <f t="shared" si="0"/>
        <v/>
      </c>
      <c r="N42" s="507"/>
      <c r="O42" s="508"/>
      <c r="P42" s="507"/>
      <c r="Q42" s="507"/>
      <c r="R42" s="482" t="str">
        <f>IFERROR(IF('Overview - Section A'!$AN$5="Funding Request",VLOOKUP(E42,'Overview - Section A'!$M$29:$P$39,4,FALSE),IF(Z42="","",Z42)),"")</f>
        <v>a1236000009dRozAAE</v>
      </c>
      <c r="S42" s="482" t="b">
        <f t="shared" si="1"/>
        <v>0</v>
      </c>
      <c r="T42" s="482" t="s">
        <v>855</v>
      </c>
      <c r="U42" s="482" t="str">
        <f t="array" ref="U42">IFERROR(IF(INDEX('Overview - Section A'!$AB$127:$AB$181,MATCH(LEFT(C42,255),LEFT('Overview - Section A'!$W$127:$W$181,255),0))=0,"",INDEX('Overview - Section A'!$AB$127:$AB$181,MATCH(LEFT(C42,255),LEFT('Overview - Section A'!$W$127:$W$181,255),0))),"")</f>
        <v>a1M36000004ZiMoEAK</v>
      </c>
      <c r="V42" s="509" t="str">
        <f>IFERROR(IF('Overview - Section A'!$AN$5="Funding Request",IF('Reference Records'!$B$276&lt;&gt;"",VLOOKUP(M42,'Reference Records'!$B$276:$C$277,2,FALSE),VLOOKUP(M42,'Reference Records'!$A$289:$C$620,3,FALSE)),VLOOKUP(M42,'Reference Records'!$A$623:$C$624,3,FALSE)),"")</f>
        <v/>
      </c>
      <c r="W42" s="510"/>
      <c r="X42" s="510"/>
      <c r="Y42" s="509"/>
      <c r="Z42" s="509"/>
      <c r="AA42" s="511"/>
      <c r="AB42" s="313"/>
      <c r="AC42" s="47"/>
    </row>
    <row r="43" spans="1:29" ht="47.15" customHeight="1" x14ac:dyDescent="0.45">
      <c r="A43" s="406">
        <v>35</v>
      </c>
      <c r="B43" s="502" t="str">
        <f>IFERROR(IF(D43="","",VLOOKUP(W43,'Reference records(soft deleted)'!$B$61:$D$89,3,FALSE)),"")</f>
        <v/>
      </c>
      <c r="C43" s="502" t="str">
        <f>IFERROR(IF(D43="","",VLOOKUP(X43,'Reference records(soft deleted)'!$B$172:$D$343,3,FALSE)),"")</f>
        <v/>
      </c>
      <c r="D43" s="503"/>
      <c r="E43" s="504" t="str">
        <f>IF('Overview - Section A'!$AN$5="Funding Request",IF(F43="Funding Request Place Holder","",F43),"")</f>
        <v/>
      </c>
      <c r="F43" s="505" t="str">
        <f>IFERROR(IF(Z43="","",VLOOKUP(Z43,'Overview - Section A'!$P$29:$Q$39,2,FALSE)),"")</f>
        <v/>
      </c>
      <c r="G43" s="506"/>
      <c r="H43" s="506"/>
      <c r="I43" s="506"/>
      <c r="J43" s="506"/>
      <c r="K43" s="506"/>
      <c r="L43" s="506"/>
      <c r="M43" s="504" t="str">
        <f t="shared" si="0"/>
        <v/>
      </c>
      <c r="N43" s="507"/>
      <c r="O43" s="508"/>
      <c r="P43" s="507"/>
      <c r="Q43" s="507"/>
      <c r="R43" s="482" t="str">
        <f>IFERROR(IF('Overview - Section A'!$AN$5="Funding Request",VLOOKUP(E43,'Overview - Section A'!$M$29:$P$39,4,FALSE),IF(Z43="","",Z43)),"")</f>
        <v>a1236000009dRozAAE</v>
      </c>
      <c r="S43" s="482" t="b">
        <f t="shared" si="1"/>
        <v>0</v>
      </c>
      <c r="T43" s="482" t="s">
        <v>856</v>
      </c>
      <c r="U43" s="482" t="str">
        <f t="array" ref="U43">IFERROR(IF(INDEX('Overview - Section A'!$AB$127:$AB$181,MATCH(LEFT(C43,255),LEFT('Overview - Section A'!$W$127:$W$181,255),0))=0,"",INDEX('Overview - Section A'!$AB$127:$AB$181,MATCH(LEFT(C43,255),LEFT('Overview - Section A'!$W$127:$W$181,255),0))),"")</f>
        <v>a1M36000004ZiMoEAK</v>
      </c>
      <c r="V43" s="509" t="str">
        <f>IFERROR(IF('Overview - Section A'!$AN$5="Funding Request",IF('Reference Records'!$B$276&lt;&gt;"",VLOOKUP(M43,'Reference Records'!$B$276:$C$277,2,FALSE),VLOOKUP(M43,'Reference Records'!$A$289:$C$620,3,FALSE)),VLOOKUP(M43,'Reference Records'!$A$623:$C$624,3,FALSE)),"")</f>
        <v/>
      </c>
      <c r="W43" s="510"/>
      <c r="X43" s="510"/>
      <c r="Y43" s="509"/>
      <c r="Z43" s="509"/>
      <c r="AA43" s="511"/>
      <c r="AB43" s="313"/>
      <c r="AC43" s="47"/>
    </row>
    <row r="44" spans="1:29" ht="47.15" customHeight="1" x14ac:dyDescent="0.45">
      <c r="A44" s="406">
        <v>36</v>
      </c>
      <c r="B44" s="502" t="str">
        <f>IFERROR(IF(D44="","",VLOOKUP(W44,'Reference records(soft deleted)'!$B$61:$D$89,3,FALSE)),"")</f>
        <v/>
      </c>
      <c r="C44" s="502" t="str">
        <f>IFERROR(IF(D44="","",VLOOKUP(X44,'Reference records(soft deleted)'!$B$172:$D$343,3,FALSE)),"")</f>
        <v/>
      </c>
      <c r="D44" s="503"/>
      <c r="E44" s="504" t="str">
        <f>IF('Overview - Section A'!$AN$5="Funding Request",IF(F44="Funding Request Place Holder","",F44),"")</f>
        <v/>
      </c>
      <c r="F44" s="505" t="str">
        <f>IFERROR(IF(Z44="","",VLOOKUP(Z44,'Overview - Section A'!$P$29:$Q$39,2,FALSE)),"")</f>
        <v/>
      </c>
      <c r="G44" s="506"/>
      <c r="H44" s="506"/>
      <c r="I44" s="506"/>
      <c r="J44" s="506"/>
      <c r="K44" s="506"/>
      <c r="L44" s="506"/>
      <c r="M44" s="504" t="str">
        <f t="shared" si="0"/>
        <v/>
      </c>
      <c r="N44" s="507"/>
      <c r="O44" s="508"/>
      <c r="P44" s="507"/>
      <c r="Q44" s="507"/>
      <c r="R44" s="482" t="str">
        <f>IFERROR(IF('Overview - Section A'!$AN$5="Funding Request",VLOOKUP(E44,'Overview - Section A'!$M$29:$P$39,4,FALSE),IF(Z44="","",Z44)),"")</f>
        <v>a1236000009dRozAAE</v>
      </c>
      <c r="S44" s="482" t="b">
        <f t="shared" si="1"/>
        <v>0</v>
      </c>
      <c r="T44" s="482" t="s">
        <v>857</v>
      </c>
      <c r="U44" s="482" t="str">
        <f t="array" ref="U44">IFERROR(IF(INDEX('Overview - Section A'!$AB$127:$AB$181,MATCH(LEFT(C44,255),LEFT('Overview - Section A'!$W$127:$W$181,255),0))=0,"",INDEX('Overview - Section A'!$AB$127:$AB$181,MATCH(LEFT(C44,255),LEFT('Overview - Section A'!$W$127:$W$181,255),0))),"")</f>
        <v>a1M36000004ZiMoEAK</v>
      </c>
      <c r="V44" s="509" t="str">
        <f>IFERROR(IF('Overview - Section A'!$AN$5="Funding Request",IF('Reference Records'!$B$276&lt;&gt;"",VLOOKUP(M44,'Reference Records'!$B$276:$C$277,2,FALSE),VLOOKUP(M44,'Reference Records'!$A$289:$C$620,3,FALSE)),VLOOKUP(M44,'Reference Records'!$A$623:$C$624,3,FALSE)),"")</f>
        <v/>
      </c>
      <c r="W44" s="510"/>
      <c r="X44" s="510"/>
      <c r="Y44" s="509"/>
      <c r="Z44" s="509"/>
      <c r="AA44" s="511"/>
      <c r="AB44" s="313"/>
      <c r="AC44" s="47"/>
    </row>
    <row r="45" spans="1:29" ht="47.15" customHeight="1" x14ac:dyDescent="0.45">
      <c r="A45" s="406">
        <v>37</v>
      </c>
      <c r="B45" s="502" t="str">
        <f>IFERROR(IF(D45="","",VLOOKUP(W45,'Reference records(soft deleted)'!$B$61:$D$89,3,FALSE)),"")</f>
        <v/>
      </c>
      <c r="C45" s="502" t="str">
        <f>IFERROR(IF(D45="","",VLOOKUP(X45,'Reference records(soft deleted)'!$B$172:$D$343,3,FALSE)),"")</f>
        <v/>
      </c>
      <c r="D45" s="503"/>
      <c r="E45" s="504" t="str">
        <f>IF('Overview - Section A'!$AN$5="Funding Request",IF(F45="Funding Request Place Holder","",F45),"")</f>
        <v/>
      </c>
      <c r="F45" s="505" t="str">
        <f>IFERROR(IF(Z45="","",VLOOKUP(Z45,'Overview - Section A'!$P$29:$Q$39,2,FALSE)),"")</f>
        <v/>
      </c>
      <c r="G45" s="506"/>
      <c r="H45" s="506"/>
      <c r="I45" s="506"/>
      <c r="J45" s="506"/>
      <c r="K45" s="506"/>
      <c r="L45" s="506"/>
      <c r="M45" s="504" t="str">
        <f t="shared" si="0"/>
        <v/>
      </c>
      <c r="N45" s="507"/>
      <c r="O45" s="508"/>
      <c r="P45" s="507"/>
      <c r="Q45" s="507"/>
      <c r="R45" s="482" t="str">
        <f>IFERROR(IF('Overview - Section A'!$AN$5="Funding Request",VLOOKUP(E45,'Overview - Section A'!$M$29:$P$39,4,FALSE),IF(Z45="","",Z45)),"")</f>
        <v>a1236000009dRozAAE</v>
      </c>
      <c r="S45" s="482" t="b">
        <f t="shared" si="1"/>
        <v>0</v>
      </c>
      <c r="T45" s="482" t="s">
        <v>858</v>
      </c>
      <c r="U45" s="482" t="str">
        <f t="array" ref="U45">IFERROR(IF(INDEX('Overview - Section A'!$AB$127:$AB$181,MATCH(LEFT(C45,255),LEFT('Overview - Section A'!$W$127:$W$181,255),0))=0,"",INDEX('Overview - Section A'!$AB$127:$AB$181,MATCH(LEFT(C45,255),LEFT('Overview - Section A'!$W$127:$W$181,255),0))),"")</f>
        <v>a1M36000004ZiMoEAK</v>
      </c>
      <c r="V45" s="509" t="str">
        <f>IFERROR(IF('Overview - Section A'!$AN$5="Funding Request",IF('Reference Records'!$B$276&lt;&gt;"",VLOOKUP(M45,'Reference Records'!$B$276:$C$277,2,FALSE),VLOOKUP(M45,'Reference Records'!$A$289:$C$620,3,FALSE)),VLOOKUP(M45,'Reference Records'!$A$623:$C$624,3,FALSE)),"")</f>
        <v/>
      </c>
      <c r="W45" s="510"/>
      <c r="X45" s="510"/>
      <c r="Y45" s="509"/>
      <c r="Z45" s="509"/>
      <c r="AA45" s="511"/>
      <c r="AB45" s="313"/>
      <c r="AC45" s="47"/>
    </row>
    <row r="46" spans="1:29" ht="47.15" customHeight="1" x14ac:dyDescent="0.45">
      <c r="A46" s="406">
        <v>38</v>
      </c>
      <c r="B46" s="502" t="str">
        <f>IFERROR(IF(D46="","",VLOOKUP(W46,'Reference records(soft deleted)'!$B$61:$D$89,3,FALSE)),"")</f>
        <v/>
      </c>
      <c r="C46" s="502" t="str">
        <f>IFERROR(IF(D46="","",VLOOKUP(X46,'Reference records(soft deleted)'!$B$172:$D$343,3,FALSE)),"")</f>
        <v/>
      </c>
      <c r="D46" s="503"/>
      <c r="E46" s="504" t="str">
        <f>IF('Overview - Section A'!$AN$5="Funding Request",IF(F46="Funding Request Place Holder","",F46),"")</f>
        <v/>
      </c>
      <c r="F46" s="505" t="str">
        <f>IFERROR(IF(Z46="","",VLOOKUP(Z46,'Overview - Section A'!$P$29:$Q$39,2,FALSE)),"")</f>
        <v/>
      </c>
      <c r="G46" s="506"/>
      <c r="H46" s="506"/>
      <c r="I46" s="506"/>
      <c r="J46" s="506"/>
      <c r="K46" s="506"/>
      <c r="L46" s="506"/>
      <c r="M46" s="504" t="str">
        <f t="shared" si="0"/>
        <v/>
      </c>
      <c r="N46" s="507"/>
      <c r="O46" s="508"/>
      <c r="P46" s="507"/>
      <c r="Q46" s="507"/>
      <c r="R46" s="482" t="str">
        <f>IFERROR(IF('Overview - Section A'!$AN$5="Funding Request",VLOOKUP(E46,'Overview - Section A'!$M$29:$P$39,4,FALSE),IF(Z46="","",Z46)),"")</f>
        <v>a1236000009dRozAAE</v>
      </c>
      <c r="S46" s="482" t="b">
        <f t="shared" si="1"/>
        <v>0</v>
      </c>
      <c r="T46" s="482" t="s">
        <v>859</v>
      </c>
      <c r="U46" s="482" t="str">
        <f t="array" ref="U46">IFERROR(IF(INDEX('Overview - Section A'!$AB$127:$AB$181,MATCH(LEFT(C46,255),LEFT('Overview - Section A'!$W$127:$W$181,255),0))=0,"",INDEX('Overview - Section A'!$AB$127:$AB$181,MATCH(LEFT(C46,255),LEFT('Overview - Section A'!$W$127:$W$181,255),0))),"")</f>
        <v>a1M36000004ZiMoEAK</v>
      </c>
      <c r="V46" s="509" t="str">
        <f>IFERROR(IF('Overview - Section A'!$AN$5="Funding Request",IF('Reference Records'!$B$276&lt;&gt;"",VLOOKUP(M46,'Reference Records'!$B$276:$C$277,2,FALSE),VLOOKUP(M46,'Reference Records'!$A$289:$C$620,3,FALSE)),VLOOKUP(M46,'Reference Records'!$A$623:$C$624,3,FALSE)),"")</f>
        <v/>
      </c>
      <c r="W46" s="510"/>
      <c r="X46" s="510"/>
      <c r="Y46" s="509"/>
      <c r="Z46" s="509"/>
      <c r="AA46" s="511"/>
      <c r="AB46" s="313"/>
      <c r="AC46" s="47"/>
    </row>
    <row r="47" spans="1:29" ht="47.15" customHeight="1" x14ac:dyDescent="0.45">
      <c r="A47" s="406">
        <v>39</v>
      </c>
      <c r="B47" s="502" t="str">
        <f>IFERROR(IF(D47="","",VLOOKUP(W47,'Reference records(soft deleted)'!$B$61:$D$89,3,FALSE)),"")</f>
        <v/>
      </c>
      <c r="C47" s="502" t="str">
        <f>IFERROR(IF(D47="","",VLOOKUP(X47,'Reference records(soft deleted)'!$B$172:$D$343,3,FALSE)),"")</f>
        <v/>
      </c>
      <c r="D47" s="503"/>
      <c r="E47" s="504" t="str">
        <f>IF('Overview - Section A'!$AN$5="Funding Request",IF(F47="Funding Request Place Holder","",F47),"")</f>
        <v/>
      </c>
      <c r="F47" s="505" t="str">
        <f>IFERROR(IF(Z47="","",VLOOKUP(Z47,'Overview - Section A'!$P$29:$Q$39,2,FALSE)),"")</f>
        <v/>
      </c>
      <c r="G47" s="506"/>
      <c r="H47" s="506"/>
      <c r="I47" s="506"/>
      <c r="J47" s="506"/>
      <c r="K47" s="506"/>
      <c r="L47" s="506"/>
      <c r="M47" s="504" t="str">
        <f t="shared" si="0"/>
        <v/>
      </c>
      <c r="N47" s="507"/>
      <c r="O47" s="508"/>
      <c r="P47" s="507"/>
      <c r="Q47" s="507"/>
      <c r="R47" s="482" t="str">
        <f>IFERROR(IF('Overview - Section A'!$AN$5="Funding Request",VLOOKUP(E47,'Overview - Section A'!$M$29:$P$39,4,FALSE),IF(Z47="","",Z47)),"")</f>
        <v>a1236000009dRozAAE</v>
      </c>
      <c r="S47" s="482" t="b">
        <f t="shared" si="1"/>
        <v>0</v>
      </c>
      <c r="T47" s="482" t="s">
        <v>860</v>
      </c>
      <c r="U47" s="482" t="str">
        <f t="array" ref="U47">IFERROR(IF(INDEX('Overview - Section A'!$AB$127:$AB$181,MATCH(LEFT(C47,255),LEFT('Overview - Section A'!$W$127:$W$181,255),0))=0,"",INDEX('Overview - Section A'!$AB$127:$AB$181,MATCH(LEFT(C47,255),LEFT('Overview - Section A'!$W$127:$W$181,255),0))),"")</f>
        <v>a1M36000004ZiMoEAK</v>
      </c>
      <c r="V47" s="509" t="str">
        <f>IFERROR(IF('Overview - Section A'!$AN$5="Funding Request",IF('Reference Records'!$B$276&lt;&gt;"",VLOOKUP(M47,'Reference Records'!$B$276:$C$277,2,FALSE),VLOOKUP(M47,'Reference Records'!$A$289:$C$620,3,FALSE)),VLOOKUP(M47,'Reference Records'!$A$623:$C$624,3,FALSE)),"")</f>
        <v/>
      </c>
      <c r="W47" s="510"/>
      <c r="X47" s="510"/>
      <c r="Y47" s="509"/>
      <c r="Z47" s="509"/>
      <c r="AA47" s="511"/>
      <c r="AB47" s="313"/>
      <c r="AC47" s="47"/>
    </row>
    <row r="48" spans="1:29" ht="47.15" customHeight="1" x14ac:dyDescent="0.45">
      <c r="A48" s="406">
        <v>40</v>
      </c>
      <c r="B48" s="502" t="str">
        <f>IFERROR(IF(D48="","",VLOOKUP(W48,'Reference records(soft deleted)'!$B$61:$D$89,3,FALSE)),"")</f>
        <v/>
      </c>
      <c r="C48" s="502" t="str">
        <f>IFERROR(IF(D48="","",VLOOKUP(X48,'Reference records(soft deleted)'!$B$172:$D$343,3,FALSE)),"")</f>
        <v/>
      </c>
      <c r="D48" s="503"/>
      <c r="E48" s="504" t="str">
        <f>IF('Overview - Section A'!$AN$5="Funding Request",IF(F48="Funding Request Place Holder","",F48),"")</f>
        <v/>
      </c>
      <c r="F48" s="505" t="str">
        <f>IFERROR(IF(Z48="","",VLOOKUP(Z48,'Overview - Section A'!$P$29:$Q$39,2,FALSE)),"")</f>
        <v/>
      </c>
      <c r="G48" s="506"/>
      <c r="H48" s="506"/>
      <c r="I48" s="506"/>
      <c r="J48" s="506"/>
      <c r="K48" s="506"/>
      <c r="L48" s="506"/>
      <c r="M48" s="504" t="str">
        <f t="shared" si="0"/>
        <v/>
      </c>
      <c r="N48" s="507"/>
      <c r="O48" s="508"/>
      <c r="P48" s="507"/>
      <c r="Q48" s="507"/>
      <c r="R48" s="482" t="str">
        <f>IFERROR(IF('Overview - Section A'!$AN$5="Funding Request",VLOOKUP(E48,'Overview - Section A'!$M$29:$P$39,4,FALSE),IF(Z48="","",Z48)),"")</f>
        <v>a1236000009dRozAAE</v>
      </c>
      <c r="S48" s="482" t="b">
        <f t="shared" si="1"/>
        <v>0</v>
      </c>
      <c r="T48" s="482" t="s">
        <v>861</v>
      </c>
      <c r="U48" s="482" t="str">
        <f t="array" ref="U48">IFERROR(IF(INDEX('Overview - Section A'!$AB$127:$AB$181,MATCH(LEFT(C48,255),LEFT('Overview - Section A'!$W$127:$W$181,255),0))=0,"",INDEX('Overview - Section A'!$AB$127:$AB$181,MATCH(LEFT(C48,255),LEFT('Overview - Section A'!$W$127:$W$181,255),0))),"")</f>
        <v>a1M36000004ZiMoEAK</v>
      </c>
      <c r="V48" s="509" t="str">
        <f>IFERROR(IF('Overview - Section A'!$AN$5="Funding Request",IF('Reference Records'!$B$276&lt;&gt;"",VLOOKUP(M48,'Reference Records'!$B$276:$C$277,2,FALSE),VLOOKUP(M48,'Reference Records'!$A$289:$C$620,3,FALSE)),VLOOKUP(M48,'Reference Records'!$A$623:$C$624,3,FALSE)),"")</f>
        <v/>
      </c>
      <c r="W48" s="510"/>
      <c r="X48" s="510"/>
      <c r="Y48" s="509"/>
      <c r="Z48" s="509"/>
      <c r="AA48" s="511"/>
      <c r="AB48" s="313"/>
      <c r="AC48" s="47"/>
    </row>
    <row r="49" spans="1:29" ht="47.15" customHeight="1" x14ac:dyDescent="0.45">
      <c r="A49" s="406">
        <v>41</v>
      </c>
      <c r="B49" s="502" t="str">
        <f>IFERROR(IF(D49="","",VLOOKUP(W49,'Reference records(soft deleted)'!$B$61:$D$89,3,FALSE)),"")</f>
        <v/>
      </c>
      <c r="C49" s="502" t="str">
        <f>IFERROR(IF(D49="","",VLOOKUP(X49,'Reference records(soft deleted)'!$B$172:$D$343,3,FALSE)),"")</f>
        <v/>
      </c>
      <c r="D49" s="503"/>
      <c r="E49" s="504" t="str">
        <f>IF('Overview - Section A'!$AN$5="Funding Request",IF(F49="Funding Request Place Holder","",F49),"")</f>
        <v/>
      </c>
      <c r="F49" s="505" t="str">
        <f>IFERROR(IF(Z49="","",VLOOKUP(Z49,'Overview - Section A'!$P$29:$Q$39,2,FALSE)),"")</f>
        <v/>
      </c>
      <c r="G49" s="506"/>
      <c r="H49" s="506"/>
      <c r="I49" s="506"/>
      <c r="J49" s="506"/>
      <c r="K49" s="506"/>
      <c r="L49" s="506"/>
      <c r="M49" s="504" t="str">
        <f t="shared" si="0"/>
        <v/>
      </c>
      <c r="N49" s="507"/>
      <c r="O49" s="508"/>
      <c r="P49" s="507"/>
      <c r="Q49" s="507"/>
      <c r="R49" s="482" t="str">
        <f>IFERROR(IF('Overview - Section A'!$AN$5="Funding Request",VLOOKUP(E49,'Overview - Section A'!$M$29:$P$39,4,FALSE),IF(Z49="","",Z49)),"")</f>
        <v>a1236000009dRozAAE</v>
      </c>
      <c r="S49" s="482" t="b">
        <f t="shared" si="1"/>
        <v>0</v>
      </c>
      <c r="T49" s="482" t="s">
        <v>862</v>
      </c>
      <c r="U49" s="482" t="str">
        <f t="array" ref="U49">IFERROR(IF(INDEX('Overview - Section A'!$AB$127:$AB$181,MATCH(LEFT(C49,255),LEFT('Overview - Section A'!$W$127:$W$181,255),0))=0,"",INDEX('Overview - Section A'!$AB$127:$AB$181,MATCH(LEFT(C49,255),LEFT('Overview - Section A'!$W$127:$W$181,255),0))),"")</f>
        <v>a1M36000004ZiMoEAK</v>
      </c>
      <c r="V49" s="509" t="str">
        <f>IFERROR(IF('Overview - Section A'!$AN$5="Funding Request",IF('Reference Records'!$B$276&lt;&gt;"",VLOOKUP(M49,'Reference Records'!$B$276:$C$277,2,FALSE),VLOOKUP(M49,'Reference Records'!$A$289:$C$620,3,FALSE)),VLOOKUP(M49,'Reference Records'!$A$623:$C$624,3,FALSE)),"")</f>
        <v/>
      </c>
      <c r="W49" s="510"/>
      <c r="X49" s="510"/>
      <c r="Y49" s="509"/>
      <c r="Z49" s="509"/>
      <c r="AA49" s="511"/>
      <c r="AB49" s="313"/>
      <c r="AC49" s="47"/>
    </row>
    <row r="50" spans="1:29" ht="47.15" customHeight="1" x14ac:dyDescent="0.45">
      <c r="A50" s="406">
        <v>42</v>
      </c>
      <c r="B50" s="502" t="str">
        <f>IFERROR(IF(D50="","",VLOOKUP(W50,'Reference records(soft deleted)'!$B$61:$D$89,3,FALSE)),"")</f>
        <v/>
      </c>
      <c r="C50" s="502" t="str">
        <f>IFERROR(IF(D50="","",VLOOKUP(X50,'Reference records(soft deleted)'!$B$172:$D$343,3,FALSE)),"")</f>
        <v/>
      </c>
      <c r="D50" s="503"/>
      <c r="E50" s="504" t="str">
        <f>IF('Overview - Section A'!$AN$5="Funding Request",IF(F50="Funding Request Place Holder","",F50),"")</f>
        <v/>
      </c>
      <c r="F50" s="505" t="str">
        <f>IFERROR(IF(Z50="","",VLOOKUP(Z50,'Overview - Section A'!$P$29:$Q$39,2,FALSE)),"")</f>
        <v/>
      </c>
      <c r="G50" s="506"/>
      <c r="H50" s="506"/>
      <c r="I50" s="506"/>
      <c r="J50" s="506"/>
      <c r="K50" s="506"/>
      <c r="L50" s="506"/>
      <c r="M50" s="504" t="str">
        <f t="shared" si="0"/>
        <v/>
      </c>
      <c r="N50" s="507"/>
      <c r="O50" s="508"/>
      <c r="P50" s="507"/>
      <c r="Q50" s="507"/>
      <c r="R50" s="482" t="str">
        <f>IFERROR(IF('Overview - Section A'!$AN$5="Funding Request",VLOOKUP(E50,'Overview - Section A'!$M$29:$P$39,4,FALSE),IF(Z50="","",Z50)),"")</f>
        <v>a1236000009dRozAAE</v>
      </c>
      <c r="S50" s="482" t="b">
        <f t="shared" si="1"/>
        <v>0</v>
      </c>
      <c r="T50" s="482" t="s">
        <v>863</v>
      </c>
      <c r="U50" s="482" t="str">
        <f t="array" ref="U50">IFERROR(IF(INDEX('Overview - Section A'!$AB$127:$AB$181,MATCH(LEFT(C50,255),LEFT('Overview - Section A'!$W$127:$W$181,255),0))=0,"",INDEX('Overview - Section A'!$AB$127:$AB$181,MATCH(LEFT(C50,255),LEFT('Overview - Section A'!$W$127:$W$181,255),0))),"")</f>
        <v>a1M36000004ZiMoEAK</v>
      </c>
      <c r="V50" s="509" t="str">
        <f>IFERROR(IF('Overview - Section A'!$AN$5="Funding Request",IF('Reference Records'!$B$276&lt;&gt;"",VLOOKUP(M50,'Reference Records'!$B$276:$C$277,2,FALSE),VLOOKUP(M50,'Reference Records'!$A$289:$C$620,3,FALSE)),VLOOKUP(M50,'Reference Records'!$A$623:$C$624,3,FALSE)),"")</f>
        <v/>
      </c>
      <c r="W50" s="510"/>
      <c r="X50" s="510"/>
      <c r="Y50" s="509"/>
      <c r="Z50" s="509"/>
      <c r="AA50" s="511"/>
      <c r="AB50" s="313"/>
      <c r="AC50" s="47"/>
    </row>
    <row r="51" spans="1:29" ht="47.15" customHeight="1" x14ac:dyDescent="0.45">
      <c r="A51" s="406">
        <v>43</v>
      </c>
      <c r="B51" s="502" t="str">
        <f>IFERROR(IF(D51="","",VLOOKUP(W51,'Reference records(soft deleted)'!$B$61:$D$89,3,FALSE)),"")</f>
        <v/>
      </c>
      <c r="C51" s="502" t="str">
        <f>IFERROR(IF(D51="","",VLOOKUP(X51,'Reference records(soft deleted)'!$B$172:$D$343,3,FALSE)),"")</f>
        <v/>
      </c>
      <c r="D51" s="503"/>
      <c r="E51" s="504" t="str">
        <f>IF('Overview - Section A'!$AN$5="Funding Request",IF(F51="Funding Request Place Holder","",F51),"")</f>
        <v/>
      </c>
      <c r="F51" s="505" t="str">
        <f>IFERROR(IF(Z51="","",VLOOKUP(Z51,'Overview - Section A'!$P$29:$Q$39,2,FALSE)),"")</f>
        <v/>
      </c>
      <c r="G51" s="506"/>
      <c r="H51" s="506"/>
      <c r="I51" s="506"/>
      <c r="J51" s="506"/>
      <c r="K51" s="506"/>
      <c r="L51" s="506"/>
      <c r="M51" s="504" t="str">
        <f t="shared" si="0"/>
        <v/>
      </c>
      <c r="N51" s="507"/>
      <c r="O51" s="508"/>
      <c r="P51" s="507"/>
      <c r="Q51" s="507"/>
      <c r="R51" s="482" t="str">
        <f>IFERROR(IF('Overview - Section A'!$AN$5="Funding Request",VLOOKUP(E51,'Overview - Section A'!$M$29:$P$39,4,FALSE),IF(Z51="","",Z51)),"")</f>
        <v>a1236000009dRozAAE</v>
      </c>
      <c r="S51" s="482" t="b">
        <f t="shared" si="1"/>
        <v>0</v>
      </c>
      <c r="T51" s="482" t="s">
        <v>864</v>
      </c>
      <c r="U51" s="482" t="str">
        <f t="array" ref="U51">IFERROR(IF(INDEX('Overview - Section A'!$AB$127:$AB$181,MATCH(LEFT(C51,255),LEFT('Overview - Section A'!$W$127:$W$181,255),0))=0,"",INDEX('Overview - Section A'!$AB$127:$AB$181,MATCH(LEFT(C51,255),LEFT('Overview - Section A'!$W$127:$W$181,255),0))),"")</f>
        <v>a1M36000004ZiMoEAK</v>
      </c>
      <c r="V51" s="509" t="str">
        <f>IFERROR(IF('Overview - Section A'!$AN$5="Funding Request",IF('Reference Records'!$B$276&lt;&gt;"",VLOOKUP(M51,'Reference Records'!$B$276:$C$277,2,FALSE),VLOOKUP(M51,'Reference Records'!$A$289:$C$620,3,FALSE)),VLOOKUP(M51,'Reference Records'!$A$623:$C$624,3,FALSE)),"")</f>
        <v/>
      </c>
      <c r="W51" s="510"/>
      <c r="X51" s="510"/>
      <c r="Y51" s="509"/>
      <c r="Z51" s="509"/>
      <c r="AA51" s="511"/>
      <c r="AB51" s="313"/>
      <c r="AC51" s="47"/>
    </row>
    <row r="52" spans="1:29" ht="47.15" customHeight="1" x14ac:dyDescent="0.45">
      <c r="A52" s="406">
        <v>44</v>
      </c>
      <c r="B52" s="502" t="str">
        <f>IFERROR(IF(D52="","",VLOOKUP(W52,'Reference records(soft deleted)'!$B$61:$D$89,3,FALSE)),"")</f>
        <v/>
      </c>
      <c r="C52" s="502" t="str">
        <f>IFERROR(IF(D52="","",VLOOKUP(X52,'Reference records(soft deleted)'!$B$172:$D$343,3,FALSE)),"")</f>
        <v/>
      </c>
      <c r="D52" s="503"/>
      <c r="E52" s="504" t="str">
        <f>IF('Overview - Section A'!$AN$5="Funding Request",IF(F52="Funding Request Place Holder","",F52),"")</f>
        <v/>
      </c>
      <c r="F52" s="505" t="str">
        <f>IFERROR(IF(Z52="","",VLOOKUP(Z52,'Overview - Section A'!$P$29:$Q$39,2,FALSE)),"")</f>
        <v/>
      </c>
      <c r="G52" s="506"/>
      <c r="H52" s="506"/>
      <c r="I52" s="506"/>
      <c r="J52" s="506"/>
      <c r="K52" s="506"/>
      <c r="L52" s="506"/>
      <c r="M52" s="504" t="str">
        <f t="shared" si="0"/>
        <v/>
      </c>
      <c r="N52" s="507"/>
      <c r="O52" s="508"/>
      <c r="P52" s="507"/>
      <c r="Q52" s="507"/>
      <c r="R52" s="482" t="str">
        <f>IFERROR(IF('Overview - Section A'!$AN$5="Funding Request",VLOOKUP(E52,'Overview - Section A'!$M$29:$P$39,4,FALSE),IF(Z52="","",Z52)),"")</f>
        <v>a1236000009dRozAAE</v>
      </c>
      <c r="S52" s="482" t="b">
        <f t="shared" si="1"/>
        <v>0</v>
      </c>
      <c r="T52" s="482" t="s">
        <v>865</v>
      </c>
      <c r="U52" s="482" t="str">
        <f t="array" ref="U52">IFERROR(IF(INDEX('Overview - Section A'!$AB$127:$AB$181,MATCH(LEFT(C52,255),LEFT('Overview - Section A'!$W$127:$W$181,255),0))=0,"",INDEX('Overview - Section A'!$AB$127:$AB$181,MATCH(LEFT(C52,255),LEFT('Overview - Section A'!$W$127:$W$181,255),0))),"")</f>
        <v>a1M36000004ZiMoEAK</v>
      </c>
      <c r="V52" s="509" t="str">
        <f>IFERROR(IF('Overview - Section A'!$AN$5="Funding Request",IF('Reference Records'!$B$276&lt;&gt;"",VLOOKUP(M52,'Reference Records'!$B$276:$C$277,2,FALSE),VLOOKUP(M52,'Reference Records'!$A$289:$C$620,3,FALSE)),VLOOKUP(M52,'Reference Records'!$A$623:$C$624,3,FALSE)),"")</f>
        <v/>
      </c>
      <c r="W52" s="510"/>
      <c r="X52" s="510"/>
      <c r="Y52" s="509"/>
      <c r="Z52" s="509"/>
      <c r="AA52" s="511"/>
      <c r="AB52" s="313"/>
      <c r="AC52" s="47"/>
    </row>
    <row r="53" spans="1:29" ht="47.15" customHeight="1" x14ac:dyDescent="0.45">
      <c r="A53" s="406">
        <v>45</v>
      </c>
      <c r="B53" s="502" t="str">
        <f>IFERROR(IF(D53="","",VLOOKUP(W53,'Reference records(soft deleted)'!$B$61:$D$89,3,FALSE)),"")</f>
        <v/>
      </c>
      <c r="C53" s="502" t="str">
        <f>IFERROR(IF(D53="","",VLOOKUP(X53,'Reference records(soft deleted)'!$B$172:$D$343,3,FALSE)),"")</f>
        <v/>
      </c>
      <c r="D53" s="503"/>
      <c r="E53" s="504" t="str">
        <f>IF('Overview - Section A'!$AN$5="Funding Request",IF(F53="Funding Request Place Holder","",F53),"")</f>
        <v/>
      </c>
      <c r="F53" s="505" t="str">
        <f>IFERROR(IF(Z53="","",VLOOKUP(Z53,'Overview - Section A'!$P$29:$Q$39,2,FALSE)),"")</f>
        <v/>
      </c>
      <c r="G53" s="506"/>
      <c r="H53" s="506"/>
      <c r="I53" s="506"/>
      <c r="J53" s="506"/>
      <c r="K53" s="506"/>
      <c r="L53" s="506"/>
      <c r="M53" s="504" t="str">
        <f t="shared" si="0"/>
        <v/>
      </c>
      <c r="N53" s="507"/>
      <c r="O53" s="508"/>
      <c r="P53" s="507"/>
      <c r="Q53" s="507"/>
      <c r="R53" s="482" t="str">
        <f>IFERROR(IF('Overview - Section A'!$AN$5="Funding Request",VLOOKUP(E53,'Overview - Section A'!$M$29:$P$39,4,FALSE),IF(Z53="","",Z53)),"")</f>
        <v>a1236000009dRozAAE</v>
      </c>
      <c r="S53" s="482" t="b">
        <f t="shared" si="1"/>
        <v>0</v>
      </c>
      <c r="T53" s="482" t="s">
        <v>866</v>
      </c>
      <c r="U53" s="482" t="str">
        <f t="array" ref="U53">IFERROR(IF(INDEX('Overview - Section A'!$AB$127:$AB$181,MATCH(LEFT(C53,255),LEFT('Overview - Section A'!$W$127:$W$181,255),0))=0,"",INDEX('Overview - Section A'!$AB$127:$AB$181,MATCH(LEFT(C53,255),LEFT('Overview - Section A'!$W$127:$W$181,255),0))),"")</f>
        <v>a1M36000004ZiMoEAK</v>
      </c>
      <c r="V53" s="509" t="str">
        <f>IFERROR(IF('Overview - Section A'!$AN$5="Funding Request",IF('Reference Records'!$B$276&lt;&gt;"",VLOOKUP(M53,'Reference Records'!$B$276:$C$277,2,FALSE),VLOOKUP(M53,'Reference Records'!$A$289:$C$620,3,FALSE)),VLOOKUP(M53,'Reference Records'!$A$623:$C$624,3,FALSE)),"")</f>
        <v/>
      </c>
      <c r="W53" s="510"/>
      <c r="X53" s="510"/>
      <c r="Y53" s="509"/>
      <c r="Z53" s="509"/>
      <c r="AA53" s="511"/>
      <c r="AB53" s="313"/>
      <c r="AC53" s="47"/>
    </row>
    <row r="54" spans="1:29" ht="47.15" customHeight="1" x14ac:dyDescent="0.45">
      <c r="A54" s="406">
        <v>46</v>
      </c>
      <c r="B54" s="502" t="str">
        <f>IFERROR(IF(D54="","",VLOOKUP(W54,'Reference records(soft deleted)'!$B$61:$D$89,3,FALSE)),"")</f>
        <v/>
      </c>
      <c r="C54" s="502" t="str">
        <f>IFERROR(IF(D54="","",VLOOKUP(X54,'Reference records(soft deleted)'!$B$172:$D$343,3,FALSE)),"")</f>
        <v/>
      </c>
      <c r="D54" s="503"/>
      <c r="E54" s="504" t="str">
        <f>IF('Overview - Section A'!$AN$5="Funding Request",IF(F54="Funding Request Place Holder","",F54),"")</f>
        <v/>
      </c>
      <c r="F54" s="505" t="str">
        <f>IFERROR(IF(Z54="","",VLOOKUP(Z54,'Overview - Section A'!$P$29:$Q$39,2,FALSE)),"")</f>
        <v/>
      </c>
      <c r="G54" s="506"/>
      <c r="H54" s="506"/>
      <c r="I54" s="506"/>
      <c r="J54" s="506"/>
      <c r="K54" s="506"/>
      <c r="L54" s="506"/>
      <c r="M54" s="504" t="str">
        <f t="shared" si="0"/>
        <v/>
      </c>
      <c r="N54" s="507"/>
      <c r="O54" s="508"/>
      <c r="P54" s="507"/>
      <c r="Q54" s="507"/>
      <c r="R54" s="482" t="str">
        <f>IFERROR(IF('Overview - Section A'!$AN$5="Funding Request",VLOOKUP(E54,'Overview - Section A'!$M$29:$P$39,4,FALSE),IF(Z54="","",Z54)),"")</f>
        <v>a1236000009dRozAAE</v>
      </c>
      <c r="S54" s="482" t="b">
        <f t="shared" si="1"/>
        <v>0</v>
      </c>
      <c r="T54" s="482" t="s">
        <v>867</v>
      </c>
      <c r="U54" s="482" t="str">
        <f t="array" ref="U54">IFERROR(IF(INDEX('Overview - Section A'!$AB$127:$AB$181,MATCH(LEFT(C54,255),LEFT('Overview - Section A'!$W$127:$W$181,255),0))=0,"",INDEX('Overview - Section A'!$AB$127:$AB$181,MATCH(LEFT(C54,255),LEFT('Overview - Section A'!$W$127:$W$181,255),0))),"")</f>
        <v>a1M36000004ZiMoEAK</v>
      </c>
      <c r="V54" s="509" t="str">
        <f>IFERROR(IF('Overview - Section A'!$AN$5="Funding Request",IF('Reference Records'!$B$276&lt;&gt;"",VLOOKUP(M54,'Reference Records'!$B$276:$C$277,2,FALSE),VLOOKUP(M54,'Reference Records'!$A$289:$C$620,3,FALSE)),VLOOKUP(M54,'Reference Records'!$A$623:$C$624,3,FALSE)),"")</f>
        <v/>
      </c>
      <c r="W54" s="510"/>
      <c r="X54" s="510"/>
      <c r="Y54" s="509"/>
      <c r="Z54" s="509"/>
      <c r="AA54" s="511"/>
      <c r="AB54" s="313"/>
      <c r="AC54" s="47"/>
    </row>
    <row r="55" spans="1:29" ht="47.15" customHeight="1" x14ac:dyDescent="0.45">
      <c r="A55" s="406">
        <v>47</v>
      </c>
      <c r="B55" s="502" t="str">
        <f>IFERROR(IF(D55="","",VLOOKUP(W55,'Reference records(soft deleted)'!$B$61:$D$89,3,FALSE)),"")</f>
        <v/>
      </c>
      <c r="C55" s="502" t="str">
        <f>IFERROR(IF(D55="","",VLOOKUP(X55,'Reference records(soft deleted)'!$B$172:$D$343,3,FALSE)),"")</f>
        <v/>
      </c>
      <c r="D55" s="503"/>
      <c r="E55" s="504" t="str">
        <f>IF('Overview - Section A'!$AN$5="Funding Request",IF(F55="Funding Request Place Holder","",F55),"")</f>
        <v/>
      </c>
      <c r="F55" s="505" t="str">
        <f>IFERROR(IF(Z55="","",VLOOKUP(Z55,'Overview - Section A'!$P$29:$Q$39,2,FALSE)),"")</f>
        <v/>
      </c>
      <c r="G55" s="506"/>
      <c r="H55" s="506"/>
      <c r="I55" s="506"/>
      <c r="J55" s="506"/>
      <c r="K55" s="506"/>
      <c r="L55" s="506"/>
      <c r="M55" s="504" t="str">
        <f t="shared" si="0"/>
        <v/>
      </c>
      <c r="N55" s="507"/>
      <c r="O55" s="508"/>
      <c r="P55" s="507"/>
      <c r="Q55" s="507"/>
      <c r="R55" s="482" t="str">
        <f>IFERROR(IF('Overview - Section A'!$AN$5="Funding Request",VLOOKUP(E55,'Overview - Section A'!$M$29:$P$39,4,FALSE),IF(Z55="","",Z55)),"")</f>
        <v>a1236000009dRozAAE</v>
      </c>
      <c r="S55" s="482" t="b">
        <f t="shared" si="1"/>
        <v>0</v>
      </c>
      <c r="T55" s="482" t="s">
        <v>868</v>
      </c>
      <c r="U55" s="482" t="str">
        <f t="array" ref="U55">IFERROR(IF(INDEX('Overview - Section A'!$AB$127:$AB$181,MATCH(LEFT(C55,255),LEFT('Overview - Section A'!$W$127:$W$181,255),0))=0,"",INDEX('Overview - Section A'!$AB$127:$AB$181,MATCH(LEFT(C55,255),LEFT('Overview - Section A'!$W$127:$W$181,255),0))),"")</f>
        <v>a1M36000004ZiMoEAK</v>
      </c>
      <c r="V55" s="509" t="str">
        <f>IFERROR(IF('Overview - Section A'!$AN$5="Funding Request",IF('Reference Records'!$B$276&lt;&gt;"",VLOOKUP(M55,'Reference Records'!$B$276:$C$277,2,FALSE),VLOOKUP(M55,'Reference Records'!$A$289:$C$620,3,FALSE)),VLOOKUP(M55,'Reference Records'!$A$623:$C$624,3,FALSE)),"")</f>
        <v/>
      </c>
      <c r="W55" s="510"/>
      <c r="X55" s="510"/>
      <c r="Y55" s="509"/>
      <c r="Z55" s="509"/>
      <c r="AA55" s="511"/>
      <c r="AB55" s="313"/>
      <c r="AC55" s="47"/>
    </row>
    <row r="56" spans="1:29" ht="47.15" customHeight="1" x14ac:dyDescent="0.45">
      <c r="A56" s="406">
        <v>48</v>
      </c>
      <c r="B56" s="502" t="str">
        <f>IFERROR(IF(D56="","",VLOOKUP(W56,'Reference records(soft deleted)'!$B$61:$D$89,3,FALSE)),"")</f>
        <v/>
      </c>
      <c r="C56" s="502" t="str">
        <f>IFERROR(IF(D56="","",VLOOKUP(X56,'Reference records(soft deleted)'!$B$172:$D$343,3,FALSE)),"")</f>
        <v/>
      </c>
      <c r="D56" s="503"/>
      <c r="E56" s="504" t="str">
        <f>IF('Overview - Section A'!$AN$5="Funding Request",IF(F56="Funding Request Place Holder","",F56),"")</f>
        <v/>
      </c>
      <c r="F56" s="505" t="str">
        <f>IFERROR(IF(Z56="","",VLOOKUP(Z56,'Overview - Section A'!$P$29:$Q$39,2,FALSE)),"")</f>
        <v/>
      </c>
      <c r="G56" s="506"/>
      <c r="H56" s="506"/>
      <c r="I56" s="506"/>
      <c r="J56" s="506"/>
      <c r="K56" s="506"/>
      <c r="L56" s="506"/>
      <c r="M56" s="504" t="str">
        <f t="shared" si="0"/>
        <v/>
      </c>
      <c r="N56" s="507"/>
      <c r="O56" s="508"/>
      <c r="P56" s="507"/>
      <c r="Q56" s="507"/>
      <c r="R56" s="482" t="str">
        <f>IFERROR(IF('Overview - Section A'!$AN$5="Funding Request",VLOOKUP(E56,'Overview - Section A'!$M$29:$P$39,4,FALSE),IF(Z56="","",Z56)),"")</f>
        <v>a1236000009dRozAAE</v>
      </c>
      <c r="S56" s="482" t="b">
        <f t="shared" si="1"/>
        <v>0</v>
      </c>
      <c r="T56" s="482" t="s">
        <v>869</v>
      </c>
      <c r="U56" s="482" t="str">
        <f t="array" ref="U56">IFERROR(IF(INDEX('Overview - Section A'!$AB$127:$AB$181,MATCH(LEFT(C56,255),LEFT('Overview - Section A'!$W$127:$W$181,255),0))=0,"",INDEX('Overview - Section A'!$AB$127:$AB$181,MATCH(LEFT(C56,255),LEFT('Overview - Section A'!$W$127:$W$181,255),0))),"")</f>
        <v>a1M36000004ZiMoEAK</v>
      </c>
      <c r="V56" s="509" t="str">
        <f>IFERROR(IF('Overview - Section A'!$AN$5="Funding Request",IF('Reference Records'!$B$276&lt;&gt;"",VLOOKUP(M56,'Reference Records'!$B$276:$C$277,2,FALSE),VLOOKUP(M56,'Reference Records'!$A$289:$C$620,3,FALSE)),VLOOKUP(M56,'Reference Records'!$A$623:$C$624,3,FALSE)),"")</f>
        <v/>
      </c>
      <c r="W56" s="510"/>
      <c r="X56" s="510"/>
      <c r="Y56" s="509"/>
      <c r="Z56" s="509"/>
      <c r="AA56" s="511"/>
      <c r="AB56" s="313"/>
      <c r="AC56" s="47"/>
    </row>
    <row r="57" spans="1:29" ht="47.15" customHeight="1" x14ac:dyDescent="0.45">
      <c r="A57" s="406">
        <v>49</v>
      </c>
      <c r="B57" s="502" t="str">
        <f>IFERROR(IF(D57="","",VLOOKUP(W57,'Reference records(soft deleted)'!$B$61:$D$89,3,FALSE)),"")</f>
        <v/>
      </c>
      <c r="C57" s="502" t="str">
        <f>IFERROR(IF(D57="","",VLOOKUP(X57,'Reference records(soft deleted)'!$B$172:$D$343,3,FALSE)),"")</f>
        <v/>
      </c>
      <c r="D57" s="503"/>
      <c r="E57" s="504" t="str">
        <f>IF('Overview - Section A'!$AN$5="Funding Request",IF(F57="Funding Request Place Holder","",F57),"")</f>
        <v/>
      </c>
      <c r="F57" s="505" t="str">
        <f>IFERROR(IF(Z57="","",VLOOKUP(Z57,'Overview - Section A'!$P$29:$Q$39,2,FALSE)),"")</f>
        <v/>
      </c>
      <c r="G57" s="506"/>
      <c r="H57" s="506"/>
      <c r="I57" s="506"/>
      <c r="J57" s="506"/>
      <c r="K57" s="506"/>
      <c r="L57" s="506"/>
      <c r="M57" s="504" t="str">
        <f t="shared" si="0"/>
        <v/>
      </c>
      <c r="N57" s="507"/>
      <c r="O57" s="508"/>
      <c r="P57" s="507"/>
      <c r="Q57" s="507"/>
      <c r="R57" s="482" t="str">
        <f>IFERROR(IF('Overview - Section A'!$AN$5="Funding Request",VLOOKUP(E57,'Overview - Section A'!$M$29:$P$39,4,FALSE),IF(Z57="","",Z57)),"")</f>
        <v>a1236000009dRozAAE</v>
      </c>
      <c r="S57" s="482" t="b">
        <f t="shared" si="1"/>
        <v>0</v>
      </c>
      <c r="T57" s="482" t="s">
        <v>870</v>
      </c>
      <c r="U57" s="482" t="str">
        <f t="array" ref="U57">IFERROR(IF(INDEX('Overview - Section A'!$AB$127:$AB$181,MATCH(LEFT(C57,255),LEFT('Overview - Section A'!$W$127:$W$181,255),0))=0,"",INDEX('Overview - Section A'!$AB$127:$AB$181,MATCH(LEFT(C57,255),LEFT('Overview - Section A'!$W$127:$W$181,255),0))),"")</f>
        <v>a1M36000004ZiMoEAK</v>
      </c>
      <c r="V57" s="509" t="str">
        <f>IFERROR(IF('Overview - Section A'!$AN$5="Funding Request",IF('Reference Records'!$B$276&lt;&gt;"",VLOOKUP(M57,'Reference Records'!$B$276:$C$277,2,FALSE),VLOOKUP(M57,'Reference Records'!$A$289:$C$620,3,FALSE)),VLOOKUP(M57,'Reference Records'!$A$623:$C$624,3,FALSE)),"")</f>
        <v/>
      </c>
      <c r="W57" s="510"/>
      <c r="X57" s="510"/>
      <c r="Y57" s="509"/>
      <c r="Z57" s="509"/>
      <c r="AA57" s="511"/>
      <c r="AB57" s="313"/>
      <c r="AC57" s="47"/>
    </row>
    <row r="58" spans="1:29" ht="47.15" customHeight="1" x14ac:dyDescent="0.45">
      <c r="A58" s="406">
        <v>50</v>
      </c>
      <c r="B58" s="502" t="str">
        <f>IFERROR(IF(D58="","",VLOOKUP(W58,'Reference records(soft deleted)'!$B$61:$D$89,3,FALSE)),"")</f>
        <v/>
      </c>
      <c r="C58" s="502" t="str">
        <f>IFERROR(IF(D58="","",VLOOKUP(X58,'Reference records(soft deleted)'!$B$172:$D$343,3,FALSE)),"")</f>
        <v/>
      </c>
      <c r="D58" s="503"/>
      <c r="E58" s="504" t="str">
        <f>IF('Overview - Section A'!$AN$5="Funding Request",IF(F58="Funding Request Place Holder","",F58),"")</f>
        <v/>
      </c>
      <c r="F58" s="505" t="str">
        <f>IFERROR(IF(Z58="","",VLOOKUP(Z58,'Overview - Section A'!$P$29:$Q$39,2,FALSE)),"")</f>
        <v/>
      </c>
      <c r="G58" s="506"/>
      <c r="H58" s="506"/>
      <c r="I58" s="506"/>
      <c r="J58" s="506"/>
      <c r="K58" s="506"/>
      <c r="L58" s="506"/>
      <c r="M58" s="504" t="str">
        <f t="shared" si="0"/>
        <v/>
      </c>
      <c r="N58" s="507"/>
      <c r="O58" s="508"/>
      <c r="P58" s="507"/>
      <c r="Q58" s="507"/>
      <c r="R58" s="482" t="str">
        <f>IFERROR(IF('Overview - Section A'!$AN$5="Funding Request",VLOOKUP(E58,'Overview - Section A'!$M$29:$P$39,4,FALSE),IF(Z58="","",Z58)),"")</f>
        <v>a1236000009dRozAAE</v>
      </c>
      <c r="S58" s="482" t="b">
        <f t="shared" si="1"/>
        <v>0</v>
      </c>
      <c r="T58" s="482" t="s">
        <v>871</v>
      </c>
      <c r="U58" s="482" t="str">
        <f t="array" ref="U58">IFERROR(IF(INDEX('Overview - Section A'!$AB$127:$AB$181,MATCH(LEFT(C58,255),LEFT('Overview - Section A'!$W$127:$W$181,255),0))=0,"",INDEX('Overview - Section A'!$AB$127:$AB$181,MATCH(LEFT(C58,255),LEFT('Overview - Section A'!$W$127:$W$181,255),0))),"")</f>
        <v>a1M36000004ZiMoEAK</v>
      </c>
      <c r="V58" s="509" t="str">
        <f>IFERROR(IF('Overview - Section A'!$AN$5="Funding Request",IF('Reference Records'!$B$276&lt;&gt;"",VLOOKUP(M58,'Reference Records'!$B$276:$C$277,2,FALSE),VLOOKUP(M58,'Reference Records'!$A$289:$C$620,3,FALSE)),VLOOKUP(M58,'Reference Records'!$A$623:$C$624,3,FALSE)),"")</f>
        <v/>
      </c>
      <c r="W58" s="510"/>
      <c r="X58" s="510"/>
      <c r="Y58" s="509"/>
      <c r="Z58" s="509"/>
      <c r="AA58" s="511"/>
      <c r="AB58" s="313"/>
      <c r="AC58" s="47"/>
    </row>
    <row r="59" spans="1:29" ht="47.15" customHeight="1" x14ac:dyDescent="0.45">
      <c r="A59" s="406">
        <v>51</v>
      </c>
      <c r="B59" s="502" t="str">
        <f>IFERROR(IF(D59="","",VLOOKUP(W59,'Reference records(soft deleted)'!$B$61:$D$89,3,FALSE)),"")</f>
        <v/>
      </c>
      <c r="C59" s="502" t="str">
        <f>IFERROR(IF(D59="","",VLOOKUP(X59,'Reference records(soft deleted)'!$B$172:$D$343,3,FALSE)),"")</f>
        <v/>
      </c>
      <c r="D59" s="503"/>
      <c r="E59" s="504" t="str">
        <f>IF('Overview - Section A'!$AN$5="Funding Request",IF(F59="Funding Request Place Holder","",F59),"")</f>
        <v/>
      </c>
      <c r="F59" s="505" t="str">
        <f>IFERROR(IF(Z59="","",VLOOKUP(Z59,'Overview - Section A'!$P$29:$Q$39,2,FALSE)),"")</f>
        <v/>
      </c>
      <c r="G59" s="506"/>
      <c r="H59" s="506"/>
      <c r="I59" s="506"/>
      <c r="J59" s="506"/>
      <c r="K59" s="506"/>
      <c r="L59" s="506"/>
      <c r="M59" s="504" t="str">
        <f t="shared" si="0"/>
        <v/>
      </c>
      <c r="N59" s="507"/>
      <c r="O59" s="508"/>
      <c r="P59" s="507"/>
      <c r="Q59" s="507"/>
      <c r="R59" s="482" t="str">
        <f>IFERROR(IF('Overview - Section A'!$AN$5="Funding Request",VLOOKUP(E59,'Overview - Section A'!$M$29:$P$39,4,FALSE),IF(Z59="","",Z59)),"")</f>
        <v>a1236000009dRozAAE</v>
      </c>
      <c r="S59" s="482" t="b">
        <f t="shared" si="1"/>
        <v>0</v>
      </c>
      <c r="T59" s="482" t="s">
        <v>872</v>
      </c>
      <c r="U59" s="482" t="str">
        <f t="array" ref="U59">IFERROR(IF(INDEX('Overview - Section A'!$AB$127:$AB$181,MATCH(LEFT(C59,255),LEFT('Overview - Section A'!$W$127:$W$181,255),0))=0,"",INDEX('Overview - Section A'!$AB$127:$AB$181,MATCH(LEFT(C59,255),LEFT('Overview - Section A'!$W$127:$W$181,255),0))),"")</f>
        <v>a1M36000004ZiMoEAK</v>
      </c>
      <c r="V59" s="509" t="str">
        <f>IFERROR(IF('Overview - Section A'!$AN$5="Funding Request",IF('Reference Records'!$B$276&lt;&gt;"",VLOOKUP(M59,'Reference Records'!$B$276:$C$277,2,FALSE),VLOOKUP(M59,'Reference Records'!$A$289:$C$620,3,FALSE)),VLOOKUP(M59,'Reference Records'!$A$623:$C$624,3,FALSE)),"")</f>
        <v/>
      </c>
      <c r="W59" s="510"/>
      <c r="X59" s="510"/>
      <c r="Y59" s="509"/>
      <c r="Z59" s="509"/>
      <c r="AA59" s="511"/>
      <c r="AB59" s="313"/>
      <c r="AC59" s="47"/>
    </row>
    <row r="60" spans="1:29" ht="47.15" customHeight="1" x14ac:dyDescent="0.45">
      <c r="A60" s="406">
        <v>52</v>
      </c>
      <c r="B60" s="502" t="str">
        <f>IFERROR(IF(D60="","",VLOOKUP(W60,'Reference records(soft deleted)'!$B$61:$D$89,3,FALSE)),"")</f>
        <v/>
      </c>
      <c r="C60" s="502" t="str">
        <f>IFERROR(IF(D60="","",VLOOKUP(X60,'Reference records(soft deleted)'!$B$172:$D$343,3,FALSE)),"")</f>
        <v/>
      </c>
      <c r="D60" s="503"/>
      <c r="E60" s="504" t="str">
        <f>IF('Overview - Section A'!$AN$5="Funding Request",IF(F60="Funding Request Place Holder","",F60),"")</f>
        <v/>
      </c>
      <c r="F60" s="505" t="str">
        <f>IFERROR(IF(Z60="","",VLOOKUP(Z60,'Overview - Section A'!$P$29:$Q$39,2,FALSE)),"")</f>
        <v/>
      </c>
      <c r="G60" s="506"/>
      <c r="H60" s="506"/>
      <c r="I60" s="506"/>
      <c r="J60" s="506"/>
      <c r="K60" s="506"/>
      <c r="L60" s="506"/>
      <c r="M60" s="504" t="str">
        <f t="shared" si="0"/>
        <v/>
      </c>
      <c r="N60" s="507"/>
      <c r="O60" s="508"/>
      <c r="P60" s="507"/>
      <c r="Q60" s="507"/>
      <c r="R60" s="482" t="str">
        <f>IFERROR(IF('Overview - Section A'!$AN$5="Funding Request",VLOOKUP(E60,'Overview - Section A'!$M$29:$P$39,4,FALSE),IF(Z60="","",Z60)),"")</f>
        <v>a1236000009dRozAAE</v>
      </c>
      <c r="S60" s="482" t="b">
        <f t="shared" si="1"/>
        <v>0</v>
      </c>
      <c r="T60" s="482" t="s">
        <v>873</v>
      </c>
      <c r="U60" s="482" t="str">
        <f t="array" ref="U60">IFERROR(IF(INDEX('Overview - Section A'!$AB$127:$AB$181,MATCH(LEFT(C60,255),LEFT('Overview - Section A'!$W$127:$W$181,255),0))=0,"",INDEX('Overview - Section A'!$AB$127:$AB$181,MATCH(LEFT(C60,255),LEFT('Overview - Section A'!$W$127:$W$181,255),0))),"")</f>
        <v>a1M36000004ZiMoEAK</v>
      </c>
      <c r="V60" s="509" t="str">
        <f>IFERROR(IF('Overview - Section A'!$AN$5="Funding Request",IF('Reference Records'!$B$276&lt;&gt;"",VLOOKUP(M60,'Reference Records'!$B$276:$C$277,2,FALSE),VLOOKUP(M60,'Reference Records'!$A$289:$C$620,3,FALSE)),VLOOKUP(M60,'Reference Records'!$A$623:$C$624,3,FALSE)),"")</f>
        <v/>
      </c>
      <c r="W60" s="510"/>
      <c r="X60" s="510"/>
      <c r="Y60" s="509"/>
      <c r="Z60" s="509"/>
      <c r="AA60" s="511"/>
      <c r="AB60" s="313"/>
      <c r="AC60" s="47"/>
    </row>
    <row r="61" spans="1:29" ht="47.15" customHeight="1" x14ac:dyDescent="0.45">
      <c r="A61" s="406">
        <v>53</v>
      </c>
      <c r="B61" s="502" t="str">
        <f>IFERROR(IF(D61="","",VLOOKUP(W61,'Reference records(soft deleted)'!$B$61:$D$89,3,FALSE)),"")</f>
        <v/>
      </c>
      <c r="C61" s="502" t="str">
        <f>IFERROR(IF(D61="","",VLOOKUP(X61,'Reference records(soft deleted)'!$B$172:$D$343,3,FALSE)),"")</f>
        <v/>
      </c>
      <c r="D61" s="503"/>
      <c r="E61" s="504" t="str">
        <f>IF('Overview - Section A'!$AN$5="Funding Request",IF(F61="Funding Request Place Holder","",F61),"")</f>
        <v/>
      </c>
      <c r="F61" s="505" t="str">
        <f>IFERROR(IF(Z61="","",VLOOKUP(Z61,'Overview - Section A'!$P$29:$Q$39,2,FALSE)),"")</f>
        <v/>
      </c>
      <c r="G61" s="506"/>
      <c r="H61" s="506"/>
      <c r="I61" s="506"/>
      <c r="J61" s="506"/>
      <c r="K61" s="506"/>
      <c r="L61" s="506"/>
      <c r="M61" s="504" t="str">
        <f t="shared" si="0"/>
        <v/>
      </c>
      <c r="N61" s="507"/>
      <c r="O61" s="508"/>
      <c r="P61" s="507"/>
      <c r="Q61" s="507"/>
      <c r="R61" s="482" t="str">
        <f>IFERROR(IF('Overview - Section A'!$AN$5="Funding Request",VLOOKUP(E61,'Overview - Section A'!$M$29:$P$39,4,FALSE),IF(Z61="","",Z61)),"")</f>
        <v>a1236000009dRozAAE</v>
      </c>
      <c r="S61" s="482" t="b">
        <f t="shared" si="1"/>
        <v>0</v>
      </c>
      <c r="T61" s="482" t="s">
        <v>874</v>
      </c>
      <c r="U61" s="482" t="str">
        <f t="array" ref="U61">IFERROR(IF(INDEX('Overview - Section A'!$AB$127:$AB$181,MATCH(LEFT(C61,255),LEFT('Overview - Section A'!$W$127:$W$181,255),0))=0,"",INDEX('Overview - Section A'!$AB$127:$AB$181,MATCH(LEFT(C61,255),LEFT('Overview - Section A'!$W$127:$W$181,255),0))),"")</f>
        <v>a1M36000004ZiMoEAK</v>
      </c>
      <c r="V61" s="509" t="str">
        <f>IFERROR(IF('Overview - Section A'!$AN$5="Funding Request",IF('Reference Records'!$B$276&lt;&gt;"",VLOOKUP(M61,'Reference Records'!$B$276:$C$277,2,FALSE),VLOOKUP(M61,'Reference Records'!$A$289:$C$620,3,FALSE)),VLOOKUP(M61,'Reference Records'!$A$623:$C$624,3,FALSE)),"")</f>
        <v/>
      </c>
      <c r="W61" s="510"/>
      <c r="X61" s="510"/>
      <c r="Y61" s="509"/>
      <c r="Z61" s="509"/>
      <c r="AA61" s="511"/>
      <c r="AB61" s="313"/>
      <c r="AC61" s="47"/>
    </row>
    <row r="62" spans="1:29" ht="47.15" customHeight="1" x14ac:dyDescent="0.45">
      <c r="A62" s="406">
        <v>54</v>
      </c>
      <c r="B62" s="502" t="str">
        <f>IFERROR(IF(D62="","",VLOOKUP(W62,'Reference records(soft deleted)'!$B$61:$D$89,3,FALSE)),"")</f>
        <v/>
      </c>
      <c r="C62" s="502" t="str">
        <f>IFERROR(IF(D62="","",VLOOKUP(X62,'Reference records(soft deleted)'!$B$172:$D$343,3,FALSE)),"")</f>
        <v/>
      </c>
      <c r="D62" s="503"/>
      <c r="E62" s="504" t="str">
        <f>IF('Overview - Section A'!$AN$5="Funding Request",IF(F62="Funding Request Place Holder","",F62),"")</f>
        <v/>
      </c>
      <c r="F62" s="505" t="str">
        <f>IFERROR(IF(Z62="","",VLOOKUP(Z62,'Overview - Section A'!$P$29:$Q$39,2,FALSE)),"")</f>
        <v/>
      </c>
      <c r="G62" s="506"/>
      <c r="H62" s="506"/>
      <c r="I62" s="506"/>
      <c r="J62" s="506"/>
      <c r="K62" s="506"/>
      <c r="L62" s="506"/>
      <c r="M62" s="504" t="str">
        <f t="shared" si="0"/>
        <v/>
      </c>
      <c r="N62" s="507"/>
      <c r="O62" s="508"/>
      <c r="P62" s="507"/>
      <c r="Q62" s="507"/>
      <c r="R62" s="482" t="str">
        <f>IFERROR(IF('Overview - Section A'!$AN$5="Funding Request",VLOOKUP(E62,'Overview - Section A'!$M$29:$P$39,4,FALSE),IF(Z62="","",Z62)),"")</f>
        <v>a1236000009dRozAAE</v>
      </c>
      <c r="S62" s="482" t="b">
        <f t="shared" si="1"/>
        <v>0</v>
      </c>
      <c r="T62" s="482" t="s">
        <v>875</v>
      </c>
      <c r="U62" s="482" t="str">
        <f t="array" ref="U62">IFERROR(IF(INDEX('Overview - Section A'!$AB$127:$AB$181,MATCH(LEFT(C62,255),LEFT('Overview - Section A'!$W$127:$W$181,255),0))=0,"",INDEX('Overview - Section A'!$AB$127:$AB$181,MATCH(LEFT(C62,255),LEFT('Overview - Section A'!$W$127:$W$181,255),0))),"")</f>
        <v>a1M36000004ZiMoEAK</v>
      </c>
      <c r="V62" s="509" t="str">
        <f>IFERROR(IF('Overview - Section A'!$AN$5="Funding Request",IF('Reference Records'!$B$276&lt;&gt;"",VLOOKUP(M62,'Reference Records'!$B$276:$C$277,2,FALSE),VLOOKUP(M62,'Reference Records'!$A$289:$C$620,3,FALSE)),VLOOKUP(M62,'Reference Records'!$A$623:$C$624,3,FALSE)),"")</f>
        <v/>
      </c>
      <c r="W62" s="510"/>
      <c r="X62" s="510"/>
      <c r="Y62" s="509"/>
      <c r="Z62" s="509"/>
      <c r="AA62" s="511"/>
      <c r="AB62" s="313"/>
      <c r="AC62" s="47"/>
    </row>
    <row r="63" spans="1:29" ht="47.15" customHeight="1" x14ac:dyDescent="0.45">
      <c r="A63" s="406">
        <v>55</v>
      </c>
      <c r="B63" s="502" t="str">
        <f>IFERROR(IF(D63="","",VLOOKUP(W63,'Reference records(soft deleted)'!$B$61:$D$89,3,FALSE)),"")</f>
        <v/>
      </c>
      <c r="C63" s="502" t="str">
        <f>IFERROR(IF(D63="","",VLOOKUP(X63,'Reference records(soft deleted)'!$B$172:$D$343,3,FALSE)),"")</f>
        <v/>
      </c>
      <c r="D63" s="503"/>
      <c r="E63" s="504" t="str">
        <f>IF('Overview - Section A'!$AN$5="Funding Request",IF(F63="Funding Request Place Holder","",F63),"")</f>
        <v/>
      </c>
      <c r="F63" s="505" t="str">
        <f>IFERROR(IF(Z63="","",VLOOKUP(Z63,'Overview - Section A'!$P$29:$Q$39,2,FALSE)),"")</f>
        <v/>
      </c>
      <c r="G63" s="506"/>
      <c r="H63" s="506"/>
      <c r="I63" s="506"/>
      <c r="J63" s="506"/>
      <c r="K63" s="506"/>
      <c r="L63" s="506"/>
      <c r="M63" s="504" t="str">
        <f t="shared" si="0"/>
        <v/>
      </c>
      <c r="N63" s="507"/>
      <c r="O63" s="508"/>
      <c r="P63" s="507"/>
      <c r="Q63" s="507"/>
      <c r="R63" s="482" t="str">
        <f>IFERROR(IF('Overview - Section A'!$AN$5="Funding Request",VLOOKUP(E63,'Overview - Section A'!$M$29:$P$39,4,FALSE),IF(Z63="","",Z63)),"")</f>
        <v>a1236000009dRozAAE</v>
      </c>
      <c r="S63" s="482" t="b">
        <f t="shared" si="1"/>
        <v>0</v>
      </c>
      <c r="T63" s="482" t="s">
        <v>876</v>
      </c>
      <c r="U63" s="482" t="str">
        <f t="array" ref="U63">IFERROR(IF(INDEX('Overview - Section A'!$AB$127:$AB$181,MATCH(LEFT(C63,255),LEFT('Overview - Section A'!$W$127:$W$181,255),0))=0,"",INDEX('Overview - Section A'!$AB$127:$AB$181,MATCH(LEFT(C63,255),LEFT('Overview - Section A'!$W$127:$W$181,255),0))),"")</f>
        <v>a1M36000004ZiMoEAK</v>
      </c>
      <c r="V63" s="509" t="str">
        <f>IFERROR(IF('Overview - Section A'!$AN$5="Funding Request",IF('Reference Records'!$B$276&lt;&gt;"",VLOOKUP(M63,'Reference Records'!$B$276:$C$277,2,FALSE),VLOOKUP(M63,'Reference Records'!$A$289:$C$620,3,FALSE)),VLOOKUP(M63,'Reference Records'!$A$623:$C$624,3,FALSE)),"")</f>
        <v/>
      </c>
      <c r="W63" s="510"/>
      <c r="X63" s="510"/>
      <c r="Y63" s="509"/>
      <c r="Z63" s="509"/>
      <c r="AA63" s="511"/>
      <c r="AB63" s="313"/>
      <c r="AC63" s="47"/>
    </row>
    <row r="64" spans="1:29" ht="47.15" customHeight="1" x14ac:dyDescent="0.45">
      <c r="A64" s="406">
        <v>56</v>
      </c>
      <c r="B64" s="502" t="str">
        <f>IFERROR(IF(D64="","",VLOOKUP(W64,'Reference records(soft deleted)'!$B$61:$D$89,3,FALSE)),"")</f>
        <v/>
      </c>
      <c r="C64" s="502" t="str">
        <f>IFERROR(IF(D64="","",VLOOKUP(X64,'Reference records(soft deleted)'!$B$172:$D$343,3,FALSE)),"")</f>
        <v/>
      </c>
      <c r="D64" s="503"/>
      <c r="E64" s="504" t="str">
        <f>IF('Overview - Section A'!$AN$5="Funding Request",IF(F64="Funding Request Place Holder","",F64),"")</f>
        <v/>
      </c>
      <c r="F64" s="505" t="str">
        <f>IFERROR(IF(Z64="","",VLOOKUP(Z64,'Overview - Section A'!$P$29:$Q$39,2,FALSE)),"")</f>
        <v/>
      </c>
      <c r="G64" s="506"/>
      <c r="H64" s="506"/>
      <c r="I64" s="506"/>
      <c r="J64" s="506"/>
      <c r="K64" s="506"/>
      <c r="L64" s="506"/>
      <c r="M64" s="504" t="str">
        <f t="shared" si="0"/>
        <v/>
      </c>
      <c r="N64" s="507"/>
      <c r="O64" s="508"/>
      <c r="P64" s="507"/>
      <c r="Q64" s="507"/>
      <c r="R64" s="482" t="str">
        <f>IFERROR(IF('Overview - Section A'!$AN$5="Funding Request",VLOOKUP(E64,'Overview - Section A'!$M$29:$P$39,4,FALSE),IF(Z64="","",Z64)),"")</f>
        <v>a1236000009dRozAAE</v>
      </c>
      <c r="S64" s="482" t="b">
        <f t="shared" si="1"/>
        <v>0</v>
      </c>
      <c r="T64" s="482" t="s">
        <v>877</v>
      </c>
      <c r="U64" s="482" t="str">
        <f t="array" ref="U64">IFERROR(IF(INDEX('Overview - Section A'!$AB$127:$AB$181,MATCH(LEFT(C64,255),LEFT('Overview - Section A'!$W$127:$W$181,255),0))=0,"",INDEX('Overview - Section A'!$AB$127:$AB$181,MATCH(LEFT(C64,255),LEFT('Overview - Section A'!$W$127:$W$181,255),0))),"")</f>
        <v>a1M36000004ZiMoEAK</v>
      </c>
      <c r="V64" s="509" t="str">
        <f>IFERROR(IF('Overview - Section A'!$AN$5="Funding Request",IF('Reference Records'!$B$276&lt;&gt;"",VLOOKUP(M64,'Reference Records'!$B$276:$C$277,2,FALSE),VLOOKUP(M64,'Reference Records'!$A$289:$C$620,3,FALSE)),VLOOKUP(M64,'Reference Records'!$A$623:$C$624,3,FALSE)),"")</f>
        <v/>
      </c>
      <c r="W64" s="510"/>
      <c r="X64" s="510"/>
      <c r="Y64" s="509"/>
      <c r="Z64" s="509"/>
      <c r="AA64" s="511"/>
      <c r="AB64" s="313"/>
      <c r="AC64" s="47"/>
    </row>
    <row r="65" spans="1:29" ht="47.15" customHeight="1" x14ac:dyDescent="0.45">
      <c r="A65" s="406">
        <v>57</v>
      </c>
      <c r="B65" s="502" t="str">
        <f>IFERROR(IF(D65="","",VLOOKUP(W65,'Reference records(soft deleted)'!$B$61:$D$89,3,FALSE)),"")</f>
        <v/>
      </c>
      <c r="C65" s="502" t="str">
        <f>IFERROR(IF(D65="","",VLOOKUP(X65,'Reference records(soft deleted)'!$B$172:$D$343,3,FALSE)),"")</f>
        <v/>
      </c>
      <c r="D65" s="503"/>
      <c r="E65" s="504" t="str">
        <f>IF('Overview - Section A'!$AN$5="Funding Request",IF(F65="Funding Request Place Holder","",F65),"")</f>
        <v/>
      </c>
      <c r="F65" s="505" t="str">
        <f>IFERROR(IF(Z65="","",VLOOKUP(Z65,'Overview - Section A'!$P$29:$Q$39,2,FALSE)),"")</f>
        <v/>
      </c>
      <c r="G65" s="506"/>
      <c r="H65" s="506"/>
      <c r="I65" s="506"/>
      <c r="J65" s="506"/>
      <c r="K65" s="506"/>
      <c r="L65" s="506"/>
      <c r="M65" s="504" t="str">
        <f t="shared" si="0"/>
        <v/>
      </c>
      <c r="N65" s="507"/>
      <c r="O65" s="508"/>
      <c r="P65" s="507"/>
      <c r="Q65" s="507"/>
      <c r="R65" s="482" t="str">
        <f>IFERROR(IF('Overview - Section A'!$AN$5="Funding Request",VLOOKUP(E65,'Overview - Section A'!$M$29:$P$39,4,FALSE),IF(Z65="","",Z65)),"")</f>
        <v>a1236000009dRozAAE</v>
      </c>
      <c r="S65" s="482" t="b">
        <f t="shared" si="1"/>
        <v>0</v>
      </c>
      <c r="T65" s="482" t="s">
        <v>878</v>
      </c>
      <c r="U65" s="482" t="str">
        <f t="array" ref="U65">IFERROR(IF(INDEX('Overview - Section A'!$AB$127:$AB$181,MATCH(LEFT(C65,255),LEFT('Overview - Section A'!$W$127:$W$181,255),0))=0,"",INDEX('Overview - Section A'!$AB$127:$AB$181,MATCH(LEFT(C65,255),LEFT('Overview - Section A'!$W$127:$W$181,255),0))),"")</f>
        <v>a1M36000004ZiMoEAK</v>
      </c>
      <c r="V65" s="509" t="str">
        <f>IFERROR(IF('Overview - Section A'!$AN$5="Funding Request",IF('Reference Records'!$B$276&lt;&gt;"",VLOOKUP(M65,'Reference Records'!$B$276:$C$277,2,FALSE),VLOOKUP(M65,'Reference Records'!$A$289:$C$620,3,FALSE)),VLOOKUP(M65,'Reference Records'!$A$623:$C$624,3,FALSE)),"")</f>
        <v/>
      </c>
      <c r="W65" s="510"/>
      <c r="X65" s="510"/>
      <c r="Y65" s="509"/>
      <c r="Z65" s="509"/>
      <c r="AA65" s="511"/>
      <c r="AB65" s="313"/>
      <c r="AC65" s="47"/>
    </row>
    <row r="66" spans="1:29" ht="47.15" customHeight="1" x14ac:dyDescent="0.45">
      <c r="A66" s="406">
        <v>58</v>
      </c>
      <c r="B66" s="502" t="str">
        <f>IFERROR(IF(D66="","",VLOOKUP(W66,'Reference records(soft deleted)'!$B$61:$D$89,3,FALSE)),"")</f>
        <v/>
      </c>
      <c r="C66" s="502" t="str">
        <f>IFERROR(IF(D66="","",VLOOKUP(X66,'Reference records(soft deleted)'!$B$172:$D$343,3,FALSE)),"")</f>
        <v/>
      </c>
      <c r="D66" s="503"/>
      <c r="E66" s="504" t="str">
        <f>IF('Overview - Section A'!$AN$5="Funding Request",IF(F66="Funding Request Place Holder","",F66),"")</f>
        <v/>
      </c>
      <c r="F66" s="505" t="str">
        <f>IFERROR(IF(Z66="","",VLOOKUP(Z66,'Overview - Section A'!$P$29:$Q$39,2,FALSE)),"")</f>
        <v/>
      </c>
      <c r="G66" s="506"/>
      <c r="H66" s="506"/>
      <c r="I66" s="506"/>
      <c r="J66" s="506"/>
      <c r="K66" s="506"/>
      <c r="L66" s="506"/>
      <c r="M66" s="504" t="str">
        <f t="shared" si="0"/>
        <v/>
      </c>
      <c r="N66" s="507"/>
      <c r="O66" s="508"/>
      <c r="P66" s="507"/>
      <c r="Q66" s="507"/>
      <c r="R66" s="482" t="str">
        <f>IFERROR(IF('Overview - Section A'!$AN$5="Funding Request",VLOOKUP(E66,'Overview - Section A'!$M$29:$P$39,4,FALSE),IF(Z66="","",Z66)),"")</f>
        <v>a1236000009dRozAAE</v>
      </c>
      <c r="S66" s="482" t="b">
        <f t="shared" si="1"/>
        <v>0</v>
      </c>
      <c r="T66" s="482" t="s">
        <v>879</v>
      </c>
      <c r="U66" s="482" t="str">
        <f t="array" ref="U66">IFERROR(IF(INDEX('Overview - Section A'!$AB$127:$AB$181,MATCH(LEFT(C66,255),LEFT('Overview - Section A'!$W$127:$W$181,255),0))=0,"",INDEX('Overview - Section A'!$AB$127:$AB$181,MATCH(LEFT(C66,255),LEFT('Overview - Section A'!$W$127:$W$181,255),0))),"")</f>
        <v>a1M36000004ZiMoEAK</v>
      </c>
      <c r="V66" s="509" t="str">
        <f>IFERROR(IF('Overview - Section A'!$AN$5="Funding Request",IF('Reference Records'!$B$276&lt;&gt;"",VLOOKUP(M66,'Reference Records'!$B$276:$C$277,2,FALSE),VLOOKUP(M66,'Reference Records'!$A$289:$C$620,3,FALSE)),VLOOKUP(M66,'Reference Records'!$A$623:$C$624,3,FALSE)),"")</f>
        <v/>
      </c>
      <c r="W66" s="510"/>
      <c r="X66" s="510"/>
      <c r="Y66" s="509"/>
      <c r="Z66" s="509"/>
      <c r="AA66" s="511"/>
      <c r="AB66" s="313"/>
      <c r="AC66" s="47"/>
    </row>
    <row r="67" spans="1:29" ht="47.15" customHeight="1" x14ac:dyDescent="0.45">
      <c r="A67" s="406">
        <v>59</v>
      </c>
      <c r="B67" s="502" t="str">
        <f>IFERROR(IF(D67="","",VLOOKUP(W67,'Reference records(soft deleted)'!$B$61:$D$89,3,FALSE)),"")</f>
        <v/>
      </c>
      <c r="C67" s="502" t="str">
        <f>IFERROR(IF(D67="","",VLOOKUP(X67,'Reference records(soft deleted)'!$B$172:$D$343,3,FALSE)),"")</f>
        <v/>
      </c>
      <c r="D67" s="503"/>
      <c r="E67" s="504" t="str">
        <f>IF('Overview - Section A'!$AN$5="Funding Request",IF(F67="Funding Request Place Holder","",F67),"")</f>
        <v/>
      </c>
      <c r="F67" s="505" t="str">
        <f>IFERROR(IF(Z67="","",VLOOKUP(Z67,'Overview - Section A'!$P$29:$Q$39,2,FALSE)),"")</f>
        <v/>
      </c>
      <c r="G67" s="506"/>
      <c r="H67" s="506"/>
      <c r="I67" s="506"/>
      <c r="J67" s="506"/>
      <c r="K67" s="506"/>
      <c r="L67" s="506"/>
      <c r="M67" s="504" t="str">
        <f t="shared" si="0"/>
        <v/>
      </c>
      <c r="N67" s="507"/>
      <c r="O67" s="508"/>
      <c r="P67" s="507"/>
      <c r="Q67" s="507"/>
      <c r="R67" s="482" t="str">
        <f>IFERROR(IF('Overview - Section A'!$AN$5="Funding Request",VLOOKUP(E67,'Overview - Section A'!$M$29:$P$39,4,FALSE),IF(Z67="","",Z67)),"")</f>
        <v>a1236000009dRozAAE</v>
      </c>
      <c r="S67" s="482" t="b">
        <f t="shared" si="1"/>
        <v>0</v>
      </c>
      <c r="T67" s="482" t="s">
        <v>880</v>
      </c>
      <c r="U67" s="482" t="str">
        <f t="array" ref="U67">IFERROR(IF(INDEX('Overview - Section A'!$AB$127:$AB$181,MATCH(LEFT(C67,255),LEFT('Overview - Section A'!$W$127:$W$181,255),0))=0,"",INDEX('Overview - Section A'!$AB$127:$AB$181,MATCH(LEFT(C67,255),LEFT('Overview - Section A'!$W$127:$W$181,255),0))),"")</f>
        <v>a1M36000004ZiMoEAK</v>
      </c>
      <c r="V67" s="509" t="str">
        <f>IFERROR(IF('Overview - Section A'!$AN$5="Funding Request",IF('Reference Records'!$B$276&lt;&gt;"",VLOOKUP(M67,'Reference Records'!$B$276:$C$277,2,FALSE),VLOOKUP(M67,'Reference Records'!$A$289:$C$620,3,FALSE)),VLOOKUP(M67,'Reference Records'!$A$623:$C$624,3,FALSE)),"")</f>
        <v/>
      </c>
      <c r="W67" s="510"/>
      <c r="X67" s="510"/>
      <c r="Y67" s="509"/>
      <c r="Z67" s="509"/>
      <c r="AA67" s="511"/>
      <c r="AB67" s="313"/>
      <c r="AC67" s="47"/>
    </row>
    <row r="68" spans="1:29" ht="47.15" customHeight="1" x14ac:dyDescent="0.45">
      <c r="A68" s="406">
        <v>60</v>
      </c>
      <c r="B68" s="502" t="str">
        <f>IFERROR(IF(D68="","",VLOOKUP(W68,'Reference records(soft deleted)'!$B$61:$D$89,3,FALSE)),"")</f>
        <v/>
      </c>
      <c r="C68" s="502" t="str">
        <f>IFERROR(IF(D68="","",VLOOKUP(X68,'Reference records(soft deleted)'!$B$172:$D$343,3,FALSE)),"")</f>
        <v/>
      </c>
      <c r="D68" s="503"/>
      <c r="E68" s="504" t="str">
        <f>IF('Overview - Section A'!$AN$5="Funding Request",IF(F68="Funding Request Place Holder","",F68),"")</f>
        <v/>
      </c>
      <c r="F68" s="505" t="str">
        <f>IFERROR(IF(Z68="","",VLOOKUP(Z68,'Overview - Section A'!$P$29:$Q$39,2,FALSE)),"")</f>
        <v/>
      </c>
      <c r="G68" s="506"/>
      <c r="H68" s="506"/>
      <c r="I68" s="506"/>
      <c r="J68" s="506"/>
      <c r="K68" s="506"/>
      <c r="L68" s="506"/>
      <c r="M68" s="504" t="str">
        <f t="shared" si="0"/>
        <v/>
      </c>
      <c r="N68" s="507"/>
      <c r="O68" s="508"/>
      <c r="P68" s="507"/>
      <c r="Q68" s="507"/>
      <c r="R68" s="482" t="str">
        <f>IFERROR(IF('Overview - Section A'!$AN$5="Funding Request",VLOOKUP(E68,'Overview - Section A'!$M$29:$P$39,4,FALSE),IF(Z68="","",Z68)),"")</f>
        <v>a1236000009dRozAAE</v>
      </c>
      <c r="S68" s="482" t="b">
        <f t="shared" si="1"/>
        <v>0</v>
      </c>
      <c r="T68" s="482" t="s">
        <v>881</v>
      </c>
      <c r="U68" s="482" t="str">
        <f t="array" ref="U68">IFERROR(IF(INDEX('Overview - Section A'!$AB$127:$AB$181,MATCH(LEFT(C68,255),LEFT('Overview - Section A'!$W$127:$W$181,255),0))=0,"",INDEX('Overview - Section A'!$AB$127:$AB$181,MATCH(LEFT(C68,255),LEFT('Overview - Section A'!$W$127:$W$181,255),0))),"")</f>
        <v>a1M36000004ZiMoEAK</v>
      </c>
      <c r="V68" s="509" t="str">
        <f>IFERROR(IF('Overview - Section A'!$AN$5="Funding Request",IF('Reference Records'!$B$276&lt;&gt;"",VLOOKUP(M68,'Reference Records'!$B$276:$C$277,2,FALSE),VLOOKUP(M68,'Reference Records'!$A$289:$C$620,3,FALSE)),VLOOKUP(M68,'Reference Records'!$A$623:$C$624,3,FALSE)),"")</f>
        <v/>
      </c>
      <c r="W68" s="510"/>
      <c r="X68" s="510"/>
      <c r="Y68" s="509"/>
      <c r="Z68" s="509"/>
      <c r="AA68" s="511"/>
      <c r="AB68" s="313"/>
      <c r="AC68" s="47"/>
    </row>
    <row r="69" spans="1:29" ht="47.15" customHeight="1" x14ac:dyDescent="0.45">
      <c r="A69" s="406">
        <v>61</v>
      </c>
      <c r="B69" s="502" t="str">
        <f>IFERROR(IF(D69="","",VLOOKUP(W69,'Reference records(soft deleted)'!$B$61:$D$89,3,FALSE)),"")</f>
        <v/>
      </c>
      <c r="C69" s="502" t="str">
        <f>IFERROR(IF(D69="","",VLOOKUP(X69,'Reference records(soft deleted)'!$B$172:$D$343,3,FALSE)),"")</f>
        <v/>
      </c>
      <c r="D69" s="503"/>
      <c r="E69" s="504" t="str">
        <f>IF('Overview - Section A'!$AN$5="Funding Request",IF(F69="Funding Request Place Holder","",F69),"")</f>
        <v/>
      </c>
      <c r="F69" s="505" t="str">
        <f>IFERROR(IF(Z69="","",VLOOKUP(Z69,'Overview - Section A'!$P$29:$Q$39,2,FALSE)),"")</f>
        <v/>
      </c>
      <c r="G69" s="506"/>
      <c r="H69" s="506"/>
      <c r="I69" s="506"/>
      <c r="J69" s="506"/>
      <c r="K69" s="506"/>
      <c r="L69" s="506"/>
      <c r="M69" s="504" t="str">
        <f t="shared" si="0"/>
        <v/>
      </c>
      <c r="N69" s="507"/>
      <c r="O69" s="508"/>
      <c r="P69" s="507"/>
      <c r="Q69" s="507"/>
      <c r="R69" s="482" t="str">
        <f>IFERROR(IF('Overview - Section A'!$AN$5="Funding Request",VLOOKUP(E69,'Overview - Section A'!$M$29:$P$39,4,FALSE),IF(Z69="","",Z69)),"")</f>
        <v>a1236000009dRozAAE</v>
      </c>
      <c r="S69" s="482" t="b">
        <f t="shared" si="1"/>
        <v>0</v>
      </c>
      <c r="T69" s="482" t="s">
        <v>882</v>
      </c>
      <c r="U69" s="482" t="str">
        <f t="array" ref="U69">IFERROR(IF(INDEX('Overview - Section A'!$AB$127:$AB$181,MATCH(LEFT(C69,255),LEFT('Overview - Section A'!$W$127:$W$181,255),0))=0,"",INDEX('Overview - Section A'!$AB$127:$AB$181,MATCH(LEFT(C69,255),LEFT('Overview - Section A'!$W$127:$W$181,255),0))),"")</f>
        <v>a1M36000004ZiMoEAK</v>
      </c>
      <c r="V69" s="509" t="str">
        <f>IFERROR(IF('Overview - Section A'!$AN$5="Funding Request",IF('Reference Records'!$B$276&lt;&gt;"",VLOOKUP(M69,'Reference Records'!$B$276:$C$277,2,FALSE),VLOOKUP(M69,'Reference Records'!$A$289:$C$620,3,FALSE)),VLOOKUP(M69,'Reference Records'!$A$623:$C$624,3,FALSE)),"")</f>
        <v/>
      </c>
      <c r="W69" s="510"/>
      <c r="X69" s="510"/>
      <c r="Y69" s="509"/>
      <c r="Z69" s="509"/>
      <c r="AA69" s="511"/>
      <c r="AB69" s="313"/>
      <c r="AC69" s="47"/>
    </row>
    <row r="70" spans="1:29" ht="47.15" customHeight="1" x14ac:dyDescent="0.45">
      <c r="A70" s="406">
        <v>62</v>
      </c>
      <c r="B70" s="502" t="str">
        <f>IFERROR(IF(D70="","",VLOOKUP(W70,'Reference records(soft deleted)'!$B$61:$D$89,3,FALSE)),"")</f>
        <v/>
      </c>
      <c r="C70" s="502" t="str">
        <f>IFERROR(IF(D70="","",VLOOKUP(X70,'Reference records(soft deleted)'!$B$172:$D$343,3,FALSE)),"")</f>
        <v/>
      </c>
      <c r="D70" s="503"/>
      <c r="E70" s="504" t="str">
        <f>IF('Overview - Section A'!$AN$5="Funding Request",IF(F70="Funding Request Place Holder","",F70),"")</f>
        <v/>
      </c>
      <c r="F70" s="505" t="str">
        <f>IFERROR(IF(Z70="","",VLOOKUP(Z70,'Overview - Section A'!$P$29:$Q$39,2,FALSE)),"")</f>
        <v/>
      </c>
      <c r="G70" s="506"/>
      <c r="H70" s="506"/>
      <c r="I70" s="506"/>
      <c r="J70" s="506"/>
      <c r="K70" s="506"/>
      <c r="L70" s="506"/>
      <c r="M70" s="504" t="str">
        <f t="shared" si="0"/>
        <v/>
      </c>
      <c r="N70" s="507"/>
      <c r="O70" s="508"/>
      <c r="P70" s="507"/>
      <c r="Q70" s="507"/>
      <c r="R70" s="482" t="str">
        <f>IFERROR(IF('Overview - Section A'!$AN$5="Funding Request",VLOOKUP(E70,'Overview - Section A'!$M$29:$P$39,4,FALSE),IF(Z70="","",Z70)),"")</f>
        <v>a1236000009dRozAAE</v>
      </c>
      <c r="S70" s="482" t="b">
        <f t="shared" si="1"/>
        <v>0</v>
      </c>
      <c r="T70" s="482" t="s">
        <v>883</v>
      </c>
      <c r="U70" s="482" t="str">
        <f t="array" ref="U70">IFERROR(IF(INDEX('Overview - Section A'!$AB$127:$AB$181,MATCH(LEFT(C70,255),LEFT('Overview - Section A'!$W$127:$W$181,255),0))=0,"",INDEX('Overview - Section A'!$AB$127:$AB$181,MATCH(LEFT(C70,255),LEFT('Overview - Section A'!$W$127:$W$181,255),0))),"")</f>
        <v>a1M36000004ZiMoEAK</v>
      </c>
      <c r="V70" s="509" t="str">
        <f>IFERROR(IF('Overview - Section A'!$AN$5="Funding Request",IF('Reference Records'!$B$276&lt;&gt;"",VLOOKUP(M70,'Reference Records'!$B$276:$C$277,2,FALSE),VLOOKUP(M70,'Reference Records'!$A$289:$C$620,3,FALSE)),VLOOKUP(M70,'Reference Records'!$A$623:$C$624,3,FALSE)),"")</f>
        <v/>
      </c>
      <c r="W70" s="510"/>
      <c r="X70" s="510"/>
      <c r="Y70" s="509"/>
      <c r="Z70" s="509"/>
      <c r="AA70" s="511"/>
      <c r="AB70" s="313"/>
      <c r="AC70" s="47"/>
    </row>
    <row r="71" spans="1:29" ht="47.15" customHeight="1" x14ac:dyDescent="0.45">
      <c r="A71" s="406">
        <v>63</v>
      </c>
      <c r="B71" s="502" t="str">
        <f>IFERROR(IF(D71="","",VLOOKUP(W71,'Reference records(soft deleted)'!$B$61:$D$89,3,FALSE)),"")</f>
        <v/>
      </c>
      <c r="C71" s="502" t="str">
        <f>IFERROR(IF(D71="","",VLOOKUP(X71,'Reference records(soft deleted)'!$B$172:$D$343,3,FALSE)),"")</f>
        <v/>
      </c>
      <c r="D71" s="503"/>
      <c r="E71" s="504" t="str">
        <f>IF('Overview - Section A'!$AN$5="Funding Request",IF(F71="Funding Request Place Holder","",F71),"")</f>
        <v/>
      </c>
      <c r="F71" s="505" t="str">
        <f>IFERROR(IF(Z71="","",VLOOKUP(Z71,'Overview - Section A'!$P$29:$Q$39,2,FALSE)),"")</f>
        <v/>
      </c>
      <c r="G71" s="506"/>
      <c r="H71" s="506"/>
      <c r="I71" s="506"/>
      <c r="J71" s="506"/>
      <c r="K71" s="506"/>
      <c r="L71" s="506"/>
      <c r="M71" s="504" t="str">
        <f t="shared" si="0"/>
        <v/>
      </c>
      <c r="N71" s="507"/>
      <c r="O71" s="508"/>
      <c r="P71" s="507"/>
      <c r="Q71" s="507"/>
      <c r="R71" s="482" t="str">
        <f>IFERROR(IF('Overview - Section A'!$AN$5="Funding Request",VLOOKUP(E71,'Overview - Section A'!$M$29:$P$39,4,FALSE),IF(Z71="","",Z71)),"")</f>
        <v>a1236000009dRozAAE</v>
      </c>
      <c r="S71" s="482" t="b">
        <f t="shared" si="1"/>
        <v>0</v>
      </c>
      <c r="T71" s="482" t="s">
        <v>884</v>
      </c>
      <c r="U71" s="482" t="str">
        <f t="array" ref="U71">IFERROR(IF(INDEX('Overview - Section A'!$AB$127:$AB$181,MATCH(LEFT(C71,255),LEFT('Overview - Section A'!$W$127:$W$181,255),0))=0,"",INDEX('Overview - Section A'!$AB$127:$AB$181,MATCH(LEFT(C71,255),LEFT('Overview - Section A'!$W$127:$W$181,255),0))),"")</f>
        <v>a1M36000004ZiMoEAK</v>
      </c>
      <c r="V71" s="509" t="str">
        <f>IFERROR(IF('Overview - Section A'!$AN$5="Funding Request",IF('Reference Records'!$B$276&lt;&gt;"",VLOOKUP(M71,'Reference Records'!$B$276:$C$277,2,FALSE),VLOOKUP(M71,'Reference Records'!$A$289:$C$620,3,FALSE)),VLOOKUP(M71,'Reference Records'!$A$623:$C$624,3,FALSE)),"")</f>
        <v/>
      </c>
      <c r="W71" s="510"/>
      <c r="X71" s="510"/>
      <c r="Y71" s="509"/>
      <c r="Z71" s="509"/>
      <c r="AA71" s="511"/>
      <c r="AB71" s="313"/>
      <c r="AC71" s="47"/>
    </row>
    <row r="72" spans="1:29" ht="47.15" customHeight="1" x14ac:dyDescent="0.45">
      <c r="A72" s="406">
        <v>64</v>
      </c>
      <c r="B72" s="502" t="str">
        <f>IFERROR(IF(D72="","",VLOOKUP(W72,'Reference records(soft deleted)'!$B$61:$D$89,3,FALSE)),"")</f>
        <v/>
      </c>
      <c r="C72" s="502" t="str">
        <f>IFERROR(IF(D72="","",VLOOKUP(X72,'Reference records(soft deleted)'!$B$172:$D$343,3,FALSE)),"")</f>
        <v/>
      </c>
      <c r="D72" s="503"/>
      <c r="E72" s="504" t="str">
        <f>IF('Overview - Section A'!$AN$5="Funding Request",IF(F72="Funding Request Place Holder","",F72),"")</f>
        <v/>
      </c>
      <c r="F72" s="505" t="str">
        <f>IFERROR(IF(Z72="","",VLOOKUP(Z72,'Overview - Section A'!$P$29:$Q$39,2,FALSE)),"")</f>
        <v/>
      </c>
      <c r="G72" s="506"/>
      <c r="H72" s="506"/>
      <c r="I72" s="506"/>
      <c r="J72" s="506"/>
      <c r="K72" s="506"/>
      <c r="L72" s="506"/>
      <c r="M72" s="504" t="str">
        <f t="shared" si="0"/>
        <v/>
      </c>
      <c r="N72" s="507"/>
      <c r="O72" s="508"/>
      <c r="P72" s="507"/>
      <c r="Q72" s="507"/>
      <c r="R72" s="482" t="str">
        <f>IFERROR(IF('Overview - Section A'!$AN$5="Funding Request",VLOOKUP(E72,'Overview - Section A'!$M$29:$P$39,4,FALSE),IF(Z72="","",Z72)),"")</f>
        <v>a1236000009dRozAAE</v>
      </c>
      <c r="S72" s="482" t="b">
        <f t="shared" si="1"/>
        <v>0</v>
      </c>
      <c r="T72" s="482" t="s">
        <v>885</v>
      </c>
      <c r="U72" s="482" t="str">
        <f t="array" ref="U72">IFERROR(IF(INDEX('Overview - Section A'!$AB$127:$AB$181,MATCH(LEFT(C72,255),LEFT('Overview - Section A'!$W$127:$W$181,255),0))=0,"",INDEX('Overview - Section A'!$AB$127:$AB$181,MATCH(LEFT(C72,255),LEFT('Overview - Section A'!$W$127:$W$181,255),0))),"")</f>
        <v>a1M36000004ZiMoEAK</v>
      </c>
      <c r="V72" s="509" t="str">
        <f>IFERROR(IF('Overview - Section A'!$AN$5="Funding Request",IF('Reference Records'!$B$276&lt;&gt;"",VLOOKUP(M72,'Reference Records'!$B$276:$C$277,2,FALSE),VLOOKUP(M72,'Reference Records'!$A$289:$C$620,3,FALSE)),VLOOKUP(M72,'Reference Records'!$A$623:$C$624,3,FALSE)),"")</f>
        <v/>
      </c>
      <c r="W72" s="510"/>
      <c r="X72" s="510"/>
      <c r="Y72" s="509"/>
      <c r="Z72" s="509"/>
      <c r="AA72" s="511"/>
      <c r="AB72" s="313"/>
      <c r="AC72" s="47"/>
    </row>
    <row r="73" spans="1:29" ht="47.15" customHeight="1" x14ac:dyDescent="0.45">
      <c r="A73" s="406">
        <v>65</v>
      </c>
      <c r="B73" s="502" t="str">
        <f>IFERROR(IF(D73="","",VLOOKUP(W73,'Reference records(soft deleted)'!$B$61:$D$89,3,FALSE)),"")</f>
        <v/>
      </c>
      <c r="C73" s="502" t="str">
        <f>IFERROR(IF(D73="","",VLOOKUP(X73,'Reference records(soft deleted)'!$B$172:$D$343,3,FALSE)),"")</f>
        <v/>
      </c>
      <c r="D73" s="503"/>
      <c r="E73" s="504" t="str">
        <f>IF('Overview - Section A'!$AN$5="Funding Request",IF(F73="Funding Request Place Holder","",F73),"")</f>
        <v/>
      </c>
      <c r="F73" s="505" t="str">
        <f>IFERROR(IF(Z73="","",VLOOKUP(Z73,'Overview - Section A'!$P$29:$Q$39,2,FALSE)),"")</f>
        <v/>
      </c>
      <c r="G73" s="506"/>
      <c r="H73" s="506"/>
      <c r="I73" s="506"/>
      <c r="J73" s="506"/>
      <c r="K73" s="506"/>
      <c r="L73" s="506"/>
      <c r="M73" s="504" t="str">
        <f t="shared" ref="M73:M88" si="2">IFERROR(IF(Y73="","",Y73),"")</f>
        <v/>
      </c>
      <c r="N73" s="507"/>
      <c r="O73" s="508"/>
      <c r="P73" s="507"/>
      <c r="Q73" s="507"/>
      <c r="R73" s="482" t="str">
        <f>IFERROR(IF('Overview - Section A'!$AN$5="Funding Request",VLOOKUP(E73,'Overview - Section A'!$M$29:$P$39,4,FALSE),IF(Z73="","",Z73)),"")</f>
        <v>a1236000009dRozAAE</v>
      </c>
      <c r="S73" s="482" t="b">
        <f t="shared" ref="S73:S88" si="3">IFERROR(IF(D73&lt;&gt;"",TRUE,FALSE),FALSE)</f>
        <v>0</v>
      </c>
      <c r="T73" s="482" t="s">
        <v>886</v>
      </c>
      <c r="U73" s="482" t="str">
        <f t="array" ref="U73">IFERROR(IF(INDEX('Overview - Section A'!$AB$127:$AB$181,MATCH(LEFT(C73,255),LEFT('Overview - Section A'!$W$127:$W$181,255),0))=0,"",INDEX('Overview - Section A'!$AB$127:$AB$181,MATCH(LEFT(C73,255),LEFT('Overview - Section A'!$W$127:$W$181,255),0))),"")</f>
        <v>a1M36000004ZiMoEAK</v>
      </c>
      <c r="V73" s="509" t="str">
        <f>IFERROR(IF('Overview - Section A'!$AN$5="Funding Request",IF('Reference Records'!$B$276&lt;&gt;"",VLOOKUP(M73,'Reference Records'!$B$276:$C$277,2,FALSE),VLOOKUP(M73,'Reference Records'!$A$289:$C$620,3,FALSE)),VLOOKUP(M73,'Reference Records'!$A$623:$C$624,3,FALSE)),"")</f>
        <v/>
      </c>
      <c r="W73" s="510"/>
      <c r="X73" s="510"/>
      <c r="Y73" s="509"/>
      <c r="Z73" s="509"/>
      <c r="AA73" s="511"/>
      <c r="AB73" s="313"/>
      <c r="AC73" s="47"/>
    </row>
    <row r="74" spans="1:29" ht="47.15" customHeight="1" x14ac:dyDescent="0.45">
      <c r="A74" s="406">
        <v>66</v>
      </c>
      <c r="B74" s="502" t="str">
        <f>IFERROR(IF(D74="","",VLOOKUP(W74,'Reference records(soft deleted)'!$B$61:$D$89,3,FALSE)),"")</f>
        <v/>
      </c>
      <c r="C74" s="502" t="str">
        <f>IFERROR(IF(D74="","",VLOOKUP(X74,'Reference records(soft deleted)'!$B$172:$D$343,3,FALSE)),"")</f>
        <v/>
      </c>
      <c r="D74" s="503"/>
      <c r="E74" s="504" t="str">
        <f>IF('Overview - Section A'!$AN$5="Funding Request",IF(F74="Funding Request Place Holder","",F74),"")</f>
        <v/>
      </c>
      <c r="F74" s="505" t="str">
        <f>IFERROR(IF(Z74="","",VLOOKUP(Z74,'Overview - Section A'!$P$29:$Q$39,2,FALSE)),"")</f>
        <v/>
      </c>
      <c r="G74" s="506"/>
      <c r="H74" s="506"/>
      <c r="I74" s="506"/>
      <c r="J74" s="506"/>
      <c r="K74" s="506"/>
      <c r="L74" s="506"/>
      <c r="M74" s="504" t="str">
        <f t="shared" si="2"/>
        <v/>
      </c>
      <c r="N74" s="507"/>
      <c r="O74" s="508"/>
      <c r="P74" s="507"/>
      <c r="Q74" s="507"/>
      <c r="R74" s="482" t="str">
        <f>IFERROR(IF('Overview - Section A'!$AN$5="Funding Request",VLOOKUP(E74,'Overview - Section A'!$M$29:$P$39,4,FALSE),IF(Z74="","",Z74)),"")</f>
        <v>a1236000009dRozAAE</v>
      </c>
      <c r="S74" s="482" t="b">
        <f t="shared" si="3"/>
        <v>0</v>
      </c>
      <c r="T74" s="482" t="s">
        <v>887</v>
      </c>
      <c r="U74" s="482" t="str">
        <f t="array" ref="U74">IFERROR(IF(INDEX('Overview - Section A'!$AB$127:$AB$181,MATCH(LEFT(C74,255),LEFT('Overview - Section A'!$W$127:$W$181,255),0))=0,"",INDEX('Overview - Section A'!$AB$127:$AB$181,MATCH(LEFT(C74,255),LEFT('Overview - Section A'!$W$127:$W$181,255),0))),"")</f>
        <v>a1M36000004ZiMoEAK</v>
      </c>
      <c r="V74" s="509" t="str">
        <f>IFERROR(IF('Overview - Section A'!$AN$5="Funding Request",IF('Reference Records'!$B$276&lt;&gt;"",VLOOKUP(M74,'Reference Records'!$B$276:$C$277,2,FALSE),VLOOKUP(M74,'Reference Records'!$A$289:$C$620,3,FALSE)),VLOOKUP(M74,'Reference Records'!$A$623:$C$624,3,FALSE)),"")</f>
        <v/>
      </c>
      <c r="W74" s="510"/>
      <c r="X74" s="510"/>
      <c r="Y74" s="509"/>
      <c r="Z74" s="509"/>
      <c r="AA74" s="511"/>
      <c r="AB74" s="313"/>
      <c r="AC74" s="47"/>
    </row>
    <row r="75" spans="1:29" ht="47.15" customHeight="1" x14ac:dyDescent="0.45">
      <c r="A75" s="406">
        <v>67</v>
      </c>
      <c r="B75" s="502" t="str">
        <f>IFERROR(IF(D75="","",VLOOKUP(W75,'Reference records(soft deleted)'!$B$61:$D$89,3,FALSE)),"")</f>
        <v/>
      </c>
      <c r="C75" s="502" t="str">
        <f>IFERROR(IF(D75="","",VLOOKUP(X75,'Reference records(soft deleted)'!$B$172:$D$343,3,FALSE)),"")</f>
        <v/>
      </c>
      <c r="D75" s="503"/>
      <c r="E75" s="504" t="str">
        <f>IF('Overview - Section A'!$AN$5="Funding Request",IF(F75="Funding Request Place Holder","",F75),"")</f>
        <v/>
      </c>
      <c r="F75" s="505" t="str">
        <f>IFERROR(IF(Z75="","",VLOOKUP(Z75,'Overview - Section A'!$P$29:$Q$39,2,FALSE)),"")</f>
        <v/>
      </c>
      <c r="G75" s="506"/>
      <c r="H75" s="506"/>
      <c r="I75" s="506"/>
      <c r="J75" s="506"/>
      <c r="K75" s="506"/>
      <c r="L75" s="506"/>
      <c r="M75" s="504" t="str">
        <f t="shared" si="2"/>
        <v/>
      </c>
      <c r="N75" s="507"/>
      <c r="O75" s="508"/>
      <c r="P75" s="507"/>
      <c r="Q75" s="507"/>
      <c r="R75" s="482" t="str">
        <f>IFERROR(IF('Overview - Section A'!$AN$5="Funding Request",VLOOKUP(E75,'Overview - Section A'!$M$29:$P$39,4,FALSE),IF(Z75="","",Z75)),"")</f>
        <v>a1236000009dRozAAE</v>
      </c>
      <c r="S75" s="482" t="b">
        <f t="shared" si="3"/>
        <v>0</v>
      </c>
      <c r="T75" s="482" t="s">
        <v>888</v>
      </c>
      <c r="U75" s="482" t="str">
        <f t="array" ref="U75">IFERROR(IF(INDEX('Overview - Section A'!$AB$127:$AB$181,MATCH(LEFT(C75,255),LEFT('Overview - Section A'!$W$127:$W$181,255),0))=0,"",INDEX('Overview - Section A'!$AB$127:$AB$181,MATCH(LEFT(C75,255),LEFT('Overview - Section A'!$W$127:$W$181,255),0))),"")</f>
        <v>a1M36000004ZiMoEAK</v>
      </c>
      <c r="V75" s="509" t="str">
        <f>IFERROR(IF('Overview - Section A'!$AN$5="Funding Request",IF('Reference Records'!$B$276&lt;&gt;"",VLOOKUP(M75,'Reference Records'!$B$276:$C$277,2,FALSE),VLOOKUP(M75,'Reference Records'!$A$289:$C$620,3,FALSE)),VLOOKUP(M75,'Reference Records'!$A$623:$C$624,3,FALSE)),"")</f>
        <v/>
      </c>
      <c r="W75" s="510"/>
      <c r="X75" s="510"/>
      <c r="Y75" s="509"/>
      <c r="Z75" s="509"/>
      <c r="AA75" s="511"/>
      <c r="AB75" s="313"/>
      <c r="AC75" s="47"/>
    </row>
    <row r="76" spans="1:29" ht="47.15" customHeight="1" x14ac:dyDescent="0.45">
      <c r="A76" s="406">
        <v>68</v>
      </c>
      <c r="B76" s="502" t="str">
        <f>IFERROR(IF(D76="","",VLOOKUP(W76,'Reference records(soft deleted)'!$B$61:$D$89,3,FALSE)),"")</f>
        <v/>
      </c>
      <c r="C76" s="502" t="str">
        <f>IFERROR(IF(D76="","",VLOOKUP(X76,'Reference records(soft deleted)'!$B$172:$D$343,3,FALSE)),"")</f>
        <v/>
      </c>
      <c r="D76" s="503"/>
      <c r="E76" s="504" t="str">
        <f>IF('Overview - Section A'!$AN$5="Funding Request",IF(F76="Funding Request Place Holder","",F76),"")</f>
        <v/>
      </c>
      <c r="F76" s="505" t="str">
        <f>IFERROR(IF(Z76="","",VLOOKUP(Z76,'Overview - Section A'!$P$29:$Q$39,2,FALSE)),"")</f>
        <v/>
      </c>
      <c r="G76" s="506"/>
      <c r="H76" s="506"/>
      <c r="I76" s="506"/>
      <c r="J76" s="506"/>
      <c r="K76" s="506"/>
      <c r="L76" s="506"/>
      <c r="M76" s="504" t="str">
        <f t="shared" si="2"/>
        <v/>
      </c>
      <c r="N76" s="507"/>
      <c r="O76" s="508"/>
      <c r="P76" s="507"/>
      <c r="Q76" s="507"/>
      <c r="R76" s="482" t="str">
        <f>IFERROR(IF('Overview - Section A'!$AN$5="Funding Request",VLOOKUP(E76,'Overview - Section A'!$M$29:$P$39,4,FALSE),IF(Z76="","",Z76)),"")</f>
        <v>a1236000009dRozAAE</v>
      </c>
      <c r="S76" s="482" t="b">
        <f t="shared" si="3"/>
        <v>0</v>
      </c>
      <c r="T76" s="482" t="s">
        <v>889</v>
      </c>
      <c r="U76" s="482" t="str">
        <f t="array" ref="U76">IFERROR(IF(INDEX('Overview - Section A'!$AB$127:$AB$181,MATCH(LEFT(C76,255),LEFT('Overview - Section A'!$W$127:$W$181,255),0))=0,"",INDEX('Overview - Section A'!$AB$127:$AB$181,MATCH(LEFT(C76,255),LEFT('Overview - Section A'!$W$127:$W$181,255),0))),"")</f>
        <v>a1M36000004ZiMoEAK</v>
      </c>
      <c r="V76" s="509" t="str">
        <f>IFERROR(IF('Overview - Section A'!$AN$5="Funding Request",IF('Reference Records'!$B$276&lt;&gt;"",VLOOKUP(M76,'Reference Records'!$B$276:$C$277,2,FALSE),VLOOKUP(M76,'Reference Records'!$A$289:$C$620,3,FALSE)),VLOOKUP(M76,'Reference Records'!$A$623:$C$624,3,FALSE)),"")</f>
        <v/>
      </c>
      <c r="W76" s="510"/>
      <c r="X76" s="510"/>
      <c r="Y76" s="509"/>
      <c r="Z76" s="509"/>
      <c r="AA76" s="511"/>
      <c r="AB76" s="313"/>
      <c r="AC76" s="47"/>
    </row>
    <row r="77" spans="1:29" ht="47.15" customHeight="1" x14ac:dyDescent="0.45">
      <c r="A77" s="406">
        <v>69</v>
      </c>
      <c r="B77" s="502" t="str">
        <f>IFERROR(IF(D77="","",VLOOKUP(W77,'Reference records(soft deleted)'!$B$61:$D$89,3,FALSE)),"")</f>
        <v/>
      </c>
      <c r="C77" s="502" t="str">
        <f>IFERROR(IF(D77="","",VLOOKUP(X77,'Reference records(soft deleted)'!$B$172:$D$343,3,FALSE)),"")</f>
        <v/>
      </c>
      <c r="D77" s="503"/>
      <c r="E77" s="504" t="str">
        <f>IF('Overview - Section A'!$AN$5="Funding Request",IF(F77="Funding Request Place Holder","",F77),"")</f>
        <v/>
      </c>
      <c r="F77" s="505" t="str">
        <f>IFERROR(IF(Z77="","",VLOOKUP(Z77,'Overview - Section A'!$P$29:$Q$39,2,FALSE)),"")</f>
        <v/>
      </c>
      <c r="G77" s="506"/>
      <c r="H77" s="506"/>
      <c r="I77" s="506"/>
      <c r="J77" s="506"/>
      <c r="K77" s="506"/>
      <c r="L77" s="506"/>
      <c r="M77" s="504" t="str">
        <f t="shared" si="2"/>
        <v/>
      </c>
      <c r="N77" s="507"/>
      <c r="O77" s="508"/>
      <c r="P77" s="507"/>
      <c r="Q77" s="507"/>
      <c r="R77" s="482" t="str">
        <f>IFERROR(IF('Overview - Section A'!$AN$5="Funding Request",VLOOKUP(E77,'Overview - Section A'!$M$29:$P$39,4,FALSE),IF(Z77="","",Z77)),"")</f>
        <v>a1236000009dRozAAE</v>
      </c>
      <c r="S77" s="482" t="b">
        <f t="shared" si="3"/>
        <v>0</v>
      </c>
      <c r="T77" s="482" t="s">
        <v>890</v>
      </c>
      <c r="U77" s="482" t="str">
        <f t="array" ref="U77">IFERROR(IF(INDEX('Overview - Section A'!$AB$127:$AB$181,MATCH(LEFT(C77,255),LEFT('Overview - Section A'!$W$127:$W$181,255),0))=0,"",INDEX('Overview - Section A'!$AB$127:$AB$181,MATCH(LEFT(C77,255),LEFT('Overview - Section A'!$W$127:$W$181,255),0))),"")</f>
        <v>a1M36000004ZiMoEAK</v>
      </c>
      <c r="V77" s="509" t="str">
        <f>IFERROR(IF('Overview - Section A'!$AN$5="Funding Request",IF('Reference Records'!$B$276&lt;&gt;"",VLOOKUP(M77,'Reference Records'!$B$276:$C$277,2,FALSE),VLOOKUP(M77,'Reference Records'!$A$289:$C$620,3,FALSE)),VLOOKUP(M77,'Reference Records'!$A$623:$C$624,3,FALSE)),"")</f>
        <v/>
      </c>
      <c r="W77" s="510"/>
      <c r="X77" s="510"/>
      <c r="Y77" s="509"/>
      <c r="Z77" s="509"/>
      <c r="AA77" s="511"/>
      <c r="AB77" s="313"/>
      <c r="AC77" s="47"/>
    </row>
    <row r="78" spans="1:29" ht="47.15" customHeight="1" x14ac:dyDescent="0.45">
      <c r="A78" s="406">
        <v>70</v>
      </c>
      <c r="B78" s="502" t="str">
        <f>IFERROR(IF(D78="","",VLOOKUP(W78,'Reference records(soft deleted)'!$B$61:$D$89,3,FALSE)),"")</f>
        <v/>
      </c>
      <c r="C78" s="502" t="str">
        <f>IFERROR(IF(D78="","",VLOOKUP(X78,'Reference records(soft deleted)'!$B$172:$D$343,3,FALSE)),"")</f>
        <v/>
      </c>
      <c r="D78" s="503"/>
      <c r="E78" s="504" t="str">
        <f>IF('Overview - Section A'!$AN$5="Funding Request",IF(F78="Funding Request Place Holder","",F78),"")</f>
        <v/>
      </c>
      <c r="F78" s="505" t="str">
        <f>IFERROR(IF(Z78="","",VLOOKUP(Z78,'Overview - Section A'!$P$29:$Q$39,2,FALSE)),"")</f>
        <v/>
      </c>
      <c r="G78" s="506"/>
      <c r="H78" s="506"/>
      <c r="I78" s="506"/>
      <c r="J78" s="506"/>
      <c r="K78" s="506"/>
      <c r="L78" s="506"/>
      <c r="M78" s="504" t="str">
        <f t="shared" si="2"/>
        <v/>
      </c>
      <c r="N78" s="507"/>
      <c r="O78" s="508"/>
      <c r="P78" s="507"/>
      <c r="Q78" s="507"/>
      <c r="R78" s="482" t="str">
        <f>IFERROR(IF('Overview - Section A'!$AN$5="Funding Request",VLOOKUP(E78,'Overview - Section A'!$M$29:$P$39,4,FALSE),IF(Z78="","",Z78)),"")</f>
        <v>a1236000009dRozAAE</v>
      </c>
      <c r="S78" s="482" t="b">
        <f t="shared" si="3"/>
        <v>0</v>
      </c>
      <c r="T78" s="482" t="s">
        <v>891</v>
      </c>
      <c r="U78" s="482" t="str">
        <f t="array" ref="U78">IFERROR(IF(INDEX('Overview - Section A'!$AB$127:$AB$181,MATCH(LEFT(C78,255),LEFT('Overview - Section A'!$W$127:$W$181,255),0))=0,"",INDEX('Overview - Section A'!$AB$127:$AB$181,MATCH(LEFT(C78,255),LEFT('Overview - Section A'!$W$127:$W$181,255),0))),"")</f>
        <v>a1M36000004ZiMoEAK</v>
      </c>
      <c r="V78" s="509" t="str">
        <f>IFERROR(IF('Overview - Section A'!$AN$5="Funding Request",IF('Reference Records'!$B$276&lt;&gt;"",VLOOKUP(M78,'Reference Records'!$B$276:$C$277,2,FALSE),VLOOKUP(M78,'Reference Records'!$A$289:$C$620,3,FALSE)),VLOOKUP(M78,'Reference Records'!$A$623:$C$624,3,FALSE)),"")</f>
        <v/>
      </c>
      <c r="W78" s="510"/>
      <c r="X78" s="510"/>
      <c r="Y78" s="509"/>
      <c r="Z78" s="509"/>
      <c r="AA78" s="511"/>
      <c r="AB78" s="313"/>
      <c r="AC78" s="47"/>
    </row>
    <row r="79" spans="1:29" ht="47.15" customHeight="1" x14ac:dyDescent="0.45">
      <c r="A79" s="406">
        <v>71</v>
      </c>
      <c r="B79" s="502" t="str">
        <f>IFERROR(IF(D79="","",VLOOKUP(W79,'Reference records(soft deleted)'!$B$61:$D$89,3,FALSE)),"")</f>
        <v/>
      </c>
      <c r="C79" s="502" t="str">
        <f>IFERROR(IF(D79="","",VLOOKUP(X79,'Reference records(soft deleted)'!$B$172:$D$343,3,FALSE)),"")</f>
        <v/>
      </c>
      <c r="D79" s="503"/>
      <c r="E79" s="504" t="str">
        <f>IF('Overview - Section A'!$AN$5="Funding Request",IF(F79="Funding Request Place Holder","",F79),"")</f>
        <v/>
      </c>
      <c r="F79" s="505" t="str">
        <f>IFERROR(IF(Z79="","",VLOOKUP(Z79,'Overview - Section A'!$P$29:$Q$39,2,FALSE)),"")</f>
        <v/>
      </c>
      <c r="G79" s="506"/>
      <c r="H79" s="506"/>
      <c r="I79" s="506"/>
      <c r="J79" s="506"/>
      <c r="K79" s="506"/>
      <c r="L79" s="506"/>
      <c r="M79" s="504" t="str">
        <f t="shared" si="2"/>
        <v/>
      </c>
      <c r="N79" s="507"/>
      <c r="O79" s="508"/>
      <c r="P79" s="507"/>
      <c r="Q79" s="507"/>
      <c r="R79" s="482" t="str">
        <f>IFERROR(IF('Overview - Section A'!$AN$5="Funding Request",VLOOKUP(E79,'Overview - Section A'!$M$29:$P$39,4,FALSE),IF(Z79="","",Z79)),"")</f>
        <v>a1236000009dRozAAE</v>
      </c>
      <c r="S79" s="482" t="b">
        <f t="shared" si="3"/>
        <v>0</v>
      </c>
      <c r="T79" s="482" t="s">
        <v>892</v>
      </c>
      <c r="U79" s="482" t="str">
        <f t="array" ref="U79">IFERROR(IF(INDEX('Overview - Section A'!$AB$127:$AB$181,MATCH(LEFT(C79,255),LEFT('Overview - Section A'!$W$127:$W$181,255),0))=0,"",INDEX('Overview - Section A'!$AB$127:$AB$181,MATCH(LEFT(C79,255),LEFT('Overview - Section A'!$W$127:$W$181,255),0))),"")</f>
        <v>a1M36000004ZiMoEAK</v>
      </c>
      <c r="V79" s="509" t="str">
        <f>IFERROR(IF('Overview - Section A'!$AN$5="Funding Request",IF('Reference Records'!$B$276&lt;&gt;"",VLOOKUP(M79,'Reference Records'!$B$276:$C$277,2,FALSE),VLOOKUP(M79,'Reference Records'!$A$289:$C$620,3,FALSE)),VLOOKUP(M79,'Reference Records'!$A$623:$C$624,3,FALSE)),"")</f>
        <v/>
      </c>
      <c r="W79" s="510"/>
      <c r="X79" s="510"/>
      <c r="Y79" s="509"/>
      <c r="Z79" s="509"/>
      <c r="AA79" s="511"/>
      <c r="AB79" s="313"/>
      <c r="AC79" s="47"/>
    </row>
    <row r="80" spans="1:29" ht="47.15" customHeight="1" x14ac:dyDescent="0.45">
      <c r="A80" s="406">
        <v>72</v>
      </c>
      <c r="B80" s="502" t="str">
        <f>IFERROR(IF(D80="","",VLOOKUP(W80,'Reference records(soft deleted)'!$B$61:$D$89,3,FALSE)),"")</f>
        <v/>
      </c>
      <c r="C80" s="502" t="str">
        <f>IFERROR(IF(D80="","",VLOOKUP(X80,'Reference records(soft deleted)'!$B$172:$D$343,3,FALSE)),"")</f>
        <v/>
      </c>
      <c r="D80" s="503"/>
      <c r="E80" s="504" t="str">
        <f>IF('Overview - Section A'!$AN$5="Funding Request",IF(F80="Funding Request Place Holder","",F80),"")</f>
        <v/>
      </c>
      <c r="F80" s="505" t="str">
        <f>IFERROR(IF(Z80="","",VLOOKUP(Z80,'Overview - Section A'!$P$29:$Q$39,2,FALSE)),"")</f>
        <v/>
      </c>
      <c r="G80" s="506"/>
      <c r="H80" s="506"/>
      <c r="I80" s="506"/>
      <c r="J80" s="506"/>
      <c r="K80" s="506"/>
      <c r="L80" s="506"/>
      <c r="M80" s="504" t="str">
        <f t="shared" si="2"/>
        <v/>
      </c>
      <c r="N80" s="507"/>
      <c r="O80" s="508"/>
      <c r="P80" s="507"/>
      <c r="Q80" s="507"/>
      <c r="R80" s="482" t="str">
        <f>IFERROR(IF('Overview - Section A'!$AN$5="Funding Request",VLOOKUP(E80,'Overview - Section A'!$M$29:$P$39,4,FALSE),IF(Z80="","",Z80)),"")</f>
        <v>a1236000009dRozAAE</v>
      </c>
      <c r="S80" s="482" t="b">
        <f t="shared" si="3"/>
        <v>0</v>
      </c>
      <c r="T80" s="482" t="s">
        <v>893</v>
      </c>
      <c r="U80" s="482" t="str">
        <f t="array" ref="U80">IFERROR(IF(INDEX('Overview - Section A'!$AB$127:$AB$181,MATCH(LEFT(C80,255),LEFT('Overview - Section A'!$W$127:$W$181,255),0))=0,"",INDEX('Overview - Section A'!$AB$127:$AB$181,MATCH(LEFT(C80,255),LEFT('Overview - Section A'!$W$127:$W$181,255),0))),"")</f>
        <v>a1M36000004ZiMoEAK</v>
      </c>
      <c r="V80" s="509" t="str">
        <f>IFERROR(IF('Overview - Section A'!$AN$5="Funding Request",IF('Reference Records'!$B$276&lt;&gt;"",VLOOKUP(M80,'Reference Records'!$B$276:$C$277,2,FALSE),VLOOKUP(M80,'Reference Records'!$A$289:$C$620,3,FALSE)),VLOOKUP(M80,'Reference Records'!$A$623:$C$624,3,FALSE)),"")</f>
        <v/>
      </c>
      <c r="W80" s="510"/>
      <c r="X80" s="510"/>
      <c r="Y80" s="509"/>
      <c r="Z80" s="509"/>
      <c r="AA80" s="511"/>
      <c r="AB80" s="313"/>
      <c r="AC80" s="47"/>
    </row>
    <row r="81" spans="1:40" ht="47.15" customHeight="1" x14ac:dyDescent="0.45">
      <c r="A81" s="406">
        <v>73</v>
      </c>
      <c r="B81" s="502" t="str">
        <f>IFERROR(IF(D81="","",VLOOKUP(W81,'Reference records(soft deleted)'!$B$61:$D$89,3,FALSE)),"")</f>
        <v/>
      </c>
      <c r="C81" s="502" t="str">
        <f>IFERROR(IF(D81="","",VLOOKUP(X81,'Reference records(soft deleted)'!$B$172:$D$343,3,FALSE)),"")</f>
        <v/>
      </c>
      <c r="D81" s="503"/>
      <c r="E81" s="504" t="str">
        <f>IF('Overview - Section A'!$AN$5="Funding Request",IF(F81="Funding Request Place Holder","",F81),"")</f>
        <v/>
      </c>
      <c r="F81" s="505" t="str">
        <f>IFERROR(IF(Z81="","",VLOOKUP(Z81,'Overview - Section A'!$P$29:$Q$39,2,FALSE)),"")</f>
        <v/>
      </c>
      <c r="G81" s="506"/>
      <c r="H81" s="506"/>
      <c r="I81" s="506"/>
      <c r="J81" s="506"/>
      <c r="K81" s="506"/>
      <c r="L81" s="506"/>
      <c r="M81" s="504" t="str">
        <f t="shared" si="2"/>
        <v/>
      </c>
      <c r="N81" s="507"/>
      <c r="O81" s="508"/>
      <c r="P81" s="507"/>
      <c r="Q81" s="507"/>
      <c r="R81" s="482" t="str">
        <f>IFERROR(IF('Overview - Section A'!$AN$5="Funding Request",VLOOKUP(E81,'Overview - Section A'!$M$29:$P$39,4,FALSE),IF(Z81="","",Z81)),"")</f>
        <v>a1236000009dRozAAE</v>
      </c>
      <c r="S81" s="482" t="b">
        <f t="shared" si="3"/>
        <v>0</v>
      </c>
      <c r="T81" s="482" t="s">
        <v>894</v>
      </c>
      <c r="U81" s="482" t="str">
        <f t="array" ref="U81">IFERROR(IF(INDEX('Overview - Section A'!$AB$127:$AB$181,MATCH(LEFT(C81,255),LEFT('Overview - Section A'!$W$127:$W$181,255),0))=0,"",INDEX('Overview - Section A'!$AB$127:$AB$181,MATCH(LEFT(C81,255),LEFT('Overview - Section A'!$W$127:$W$181,255),0))),"")</f>
        <v>a1M36000004ZiMoEAK</v>
      </c>
      <c r="V81" s="509" t="str">
        <f>IFERROR(IF('Overview - Section A'!$AN$5="Funding Request",IF('Reference Records'!$B$276&lt;&gt;"",VLOOKUP(M81,'Reference Records'!$B$276:$C$277,2,FALSE),VLOOKUP(M81,'Reference Records'!$A$289:$C$620,3,FALSE)),VLOOKUP(M81,'Reference Records'!$A$623:$C$624,3,FALSE)),"")</f>
        <v/>
      </c>
      <c r="W81" s="510"/>
      <c r="X81" s="510"/>
      <c r="Y81" s="509"/>
      <c r="Z81" s="509"/>
      <c r="AA81" s="511"/>
      <c r="AB81" s="313"/>
      <c r="AC81" s="47"/>
    </row>
    <row r="82" spans="1:40" ht="47.15" customHeight="1" x14ac:dyDescent="0.45">
      <c r="A82" s="406">
        <v>74</v>
      </c>
      <c r="B82" s="502" t="str">
        <f>IFERROR(IF(D82="","",VLOOKUP(W82,'Reference records(soft deleted)'!$B$61:$D$89,3,FALSE)),"")</f>
        <v/>
      </c>
      <c r="C82" s="502" t="str">
        <f>IFERROR(IF(D82="","",VLOOKUP(X82,'Reference records(soft deleted)'!$B$172:$D$343,3,FALSE)),"")</f>
        <v/>
      </c>
      <c r="D82" s="503"/>
      <c r="E82" s="504" t="str">
        <f>IF('Overview - Section A'!$AN$5="Funding Request",IF(F82="Funding Request Place Holder","",F82),"")</f>
        <v/>
      </c>
      <c r="F82" s="505" t="str">
        <f>IFERROR(IF(Z82="","",VLOOKUP(Z82,'Overview - Section A'!$P$29:$Q$39,2,FALSE)),"")</f>
        <v/>
      </c>
      <c r="G82" s="506"/>
      <c r="H82" s="506"/>
      <c r="I82" s="506"/>
      <c r="J82" s="506"/>
      <c r="K82" s="506"/>
      <c r="L82" s="506"/>
      <c r="M82" s="504" t="str">
        <f t="shared" si="2"/>
        <v/>
      </c>
      <c r="N82" s="507"/>
      <c r="O82" s="508"/>
      <c r="P82" s="507"/>
      <c r="Q82" s="507"/>
      <c r="R82" s="482" t="str">
        <f>IFERROR(IF('Overview - Section A'!$AN$5="Funding Request",VLOOKUP(E82,'Overview - Section A'!$M$29:$P$39,4,FALSE),IF(Z82="","",Z82)),"")</f>
        <v>a1236000009dRozAAE</v>
      </c>
      <c r="S82" s="482" t="b">
        <f t="shared" si="3"/>
        <v>0</v>
      </c>
      <c r="T82" s="482" t="s">
        <v>895</v>
      </c>
      <c r="U82" s="482" t="str">
        <f t="array" ref="U82">IFERROR(IF(INDEX('Overview - Section A'!$AB$127:$AB$181,MATCH(LEFT(C82,255),LEFT('Overview - Section A'!$W$127:$W$181,255),0))=0,"",INDEX('Overview - Section A'!$AB$127:$AB$181,MATCH(LEFT(C82,255),LEFT('Overview - Section A'!$W$127:$W$181,255),0))),"")</f>
        <v>a1M36000004ZiMoEAK</v>
      </c>
      <c r="V82" s="509" t="str">
        <f>IFERROR(IF('Overview - Section A'!$AN$5="Funding Request",IF('Reference Records'!$B$276&lt;&gt;"",VLOOKUP(M82,'Reference Records'!$B$276:$C$277,2,FALSE),VLOOKUP(M82,'Reference Records'!$A$289:$C$620,3,FALSE)),VLOOKUP(M82,'Reference Records'!$A$623:$C$624,3,FALSE)),"")</f>
        <v/>
      </c>
      <c r="W82" s="510"/>
      <c r="X82" s="510"/>
      <c r="Y82" s="509"/>
      <c r="Z82" s="509"/>
      <c r="AA82" s="511"/>
      <c r="AB82" s="313"/>
      <c r="AC82" s="47"/>
    </row>
    <row r="83" spans="1:40" ht="47.15" customHeight="1" x14ac:dyDescent="0.45">
      <c r="A83" s="406">
        <v>75</v>
      </c>
      <c r="B83" s="502" t="str">
        <f>IFERROR(IF(D83="","",VLOOKUP(W83,'Reference records(soft deleted)'!$B$61:$D$89,3,FALSE)),"")</f>
        <v/>
      </c>
      <c r="C83" s="502" t="str">
        <f>IFERROR(IF(D83="","",VLOOKUP(X83,'Reference records(soft deleted)'!$B$172:$D$343,3,FALSE)),"")</f>
        <v/>
      </c>
      <c r="D83" s="503"/>
      <c r="E83" s="504" t="str">
        <f>IF('Overview - Section A'!$AN$5="Funding Request",IF(F83="Funding Request Place Holder","",F83),"")</f>
        <v/>
      </c>
      <c r="F83" s="505" t="str">
        <f>IFERROR(IF(Z83="","",VLOOKUP(Z83,'Overview - Section A'!$P$29:$Q$39,2,FALSE)),"")</f>
        <v/>
      </c>
      <c r="G83" s="506"/>
      <c r="H83" s="506"/>
      <c r="I83" s="506"/>
      <c r="J83" s="506"/>
      <c r="K83" s="506"/>
      <c r="L83" s="506"/>
      <c r="M83" s="504" t="str">
        <f t="shared" si="2"/>
        <v/>
      </c>
      <c r="N83" s="507"/>
      <c r="O83" s="508"/>
      <c r="P83" s="507"/>
      <c r="Q83" s="507"/>
      <c r="R83" s="482" t="str">
        <f>IFERROR(IF('Overview - Section A'!$AN$5="Funding Request",VLOOKUP(E83,'Overview - Section A'!$M$29:$P$39,4,FALSE),IF(Z83="","",Z83)),"")</f>
        <v>a1236000009dRozAAE</v>
      </c>
      <c r="S83" s="482" t="b">
        <f t="shared" si="3"/>
        <v>0</v>
      </c>
      <c r="T83" s="482" t="s">
        <v>896</v>
      </c>
      <c r="U83" s="482" t="str">
        <f t="array" ref="U83">IFERROR(IF(INDEX('Overview - Section A'!$AB$127:$AB$181,MATCH(LEFT(C83,255),LEFT('Overview - Section A'!$W$127:$W$181,255),0))=0,"",INDEX('Overview - Section A'!$AB$127:$AB$181,MATCH(LEFT(C83,255),LEFT('Overview - Section A'!$W$127:$W$181,255),0))),"")</f>
        <v>a1M36000004ZiMoEAK</v>
      </c>
      <c r="V83" s="509" t="str">
        <f>IFERROR(IF('Overview - Section A'!$AN$5="Funding Request",IF('Reference Records'!$B$276&lt;&gt;"",VLOOKUP(M83,'Reference Records'!$B$276:$C$277,2,FALSE),VLOOKUP(M83,'Reference Records'!$A$289:$C$620,3,FALSE)),VLOOKUP(M83,'Reference Records'!$A$623:$C$624,3,FALSE)),"")</f>
        <v/>
      </c>
      <c r="W83" s="510"/>
      <c r="X83" s="510"/>
      <c r="Y83" s="509"/>
      <c r="Z83" s="509"/>
      <c r="AA83" s="511"/>
      <c r="AB83" s="313"/>
      <c r="AC83" s="47"/>
    </row>
    <row r="84" spans="1:40" ht="47.15" customHeight="1" x14ac:dyDescent="0.45">
      <c r="A84" s="406">
        <v>76</v>
      </c>
      <c r="B84" s="502" t="str">
        <f>IFERROR(IF(D84="","",VLOOKUP(W84,'Reference records(soft deleted)'!$B$61:$D$89,3,FALSE)),"")</f>
        <v/>
      </c>
      <c r="C84" s="502" t="str">
        <f>IFERROR(IF(D84="","",VLOOKUP(X84,'Reference records(soft deleted)'!$B$172:$D$343,3,FALSE)),"")</f>
        <v/>
      </c>
      <c r="D84" s="503"/>
      <c r="E84" s="504" t="str">
        <f>IF('Overview - Section A'!$AN$5="Funding Request",IF(F84="Funding Request Place Holder","",F84),"")</f>
        <v/>
      </c>
      <c r="F84" s="505" t="str">
        <f>IFERROR(IF(Z84="","",VLOOKUP(Z84,'Overview - Section A'!$P$29:$Q$39,2,FALSE)),"")</f>
        <v/>
      </c>
      <c r="G84" s="506"/>
      <c r="H84" s="506"/>
      <c r="I84" s="506"/>
      <c r="J84" s="506"/>
      <c r="K84" s="506"/>
      <c r="L84" s="506"/>
      <c r="M84" s="504" t="str">
        <f t="shared" si="2"/>
        <v/>
      </c>
      <c r="N84" s="507"/>
      <c r="O84" s="508"/>
      <c r="P84" s="507"/>
      <c r="Q84" s="507"/>
      <c r="R84" s="482" t="str">
        <f>IFERROR(IF('Overview - Section A'!$AN$5="Funding Request",VLOOKUP(E84,'Overview - Section A'!$M$29:$P$39,4,FALSE),IF(Z84="","",Z84)),"")</f>
        <v>a1236000009dRozAAE</v>
      </c>
      <c r="S84" s="482" t="b">
        <f t="shared" si="3"/>
        <v>0</v>
      </c>
      <c r="T84" s="482" t="s">
        <v>897</v>
      </c>
      <c r="U84" s="482" t="str">
        <f t="array" ref="U84">IFERROR(IF(INDEX('Overview - Section A'!$AB$127:$AB$181,MATCH(LEFT(C84,255),LEFT('Overview - Section A'!$W$127:$W$181,255),0))=0,"",INDEX('Overview - Section A'!$AB$127:$AB$181,MATCH(LEFT(C84,255),LEFT('Overview - Section A'!$W$127:$W$181,255),0))),"")</f>
        <v>a1M36000004ZiMoEAK</v>
      </c>
      <c r="V84" s="509" t="str">
        <f>IFERROR(IF('Overview - Section A'!$AN$5="Funding Request",IF('Reference Records'!$B$276&lt;&gt;"",VLOOKUP(M84,'Reference Records'!$B$276:$C$277,2,FALSE),VLOOKUP(M84,'Reference Records'!$A$289:$C$620,3,FALSE)),VLOOKUP(M84,'Reference Records'!$A$623:$C$624,3,FALSE)),"")</f>
        <v/>
      </c>
      <c r="W84" s="510"/>
      <c r="X84" s="510"/>
      <c r="Y84" s="509"/>
      <c r="Z84" s="509"/>
      <c r="AA84" s="511"/>
      <c r="AB84" s="313"/>
      <c r="AC84" s="47"/>
    </row>
    <row r="85" spans="1:40" ht="47.15" customHeight="1" x14ac:dyDescent="0.45">
      <c r="A85" s="406">
        <v>77</v>
      </c>
      <c r="B85" s="502" t="str">
        <f>IFERROR(IF(D85="","",VLOOKUP(W85,'Reference records(soft deleted)'!$B$61:$D$89,3,FALSE)),"")</f>
        <v/>
      </c>
      <c r="C85" s="502" t="str">
        <f>IFERROR(IF(D85="","",VLOOKUP(X85,'Reference records(soft deleted)'!$B$172:$D$343,3,FALSE)),"")</f>
        <v/>
      </c>
      <c r="D85" s="503"/>
      <c r="E85" s="504" t="str">
        <f>IF('Overview - Section A'!$AN$5="Funding Request",IF(F85="Funding Request Place Holder","",F85),"")</f>
        <v/>
      </c>
      <c r="F85" s="505" t="str">
        <f>IFERROR(IF(Z85="","",VLOOKUP(Z85,'Overview - Section A'!$P$29:$Q$39,2,FALSE)),"")</f>
        <v/>
      </c>
      <c r="G85" s="506"/>
      <c r="H85" s="506"/>
      <c r="I85" s="506"/>
      <c r="J85" s="506"/>
      <c r="K85" s="506"/>
      <c r="L85" s="506"/>
      <c r="M85" s="504" t="str">
        <f t="shared" si="2"/>
        <v/>
      </c>
      <c r="N85" s="507"/>
      <c r="O85" s="508"/>
      <c r="P85" s="507"/>
      <c r="Q85" s="507"/>
      <c r="R85" s="482" t="str">
        <f>IFERROR(IF('Overview - Section A'!$AN$5="Funding Request",VLOOKUP(E85,'Overview - Section A'!$M$29:$P$39,4,FALSE),IF(Z85="","",Z85)),"")</f>
        <v>a1236000009dRozAAE</v>
      </c>
      <c r="S85" s="482" t="b">
        <f t="shared" si="3"/>
        <v>0</v>
      </c>
      <c r="T85" s="482" t="s">
        <v>898</v>
      </c>
      <c r="U85" s="482" t="str">
        <f t="array" ref="U85">IFERROR(IF(INDEX('Overview - Section A'!$AB$127:$AB$181,MATCH(LEFT(C85,255),LEFT('Overview - Section A'!$W$127:$W$181,255),0))=0,"",INDEX('Overview - Section A'!$AB$127:$AB$181,MATCH(LEFT(C85,255),LEFT('Overview - Section A'!$W$127:$W$181,255),0))),"")</f>
        <v>a1M36000004ZiMoEAK</v>
      </c>
      <c r="V85" s="509" t="str">
        <f>IFERROR(IF('Overview - Section A'!$AN$5="Funding Request",IF('Reference Records'!$B$276&lt;&gt;"",VLOOKUP(M85,'Reference Records'!$B$276:$C$277,2,FALSE),VLOOKUP(M85,'Reference Records'!$A$289:$C$620,3,FALSE)),VLOOKUP(M85,'Reference Records'!$A$623:$C$624,3,FALSE)),"")</f>
        <v/>
      </c>
      <c r="W85" s="510"/>
      <c r="X85" s="510"/>
      <c r="Y85" s="509"/>
      <c r="Z85" s="509"/>
      <c r="AA85" s="511"/>
      <c r="AB85" s="313"/>
      <c r="AC85" s="47"/>
    </row>
    <row r="86" spans="1:40" ht="47.15" customHeight="1" x14ac:dyDescent="0.45">
      <c r="A86" s="406">
        <v>78</v>
      </c>
      <c r="B86" s="502" t="str">
        <f>IFERROR(IF(D86="","",VLOOKUP(W86,'Reference records(soft deleted)'!$B$61:$D$89,3,FALSE)),"")</f>
        <v/>
      </c>
      <c r="C86" s="502" t="str">
        <f>IFERROR(IF(D86="","",VLOOKUP(X86,'Reference records(soft deleted)'!$B$172:$D$343,3,FALSE)),"")</f>
        <v/>
      </c>
      <c r="D86" s="503"/>
      <c r="E86" s="504" t="str">
        <f>IF('Overview - Section A'!$AN$5="Funding Request",IF(F86="Funding Request Place Holder","",F86),"")</f>
        <v/>
      </c>
      <c r="F86" s="505" t="str">
        <f>IFERROR(IF(Z86="","",VLOOKUP(Z86,'Overview - Section A'!$P$29:$Q$39,2,FALSE)),"")</f>
        <v/>
      </c>
      <c r="G86" s="506"/>
      <c r="H86" s="506"/>
      <c r="I86" s="506"/>
      <c r="J86" s="506"/>
      <c r="K86" s="506"/>
      <c r="L86" s="506"/>
      <c r="M86" s="504" t="str">
        <f t="shared" si="2"/>
        <v/>
      </c>
      <c r="N86" s="507"/>
      <c r="O86" s="508"/>
      <c r="P86" s="507"/>
      <c r="Q86" s="507"/>
      <c r="R86" s="482" t="str">
        <f>IFERROR(IF('Overview - Section A'!$AN$5="Funding Request",VLOOKUP(E86,'Overview - Section A'!$M$29:$P$39,4,FALSE),IF(Z86="","",Z86)),"")</f>
        <v>a1236000009dRozAAE</v>
      </c>
      <c r="S86" s="482" t="b">
        <f t="shared" si="3"/>
        <v>0</v>
      </c>
      <c r="T86" s="482" t="s">
        <v>899</v>
      </c>
      <c r="U86" s="482" t="str">
        <f t="array" ref="U86">IFERROR(IF(INDEX('Overview - Section A'!$AB$127:$AB$181,MATCH(LEFT(C86,255),LEFT('Overview - Section A'!$W$127:$W$181,255),0))=0,"",INDEX('Overview - Section A'!$AB$127:$AB$181,MATCH(LEFT(C86,255),LEFT('Overview - Section A'!$W$127:$W$181,255),0))),"")</f>
        <v>a1M36000004ZiMoEAK</v>
      </c>
      <c r="V86" s="509" t="str">
        <f>IFERROR(IF('Overview - Section A'!$AN$5="Funding Request",IF('Reference Records'!$B$276&lt;&gt;"",VLOOKUP(M86,'Reference Records'!$B$276:$C$277,2,FALSE),VLOOKUP(M86,'Reference Records'!$A$289:$C$620,3,FALSE)),VLOOKUP(M86,'Reference Records'!$A$623:$C$624,3,FALSE)),"")</f>
        <v/>
      </c>
      <c r="W86" s="510"/>
      <c r="X86" s="510"/>
      <c r="Y86" s="509"/>
      <c r="Z86" s="509"/>
      <c r="AA86" s="511"/>
      <c r="AB86" s="313"/>
      <c r="AC86" s="47"/>
    </row>
    <row r="87" spans="1:40" ht="47.15" customHeight="1" x14ac:dyDescent="0.45">
      <c r="A87" s="406">
        <v>79</v>
      </c>
      <c r="B87" s="502" t="str">
        <f>IFERROR(IF(D87="","",VLOOKUP(W87,'Reference records(soft deleted)'!$B$61:$D$89,3,FALSE)),"")</f>
        <v/>
      </c>
      <c r="C87" s="502" t="str">
        <f>IFERROR(IF(D87="","",VLOOKUP(X87,'Reference records(soft deleted)'!$B$172:$D$343,3,FALSE)),"")</f>
        <v/>
      </c>
      <c r="D87" s="503"/>
      <c r="E87" s="504" t="str">
        <f>IF('Overview - Section A'!$AN$5="Funding Request",IF(F87="Funding Request Place Holder","",F87),"")</f>
        <v/>
      </c>
      <c r="F87" s="505" t="str">
        <f>IFERROR(IF(Z87="","",VLOOKUP(Z87,'Overview - Section A'!$P$29:$Q$39,2,FALSE)),"")</f>
        <v/>
      </c>
      <c r="G87" s="506"/>
      <c r="H87" s="506"/>
      <c r="I87" s="506"/>
      <c r="J87" s="506"/>
      <c r="K87" s="506"/>
      <c r="L87" s="506"/>
      <c r="M87" s="504" t="str">
        <f t="shared" si="2"/>
        <v/>
      </c>
      <c r="N87" s="507"/>
      <c r="O87" s="508"/>
      <c r="P87" s="507"/>
      <c r="Q87" s="507"/>
      <c r="R87" s="482" t="str">
        <f>IFERROR(IF('Overview - Section A'!$AN$5="Funding Request",VLOOKUP(E87,'Overview - Section A'!$M$29:$P$39,4,FALSE),IF(Z87="","",Z87)),"")</f>
        <v>a1236000009dRozAAE</v>
      </c>
      <c r="S87" s="482" t="b">
        <f t="shared" si="3"/>
        <v>0</v>
      </c>
      <c r="T87" s="482" t="s">
        <v>900</v>
      </c>
      <c r="U87" s="482" t="str">
        <f t="array" ref="U87">IFERROR(IF(INDEX('Overview - Section A'!$AB$127:$AB$181,MATCH(LEFT(C87,255),LEFT('Overview - Section A'!$W$127:$W$181,255),0))=0,"",INDEX('Overview - Section A'!$AB$127:$AB$181,MATCH(LEFT(C87,255),LEFT('Overview - Section A'!$W$127:$W$181,255),0))),"")</f>
        <v>a1M36000004ZiMoEAK</v>
      </c>
      <c r="V87" s="509" t="str">
        <f>IFERROR(IF('Overview - Section A'!$AN$5="Funding Request",IF('Reference Records'!$B$276&lt;&gt;"",VLOOKUP(M87,'Reference Records'!$B$276:$C$277,2,FALSE),VLOOKUP(M87,'Reference Records'!$A$289:$C$620,3,FALSE)),VLOOKUP(M87,'Reference Records'!$A$623:$C$624,3,FALSE)),"")</f>
        <v/>
      </c>
      <c r="W87" s="510"/>
      <c r="X87" s="510"/>
      <c r="Y87" s="509"/>
      <c r="Z87" s="509"/>
      <c r="AA87" s="511"/>
      <c r="AB87" s="313"/>
      <c r="AC87" s="47"/>
    </row>
    <row r="88" spans="1:40" ht="47.15" customHeight="1" x14ac:dyDescent="0.45">
      <c r="A88" s="406">
        <v>80</v>
      </c>
      <c r="B88" s="502" t="str">
        <f>IFERROR(IF(D88="","",VLOOKUP(W88,'Reference records(soft deleted)'!$B$61:$D$89,3,FALSE)),"")</f>
        <v/>
      </c>
      <c r="C88" s="502" t="str">
        <f>IFERROR(IF(D88="","",VLOOKUP(X88,'Reference records(soft deleted)'!$B$172:$D$343,3,FALSE)),"")</f>
        <v/>
      </c>
      <c r="D88" s="503"/>
      <c r="E88" s="504" t="str">
        <f>IF('Overview - Section A'!$AN$5="Funding Request",IF(F88="Funding Request Place Holder","",F88),"")</f>
        <v/>
      </c>
      <c r="F88" s="505" t="str">
        <f>IFERROR(IF(Z88="","",VLOOKUP(Z88,'Overview - Section A'!$P$29:$Q$39,2,FALSE)),"")</f>
        <v/>
      </c>
      <c r="G88" s="506"/>
      <c r="H88" s="506"/>
      <c r="I88" s="506"/>
      <c r="J88" s="506"/>
      <c r="K88" s="506"/>
      <c r="L88" s="506"/>
      <c r="M88" s="504" t="str">
        <f t="shared" si="2"/>
        <v/>
      </c>
      <c r="N88" s="507"/>
      <c r="O88" s="508"/>
      <c r="P88" s="507"/>
      <c r="Q88" s="507"/>
      <c r="R88" s="482" t="str">
        <f>IFERROR(IF('Overview - Section A'!$AN$5="Funding Request",VLOOKUP(E88,'Overview - Section A'!$M$29:$P$39,4,FALSE),IF(Z88="","",Z88)),"")</f>
        <v>a1236000009dRozAAE</v>
      </c>
      <c r="S88" s="482" t="b">
        <f t="shared" si="3"/>
        <v>0</v>
      </c>
      <c r="T88" s="482" t="s">
        <v>901</v>
      </c>
      <c r="U88" s="482" t="str">
        <f t="array" ref="U88">IFERROR(IF(INDEX('Overview - Section A'!$AB$127:$AB$181,MATCH(LEFT(C88,255),LEFT('Overview - Section A'!$W$127:$W$181,255),0))=0,"",INDEX('Overview - Section A'!$AB$127:$AB$181,MATCH(LEFT(C88,255),LEFT('Overview - Section A'!$W$127:$W$181,255),0))),"")</f>
        <v>a1M36000004ZiMoEAK</v>
      </c>
      <c r="V88" s="509" t="str">
        <f>IFERROR(IF('Overview - Section A'!$AN$5="Funding Request",IF('Reference Records'!$B$276&lt;&gt;"",VLOOKUP(M88,'Reference Records'!$B$276:$C$277,2,FALSE),VLOOKUP(M88,'Reference Records'!$A$289:$C$620,3,FALSE)),VLOOKUP(M88,'Reference Records'!$A$623:$C$624,3,FALSE)),"")</f>
        <v/>
      </c>
      <c r="W88" s="510"/>
      <c r="X88" s="510"/>
      <c r="Y88" s="509"/>
      <c r="Z88" s="509"/>
      <c r="AA88" s="511"/>
      <c r="AB88" s="313"/>
      <c r="AC88" s="47"/>
    </row>
    <row r="89" spans="1:40" ht="1.4" customHeight="1" thickBot="1" x14ac:dyDescent="0.5">
      <c r="A89" s="62"/>
      <c r="B89" s="63"/>
      <c r="C89" s="63"/>
      <c r="D89" s="63"/>
      <c r="E89" s="63"/>
      <c r="F89" s="63"/>
      <c r="G89" s="63"/>
      <c r="H89" s="63"/>
      <c r="I89" s="63"/>
      <c r="J89" s="63"/>
      <c r="K89" s="63"/>
      <c r="L89" s="63"/>
      <c r="M89" s="63"/>
      <c r="N89" s="63"/>
      <c r="O89" s="63"/>
      <c r="P89" s="63"/>
      <c r="Q89" s="63"/>
      <c r="R89" s="63"/>
      <c r="S89" s="63"/>
      <c r="T89" s="63"/>
      <c r="U89" s="63"/>
      <c r="V89" s="57"/>
      <c r="AC89" s="57"/>
    </row>
    <row r="90" spans="1:40" ht="35.4" customHeight="1" thickBot="1" x14ac:dyDescent="0.5">
      <c r="E90" s="65"/>
      <c r="F90" s="65"/>
      <c r="G90" s="65"/>
      <c r="H90" s="65"/>
      <c r="I90" s="65"/>
      <c r="J90" s="65"/>
      <c r="K90" s="65"/>
      <c r="L90" s="65"/>
      <c r="M90" s="65"/>
      <c r="N90" s="65"/>
      <c r="W90" s="45"/>
      <c r="X90" s="45"/>
      <c r="Y90" s="45"/>
      <c r="Z90" s="45"/>
      <c r="AA90" s="45"/>
      <c r="AB90" s="45"/>
      <c r="AC90" s="45"/>
    </row>
    <row r="91" spans="1:40" ht="45.65" customHeight="1" thickBot="1" x14ac:dyDescent="0.5">
      <c r="A91" s="571" t="s">
        <v>312</v>
      </c>
      <c r="B91" s="572"/>
      <c r="C91" s="572"/>
      <c r="D91" s="572"/>
      <c r="E91" s="572"/>
      <c r="F91" s="572"/>
      <c r="G91" s="572"/>
      <c r="H91" s="572"/>
      <c r="I91" s="572"/>
      <c r="J91" s="572"/>
      <c r="K91" s="572"/>
      <c r="L91" s="572"/>
      <c r="M91" s="572"/>
      <c r="N91" s="572"/>
      <c r="O91" s="46"/>
    </row>
    <row r="92" spans="1:40" ht="45.65" customHeight="1" x14ac:dyDescent="0.45">
      <c r="A92" s="421" t="s">
        <v>309</v>
      </c>
      <c r="B92" s="421" t="s">
        <v>310</v>
      </c>
      <c r="C92" s="421" t="s">
        <v>240</v>
      </c>
      <c r="D92" s="421" t="s">
        <v>313</v>
      </c>
      <c r="E92" s="421" t="s">
        <v>314</v>
      </c>
      <c r="F92" s="512"/>
      <c r="G92" s="424" t="s">
        <v>25</v>
      </c>
      <c r="H92" s="424" t="s">
        <v>0</v>
      </c>
      <c r="I92" s="424" t="s">
        <v>56</v>
      </c>
      <c r="J92" s="424" t="s">
        <v>23</v>
      </c>
      <c r="K92" s="424" t="s">
        <v>57</v>
      </c>
      <c r="L92" s="513" t="s">
        <v>25</v>
      </c>
      <c r="M92" s="421" t="s">
        <v>222</v>
      </c>
      <c r="N92" s="420" t="s">
        <v>223</v>
      </c>
      <c r="O92" s="47"/>
    </row>
    <row r="93" spans="1:40" ht="158.6" hidden="1" x14ac:dyDescent="0.45">
      <c r="A93" s="406" t="s">
        <v>53</v>
      </c>
      <c r="B93" s="425" t="str">
        <f>IF(A93=A92,"",IF(VLOOKUP(A93,$A$8:$D$90,4,FALSE)=0,"",VLOOKUP(A93,$A$8:$D$90,4,FALSE)))</f>
        <v>[Key Activity Local]</v>
      </c>
      <c r="C93" s="426" t="str">
        <f ca="1">TEXT(IFERROR(INDEX('Overview - Section A'!$A$45:$A$52,MATCH(G93,'Overview - Section A'!$U$45:$U$52,0)),""),"d-mmm-yy") &amp;" to " &amp; TEXT(IFERROR(INDEX('Overview - Section A'!$E$45:$E$52,MATCH(G93,'Overview - Section A'!$U$45:$U$52,0)),""),"d-mmm-yy")</f>
        <v xml:space="preserve"> to </v>
      </c>
      <c r="D93" s="514" t="s">
        <v>221</v>
      </c>
      <c r="E93" s="514" t="s">
        <v>220</v>
      </c>
      <c r="F93" s="515"/>
      <c r="G93" s="516" t="s">
        <v>24</v>
      </c>
      <c r="H93" s="517" t="s">
        <v>12</v>
      </c>
      <c r="I93" s="516" t="b">
        <f>IFERROR(TRUE,FALSE)</f>
        <v>1</v>
      </c>
      <c r="J93" s="516" t="b">
        <f>IFERROR(IF(VLOOKUP(A93,$A$8:$D$90,4,FALSE)&lt;&gt;"",TRUE,FALSE),FALSE)</f>
        <v>1</v>
      </c>
      <c r="K93" s="516" t="str">
        <f>IFERROR(VLOOKUP(A93,$A$8:$T$90,20,FALSE),"")</f>
        <v>[Record ID]</v>
      </c>
      <c r="L93" s="518" t="s">
        <v>24</v>
      </c>
      <c r="M93" s="514" t="s">
        <v>54</v>
      </c>
      <c r="N93" s="514" t="s">
        <v>55</v>
      </c>
      <c r="O93" s="47"/>
      <c r="AM93" s="6"/>
      <c r="AN93" s="6"/>
    </row>
    <row r="94" spans="1:40" ht="285.45" x14ac:dyDescent="0.45">
      <c r="A94" s="406">
        <v>1</v>
      </c>
      <c r="B94" s="425" t="str">
        <f t="shared" ref="B94:B157" si="4">IF(A94=A93,"",IF(VLOOKUP(A94,$A$8:$D$90,4,FALSE)=0,"",VLOOKUP(A94,$A$8:$D$90,4,FALSE)))</f>
        <v/>
      </c>
      <c r="C94" s="426" t="str">
        <f ca="1">TEXT(IFERROR(INDEX('Overview - Section A'!$A$45:$A$52,MATCH(G94,'Overview - Section A'!$U$45:$U$52,0)),""),"d-mmm-yy") &amp;" to " &amp; TEXT(IFERROR(INDEX('Overview - Section A'!$E$45:$E$52,MATCH(G94,'Overview - Section A'!$U$45:$U$52,0)),""),"d-mmm-yy")</f>
        <v>1-ene-19 to 31-dic-19</v>
      </c>
      <c r="D94" s="514"/>
      <c r="E94" s="514"/>
      <c r="F94" s="515"/>
      <c r="G94" s="516" t="s">
        <v>427</v>
      </c>
      <c r="H94" s="517"/>
      <c r="I94" s="516" t="b">
        <f t="shared" ref="I94:I157" si="5">IFERROR(TRUE,FALSE)</f>
        <v>1</v>
      </c>
      <c r="J94" s="516" t="b">
        <f t="shared" ref="J94:J157" si="6">IFERROR(IF(VLOOKUP(A94,$A$8:$D$90,4,FALSE)&lt;&gt;"",TRUE,FALSE),FALSE)</f>
        <v>0</v>
      </c>
      <c r="K94" s="516" t="str">
        <f t="shared" ref="K94:K157" si="7">IFERROR(VLOOKUP(A94,$A$8:$T$90,20,FALSE),"")</f>
        <v>a1N36000002QfMiEAK</v>
      </c>
      <c r="L94" s="518" t="s">
        <v>902</v>
      </c>
      <c r="M94" s="514"/>
      <c r="N94" s="514"/>
      <c r="O94" s="47"/>
      <c r="AM94" s="6"/>
      <c r="AN94" s="6"/>
    </row>
    <row r="95" spans="1:40" ht="285.45" x14ac:dyDescent="0.45">
      <c r="A95" s="406">
        <v>1</v>
      </c>
      <c r="B95" s="425" t="str">
        <f t="shared" si="4"/>
        <v/>
      </c>
      <c r="C95" s="426" t="str">
        <f ca="1">TEXT(IFERROR(INDEX('Overview - Section A'!$A$45:$A$52,MATCH(G95,'Overview - Section A'!$U$45:$U$52,0)),""),"d-mmm-yy") &amp;" to " &amp; TEXT(IFERROR(INDEX('Overview - Section A'!$E$45:$E$52,MATCH(G95,'Overview - Section A'!$U$45:$U$52,0)),""),"d-mmm-yy")</f>
        <v>1-ene-20 to 31-dic-20</v>
      </c>
      <c r="D95" s="514"/>
      <c r="E95" s="514"/>
      <c r="F95" s="515"/>
      <c r="G95" s="516" t="s">
        <v>429</v>
      </c>
      <c r="H95" s="517"/>
      <c r="I95" s="516" t="b">
        <f t="shared" si="5"/>
        <v>1</v>
      </c>
      <c r="J95" s="516" t="b">
        <f t="shared" si="6"/>
        <v>0</v>
      </c>
      <c r="K95" s="516" t="str">
        <f t="shared" si="7"/>
        <v>a1N36000002QfMiEAK</v>
      </c>
      <c r="L95" s="518" t="s">
        <v>903</v>
      </c>
      <c r="M95" s="514"/>
      <c r="N95" s="514"/>
      <c r="O95" s="47"/>
      <c r="AM95" s="6"/>
      <c r="AN95" s="6"/>
    </row>
    <row r="96" spans="1:40" ht="285.45" x14ac:dyDescent="0.45">
      <c r="A96" s="406">
        <v>1</v>
      </c>
      <c r="B96" s="425" t="str">
        <f t="shared" si="4"/>
        <v/>
      </c>
      <c r="C96" s="426" t="str">
        <f ca="1">TEXT(IFERROR(INDEX('Overview - Section A'!$A$45:$A$52,MATCH(G96,'Overview - Section A'!$U$45:$U$52,0)),""),"d-mmm-yy") &amp;" to " &amp; TEXT(IFERROR(INDEX('Overview - Section A'!$E$45:$E$52,MATCH(G96,'Overview - Section A'!$U$45:$U$52,0)),""),"d-mmm-yy")</f>
        <v>1-ene-21 to 31-dic-21</v>
      </c>
      <c r="D96" s="514"/>
      <c r="E96" s="514"/>
      <c r="F96" s="515"/>
      <c r="G96" s="516" t="s">
        <v>431</v>
      </c>
      <c r="H96" s="517"/>
      <c r="I96" s="516" t="b">
        <f t="shared" si="5"/>
        <v>1</v>
      </c>
      <c r="J96" s="516" t="b">
        <f t="shared" si="6"/>
        <v>0</v>
      </c>
      <c r="K96" s="516" t="str">
        <f t="shared" si="7"/>
        <v>a1N36000002QfMiEAK</v>
      </c>
      <c r="L96" s="518" t="s">
        <v>904</v>
      </c>
      <c r="M96" s="514"/>
      <c r="N96" s="514"/>
      <c r="O96" s="47"/>
      <c r="AM96" s="6"/>
      <c r="AN96" s="6"/>
    </row>
    <row r="97" spans="1:40" ht="285.45" x14ac:dyDescent="0.45">
      <c r="A97" s="406">
        <v>1</v>
      </c>
      <c r="B97" s="425" t="str">
        <f t="shared" si="4"/>
        <v/>
      </c>
      <c r="C97" s="426" t="str">
        <f ca="1">TEXT(IFERROR(INDEX('Overview - Section A'!$A$45:$A$52,MATCH(G97,'Overview - Section A'!$U$45:$U$52,0)),""),"d-mmm-yy") &amp;" to " &amp; TEXT(IFERROR(INDEX('Overview - Section A'!$E$45:$E$52,MATCH(G97,'Overview - Section A'!$U$45:$U$52,0)),""),"d-mmm-yy")</f>
        <v>1-ene-22 to 31-dic-22</v>
      </c>
      <c r="D97" s="514"/>
      <c r="E97" s="514"/>
      <c r="F97" s="515"/>
      <c r="G97" s="516" t="s">
        <v>433</v>
      </c>
      <c r="H97" s="517"/>
      <c r="I97" s="516" t="b">
        <f t="shared" si="5"/>
        <v>1</v>
      </c>
      <c r="J97" s="516" t="b">
        <f t="shared" si="6"/>
        <v>0</v>
      </c>
      <c r="K97" s="516" t="str">
        <f t="shared" si="7"/>
        <v>a1N36000002QfMiEAK</v>
      </c>
      <c r="L97" s="518" t="s">
        <v>905</v>
      </c>
      <c r="M97" s="514"/>
      <c r="N97" s="514"/>
      <c r="O97" s="47"/>
      <c r="AM97" s="6"/>
      <c r="AN97" s="6"/>
    </row>
    <row r="98" spans="1:40" ht="285.45" x14ac:dyDescent="0.45">
      <c r="A98" s="406">
        <v>1</v>
      </c>
      <c r="B98" s="425" t="str">
        <f t="shared" si="4"/>
        <v/>
      </c>
      <c r="C98" s="426" t="str">
        <f ca="1">TEXT(IFERROR(INDEX('Overview - Section A'!$A$45:$A$52,MATCH(G98,'Overview - Section A'!$U$45:$U$52,0)),""),"d-mmm-yy") &amp;" to " &amp; TEXT(IFERROR(INDEX('Overview - Section A'!$E$45:$E$52,MATCH(G98,'Overview - Section A'!$U$45:$U$52,0)),""),"d-mmm-yy")</f>
        <v>1-ene-23 to 31-dic-23</v>
      </c>
      <c r="D98" s="514"/>
      <c r="E98" s="514"/>
      <c r="F98" s="515"/>
      <c r="G98" s="516" t="s">
        <v>435</v>
      </c>
      <c r="H98" s="517"/>
      <c r="I98" s="516" t="b">
        <f t="shared" si="5"/>
        <v>1</v>
      </c>
      <c r="J98" s="516" t="b">
        <f t="shared" si="6"/>
        <v>0</v>
      </c>
      <c r="K98" s="516" t="str">
        <f t="shared" si="7"/>
        <v>a1N36000002QfMiEAK</v>
      </c>
      <c r="L98" s="518" t="s">
        <v>906</v>
      </c>
      <c r="M98" s="514"/>
      <c r="N98" s="514"/>
      <c r="O98" s="47"/>
      <c r="AM98" s="6"/>
      <c r="AN98" s="6"/>
    </row>
    <row r="99" spans="1:40" ht="285.45" x14ac:dyDescent="0.45">
      <c r="A99" s="406">
        <v>1</v>
      </c>
      <c r="B99" s="425" t="str">
        <f t="shared" si="4"/>
        <v/>
      </c>
      <c r="C99" s="426" t="str">
        <f ca="1">TEXT(IFERROR(INDEX('Overview - Section A'!$A$45:$A$52,MATCH(G99,'Overview - Section A'!$U$45:$U$52,0)),""),"d-mmm-yy") &amp;" to " &amp; TEXT(IFERROR(INDEX('Overview - Section A'!$E$45:$E$52,MATCH(G99,'Overview - Section A'!$U$45:$U$52,0)),""),"d-mmm-yy")</f>
        <v>1-ene-24 to 31-dic-24</v>
      </c>
      <c r="D99" s="514"/>
      <c r="E99" s="514"/>
      <c r="F99" s="515"/>
      <c r="G99" s="516" t="s">
        <v>437</v>
      </c>
      <c r="H99" s="517"/>
      <c r="I99" s="516" t="b">
        <f t="shared" si="5"/>
        <v>1</v>
      </c>
      <c r="J99" s="516" t="b">
        <f t="shared" si="6"/>
        <v>0</v>
      </c>
      <c r="K99" s="516" t="str">
        <f t="shared" si="7"/>
        <v>a1N36000002QfMiEAK</v>
      </c>
      <c r="L99" s="518" t="s">
        <v>907</v>
      </c>
      <c r="M99" s="514"/>
      <c r="N99" s="514"/>
      <c r="O99" s="47"/>
      <c r="AM99" s="6"/>
      <c r="AN99" s="6"/>
    </row>
    <row r="100" spans="1:40" ht="285.45" x14ac:dyDescent="0.45">
      <c r="A100" s="406">
        <v>2</v>
      </c>
      <c r="B100" s="425" t="str">
        <f t="shared" si="4"/>
        <v/>
      </c>
      <c r="C100" s="426" t="str">
        <f ca="1">TEXT(IFERROR(INDEX('Overview - Section A'!$A$45:$A$52,MATCH(G100,'Overview - Section A'!$U$45:$U$52,0)),""),"d-mmm-yy") &amp;" to " &amp; TEXT(IFERROR(INDEX('Overview - Section A'!$E$45:$E$52,MATCH(G100,'Overview - Section A'!$U$45:$U$52,0)),""),"d-mmm-yy")</f>
        <v>1-ene-19 to 31-dic-19</v>
      </c>
      <c r="D100" s="514"/>
      <c r="E100" s="514"/>
      <c r="F100" s="515"/>
      <c r="G100" s="516" t="s">
        <v>427</v>
      </c>
      <c r="H100" s="517"/>
      <c r="I100" s="516" t="b">
        <f t="shared" si="5"/>
        <v>1</v>
      </c>
      <c r="J100" s="516" t="b">
        <f t="shared" si="6"/>
        <v>0</v>
      </c>
      <c r="K100" s="516" t="str">
        <f t="shared" si="7"/>
        <v>a1N36000002QfMjEAK</v>
      </c>
      <c r="L100" s="518" t="s">
        <v>908</v>
      </c>
      <c r="M100" s="514"/>
      <c r="N100" s="514"/>
      <c r="O100" s="47"/>
      <c r="AM100" s="6"/>
      <c r="AN100" s="6"/>
    </row>
    <row r="101" spans="1:40" ht="285.45" x14ac:dyDescent="0.45">
      <c r="A101" s="406">
        <v>2</v>
      </c>
      <c r="B101" s="425" t="str">
        <f t="shared" si="4"/>
        <v/>
      </c>
      <c r="C101" s="426" t="str">
        <f ca="1">TEXT(IFERROR(INDEX('Overview - Section A'!$A$45:$A$52,MATCH(G101,'Overview - Section A'!$U$45:$U$52,0)),""),"d-mmm-yy") &amp;" to " &amp; TEXT(IFERROR(INDEX('Overview - Section A'!$E$45:$E$52,MATCH(G101,'Overview - Section A'!$U$45:$U$52,0)),""),"d-mmm-yy")</f>
        <v>1-ene-20 to 31-dic-20</v>
      </c>
      <c r="D101" s="514"/>
      <c r="E101" s="514"/>
      <c r="F101" s="515"/>
      <c r="G101" s="516" t="s">
        <v>429</v>
      </c>
      <c r="H101" s="517"/>
      <c r="I101" s="516" t="b">
        <f t="shared" si="5"/>
        <v>1</v>
      </c>
      <c r="J101" s="516" t="b">
        <f t="shared" si="6"/>
        <v>0</v>
      </c>
      <c r="K101" s="516" t="str">
        <f t="shared" si="7"/>
        <v>a1N36000002QfMjEAK</v>
      </c>
      <c r="L101" s="518" t="s">
        <v>909</v>
      </c>
      <c r="M101" s="514"/>
      <c r="N101" s="514"/>
      <c r="O101" s="47"/>
      <c r="AM101" s="6"/>
      <c r="AN101" s="6"/>
    </row>
    <row r="102" spans="1:40" ht="285.45" x14ac:dyDescent="0.45">
      <c r="A102" s="406">
        <v>2</v>
      </c>
      <c r="B102" s="425" t="str">
        <f t="shared" si="4"/>
        <v/>
      </c>
      <c r="C102" s="426" t="str">
        <f ca="1">TEXT(IFERROR(INDEX('Overview - Section A'!$A$45:$A$52,MATCH(G102,'Overview - Section A'!$U$45:$U$52,0)),""),"d-mmm-yy") &amp;" to " &amp; TEXT(IFERROR(INDEX('Overview - Section A'!$E$45:$E$52,MATCH(G102,'Overview - Section A'!$U$45:$U$52,0)),""),"d-mmm-yy")</f>
        <v>1-ene-21 to 31-dic-21</v>
      </c>
      <c r="D102" s="514"/>
      <c r="E102" s="514"/>
      <c r="F102" s="515"/>
      <c r="G102" s="516" t="s">
        <v>431</v>
      </c>
      <c r="H102" s="517"/>
      <c r="I102" s="516" t="b">
        <f t="shared" si="5"/>
        <v>1</v>
      </c>
      <c r="J102" s="516" t="b">
        <f t="shared" si="6"/>
        <v>0</v>
      </c>
      <c r="K102" s="516" t="str">
        <f t="shared" si="7"/>
        <v>a1N36000002QfMjEAK</v>
      </c>
      <c r="L102" s="518" t="s">
        <v>910</v>
      </c>
      <c r="M102" s="514"/>
      <c r="N102" s="514"/>
      <c r="O102" s="47"/>
      <c r="AM102" s="6"/>
      <c r="AN102" s="6"/>
    </row>
    <row r="103" spans="1:40" ht="285.45" x14ac:dyDescent="0.45">
      <c r="A103" s="406">
        <v>2</v>
      </c>
      <c r="B103" s="425" t="str">
        <f t="shared" si="4"/>
        <v/>
      </c>
      <c r="C103" s="426" t="str">
        <f ca="1">TEXT(IFERROR(INDEX('Overview - Section A'!$A$45:$A$52,MATCH(G103,'Overview - Section A'!$U$45:$U$52,0)),""),"d-mmm-yy") &amp;" to " &amp; TEXT(IFERROR(INDEX('Overview - Section A'!$E$45:$E$52,MATCH(G103,'Overview - Section A'!$U$45:$U$52,0)),""),"d-mmm-yy")</f>
        <v>1-ene-22 to 31-dic-22</v>
      </c>
      <c r="D103" s="514"/>
      <c r="E103" s="514"/>
      <c r="F103" s="515"/>
      <c r="G103" s="516" t="s">
        <v>433</v>
      </c>
      <c r="H103" s="517"/>
      <c r="I103" s="516" t="b">
        <f t="shared" si="5"/>
        <v>1</v>
      </c>
      <c r="J103" s="516" t="b">
        <f t="shared" si="6"/>
        <v>0</v>
      </c>
      <c r="K103" s="516" t="str">
        <f t="shared" si="7"/>
        <v>a1N36000002QfMjEAK</v>
      </c>
      <c r="L103" s="518" t="s">
        <v>911</v>
      </c>
      <c r="M103" s="514"/>
      <c r="N103" s="514"/>
      <c r="O103" s="47"/>
      <c r="AM103" s="6"/>
      <c r="AN103" s="6"/>
    </row>
    <row r="104" spans="1:40" ht="285.45" x14ac:dyDescent="0.45">
      <c r="A104" s="406">
        <v>2</v>
      </c>
      <c r="B104" s="425" t="str">
        <f t="shared" si="4"/>
        <v/>
      </c>
      <c r="C104" s="426" t="str">
        <f ca="1">TEXT(IFERROR(INDEX('Overview - Section A'!$A$45:$A$52,MATCH(G104,'Overview - Section A'!$U$45:$U$52,0)),""),"d-mmm-yy") &amp;" to " &amp; TEXT(IFERROR(INDEX('Overview - Section A'!$E$45:$E$52,MATCH(G104,'Overview - Section A'!$U$45:$U$52,0)),""),"d-mmm-yy")</f>
        <v>1-ene-23 to 31-dic-23</v>
      </c>
      <c r="D104" s="514"/>
      <c r="E104" s="514"/>
      <c r="F104" s="515"/>
      <c r="G104" s="516" t="s">
        <v>435</v>
      </c>
      <c r="H104" s="517"/>
      <c r="I104" s="516" t="b">
        <f t="shared" si="5"/>
        <v>1</v>
      </c>
      <c r="J104" s="516" t="b">
        <f t="shared" si="6"/>
        <v>0</v>
      </c>
      <c r="K104" s="516" t="str">
        <f t="shared" si="7"/>
        <v>a1N36000002QfMjEAK</v>
      </c>
      <c r="L104" s="518" t="s">
        <v>912</v>
      </c>
      <c r="M104" s="514"/>
      <c r="N104" s="514"/>
      <c r="O104" s="47"/>
      <c r="AM104" s="6"/>
      <c r="AN104" s="6"/>
    </row>
    <row r="105" spans="1:40" ht="285.45" x14ac:dyDescent="0.45">
      <c r="A105" s="406">
        <v>2</v>
      </c>
      <c r="B105" s="425" t="str">
        <f t="shared" si="4"/>
        <v/>
      </c>
      <c r="C105" s="426" t="str">
        <f ca="1">TEXT(IFERROR(INDEX('Overview - Section A'!$A$45:$A$52,MATCH(G105,'Overview - Section A'!$U$45:$U$52,0)),""),"d-mmm-yy") &amp;" to " &amp; TEXT(IFERROR(INDEX('Overview - Section A'!$E$45:$E$52,MATCH(G105,'Overview - Section A'!$U$45:$U$52,0)),""),"d-mmm-yy")</f>
        <v>1-ene-24 to 31-dic-24</v>
      </c>
      <c r="D105" s="514"/>
      <c r="E105" s="514"/>
      <c r="F105" s="515"/>
      <c r="G105" s="516" t="s">
        <v>437</v>
      </c>
      <c r="H105" s="517"/>
      <c r="I105" s="516" t="b">
        <f t="shared" si="5"/>
        <v>1</v>
      </c>
      <c r="J105" s="516" t="b">
        <f t="shared" si="6"/>
        <v>0</v>
      </c>
      <c r="K105" s="516" t="str">
        <f t="shared" si="7"/>
        <v>a1N36000002QfMjEAK</v>
      </c>
      <c r="L105" s="518" t="s">
        <v>913</v>
      </c>
      <c r="M105" s="514"/>
      <c r="N105" s="514"/>
      <c r="O105" s="47"/>
      <c r="AM105" s="6"/>
      <c r="AN105" s="6"/>
    </row>
    <row r="106" spans="1:40" ht="285.45" x14ac:dyDescent="0.45">
      <c r="A106" s="406">
        <v>3</v>
      </c>
      <c r="B106" s="425" t="str">
        <f t="shared" si="4"/>
        <v/>
      </c>
      <c r="C106" s="426" t="str">
        <f ca="1">TEXT(IFERROR(INDEX('Overview - Section A'!$A$45:$A$52,MATCH(G106,'Overview - Section A'!$U$45:$U$52,0)),""),"d-mmm-yy") &amp;" to " &amp; TEXT(IFERROR(INDEX('Overview - Section A'!$E$45:$E$52,MATCH(G106,'Overview - Section A'!$U$45:$U$52,0)),""),"d-mmm-yy")</f>
        <v>1-ene-19 to 31-dic-19</v>
      </c>
      <c r="D106" s="514"/>
      <c r="E106" s="514"/>
      <c r="F106" s="515"/>
      <c r="G106" s="516" t="s">
        <v>427</v>
      </c>
      <c r="H106" s="517"/>
      <c r="I106" s="516" t="b">
        <f t="shared" si="5"/>
        <v>1</v>
      </c>
      <c r="J106" s="516" t="b">
        <f t="shared" si="6"/>
        <v>0</v>
      </c>
      <c r="K106" s="516" t="str">
        <f t="shared" si="7"/>
        <v>a1N36000002QfMkEAK</v>
      </c>
      <c r="L106" s="518" t="s">
        <v>914</v>
      </c>
      <c r="M106" s="514"/>
      <c r="N106" s="514"/>
      <c r="O106" s="47"/>
      <c r="AM106" s="6"/>
      <c r="AN106" s="6"/>
    </row>
    <row r="107" spans="1:40" ht="285.45" x14ac:dyDescent="0.45">
      <c r="A107" s="406">
        <v>3</v>
      </c>
      <c r="B107" s="425" t="str">
        <f t="shared" si="4"/>
        <v/>
      </c>
      <c r="C107" s="426" t="str">
        <f ca="1">TEXT(IFERROR(INDEX('Overview - Section A'!$A$45:$A$52,MATCH(G107,'Overview - Section A'!$U$45:$U$52,0)),""),"d-mmm-yy") &amp;" to " &amp; TEXT(IFERROR(INDEX('Overview - Section A'!$E$45:$E$52,MATCH(G107,'Overview - Section A'!$U$45:$U$52,0)),""),"d-mmm-yy")</f>
        <v>1-ene-20 to 31-dic-20</v>
      </c>
      <c r="D107" s="514"/>
      <c r="E107" s="514"/>
      <c r="F107" s="515"/>
      <c r="G107" s="516" t="s">
        <v>429</v>
      </c>
      <c r="H107" s="517"/>
      <c r="I107" s="516" t="b">
        <f t="shared" si="5"/>
        <v>1</v>
      </c>
      <c r="J107" s="516" t="b">
        <f t="shared" si="6"/>
        <v>0</v>
      </c>
      <c r="K107" s="516" t="str">
        <f t="shared" si="7"/>
        <v>a1N36000002QfMkEAK</v>
      </c>
      <c r="L107" s="518" t="s">
        <v>915</v>
      </c>
      <c r="M107" s="514"/>
      <c r="N107" s="514"/>
      <c r="O107" s="47"/>
      <c r="AM107" s="6"/>
      <c r="AN107" s="6"/>
    </row>
    <row r="108" spans="1:40" ht="285.45" x14ac:dyDescent="0.45">
      <c r="A108" s="406">
        <v>3</v>
      </c>
      <c r="B108" s="425" t="str">
        <f t="shared" si="4"/>
        <v/>
      </c>
      <c r="C108" s="426" t="str">
        <f ca="1">TEXT(IFERROR(INDEX('Overview - Section A'!$A$45:$A$52,MATCH(G108,'Overview - Section A'!$U$45:$U$52,0)),""),"d-mmm-yy") &amp;" to " &amp; TEXT(IFERROR(INDEX('Overview - Section A'!$E$45:$E$52,MATCH(G108,'Overview - Section A'!$U$45:$U$52,0)),""),"d-mmm-yy")</f>
        <v>1-ene-21 to 31-dic-21</v>
      </c>
      <c r="D108" s="514"/>
      <c r="E108" s="514"/>
      <c r="F108" s="515"/>
      <c r="G108" s="516" t="s">
        <v>431</v>
      </c>
      <c r="H108" s="517"/>
      <c r="I108" s="516" t="b">
        <f t="shared" si="5"/>
        <v>1</v>
      </c>
      <c r="J108" s="516" t="b">
        <f t="shared" si="6"/>
        <v>0</v>
      </c>
      <c r="K108" s="516" t="str">
        <f t="shared" si="7"/>
        <v>a1N36000002QfMkEAK</v>
      </c>
      <c r="L108" s="518" t="s">
        <v>916</v>
      </c>
      <c r="M108" s="514"/>
      <c r="N108" s="514"/>
      <c r="O108" s="47"/>
      <c r="AM108" s="6"/>
      <c r="AN108" s="6"/>
    </row>
    <row r="109" spans="1:40" ht="285.45" x14ac:dyDescent="0.45">
      <c r="A109" s="406">
        <v>3</v>
      </c>
      <c r="B109" s="425" t="str">
        <f t="shared" si="4"/>
        <v/>
      </c>
      <c r="C109" s="426" t="str">
        <f ca="1">TEXT(IFERROR(INDEX('Overview - Section A'!$A$45:$A$52,MATCH(G109,'Overview - Section A'!$U$45:$U$52,0)),""),"d-mmm-yy") &amp;" to " &amp; TEXT(IFERROR(INDEX('Overview - Section A'!$E$45:$E$52,MATCH(G109,'Overview - Section A'!$U$45:$U$52,0)),""),"d-mmm-yy")</f>
        <v>1-ene-22 to 31-dic-22</v>
      </c>
      <c r="D109" s="514"/>
      <c r="E109" s="514"/>
      <c r="F109" s="515"/>
      <c r="G109" s="516" t="s">
        <v>433</v>
      </c>
      <c r="H109" s="517"/>
      <c r="I109" s="516" t="b">
        <f t="shared" si="5"/>
        <v>1</v>
      </c>
      <c r="J109" s="516" t="b">
        <f t="shared" si="6"/>
        <v>0</v>
      </c>
      <c r="K109" s="516" t="str">
        <f t="shared" si="7"/>
        <v>a1N36000002QfMkEAK</v>
      </c>
      <c r="L109" s="518" t="s">
        <v>917</v>
      </c>
      <c r="M109" s="514"/>
      <c r="N109" s="514"/>
      <c r="O109" s="47"/>
      <c r="AM109" s="6"/>
      <c r="AN109" s="6"/>
    </row>
    <row r="110" spans="1:40" ht="285.45" x14ac:dyDescent="0.45">
      <c r="A110" s="406">
        <v>3</v>
      </c>
      <c r="B110" s="425" t="str">
        <f t="shared" si="4"/>
        <v/>
      </c>
      <c r="C110" s="426" t="str">
        <f ca="1">TEXT(IFERROR(INDEX('Overview - Section A'!$A$45:$A$52,MATCH(G110,'Overview - Section A'!$U$45:$U$52,0)),""),"d-mmm-yy") &amp;" to " &amp; TEXT(IFERROR(INDEX('Overview - Section A'!$E$45:$E$52,MATCH(G110,'Overview - Section A'!$U$45:$U$52,0)),""),"d-mmm-yy")</f>
        <v>1-ene-23 to 31-dic-23</v>
      </c>
      <c r="D110" s="514"/>
      <c r="E110" s="514"/>
      <c r="F110" s="515"/>
      <c r="G110" s="516" t="s">
        <v>435</v>
      </c>
      <c r="H110" s="517"/>
      <c r="I110" s="516" t="b">
        <f t="shared" si="5"/>
        <v>1</v>
      </c>
      <c r="J110" s="516" t="b">
        <f t="shared" si="6"/>
        <v>0</v>
      </c>
      <c r="K110" s="516" t="str">
        <f t="shared" si="7"/>
        <v>a1N36000002QfMkEAK</v>
      </c>
      <c r="L110" s="518" t="s">
        <v>918</v>
      </c>
      <c r="M110" s="514"/>
      <c r="N110" s="514"/>
      <c r="O110" s="47"/>
      <c r="AM110" s="6"/>
      <c r="AN110" s="6"/>
    </row>
    <row r="111" spans="1:40" ht="285.45" x14ac:dyDescent="0.45">
      <c r="A111" s="406">
        <v>3</v>
      </c>
      <c r="B111" s="425" t="str">
        <f t="shared" si="4"/>
        <v/>
      </c>
      <c r="C111" s="426" t="str">
        <f ca="1">TEXT(IFERROR(INDEX('Overview - Section A'!$A$45:$A$52,MATCH(G111,'Overview - Section A'!$U$45:$U$52,0)),""),"d-mmm-yy") &amp;" to " &amp; TEXT(IFERROR(INDEX('Overview - Section A'!$E$45:$E$52,MATCH(G111,'Overview - Section A'!$U$45:$U$52,0)),""),"d-mmm-yy")</f>
        <v>1-ene-24 to 31-dic-24</v>
      </c>
      <c r="D111" s="514"/>
      <c r="E111" s="514"/>
      <c r="F111" s="515"/>
      <c r="G111" s="516" t="s">
        <v>437</v>
      </c>
      <c r="H111" s="517"/>
      <c r="I111" s="516" t="b">
        <f t="shared" si="5"/>
        <v>1</v>
      </c>
      <c r="J111" s="516" t="b">
        <f t="shared" si="6"/>
        <v>0</v>
      </c>
      <c r="K111" s="516" t="str">
        <f t="shared" si="7"/>
        <v>a1N36000002QfMkEAK</v>
      </c>
      <c r="L111" s="518" t="s">
        <v>919</v>
      </c>
      <c r="M111" s="514"/>
      <c r="N111" s="514"/>
      <c r="O111" s="47"/>
      <c r="AM111" s="6"/>
      <c r="AN111" s="6"/>
    </row>
    <row r="112" spans="1:40" ht="285.45" x14ac:dyDescent="0.45">
      <c r="A112" s="406">
        <v>4</v>
      </c>
      <c r="B112" s="425" t="str">
        <f t="shared" si="4"/>
        <v/>
      </c>
      <c r="C112" s="426" t="str">
        <f ca="1">TEXT(IFERROR(INDEX('Overview - Section A'!$A$45:$A$52,MATCH(G112,'Overview - Section A'!$U$45:$U$52,0)),""),"d-mmm-yy") &amp;" to " &amp; TEXT(IFERROR(INDEX('Overview - Section A'!$E$45:$E$52,MATCH(G112,'Overview - Section A'!$U$45:$U$52,0)),""),"d-mmm-yy")</f>
        <v>1-ene-19 to 31-dic-19</v>
      </c>
      <c r="D112" s="514"/>
      <c r="E112" s="514"/>
      <c r="F112" s="515"/>
      <c r="G112" s="516" t="s">
        <v>427</v>
      </c>
      <c r="H112" s="517"/>
      <c r="I112" s="516" t="b">
        <f t="shared" si="5"/>
        <v>1</v>
      </c>
      <c r="J112" s="516" t="b">
        <f t="shared" si="6"/>
        <v>0</v>
      </c>
      <c r="K112" s="516" t="str">
        <f t="shared" si="7"/>
        <v>a1N36000002QfMlEAK</v>
      </c>
      <c r="L112" s="518" t="s">
        <v>920</v>
      </c>
      <c r="M112" s="514"/>
      <c r="N112" s="514"/>
      <c r="O112" s="47"/>
      <c r="AM112" s="6"/>
      <c r="AN112" s="6"/>
    </row>
    <row r="113" spans="1:40" ht="285.45" x14ac:dyDescent="0.45">
      <c r="A113" s="406">
        <v>4</v>
      </c>
      <c r="B113" s="425" t="str">
        <f t="shared" si="4"/>
        <v/>
      </c>
      <c r="C113" s="426" t="str">
        <f ca="1">TEXT(IFERROR(INDEX('Overview - Section A'!$A$45:$A$52,MATCH(G113,'Overview - Section A'!$U$45:$U$52,0)),""),"d-mmm-yy") &amp;" to " &amp; TEXT(IFERROR(INDEX('Overview - Section A'!$E$45:$E$52,MATCH(G113,'Overview - Section A'!$U$45:$U$52,0)),""),"d-mmm-yy")</f>
        <v>1-ene-20 to 31-dic-20</v>
      </c>
      <c r="D113" s="514"/>
      <c r="E113" s="514"/>
      <c r="F113" s="515"/>
      <c r="G113" s="516" t="s">
        <v>429</v>
      </c>
      <c r="H113" s="517"/>
      <c r="I113" s="516" t="b">
        <f t="shared" si="5"/>
        <v>1</v>
      </c>
      <c r="J113" s="516" t="b">
        <f t="shared" si="6"/>
        <v>0</v>
      </c>
      <c r="K113" s="516" t="str">
        <f t="shared" si="7"/>
        <v>a1N36000002QfMlEAK</v>
      </c>
      <c r="L113" s="518" t="s">
        <v>921</v>
      </c>
      <c r="M113" s="514"/>
      <c r="N113" s="514"/>
      <c r="O113" s="47"/>
      <c r="AM113" s="6"/>
      <c r="AN113" s="6"/>
    </row>
    <row r="114" spans="1:40" ht="285.45" x14ac:dyDescent="0.45">
      <c r="A114" s="406">
        <v>4</v>
      </c>
      <c r="B114" s="425" t="str">
        <f t="shared" si="4"/>
        <v/>
      </c>
      <c r="C114" s="426" t="str">
        <f ca="1">TEXT(IFERROR(INDEX('Overview - Section A'!$A$45:$A$52,MATCH(G114,'Overview - Section A'!$U$45:$U$52,0)),""),"d-mmm-yy") &amp;" to " &amp; TEXT(IFERROR(INDEX('Overview - Section A'!$E$45:$E$52,MATCH(G114,'Overview - Section A'!$U$45:$U$52,0)),""),"d-mmm-yy")</f>
        <v>1-ene-21 to 31-dic-21</v>
      </c>
      <c r="D114" s="514"/>
      <c r="E114" s="514"/>
      <c r="F114" s="515"/>
      <c r="G114" s="516" t="s">
        <v>431</v>
      </c>
      <c r="H114" s="517"/>
      <c r="I114" s="516" t="b">
        <f t="shared" si="5"/>
        <v>1</v>
      </c>
      <c r="J114" s="516" t="b">
        <f t="shared" si="6"/>
        <v>0</v>
      </c>
      <c r="K114" s="516" t="str">
        <f t="shared" si="7"/>
        <v>a1N36000002QfMlEAK</v>
      </c>
      <c r="L114" s="518" t="s">
        <v>922</v>
      </c>
      <c r="M114" s="514"/>
      <c r="N114" s="514"/>
      <c r="O114" s="47"/>
      <c r="AM114" s="6"/>
      <c r="AN114" s="6"/>
    </row>
    <row r="115" spans="1:40" ht="285.45" x14ac:dyDescent="0.45">
      <c r="A115" s="406">
        <v>4</v>
      </c>
      <c r="B115" s="425" t="str">
        <f t="shared" si="4"/>
        <v/>
      </c>
      <c r="C115" s="426" t="str">
        <f ca="1">TEXT(IFERROR(INDEX('Overview - Section A'!$A$45:$A$52,MATCH(G115,'Overview - Section A'!$U$45:$U$52,0)),""),"d-mmm-yy") &amp;" to " &amp; TEXT(IFERROR(INDEX('Overview - Section A'!$E$45:$E$52,MATCH(G115,'Overview - Section A'!$U$45:$U$52,0)),""),"d-mmm-yy")</f>
        <v>1-ene-22 to 31-dic-22</v>
      </c>
      <c r="D115" s="514"/>
      <c r="E115" s="514"/>
      <c r="F115" s="515"/>
      <c r="G115" s="516" t="s">
        <v>433</v>
      </c>
      <c r="H115" s="517"/>
      <c r="I115" s="516" t="b">
        <f t="shared" si="5"/>
        <v>1</v>
      </c>
      <c r="J115" s="516" t="b">
        <f t="shared" si="6"/>
        <v>0</v>
      </c>
      <c r="K115" s="516" t="str">
        <f t="shared" si="7"/>
        <v>a1N36000002QfMlEAK</v>
      </c>
      <c r="L115" s="518" t="s">
        <v>923</v>
      </c>
      <c r="M115" s="514"/>
      <c r="N115" s="514"/>
      <c r="O115" s="47"/>
      <c r="AM115" s="6"/>
      <c r="AN115" s="6"/>
    </row>
    <row r="116" spans="1:40" ht="285.45" x14ac:dyDescent="0.45">
      <c r="A116" s="406">
        <v>4</v>
      </c>
      <c r="B116" s="425" t="str">
        <f t="shared" si="4"/>
        <v/>
      </c>
      <c r="C116" s="426" t="str">
        <f ca="1">TEXT(IFERROR(INDEX('Overview - Section A'!$A$45:$A$52,MATCH(G116,'Overview - Section A'!$U$45:$U$52,0)),""),"d-mmm-yy") &amp;" to " &amp; TEXT(IFERROR(INDEX('Overview - Section A'!$E$45:$E$52,MATCH(G116,'Overview - Section A'!$U$45:$U$52,0)),""),"d-mmm-yy")</f>
        <v>1-ene-23 to 31-dic-23</v>
      </c>
      <c r="D116" s="514"/>
      <c r="E116" s="514"/>
      <c r="F116" s="515"/>
      <c r="G116" s="516" t="s">
        <v>435</v>
      </c>
      <c r="H116" s="517"/>
      <c r="I116" s="516" t="b">
        <f t="shared" si="5"/>
        <v>1</v>
      </c>
      <c r="J116" s="516" t="b">
        <f t="shared" si="6"/>
        <v>0</v>
      </c>
      <c r="K116" s="516" t="str">
        <f t="shared" si="7"/>
        <v>a1N36000002QfMlEAK</v>
      </c>
      <c r="L116" s="518" t="s">
        <v>924</v>
      </c>
      <c r="M116" s="514"/>
      <c r="N116" s="514"/>
      <c r="O116" s="47"/>
      <c r="AM116" s="6"/>
      <c r="AN116" s="6"/>
    </row>
    <row r="117" spans="1:40" ht="285.45" x14ac:dyDescent="0.45">
      <c r="A117" s="406">
        <v>4</v>
      </c>
      <c r="B117" s="425" t="str">
        <f t="shared" si="4"/>
        <v/>
      </c>
      <c r="C117" s="426" t="str">
        <f ca="1">TEXT(IFERROR(INDEX('Overview - Section A'!$A$45:$A$52,MATCH(G117,'Overview - Section A'!$U$45:$U$52,0)),""),"d-mmm-yy") &amp;" to " &amp; TEXT(IFERROR(INDEX('Overview - Section A'!$E$45:$E$52,MATCH(G117,'Overview - Section A'!$U$45:$U$52,0)),""),"d-mmm-yy")</f>
        <v>1-ene-24 to 31-dic-24</v>
      </c>
      <c r="D117" s="514"/>
      <c r="E117" s="514"/>
      <c r="F117" s="515"/>
      <c r="G117" s="516" t="s">
        <v>437</v>
      </c>
      <c r="H117" s="517"/>
      <c r="I117" s="516" t="b">
        <f t="shared" si="5"/>
        <v>1</v>
      </c>
      <c r="J117" s="516" t="b">
        <f t="shared" si="6"/>
        <v>0</v>
      </c>
      <c r="K117" s="516" t="str">
        <f t="shared" si="7"/>
        <v>a1N36000002QfMlEAK</v>
      </c>
      <c r="L117" s="518" t="s">
        <v>925</v>
      </c>
      <c r="M117" s="514"/>
      <c r="N117" s="514"/>
      <c r="O117" s="47"/>
      <c r="AM117" s="6"/>
      <c r="AN117" s="6"/>
    </row>
    <row r="118" spans="1:40" ht="285.45" x14ac:dyDescent="0.45">
      <c r="A118" s="406">
        <v>5</v>
      </c>
      <c r="B118" s="425" t="str">
        <f t="shared" si="4"/>
        <v/>
      </c>
      <c r="C118" s="426" t="str">
        <f ca="1">TEXT(IFERROR(INDEX('Overview - Section A'!$A$45:$A$52,MATCH(G118,'Overview - Section A'!$U$45:$U$52,0)),""),"d-mmm-yy") &amp;" to " &amp; TEXT(IFERROR(INDEX('Overview - Section A'!$E$45:$E$52,MATCH(G118,'Overview - Section A'!$U$45:$U$52,0)),""),"d-mmm-yy")</f>
        <v>1-ene-19 to 31-dic-19</v>
      </c>
      <c r="D118" s="514"/>
      <c r="E118" s="514"/>
      <c r="F118" s="515"/>
      <c r="G118" s="516" t="s">
        <v>427</v>
      </c>
      <c r="H118" s="517"/>
      <c r="I118" s="516" t="b">
        <f t="shared" si="5"/>
        <v>1</v>
      </c>
      <c r="J118" s="516" t="b">
        <f t="shared" si="6"/>
        <v>0</v>
      </c>
      <c r="K118" s="516" t="str">
        <f t="shared" si="7"/>
        <v>a1N36000002QfMmEAK</v>
      </c>
      <c r="L118" s="518" t="s">
        <v>926</v>
      </c>
      <c r="M118" s="514"/>
      <c r="N118" s="514"/>
      <c r="O118" s="47"/>
      <c r="AM118" s="6"/>
      <c r="AN118" s="6"/>
    </row>
    <row r="119" spans="1:40" ht="285.45" x14ac:dyDescent="0.45">
      <c r="A119" s="406">
        <v>5</v>
      </c>
      <c r="B119" s="425" t="str">
        <f t="shared" si="4"/>
        <v/>
      </c>
      <c r="C119" s="426" t="str">
        <f ca="1">TEXT(IFERROR(INDEX('Overview - Section A'!$A$45:$A$52,MATCH(G119,'Overview - Section A'!$U$45:$U$52,0)),""),"d-mmm-yy") &amp;" to " &amp; TEXT(IFERROR(INDEX('Overview - Section A'!$E$45:$E$52,MATCH(G119,'Overview - Section A'!$U$45:$U$52,0)),""),"d-mmm-yy")</f>
        <v>1-ene-20 to 31-dic-20</v>
      </c>
      <c r="D119" s="514"/>
      <c r="E119" s="514"/>
      <c r="F119" s="515"/>
      <c r="G119" s="516" t="s">
        <v>429</v>
      </c>
      <c r="H119" s="517"/>
      <c r="I119" s="516" t="b">
        <f t="shared" si="5"/>
        <v>1</v>
      </c>
      <c r="J119" s="516" t="b">
        <f t="shared" si="6"/>
        <v>0</v>
      </c>
      <c r="K119" s="516" t="str">
        <f t="shared" si="7"/>
        <v>a1N36000002QfMmEAK</v>
      </c>
      <c r="L119" s="518" t="s">
        <v>927</v>
      </c>
      <c r="M119" s="514"/>
      <c r="N119" s="514"/>
      <c r="O119" s="47"/>
      <c r="AM119" s="6"/>
      <c r="AN119" s="6"/>
    </row>
    <row r="120" spans="1:40" ht="285.45" x14ac:dyDescent="0.45">
      <c r="A120" s="406">
        <v>5</v>
      </c>
      <c r="B120" s="425" t="str">
        <f t="shared" si="4"/>
        <v/>
      </c>
      <c r="C120" s="426" t="str">
        <f ca="1">TEXT(IFERROR(INDEX('Overview - Section A'!$A$45:$A$52,MATCH(G120,'Overview - Section A'!$U$45:$U$52,0)),""),"d-mmm-yy") &amp;" to " &amp; TEXT(IFERROR(INDEX('Overview - Section A'!$E$45:$E$52,MATCH(G120,'Overview - Section A'!$U$45:$U$52,0)),""),"d-mmm-yy")</f>
        <v>1-ene-21 to 31-dic-21</v>
      </c>
      <c r="D120" s="514"/>
      <c r="E120" s="514"/>
      <c r="F120" s="515"/>
      <c r="G120" s="516" t="s">
        <v>431</v>
      </c>
      <c r="H120" s="517"/>
      <c r="I120" s="516" t="b">
        <f t="shared" si="5"/>
        <v>1</v>
      </c>
      <c r="J120" s="516" t="b">
        <f t="shared" si="6"/>
        <v>0</v>
      </c>
      <c r="K120" s="516" t="str">
        <f t="shared" si="7"/>
        <v>a1N36000002QfMmEAK</v>
      </c>
      <c r="L120" s="518" t="s">
        <v>928</v>
      </c>
      <c r="M120" s="514"/>
      <c r="N120" s="514"/>
      <c r="O120" s="47"/>
      <c r="AM120" s="6"/>
      <c r="AN120" s="6"/>
    </row>
    <row r="121" spans="1:40" ht="285.45" x14ac:dyDescent="0.45">
      <c r="A121" s="406">
        <v>5</v>
      </c>
      <c r="B121" s="425" t="str">
        <f t="shared" si="4"/>
        <v/>
      </c>
      <c r="C121" s="426" t="str">
        <f ca="1">TEXT(IFERROR(INDEX('Overview - Section A'!$A$45:$A$52,MATCH(G121,'Overview - Section A'!$U$45:$U$52,0)),""),"d-mmm-yy") &amp;" to " &amp; TEXT(IFERROR(INDEX('Overview - Section A'!$E$45:$E$52,MATCH(G121,'Overview - Section A'!$U$45:$U$52,0)),""),"d-mmm-yy")</f>
        <v>1-ene-22 to 31-dic-22</v>
      </c>
      <c r="D121" s="514"/>
      <c r="E121" s="514"/>
      <c r="F121" s="515"/>
      <c r="G121" s="516" t="s">
        <v>433</v>
      </c>
      <c r="H121" s="517"/>
      <c r="I121" s="516" t="b">
        <f t="shared" si="5"/>
        <v>1</v>
      </c>
      <c r="J121" s="516" t="b">
        <f t="shared" si="6"/>
        <v>0</v>
      </c>
      <c r="K121" s="516" t="str">
        <f t="shared" si="7"/>
        <v>a1N36000002QfMmEAK</v>
      </c>
      <c r="L121" s="518" t="s">
        <v>929</v>
      </c>
      <c r="M121" s="514"/>
      <c r="N121" s="514"/>
      <c r="O121" s="47"/>
      <c r="AM121" s="6"/>
      <c r="AN121" s="6"/>
    </row>
    <row r="122" spans="1:40" ht="285.45" x14ac:dyDescent="0.45">
      <c r="A122" s="406">
        <v>5</v>
      </c>
      <c r="B122" s="425" t="str">
        <f t="shared" si="4"/>
        <v/>
      </c>
      <c r="C122" s="426" t="str">
        <f ca="1">TEXT(IFERROR(INDEX('Overview - Section A'!$A$45:$A$52,MATCH(G122,'Overview - Section A'!$U$45:$U$52,0)),""),"d-mmm-yy") &amp;" to " &amp; TEXT(IFERROR(INDEX('Overview - Section A'!$E$45:$E$52,MATCH(G122,'Overview - Section A'!$U$45:$U$52,0)),""),"d-mmm-yy")</f>
        <v>1-ene-23 to 31-dic-23</v>
      </c>
      <c r="D122" s="514"/>
      <c r="E122" s="514"/>
      <c r="F122" s="515"/>
      <c r="G122" s="516" t="s">
        <v>435</v>
      </c>
      <c r="H122" s="517"/>
      <c r="I122" s="516" t="b">
        <f t="shared" si="5"/>
        <v>1</v>
      </c>
      <c r="J122" s="516" t="b">
        <f t="shared" si="6"/>
        <v>0</v>
      </c>
      <c r="K122" s="516" t="str">
        <f t="shared" si="7"/>
        <v>a1N36000002QfMmEAK</v>
      </c>
      <c r="L122" s="518" t="s">
        <v>930</v>
      </c>
      <c r="M122" s="514"/>
      <c r="N122" s="514"/>
      <c r="O122" s="47"/>
      <c r="AM122" s="6"/>
      <c r="AN122" s="6"/>
    </row>
    <row r="123" spans="1:40" ht="285.45" x14ac:dyDescent="0.45">
      <c r="A123" s="406">
        <v>5</v>
      </c>
      <c r="B123" s="425" t="str">
        <f t="shared" si="4"/>
        <v/>
      </c>
      <c r="C123" s="426" t="str">
        <f ca="1">TEXT(IFERROR(INDEX('Overview - Section A'!$A$45:$A$52,MATCH(G123,'Overview - Section A'!$U$45:$U$52,0)),""),"d-mmm-yy") &amp;" to " &amp; TEXT(IFERROR(INDEX('Overview - Section A'!$E$45:$E$52,MATCH(G123,'Overview - Section A'!$U$45:$U$52,0)),""),"d-mmm-yy")</f>
        <v>1-ene-24 to 31-dic-24</v>
      </c>
      <c r="D123" s="514"/>
      <c r="E123" s="514"/>
      <c r="F123" s="515"/>
      <c r="G123" s="516" t="s">
        <v>437</v>
      </c>
      <c r="H123" s="517"/>
      <c r="I123" s="516" t="b">
        <f t="shared" si="5"/>
        <v>1</v>
      </c>
      <c r="J123" s="516" t="b">
        <f t="shared" si="6"/>
        <v>0</v>
      </c>
      <c r="K123" s="516" t="str">
        <f t="shared" si="7"/>
        <v>a1N36000002QfMmEAK</v>
      </c>
      <c r="L123" s="518" t="s">
        <v>931</v>
      </c>
      <c r="M123" s="514"/>
      <c r="N123" s="514"/>
      <c r="O123" s="47"/>
      <c r="AM123" s="6"/>
      <c r="AN123" s="6"/>
    </row>
    <row r="124" spans="1:40" ht="285.45" x14ac:dyDescent="0.45">
      <c r="A124" s="406">
        <v>6</v>
      </c>
      <c r="B124" s="425" t="str">
        <f t="shared" si="4"/>
        <v/>
      </c>
      <c r="C124" s="426" t="str">
        <f ca="1">TEXT(IFERROR(INDEX('Overview - Section A'!$A$45:$A$52,MATCH(G124,'Overview - Section A'!$U$45:$U$52,0)),""),"d-mmm-yy") &amp;" to " &amp; TEXT(IFERROR(INDEX('Overview - Section A'!$E$45:$E$52,MATCH(G124,'Overview - Section A'!$U$45:$U$52,0)),""),"d-mmm-yy")</f>
        <v>1-ene-19 to 31-dic-19</v>
      </c>
      <c r="D124" s="514"/>
      <c r="E124" s="514"/>
      <c r="F124" s="515"/>
      <c r="G124" s="516" t="s">
        <v>427</v>
      </c>
      <c r="H124" s="517"/>
      <c r="I124" s="516" t="b">
        <f t="shared" si="5"/>
        <v>1</v>
      </c>
      <c r="J124" s="516" t="b">
        <f t="shared" si="6"/>
        <v>0</v>
      </c>
      <c r="K124" s="516" t="str">
        <f t="shared" si="7"/>
        <v>a1N36000002QfMnEAK</v>
      </c>
      <c r="L124" s="518" t="s">
        <v>932</v>
      </c>
      <c r="M124" s="514"/>
      <c r="N124" s="514"/>
      <c r="O124" s="47"/>
      <c r="AM124" s="6"/>
      <c r="AN124" s="6"/>
    </row>
    <row r="125" spans="1:40" ht="285.45" x14ac:dyDescent="0.45">
      <c r="A125" s="406">
        <v>6</v>
      </c>
      <c r="B125" s="425" t="str">
        <f t="shared" si="4"/>
        <v/>
      </c>
      <c r="C125" s="426" t="str">
        <f ca="1">TEXT(IFERROR(INDEX('Overview - Section A'!$A$45:$A$52,MATCH(G125,'Overview - Section A'!$U$45:$U$52,0)),""),"d-mmm-yy") &amp;" to " &amp; TEXT(IFERROR(INDEX('Overview - Section A'!$E$45:$E$52,MATCH(G125,'Overview - Section A'!$U$45:$U$52,0)),""),"d-mmm-yy")</f>
        <v>1-ene-20 to 31-dic-20</v>
      </c>
      <c r="D125" s="514"/>
      <c r="E125" s="514"/>
      <c r="F125" s="515"/>
      <c r="G125" s="516" t="s">
        <v>429</v>
      </c>
      <c r="H125" s="517"/>
      <c r="I125" s="516" t="b">
        <f t="shared" si="5"/>
        <v>1</v>
      </c>
      <c r="J125" s="516" t="b">
        <f t="shared" si="6"/>
        <v>0</v>
      </c>
      <c r="K125" s="516" t="str">
        <f t="shared" si="7"/>
        <v>a1N36000002QfMnEAK</v>
      </c>
      <c r="L125" s="518" t="s">
        <v>933</v>
      </c>
      <c r="M125" s="514"/>
      <c r="N125" s="514"/>
      <c r="O125" s="47"/>
      <c r="AM125" s="6"/>
      <c r="AN125" s="6"/>
    </row>
    <row r="126" spans="1:40" ht="285.45" x14ac:dyDescent="0.45">
      <c r="A126" s="406">
        <v>6</v>
      </c>
      <c r="B126" s="425" t="str">
        <f t="shared" si="4"/>
        <v/>
      </c>
      <c r="C126" s="426" t="str">
        <f ca="1">TEXT(IFERROR(INDEX('Overview - Section A'!$A$45:$A$52,MATCH(G126,'Overview - Section A'!$U$45:$U$52,0)),""),"d-mmm-yy") &amp;" to " &amp; TEXT(IFERROR(INDEX('Overview - Section A'!$E$45:$E$52,MATCH(G126,'Overview - Section A'!$U$45:$U$52,0)),""),"d-mmm-yy")</f>
        <v>1-ene-21 to 31-dic-21</v>
      </c>
      <c r="D126" s="514"/>
      <c r="E126" s="514"/>
      <c r="F126" s="515"/>
      <c r="G126" s="516" t="s">
        <v>431</v>
      </c>
      <c r="H126" s="517"/>
      <c r="I126" s="516" t="b">
        <f t="shared" si="5"/>
        <v>1</v>
      </c>
      <c r="J126" s="516" t="b">
        <f t="shared" si="6"/>
        <v>0</v>
      </c>
      <c r="K126" s="516" t="str">
        <f t="shared" si="7"/>
        <v>a1N36000002QfMnEAK</v>
      </c>
      <c r="L126" s="518" t="s">
        <v>934</v>
      </c>
      <c r="M126" s="514"/>
      <c r="N126" s="514"/>
      <c r="O126" s="47"/>
      <c r="AM126" s="6"/>
      <c r="AN126" s="6"/>
    </row>
    <row r="127" spans="1:40" ht="285.45" x14ac:dyDescent="0.45">
      <c r="A127" s="406">
        <v>6</v>
      </c>
      <c r="B127" s="425" t="str">
        <f t="shared" si="4"/>
        <v/>
      </c>
      <c r="C127" s="426" t="str">
        <f ca="1">TEXT(IFERROR(INDEX('Overview - Section A'!$A$45:$A$52,MATCH(G127,'Overview - Section A'!$U$45:$U$52,0)),""),"d-mmm-yy") &amp;" to " &amp; TEXT(IFERROR(INDEX('Overview - Section A'!$E$45:$E$52,MATCH(G127,'Overview - Section A'!$U$45:$U$52,0)),""),"d-mmm-yy")</f>
        <v>1-ene-22 to 31-dic-22</v>
      </c>
      <c r="D127" s="514"/>
      <c r="E127" s="514"/>
      <c r="F127" s="515"/>
      <c r="G127" s="516" t="s">
        <v>433</v>
      </c>
      <c r="H127" s="517"/>
      <c r="I127" s="516" t="b">
        <f t="shared" si="5"/>
        <v>1</v>
      </c>
      <c r="J127" s="516" t="b">
        <f t="shared" si="6"/>
        <v>0</v>
      </c>
      <c r="K127" s="516" t="str">
        <f t="shared" si="7"/>
        <v>a1N36000002QfMnEAK</v>
      </c>
      <c r="L127" s="518" t="s">
        <v>935</v>
      </c>
      <c r="M127" s="514"/>
      <c r="N127" s="514"/>
      <c r="O127" s="47"/>
      <c r="AM127" s="6"/>
      <c r="AN127" s="6"/>
    </row>
    <row r="128" spans="1:40" ht="285.45" x14ac:dyDescent="0.45">
      <c r="A128" s="406">
        <v>6</v>
      </c>
      <c r="B128" s="425" t="str">
        <f t="shared" si="4"/>
        <v/>
      </c>
      <c r="C128" s="426" t="str">
        <f ca="1">TEXT(IFERROR(INDEX('Overview - Section A'!$A$45:$A$52,MATCH(G128,'Overview - Section A'!$U$45:$U$52,0)),""),"d-mmm-yy") &amp;" to " &amp; TEXT(IFERROR(INDEX('Overview - Section A'!$E$45:$E$52,MATCH(G128,'Overview - Section A'!$U$45:$U$52,0)),""),"d-mmm-yy")</f>
        <v>1-ene-23 to 31-dic-23</v>
      </c>
      <c r="D128" s="514"/>
      <c r="E128" s="514"/>
      <c r="F128" s="515"/>
      <c r="G128" s="516" t="s">
        <v>435</v>
      </c>
      <c r="H128" s="517"/>
      <c r="I128" s="516" t="b">
        <f t="shared" si="5"/>
        <v>1</v>
      </c>
      <c r="J128" s="516" t="b">
        <f t="shared" si="6"/>
        <v>0</v>
      </c>
      <c r="K128" s="516" t="str">
        <f t="shared" si="7"/>
        <v>a1N36000002QfMnEAK</v>
      </c>
      <c r="L128" s="518" t="s">
        <v>936</v>
      </c>
      <c r="M128" s="514"/>
      <c r="N128" s="514"/>
      <c r="O128" s="47"/>
      <c r="AM128" s="6"/>
      <c r="AN128" s="6"/>
    </row>
    <row r="129" spans="1:40" ht="285.45" x14ac:dyDescent="0.45">
      <c r="A129" s="406">
        <v>6</v>
      </c>
      <c r="B129" s="425" t="str">
        <f t="shared" si="4"/>
        <v/>
      </c>
      <c r="C129" s="426" t="str">
        <f ca="1">TEXT(IFERROR(INDEX('Overview - Section A'!$A$45:$A$52,MATCH(G129,'Overview - Section A'!$U$45:$U$52,0)),""),"d-mmm-yy") &amp;" to " &amp; TEXT(IFERROR(INDEX('Overview - Section A'!$E$45:$E$52,MATCH(G129,'Overview - Section A'!$U$45:$U$52,0)),""),"d-mmm-yy")</f>
        <v>1-ene-24 to 31-dic-24</v>
      </c>
      <c r="D129" s="514"/>
      <c r="E129" s="514"/>
      <c r="F129" s="515"/>
      <c r="G129" s="516" t="s">
        <v>437</v>
      </c>
      <c r="H129" s="517"/>
      <c r="I129" s="516" t="b">
        <f t="shared" si="5"/>
        <v>1</v>
      </c>
      <c r="J129" s="516" t="b">
        <f t="shared" si="6"/>
        <v>0</v>
      </c>
      <c r="K129" s="516" t="str">
        <f t="shared" si="7"/>
        <v>a1N36000002QfMnEAK</v>
      </c>
      <c r="L129" s="518" t="s">
        <v>937</v>
      </c>
      <c r="M129" s="514"/>
      <c r="N129" s="514"/>
      <c r="O129" s="47"/>
      <c r="AM129" s="6"/>
      <c r="AN129" s="6"/>
    </row>
    <row r="130" spans="1:40" ht="285.45" x14ac:dyDescent="0.45">
      <c r="A130" s="406">
        <v>7</v>
      </c>
      <c r="B130" s="425" t="str">
        <f t="shared" si="4"/>
        <v/>
      </c>
      <c r="C130" s="426" t="str">
        <f ca="1">TEXT(IFERROR(INDEX('Overview - Section A'!$A$45:$A$52,MATCH(G130,'Overview - Section A'!$U$45:$U$52,0)),""),"d-mmm-yy") &amp;" to " &amp; TEXT(IFERROR(INDEX('Overview - Section A'!$E$45:$E$52,MATCH(G130,'Overview - Section A'!$U$45:$U$52,0)),""),"d-mmm-yy")</f>
        <v>1-ene-19 to 31-dic-19</v>
      </c>
      <c r="D130" s="514"/>
      <c r="E130" s="514"/>
      <c r="F130" s="515"/>
      <c r="G130" s="516" t="s">
        <v>427</v>
      </c>
      <c r="H130" s="517"/>
      <c r="I130" s="516" t="b">
        <f t="shared" si="5"/>
        <v>1</v>
      </c>
      <c r="J130" s="516" t="b">
        <f t="shared" si="6"/>
        <v>0</v>
      </c>
      <c r="K130" s="516" t="str">
        <f t="shared" si="7"/>
        <v>a1N36000002QfMoEAK</v>
      </c>
      <c r="L130" s="518" t="s">
        <v>938</v>
      </c>
      <c r="M130" s="514"/>
      <c r="N130" s="514"/>
      <c r="O130" s="47"/>
      <c r="AM130" s="6"/>
      <c r="AN130" s="6"/>
    </row>
    <row r="131" spans="1:40" ht="285.45" x14ac:dyDescent="0.45">
      <c r="A131" s="406">
        <v>7</v>
      </c>
      <c r="B131" s="425" t="str">
        <f t="shared" si="4"/>
        <v/>
      </c>
      <c r="C131" s="426" t="str">
        <f ca="1">TEXT(IFERROR(INDEX('Overview - Section A'!$A$45:$A$52,MATCH(G131,'Overview - Section A'!$U$45:$U$52,0)),""),"d-mmm-yy") &amp;" to " &amp; TEXT(IFERROR(INDEX('Overview - Section A'!$E$45:$E$52,MATCH(G131,'Overview - Section A'!$U$45:$U$52,0)),""),"d-mmm-yy")</f>
        <v>1-ene-20 to 31-dic-20</v>
      </c>
      <c r="D131" s="514"/>
      <c r="E131" s="514"/>
      <c r="F131" s="515"/>
      <c r="G131" s="516" t="s">
        <v>429</v>
      </c>
      <c r="H131" s="517"/>
      <c r="I131" s="516" t="b">
        <f t="shared" si="5"/>
        <v>1</v>
      </c>
      <c r="J131" s="516" t="b">
        <f t="shared" si="6"/>
        <v>0</v>
      </c>
      <c r="K131" s="516" t="str">
        <f t="shared" si="7"/>
        <v>a1N36000002QfMoEAK</v>
      </c>
      <c r="L131" s="518" t="s">
        <v>939</v>
      </c>
      <c r="M131" s="514"/>
      <c r="N131" s="514"/>
      <c r="O131" s="47"/>
      <c r="AM131" s="6"/>
      <c r="AN131" s="6"/>
    </row>
    <row r="132" spans="1:40" ht="285.45" x14ac:dyDescent="0.45">
      <c r="A132" s="406">
        <v>7</v>
      </c>
      <c r="B132" s="425" t="str">
        <f t="shared" si="4"/>
        <v/>
      </c>
      <c r="C132" s="426" t="str">
        <f ca="1">TEXT(IFERROR(INDEX('Overview - Section A'!$A$45:$A$52,MATCH(G132,'Overview - Section A'!$U$45:$U$52,0)),""),"d-mmm-yy") &amp;" to " &amp; TEXT(IFERROR(INDEX('Overview - Section A'!$E$45:$E$52,MATCH(G132,'Overview - Section A'!$U$45:$U$52,0)),""),"d-mmm-yy")</f>
        <v>1-ene-21 to 31-dic-21</v>
      </c>
      <c r="D132" s="514"/>
      <c r="E132" s="514"/>
      <c r="F132" s="515"/>
      <c r="G132" s="516" t="s">
        <v>431</v>
      </c>
      <c r="H132" s="517"/>
      <c r="I132" s="516" t="b">
        <f t="shared" si="5"/>
        <v>1</v>
      </c>
      <c r="J132" s="516" t="b">
        <f t="shared" si="6"/>
        <v>0</v>
      </c>
      <c r="K132" s="516" t="str">
        <f t="shared" si="7"/>
        <v>a1N36000002QfMoEAK</v>
      </c>
      <c r="L132" s="518" t="s">
        <v>940</v>
      </c>
      <c r="M132" s="514"/>
      <c r="N132" s="514"/>
      <c r="O132" s="47"/>
      <c r="AM132" s="6"/>
      <c r="AN132" s="6"/>
    </row>
    <row r="133" spans="1:40" ht="285.45" x14ac:dyDescent="0.45">
      <c r="A133" s="406">
        <v>7</v>
      </c>
      <c r="B133" s="425" t="str">
        <f t="shared" si="4"/>
        <v/>
      </c>
      <c r="C133" s="426" t="str">
        <f ca="1">TEXT(IFERROR(INDEX('Overview - Section A'!$A$45:$A$52,MATCH(G133,'Overview - Section A'!$U$45:$U$52,0)),""),"d-mmm-yy") &amp;" to " &amp; TEXT(IFERROR(INDEX('Overview - Section A'!$E$45:$E$52,MATCH(G133,'Overview - Section A'!$U$45:$U$52,0)),""),"d-mmm-yy")</f>
        <v>1-ene-22 to 31-dic-22</v>
      </c>
      <c r="D133" s="514"/>
      <c r="E133" s="514"/>
      <c r="F133" s="515"/>
      <c r="G133" s="516" t="s">
        <v>433</v>
      </c>
      <c r="H133" s="517"/>
      <c r="I133" s="516" t="b">
        <f t="shared" si="5"/>
        <v>1</v>
      </c>
      <c r="J133" s="516" t="b">
        <f t="shared" si="6"/>
        <v>0</v>
      </c>
      <c r="K133" s="516" t="str">
        <f t="shared" si="7"/>
        <v>a1N36000002QfMoEAK</v>
      </c>
      <c r="L133" s="518" t="s">
        <v>941</v>
      </c>
      <c r="M133" s="514"/>
      <c r="N133" s="514"/>
      <c r="O133" s="47"/>
      <c r="AM133" s="6"/>
      <c r="AN133" s="6"/>
    </row>
    <row r="134" spans="1:40" ht="285.45" x14ac:dyDescent="0.45">
      <c r="A134" s="406">
        <v>7</v>
      </c>
      <c r="B134" s="425" t="str">
        <f t="shared" si="4"/>
        <v/>
      </c>
      <c r="C134" s="426" t="str">
        <f ca="1">TEXT(IFERROR(INDEX('Overview - Section A'!$A$45:$A$52,MATCH(G134,'Overview - Section A'!$U$45:$U$52,0)),""),"d-mmm-yy") &amp;" to " &amp; TEXT(IFERROR(INDEX('Overview - Section A'!$E$45:$E$52,MATCH(G134,'Overview - Section A'!$U$45:$U$52,0)),""),"d-mmm-yy")</f>
        <v>1-ene-23 to 31-dic-23</v>
      </c>
      <c r="D134" s="514"/>
      <c r="E134" s="514"/>
      <c r="F134" s="515"/>
      <c r="G134" s="516" t="s">
        <v>435</v>
      </c>
      <c r="H134" s="517"/>
      <c r="I134" s="516" t="b">
        <f t="shared" si="5"/>
        <v>1</v>
      </c>
      <c r="J134" s="516" t="b">
        <f t="shared" si="6"/>
        <v>0</v>
      </c>
      <c r="K134" s="516" t="str">
        <f t="shared" si="7"/>
        <v>a1N36000002QfMoEAK</v>
      </c>
      <c r="L134" s="518" t="s">
        <v>942</v>
      </c>
      <c r="M134" s="514"/>
      <c r="N134" s="514"/>
      <c r="O134" s="47"/>
      <c r="AM134" s="6"/>
      <c r="AN134" s="6"/>
    </row>
    <row r="135" spans="1:40" ht="285.45" x14ac:dyDescent="0.45">
      <c r="A135" s="406">
        <v>7</v>
      </c>
      <c r="B135" s="425" t="str">
        <f t="shared" si="4"/>
        <v/>
      </c>
      <c r="C135" s="426" t="str">
        <f ca="1">TEXT(IFERROR(INDEX('Overview - Section A'!$A$45:$A$52,MATCH(G135,'Overview - Section A'!$U$45:$U$52,0)),""),"d-mmm-yy") &amp;" to " &amp; TEXT(IFERROR(INDEX('Overview - Section A'!$E$45:$E$52,MATCH(G135,'Overview - Section A'!$U$45:$U$52,0)),""),"d-mmm-yy")</f>
        <v>1-ene-24 to 31-dic-24</v>
      </c>
      <c r="D135" s="514"/>
      <c r="E135" s="514"/>
      <c r="F135" s="515"/>
      <c r="G135" s="516" t="s">
        <v>437</v>
      </c>
      <c r="H135" s="517"/>
      <c r="I135" s="516" t="b">
        <f t="shared" si="5"/>
        <v>1</v>
      </c>
      <c r="J135" s="516" t="b">
        <f t="shared" si="6"/>
        <v>0</v>
      </c>
      <c r="K135" s="516" t="str">
        <f t="shared" si="7"/>
        <v>a1N36000002QfMoEAK</v>
      </c>
      <c r="L135" s="518" t="s">
        <v>943</v>
      </c>
      <c r="M135" s="514"/>
      <c r="N135" s="514"/>
      <c r="O135" s="47"/>
      <c r="AM135" s="6"/>
      <c r="AN135" s="6"/>
    </row>
    <row r="136" spans="1:40" ht="285.45" x14ac:dyDescent="0.45">
      <c r="A136" s="406">
        <v>8</v>
      </c>
      <c r="B136" s="425" t="str">
        <f t="shared" si="4"/>
        <v/>
      </c>
      <c r="C136" s="426" t="str">
        <f ca="1">TEXT(IFERROR(INDEX('Overview - Section A'!$A$45:$A$52,MATCH(G136,'Overview - Section A'!$U$45:$U$52,0)),""),"d-mmm-yy") &amp;" to " &amp; TEXT(IFERROR(INDEX('Overview - Section A'!$E$45:$E$52,MATCH(G136,'Overview - Section A'!$U$45:$U$52,0)),""),"d-mmm-yy")</f>
        <v>1-ene-19 to 31-dic-19</v>
      </c>
      <c r="D136" s="514"/>
      <c r="E136" s="514"/>
      <c r="F136" s="515"/>
      <c r="G136" s="516" t="s">
        <v>427</v>
      </c>
      <c r="H136" s="517"/>
      <c r="I136" s="516" t="b">
        <f t="shared" si="5"/>
        <v>1</v>
      </c>
      <c r="J136" s="516" t="b">
        <f t="shared" si="6"/>
        <v>0</v>
      </c>
      <c r="K136" s="516" t="str">
        <f t="shared" si="7"/>
        <v>a1N36000002QfMpEAK</v>
      </c>
      <c r="L136" s="518" t="s">
        <v>944</v>
      </c>
      <c r="M136" s="514"/>
      <c r="N136" s="514"/>
      <c r="O136" s="47"/>
      <c r="AM136" s="6"/>
      <c r="AN136" s="6"/>
    </row>
    <row r="137" spans="1:40" ht="285.45" x14ac:dyDescent="0.45">
      <c r="A137" s="406">
        <v>8</v>
      </c>
      <c r="B137" s="425" t="str">
        <f t="shared" si="4"/>
        <v/>
      </c>
      <c r="C137" s="426" t="str">
        <f ca="1">TEXT(IFERROR(INDEX('Overview - Section A'!$A$45:$A$52,MATCH(G137,'Overview - Section A'!$U$45:$U$52,0)),""),"d-mmm-yy") &amp;" to " &amp; TEXT(IFERROR(INDEX('Overview - Section A'!$E$45:$E$52,MATCH(G137,'Overview - Section A'!$U$45:$U$52,0)),""),"d-mmm-yy")</f>
        <v>1-ene-20 to 31-dic-20</v>
      </c>
      <c r="D137" s="514"/>
      <c r="E137" s="514"/>
      <c r="F137" s="515"/>
      <c r="G137" s="516" t="s">
        <v>429</v>
      </c>
      <c r="H137" s="517"/>
      <c r="I137" s="516" t="b">
        <f t="shared" si="5"/>
        <v>1</v>
      </c>
      <c r="J137" s="516" t="b">
        <f t="shared" si="6"/>
        <v>0</v>
      </c>
      <c r="K137" s="516" t="str">
        <f t="shared" si="7"/>
        <v>a1N36000002QfMpEAK</v>
      </c>
      <c r="L137" s="518" t="s">
        <v>945</v>
      </c>
      <c r="M137" s="514"/>
      <c r="N137" s="514"/>
      <c r="O137" s="47"/>
      <c r="AM137" s="6"/>
      <c r="AN137" s="6"/>
    </row>
    <row r="138" spans="1:40" ht="285.45" x14ac:dyDescent="0.45">
      <c r="A138" s="406">
        <v>8</v>
      </c>
      <c r="B138" s="425" t="str">
        <f t="shared" si="4"/>
        <v/>
      </c>
      <c r="C138" s="426" t="str">
        <f ca="1">TEXT(IFERROR(INDEX('Overview - Section A'!$A$45:$A$52,MATCH(G138,'Overview - Section A'!$U$45:$U$52,0)),""),"d-mmm-yy") &amp;" to " &amp; TEXT(IFERROR(INDEX('Overview - Section A'!$E$45:$E$52,MATCH(G138,'Overview - Section A'!$U$45:$U$52,0)),""),"d-mmm-yy")</f>
        <v>1-ene-21 to 31-dic-21</v>
      </c>
      <c r="D138" s="514"/>
      <c r="E138" s="514"/>
      <c r="F138" s="515"/>
      <c r="G138" s="516" t="s">
        <v>431</v>
      </c>
      <c r="H138" s="517"/>
      <c r="I138" s="516" t="b">
        <f t="shared" si="5"/>
        <v>1</v>
      </c>
      <c r="J138" s="516" t="b">
        <f t="shared" si="6"/>
        <v>0</v>
      </c>
      <c r="K138" s="516" t="str">
        <f t="shared" si="7"/>
        <v>a1N36000002QfMpEAK</v>
      </c>
      <c r="L138" s="518" t="s">
        <v>946</v>
      </c>
      <c r="M138" s="514"/>
      <c r="N138" s="514"/>
      <c r="O138" s="47"/>
      <c r="AM138" s="6"/>
      <c r="AN138" s="6"/>
    </row>
    <row r="139" spans="1:40" ht="285.45" x14ac:dyDescent="0.45">
      <c r="A139" s="406">
        <v>8</v>
      </c>
      <c r="B139" s="425" t="str">
        <f t="shared" si="4"/>
        <v/>
      </c>
      <c r="C139" s="426" t="str">
        <f ca="1">TEXT(IFERROR(INDEX('Overview - Section A'!$A$45:$A$52,MATCH(G139,'Overview - Section A'!$U$45:$U$52,0)),""),"d-mmm-yy") &amp;" to " &amp; TEXT(IFERROR(INDEX('Overview - Section A'!$E$45:$E$52,MATCH(G139,'Overview - Section A'!$U$45:$U$52,0)),""),"d-mmm-yy")</f>
        <v>1-ene-22 to 31-dic-22</v>
      </c>
      <c r="D139" s="514"/>
      <c r="E139" s="514"/>
      <c r="F139" s="515"/>
      <c r="G139" s="516" t="s">
        <v>433</v>
      </c>
      <c r="H139" s="517"/>
      <c r="I139" s="516" t="b">
        <f t="shared" si="5"/>
        <v>1</v>
      </c>
      <c r="J139" s="516" t="b">
        <f t="shared" si="6"/>
        <v>0</v>
      </c>
      <c r="K139" s="516" t="str">
        <f t="shared" si="7"/>
        <v>a1N36000002QfMpEAK</v>
      </c>
      <c r="L139" s="518" t="s">
        <v>947</v>
      </c>
      <c r="M139" s="514"/>
      <c r="N139" s="514"/>
      <c r="O139" s="47"/>
      <c r="AM139" s="6"/>
      <c r="AN139" s="6"/>
    </row>
    <row r="140" spans="1:40" ht="285.45" x14ac:dyDescent="0.45">
      <c r="A140" s="406">
        <v>8</v>
      </c>
      <c r="B140" s="425" t="str">
        <f t="shared" si="4"/>
        <v/>
      </c>
      <c r="C140" s="426" t="str">
        <f ca="1">TEXT(IFERROR(INDEX('Overview - Section A'!$A$45:$A$52,MATCH(G140,'Overview - Section A'!$U$45:$U$52,0)),""),"d-mmm-yy") &amp;" to " &amp; TEXT(IFERROR(INDEX('Overview - Section A'!$E$45:$E$52,MATCH(G140,'Overview - Section A'!$U$45:$U$52,0)),""),"d-mmm-yy")</f>
        <v>1-ene-23 to 31-dic-23</v>
      </c>
      <c r="D140" s="514"/>
      <c r="E140" s="514"/>
      <c r="F140" s="515"/>
      <c r="G140" s="516" t="s">
        <v>435</v>
      </c>
      <c r="H140" s="517"/>
      <c r="I140" s="516" t="b">
        <f t="shared" si="5"/>
        <v>1</v>
      </c>
      <c r="J140" s="516" t="b">
        <f t="shared" si="6"/>
        <v>0</v>
      </c>
      <c r="K140" s="516" t="str">
        <f t="shared" si="7"/>
        <v>a1N36000002QfMpEAK</v>
      </c>
      <c r="L140" s="518" t="s">
        <v>948</v>
      </c>
      <c r="M140" s="514"/>
      <c r="N140" s="514"/>
      <c r="O140" s="47"/>
      <c r="AM140" s="6"/>
      <c r="AN140" s="6"/>
    </row>
    <row r="141" spans="1:40" ht="285.45" x14ac:dyDescent="0.45">
      <c r="A141" s="406">
        <v>8</v>
      </c>
      <c r="B141" s="425" t="str">
        <f t="shared" si="4"/>
        <v/>
      </c>
      <c r="C141" s="426" t="str">
        <f ca="1">TEXT(IFERROR(INDEX('Overview - Section A'!$A$45:$A$52,MATCH(G141,'Overview - Section A'!$U$45:$U$52,0)),""),"d-mmm-yy") &amp;" to " &amp; TEXT(IFERROR(INDEX('Overview - Section A'!$E$45:$E$52,MATCH(G141,'Overview - Section A'!$U$45:$U$52,0)),""),"d-mmm-yy")</f>
        <v>1-ene-24 to 31-dic-24</v>
      </c>
      <c r="D141" s="514"/>
      <c r="E141" s="514"/>
      <c r="F141" s="515"/>
      <c r="G141" s="516" t="s">
        <v>437</v>
      </c>
      <c r="H141" s="517"/>
      <c r="I141" s="516" t="b">
        <f t="shared" si="5"/>
        <v>1</v>
      </c>
      <c r="J141" s="516" t="b">
        <f t="shared" si="6"/>
        <v>0</v>
      </c>
      <c r="K141" s="516" t="str">
        <f t="shared" si="7"/>
        <v>a1N36000002QfMpEAK</v>
      </c>
      <c r="L141" s="518" t="s">
        <v>949</v>
      </c>
      <c r="M141" s="514"/>
      <c r="N141" s="514"/>
      <c r="O141" s="47"/>
      <c r="AM141" s="6"/>
      <c r="AN141" s="6"/>
    </row>
    <row r="142" spans="1:40" ht="285.45" x14ac:dyDescent="0.45">
      <c r="A142" s="406">
        <v>9</v>
      </c>
      <c r="B142" s="425" t="str">
        <f t="shared" si="4"/>
        <v/>
      </c>
      <c r="C142" s="426" t="str">
        <f ca="1">TEXT(IFERROR(INDEX('Overview - Section A'!$A$45:$A$52,MATCH(G142,'Overview - Section A'!$U$45:$U$52,0)),""),"d-mmm-yy") &amp;" to " &amp; TEXT(IFERROR(INDEX('Overview - Section A'!$E$45:$E$52,MATCH(G142,'Overview - Section A'!$U$45:$U$52,0)),""),"d-mmm-yy")</f>
        <v>1-ene-19 to 31-dic-19</v>
      </c>
      <c r="D142" s="514"/>
      <c r="E142" s="514"/>
      <c r="F142" s="515"/>
      <c r="G142" s="516" t="s">
        <v>427</v>
      </c>
      <c r="H142" s="517"/>
      <c r="I142" s="516" t="b">
        <f t="shared" si="5"/>
        <v>1</v>
      </c>
      <c r="J142" s="516" t="b">
        <f t="shared" si="6"/>
        <v>0</v>
      </c>
      <c r="K142" s="516" t="str">
        <f t="shared" si="7"/>
        <v>a1N36000002QfMqEAK</v>
      </c>
      <c r="L142" s="518" t="s">
        <v>950</v>
      </c>
      <c r="M142" s="514"/>
      <c r="N142" s="514"/>
      <c r="O142" s="47"/>
      <c r="AM142" s="6"/>
      <c r="AN142" s="6"/>
    </row>
    <row r="143" spans="1:40" ht="285.45" x14ac:dyDescent="0.45">
      <c r="A143" s="406">
        <v>9</v>
      </c>
      <c r="B143" s="425" t="str">
        <f t="shared" si="4"/>
        <v/>
      </c>
      <c r="C143" s="426" t="str">
        <f ca="1">TEXT(IFERROR(INDEX('Overview - Section A'!$A$45:$A$52,MATCH(G143,'Overview - Section A'!$U$45:$U$52,0)),""),"d-mmm-yy") &amp;" to " &amp; TEXT(IFERROR(INDEX('Overview - Section A'!$E$45:$E$52,MATCH(G143,'Overview - Section A'!$U$45:$U$52,0)),""),"d-mmm-yy")</f>
        <v>1-ene-20 to 31-dic-20</v>
      </c>
      <c r="D143" s="514"/>
      <c r="E143" s="514"/>
      <c r="F143" s="515"/>
      <c r="G143" s="516" t="s">
        <v>429</v>
      </c>
      <c r="H143" s="517"/>
      <c r="I143" s="516" t="b">
        <f t="shared" si="5"/>
        <v>1</v>
      </c>
      <c r="J143" s="516" t="b">
        <f t="shared" si="6"/>
        <v>0</v>
      </c>
      <c r="K143" s="516" t="str">
        <f t="shared" si="7"/>
        <v>a1N36000002QfMqEAK</v>
      </c>
      <c r="L143" s="518" t="s">
        <v>951</v>
      </c>
      <c r="M143" s="514"/>
      <c r="N143" s="514"/>
      <c r="O143" s="47"/>
      <c r="AM143" s="6"/>
      <c r="AN143" s="6"/>
    </row>
    <row r="144" spans="1:40" ht="285.45" x14ac:dyDescent="0.45">
      <c r="A144" s="406">
        <v>9</v>
      </c>
      <c r="B144" s="425" t="str">
        <f t="shared" si="4"/>
        <v/>
      </c>
      <c r="C144" s="426" t="str">
        <f ca="1">TEXT(IFERROR(INDEX('Overview - Section A'!$A$45:$A$52,MATCH(G144,'Overview - Section A'!$U$45:$U$52,0)),""),"d-mmm-yy") &amp;" to " &amp; TEXT(IFERROR(INDEX('Overview - Section A'!$E$45:$E$52,MATCH(G144,'Overview - Section A'!$U$45:$U$52,0)),""),"d-mmm-yy")</f>
        <v>1-ene-21 to 31-dic-21</v>
      </c>
      <c r="D144" s="514"/>
      <c r="E144" s="514"/>
      <c r="F144" s="515"/>
      <c r="G144" s="516" t="s">
        <v>431</v>
      </c>
      <c r="H144" s="517"/>
      <c r="I144" s="516" t="b">
        <f t="shared" si="5"/>
        <v>1</v>
      </c>
      <c r="J144" s="516" t="b">
        <f t="shared" si="6"/>
        <v>0</v>
      </c>
      <c r="K144" s="516" t="str">
        <f t="shared" si="7"/>
        <v>a1N36000002QfMqEAK</v>
      </c>
      <c r="L144" s="518" t="s">
        <v>952</v>
      </c>
      <c r="M144" s="514"/>
      <c r="N144" s="514"/>
      <c r="O144" s="47"/>
      <c r="AM144" s="6"/>
      <c r="AN144" s="6"/>
    </row>
    <row r="145" spans="1:40" ht="285.45" x14ac:dyDescent="0.45">
      <c r="A145" s="406">
        <v>9</v>
      </c>
      <c r="B145" s="425" t="str">
        <f t="shared" si="4"/>
        <v/>
      </c>
      <c r="C145" s="426" t="str">
        <f ca="1">TEXT(IFERROR(INDEX('Overview - Section A'!$A$45:$A$52,MATCH(G145,'Overview - Section A'!$U$45:$U$52,0)),""),"d-mmm-yy") &amp;" to " &amp; TEXT(IFERROR(INDEX('Overview - Section A'!$E$45:$E$52,MATCH(G145,'Overview - Section A'!$U$45:$U$52,0)),""),"d-mmm-yy")</f>
        <v>1-ene-22 to 31-dic-22</v>
      </c>
      <c r="D145" s="514"/>
      <c r="E145" s="514"/>
      <c r="F145" s="515"/>
      <c r="G145" s="516" t="s">
        <v>433</v>
      </c>
      <c r="H145" s="517"/>
      <c r="I145" s="516" t="b">
        <f t="shared" si="5"/>
        <v>1</v>
      </c>
      <c r="J145" s="516" t="b">
        <f t="shared" si="6"/>
        <v>0</v>
      </c>
      <c r="K145" s="516" t="str">
        <f t="shared" si="7"/>
        <v>a1N36000002QfMqEAK</v>
      </c>
      <c r="L145" s="518" t="s">
        <v>953</v>
      </c>
      <c r="M145" s="514"/>
      <c r="N145" s="514"/>
      <c r="O145" s="47"/>
      <c r="AM145" s="6"/>
      <c r="AN145" s="6"/>
    </row>
    <row r="146" spans="1:40" ht="285.45" x14ac:dyDescent="0.45">
      <c r="A146" s="406">
        <v>9</v>
      </c>
      <c r="B146" s="425" t="str">
        <f t="shared" si="4"/>
        <v/>
      </c>
      <c r="C146" s="426" t="str">
        <f ca="1">TEXT(IFERROR(INDEX('Overview - Section A'!$A$45:$A$52,MATCH(G146,'Overview - Section A'!$U$45:$U$52,0)),""),"d-mmm-yy") &amp;" to " &amp; TEXT(IFERROR(INDEX('Overview - Section A'!$E$45:$E$52,MATCH(G146,'Overview - Section A'!$U$45:$U$52,0)),""),"d-mmm-yy")</f>
        <v>1-ene-23 to 31-dic-23</v>
      </c>
      <c r="D146" s="514"/>
      <c r="E146" s="514"/>
      <c r="F146" s="515"/>
      <c r="G146" s="516" t="s">
        <v>435</v>
      </c>
      <c r="H146" s="517"/>
      <c r="I146" s="516" t="b">
        <f t="shared" si="5"/>
        <v>1</v>
      </c>
      <c r="J146" s="516" t="b">
        <f t="shared" si="6"/>
        <v>0</v>
      </c>
      <c r="K146" s="516" t="str">
        <f t="shared" si="7"/>
        <v>a1N36000002QfMqEAK</v>
      </c>
      <c r="L146" s="518" t="s">
        <v>954</v>
      </c>
      <c r="M146" s="514"/>
      <c r="N146" s="514"/>
      <c r="O146" s="47"/>
      <c r="AM146" s="6"/>
      <c r="AN146" s="6"/>
    </row>
    <row r="147" spans="1:40" ht="285.45" x14ac:dyDescent="0.45">
      <c r="A147" s="406">
        <v>9</v>
      </c>
      <c r="B147" s="425" t="str">
        <f t="shared" si="4"/>
        <v/>
      </c>
      <c r="C147" s="426" t="str">
        <f ca="1">TEXT(IFERROR(INDEX('Overview - Section A'!$A$45:$A$52,MATCH(G147,'Overview - Section A'!$U$45:$U$52,0)),""),"d-mmm-yy") &amp;" to " &amp; TEXT(IFERROR(INDEX('Overview - Section A'!$E$45:$E$52,MATCH(G147,'Overview - Section A'!$U$45:$U$52,0)),""),"d-mmm-yy")</f>
        <v>1-ene-24 to 31-dic-24</v>
      </c>
      <c r="D147" s="514"/>
      <c r="E147" s="514"/>
      <c r="F147" s="515"/>
      <c r="G147" s="516" t="s">
        <v>437</v>
      </c>
      <c r="H147" s="517"/>
      <c r="I147" s="516" t="b">
        <f t="shared" si="5"/>
        <v>1</v>
      </c>
      <c r="J147" s="516" t="b">
        <f t="shared" si="6"/>
        <v>0</v>
      </c>
      <c r="K147" s="516" t="str">
        <f t="shared" si="7"/>
        <v>a1N36000002QfMqEAK</v>
      </c>
      <c r="L147" s="518" t="s">
        <v>955</v>
      </c>
      <c r="M147" s="514"/>
      <c r="N147" s="514"/>
      <c r="O147" s="47"/>
      <c r="AM147" s="6"/>
      <c r="AN147" s="6"/>
    </row>
    <row r="148" spans="1:40" ht="285.45" x14ac:dyDescent="0.45">
      <c r="A148" s="406">
        <v>10</v>
      </c>
      <c r="B148" s="425" t="str">
        <f t="shared" si="4"/>
        <v/>
      </c>
      <c r="C148" s="426" t="str">
        <f ca="1">TEXT(IFERROR(INDEX('Overview - Section A'!$A$45:$A$52,MATCH(G148,'Overview - Section A'!$U$45:$U$52,0)),""),"d-mmm-yy") &amp;" to " &amp; TEXT(IFERROR(INDEX('Overview - Section A'!$E$45:$E$52,MATCH(G148,'Overview - Section A'!$U$45:$U$52,0)),""),"d-mmm-yy")</f>
        <v>1-ene-19 to 31-dic-19</v>
      </c>
      <c r="D148" s="514"/>
      <c r="E148" s="514"/>
      <c r="F148" s="515"/>
      <c r="G148" s="516" t="s">
        <v>427</v>
      </c>
      <c r="H148" s="517"/>
      <c r="I148" s="516" t="b">
        <f t="shared" si="5"/>
        <v>1</v>
      </c>
      <c r="J148" s="516" t="b">
        <f t="shared" si="6"/>
        <v>0</v>
      </c>
      <c r="K148" s="516" t="str">
        <f t="shared" si="7"/>
        <v>a1N36000002QfMrEAK</v>
      </c>
      <c r="L148" s="518" t="s">
        <v>956</v>
      </c>
      <c r="M148" s="514"/>
      <c r="N148" s="514"/>
      <c r="O148" s="47"/>
      <c r="AM148" s="6"/>
      <c r="AN148" s="6"/>
    </row>
    <row r="149" spans="1:40" ht="285.45" x14ac:dyDescent="0.45">
      <c r="A149" s="406">
        <v>10</v>
      </c>
      <c r="B149" s="425" t="str">
        <f t="shared" si="4"/>
        <v/>
      </c>
      <c r="C149" s="426" t="str">
        <f ca="1">TEXT(IFERROR(INDEX('Overview - Section A'!$A$45:$A$52,MATCH(G149,'Overview - Section A'!$U$45:$U$52,0)),""),"d-mmm-yy") &amp;" to " &amp; TEXT(IFERROR(INDEX('Overview - Section A'!$E$45:$E$52,MATCH(G149,'Overview - Section A'!$U$45:$U$52,0)),""),"d-mmm-yy")</f>
        <v>1-ene-20 to 31-dic-20</v>
      </c>
      <c r="D149" s="514"/>
      <c r="E149" s="514"/>
      <c r="F149" s="515"/>
      <c r="G149" s="516" t="s">
        <v>429</v>
      </c>
      <c r="H149" s="517"/>
      <c r="I149" s="516" t="b">
        <f t="shared" si="5"/>
        <v>1</v>
      </c>
      <c r="J149" s="516" t="b">
        <f t="shared" si="6"/>
        <v>0</v>
      </c>
      <c r="K149" s="516" t="str">
        <f t="shared" si="7"/>
        <v>a1N36000002QfMrEAK</v>
      </c>
      <c r="L149" s="518" t="s">
        <v>957</v>
      </c>
      <c r="M149" s="514"/>
      <c r="N149" s="514"/>
      <c r="O149" s="47"/>
      <c r="AM149" s="6"/>
      <c r="AN149" s="6"/>
    </row>
    <row r="150" spans="1:40" ht="285.45" x14ac:dyDescent="0.45">
      <c r="A150" s="406">
        <v>10</v>
      </c>
      <c r="B150" s="425" t="str">
        <f t="shared" si="4"/>
        <v/>
      </c>
      <c r="C150" s="426" t="str">
        <f ca="1">TEXT(IFERROR(INDEX('Overview - Section A'!$A$45:$A$52,MATCH(G150,'Overview - Section A'!$U$45:$U$52,0)),""),"d-mmm-yy") &amp;" to " &amp; TEXT(IFERROR(INDEX('Overview - Section A'!$E$45:$E$52,MATCH(G150,'Overview - Section A'!$U$45:$U$52,0)),""),"d-mmm-yy")</f>
        <v>1-ene-21 to 31-dic-21</v>
      </c>
      <c r="D150" s="514"/>
      <c r="E150" s="514"/>
      <c r="F150" s="515"/>
      <c r="G150" s="516" t="s">
        <v>431</v>
      </c>
      <c r="H150" s="517"/>
      <c r="I150" s="516" t="b">
        <f t="shared" si="5"/>
        <v>1</v>
      </c>
      <c r="J150" s="516" t="b">
        <f t="shared" si="6"/>
        <v>0</v>
      </c>
      <c r="K150" s="516" t="str">
        <f t="shared" si="7"/>
        <v>a1N36000002QfMrEAK</v>
      </c>
      <c r="L150" s="518" t="s">
        <v>958</v>
      </c>
      <c r="M150" s="514"/>
      <c r="N150" s="514"/>
      <c r="O150" s="47"/>
      <c r="AM150" s="6"/>
      <c r="AN150" s="6"/>
    </row>
    <row r="151" spans="1:40" ht="285.45" x14ac:dyDescent="0.45">
      <c r="A151" s="406">
        <v>10</v>
      </c>
      <c r="B151" s="425" t="str">
        <f t="shared" si="4"/>
        <v/>
      </c>
      <c r="C151" s="426" t="str">
        <f ca="1">TEXT(IFERROR(INDEX('Overview - Section A'!$A$45:$A$52,MATCH(G151,'Overview - Section A'!$U$45:$U$52,0)),""),"d-mmm-yy") &amp;" to " &amp; TEXT(IFERROR(INDEX('Overview - Section A'!$E$45:$E$52,MATCH(G151,'Overview - Section A'!$U$45:$U$52,0)),""),"d-mmm-yy")</f>
        <v>1-ene-22 to 31-dic-22</v>
      </c>
      <c r="D151" s="514"/>
      <c r="E151" s="514"/>
      <c r="F151" s="515"/>
      <c r="G151" s="516" t="s">
        <v>433</v>
      </c>
      <c r="H151" s="517"/>
      <c r="I151" s="516" t="b">
        <f t="shared" si="5"/>
        <v>1</v>
      </c>
      <c r="J151" s="516" t="b">
        <f t="shared" si="6"/>
        <v>0</v>
      </c>
      <c r="K151" s="516" t="str">
        <f t="shared" si="7"/>
        <v>a1N36000002QfMrEAK</v>
      </c>
      <c r="L151" s="518" t="s">
        <v>959</v>
      </c>
      <c r="M151" s="514"/>
      <c r="N151" s="514"/>
      <c r="O151" s="47"/>
      <c r="AM151" s="6"/>
      <c r="AN151" s="6"/>
    </row>
    <row r="152" spans="1:40" ht="285.45" x14ac:dyDescent="0.45">
      <c r="A152" s="406">
        <v>10</v>
      </c>
      <c r="B152" s="425" t="str">
        <f t="shared" si="4"/>
        <v/>
      </c>
      <c r="C152" s="426" t="str">
        <f ca="1">TEXT(IFERROR(INDEX('Overview - Section A'!$A$45:$A$52,MATCH(G152,'Overview - Section A'!$U$45:$U$52,0)),""),"d-mmm-yy") &amp;" to " &amp; TEXT(IFERROR(INDEX('Overview - Section A'!$E$45:$E$52,MATCH(G152,'Overview - Section A'!$U$45:$U$52,0)),""),"d-mmm-yy")</f>
        <v>1-ene-23 to 31-dic-23</v>
      </c>
      <c r="D152" s="514"/>
      <c r="E152" s="514"/>
      <c r="F152" s="515"/>
      <c r="G152" s="516" t="s">
        <v>435</v>
      </c>
      <c r="H152" s="517"/>
      <c r="I152" s="516" t="b">
        <f t="shared" si="5"/>
        <v>1</v>
      </c>
      <c r="J152" s="516" t="b">
        <f t="shared" si="6"/>
        <v>0</v>
      </c>
      <c r="K152" s="516" t="str">
        <f t="shared" si="7"/>
        <v>a1N36000002QfMrEAK</v>
      </c>
      <c r="L152" s="518" t="s">
        <v>960</v>
      </c>
      <c r="M152" s="514"/>
      <c r="N152" s="514"/>
      <c r="O152" s="47"/>
      <c r="AM152" s="6"/>
      <c r="AN152" s="6"/>
    </row>
    <row r="153" spans="1:40" ht="285.45" x14ac:dyDescent="0.45">
      <c r="A153" s="406">
        <v>10</v>
      </c>
      <c r="B153" s="425" t="str">
        <f t="shared" si="4"/>
        <v/>
      </c>
      <c r="C153" s="426" t="str">
        <f ca="1">TEXT(IFERROR(INDEX('Overview - Section A'!$A$45:$A$52,MATCH(G153,'Overview - Section A'!$U$45:$U$52,0)),""),"d-mmm-yy") &amp;" to " &amp; TEXT(IFERROR(INDEX('Overview - Section A'!$E$45:$E$52,MATCH(G153,'Overview - Section A'!$U$45:$U$52,0)),""),"d-mmm-yy")</f>
        <v>1-ene-24 to 31-dic-24</v>
      </c>
      <c r="D153" s="514"/>
      <c r="E153" s="514"/>
      <c r="F153" s="515"/>
      <c r="G153" s="516" t="s">
        <v>437</v>
      </c>
      <c r="H153" s="517"/>
      <c r="I153" s="516" t="b">
        <f t="shared" si="5"/>
        <v>1</v>
      </c>
      <c r="J153" s="516" t="b">
        <f t="shared" si="6"/>
        <v>0</v>
      </c>
      <c r="K153" s="516" t="str">
        <f t="shared" si="7"/>
        <v>a1N36000002QfMrEAK</v>
      </c>
      <c r="L153" s="518" t="s">
        <v>961</v>
      </c>
      <c r="M153" s="514"/>
      <c r="N153" s="514"/>
      <c r="O153" s="47"/>
      <c r="AM153" s="6"/>
      <c r="AN153" s="6"/>
    </row>
    <row r="154" spans="1:40" ht="285.45" x14ac:dyDescent="0.45">
      <c r="A154" s="406">
        <v>11</v>
      </c>
      <c r="B154" s="425" t="str">
        <f t="shared" si="4"/>
        <v/>
      </c>
      <c r="C154" s="426" t="str">
        <f ca="1">TEXT(IFERROR(INDEX('Overview - Section A'!$A$45:$A$52,MATCH(G154,'Overview - Section A'!$U$45:$U$52,0)),""),"d-mmm-yy") &amp;" to " &amp; TEXT(IFERROR(INDEX('Overview - Section A'!$E$45:$E$52,MATCH(G154,'Overview - Section A'!$U$45:$U$52,0)),""),"d-mmm-yy")</f>
        <v>1-ene-19 to 31-dic-19</v>
      </c>
      <c r="D154" s="514"/>
      <c r="E154" s="514"/>
      <c r="F154" s="515"/>
      <c r="G154" s="516" t="s">
        <v>427</v>
      </c>
      <c r="H154" s="517"/>
      <c r="I154" s="516" t="b">
        <f t="shared" si="5"/>
        <v>1</v>
      </c>
      <c r="J154" s="516" t="b">
        <f t="shared" si="6"/>
        <v>0</v>
      </c>
      <c r="K154" s="516" t="str">
        <f t="shared" si="7"/>
        <v>a1N36000002QfMsEAK</v>
      </c>
      <c r="L154" s="518" t="s">
        <v>962</v>
      </c>
      <c r="M154" s="514"/>
      <c r="N154" s="514"/>
      <c r="O154" s="47"/>
      <c r="AM154" s="6"/>
      <c r="AN154" s="6"/>
    </row>
    <row r="155" spans="1:40" ht="285.45" x14ac:dyDescent="0.45">
      <c r="A155" s="406">
        <v>11</v>
      </c>
      <c r="B155" s="425" t="str">
        <f t="shared" si="4"/>
        <v/>
      </c>
      <c r="C155" s="426" t="str">
        <f ca="1">TEXT(IFERROR(INDEX('Overview - Section A'!$A$45:$A$52,MATCH(G155,'Overview - Section A'!$U$45:$U$52,0)),""),"d-mmm-yy") &amp;" to " &amp; TEXT(IFERROR(INDEX('Overview - Section A'!$E$45:$E$52,MATCH(G155,'Overview - Section A'!$U$45:$U$52,0)),""),"d-mmm-yy")</f>
        <v>1-ene-20 to 31-dic-20</v>
      </c>
      <c r="D155" s="514"/>
      <c r="E155" s="514"/>
      <c r="F155" s="515"/>
      <c r="G155" s="516" t="s">
        <v>429</v>
      </c>
      <c r="H155" s="517"/>
      <c r="I155" s="516" t="b">
        <f t="shared" si="5"/>
        <v>1</v>
      </c>
      <c r="J155" s="516" t="b">
        <f t="shared" si="6"/>
        <v>0</v>
      </c>
      <c r="K155" s="516" t="str">
        <f t="shared" si="7"/>
        <v>a1N36000002QfMsEAK</v>
      </c>
      <c r="L155" s="518" t="s">
        <v>963</v>
      </c>
      <c r="M155" s="514"/>
      <c r="N155" s="514"/>
      <c r="O155" s="47"/>
      <c r="AM155" s="6"/>
      <c r="AN155" s="6"/>
    </row>
    <row r="156" spans="1:40" ht="285.45" x14ac:dyDescent="0.45">
      <c r="A156" s="406">
        <v>11</v>
      </c>
      <c r="B156" s="425" t="str">
        <f t="shared" si="4"/>
        <v/>
      </c>
      <c r="C156" s="426" t="str">
        <f ca="1">TEXT(IFERROR(INDEX('Overview - Section A'!$A$45:$A$52,MATCH(G156,'Overview - Section A'!$U$45:$U$52,0)),""),"d-mmm-yy") &amp;" to " &amp; TEXT(IFERROR(INDEX('Overview - Section A'!$E$45:$E$52,MATCH(G156,'Overview - Section A'!$U$45:$U$52,0)),""),"d-mmm-yy")</f>
        <v>1-ene-21 to 31-dic-21</v>
      </c>
      <c r="D156" s="514"/>
      <c r="E156" s="514"/>
      <c r="F156" s="515"/>
      <c r="G156" s="516" t="s">
        <v>431</v>
      </c>
      <c r="H156" s="517"/>
      <c r="I156" s="516" t="b">
        <f t="shared" si="5"/>
        <v>1</v>
      </c>
      <c r="J156" s="516" t="b">
        <f t="shared" si="6"/>
        <v>0</v>
      </c>
      <c r="K156" s="516" t="str">
        <f t="shared" si="7"/>
        <v>a1N36000002QfMsEAK</v>
      </c>
      <c r="L156" s="518" t="s">
        <v>964</v>
      </c>
      <c r="M156" s="514"/>
      <c r="N156" s="514"/>
      <c r="O156" s="47"/>
      <c r="AM156" s="6"/>
      <c r="AN156" s="6"/>
    </row>
    <row r="157" spans="1:40" ht="285.45" x14ac:dyDescent="0.45">
      <c r="A157" s="406">
        <v>11</v>
      </c>
      <c r="B157" s="425" t="str">
        <f t="shared" si="4"/>
        <v/>
      </c>
      <c r="C157" s="426" t="str">
        <f ca="1">TEXT(IFERROR(INDEX('Overview - Section A'!$A$45:$A$52,MATCH(G157,'Overview - Section A'!$U$45:$U$52,0)),""),"d-mmm-yy") &amp;" to " &amp; TEXT(IFERROR(INDEX('Overview - Section A'!$E$45:$E$52,MATCH(G157,'Overview - Section A'!$U$45:$U$52,0)),""),"d-mmm-yy")</f>
        <v>1-ene-22 to 31-dic-22</v>
      </c>
      <c r="D157" s="514"/>
      <c r="E157" s="514"/>
      <c r="F157" s="515"/>
      <c r="G157" s="516" t="s">
        <v>433</v>
      </c>
      <c r="H157" s="517"/>
      <c r="I157" s="516" t="b">
        <f t="shared" si="5"/>
        <v>1</v>
      </c>
      <c r="J157" s="516" t="b">
        <f t="shared" si="6"/>
        <v>0</v>
      </c>
      <c r="K157" s="516" t="str">
        <f t="shared" si="7"/>
        <v>a1N36000002QfMsEAK</v>
      </c>
      <c r="L157" s="518" t="s">
        <v>965</v>
      </c>
      <c r="M157" s="514"/>
      <c r="N157" s="514"/>
      <c r="O157" s="47"/>
      <c r="AM157" s="6"/>
      <c r="AN157" s="6"/>
    </row>
    <row r="158" spans="1:40" ht="285.45" x14ac:dyDescent="0.45">
      <c r="A158" s="406">
        <v>11</v>
      </c>
      <c r="B158" s="425" t="str">
        <f t="shared" ref="B158:B221" si="8">IF(A158=A157,"",IF(VLOOKUP(A158,$A$8:$D$90,4,FALSE)=0,"",VLOOKUP(A158,$A$8:$D$90,4,FALSE)))</f>
        <v/>
      </c>
      <c r="C158" s="426" t="str">
        <f ca="1">TEXT(IFERROR(INDEX('Overview - Section A'!$A$45:$A$52,MATCH(G158,'Overview - Section A'!$U$45:$U$52,0)),""),"d-mmm-yy") &amp;" to " &amp; TEXT(IFERROR(INDEX('Overview - Section A'!$E$45:$E$52,MATCH(G158,'Overview - Section A'!$U$45:$U$52,0)),""),"d-mmm-yy")</f>
        <v>1-ene-23 to 31-dic-23</v>
      </c>
      <c r="D158" s="514"/>
      <c r="E158" s="514"/>
      <c r="F158" s="515"/>
      <c r="G158" s="516" t="s">
        <v>435</v>
      </c>
      <c r="H158" s="517"/>
      <c r="I158" s="516" t="b">
        <f t="shared" ref="I158:I221" si="9">IFERROR(TRUE,FALSE)</f>
        <v>1</v>
      </c>
      <c r="J158" s="516" t="b">
        <f t="shared" ref="J158:J221" si="10">IFERROR(IF(VLOOKUP(A158,$A$8:$D$90,4,FALSE)&lt;&gt;"",TRUE,FALSE),FALSE)</f>
        <v>0</v>
      </c>
      <c r="K158" s="516" t="str">
        <f t="shared" ref="K158:K221" si="11">IFERROR(VLOOKUP(A158,$A$8:$T$90,20,FALSE),"")</f>
        <v>a1N36000002QfMsEAK</v>
      </c>
      <c r="L158" s="518" t="s">
        <v>966</v>
      </c>
      <c r="M158" s="514"/>
      <c r="N158" s="514"/>
      <c r="O158" s="47"/>
      <c r="AM158" s="6"/>
      <c r="AN158" s="6"/>
    </row>
    <row r="159" spans="1:40" ht="285.45" x14ac:dyDescent="0.45">
      <c r="A159" s="406">
        <v>11</v>
      </c>
      <c r="B159" s="425" t="str">
        <f t="shared" si="8"/>
        <v/>
      </c>
      <c r="C159" s="426" t="str">
        <f ca="1">TEXT(IFERROR(INDEX('Overview - Section A'!$A$45:$A$52,MATCH(G159,'Overview - Section A'!$U$45:$U$52,0)),""),"d-mmm-yy") &amp;" to " &amp; TEXT(IFERROR(INDEX('Overview - Section A'!$E$45:$E$52,MATCH(G159,'Overview - Section A'!$U$45:$U$52,0)),""),"d-mmm-yy")</f>
        <v>1-ene-24 to 31-dic-24</v>
      </c>
      <c r="D159" s="514"/>
      <c r="E159" s="514"/>
      <c r="F159" s="515"/>
      <c r="G159" s="516" t="s">
        <v>437</v>
      </c>
      <c r="H159" s="517"/>
      <c r="I159" s="516" t="b">
        <f t="shared" si="9"/>
        <v>1</v>
      </c>
      <c r="J159" s="516" t="b">
        <f t="shared" si="10"/>
        <v>0</v>
      </c>
      <c r="K159" s="516" t="str">
        <f t="shared" si="11"/>
        <v>a1N36000002QfMsEAK</v>
      </c>
      <c r="L159" s="518" t="s">
        <v>967</v>
      </c>
      <c r="M159" s="514"/>
      <c r="N159" s="514"/>
      <c r="O159" s="47"/>
      <c r="AM159" s="6"/>
      <c r="AN159" s="6"/>
    </row>
    <row r="160" spans="1:40" ht="285.45" x14ac:dyDescent="0.45">
      <c r="A160" s="406">
        <v>12</v>
      </c>
      <c r="B160" s="425" t="str">
        <f t="shared" si="8"/>
        <v/>
      </c>
      <c r="C160" s="426" t="str">
        <f ca="1">TEXT(IFERROR(INDEX('Overview - Section A'!$A$45:$A$52,MATCH(G160,'Overview - Section A'!$U$45:$U$52,0)),""),"d-mmm-yy") &amp;" to " &amp; TEXT(IFERROR(INDEX('Overview - Section A'!$E$45:$E$52,MATCH(G160,'Overview - Section A'!$U$45:$U$52,0)),""),"d-mmm-yy")</f>
        <v>1-ene-19 to 31-dic-19</v>
      </c>
      <c r="D160" s="514"/>
      <c r="E160" s="514"/>
      <c r="F160" s="515"/>
      <c r="G160" s="516" t="s">
        <v>427</v>
      </c>
      <c r="H160" s="517"/>
      <c r="I160" s="516" t="b">
        <f t="shared" si="9"/>
        <v>1</v>
      </c>
      <c r="J160" s="516" t="b">
        <f t="shared" si="10"/>
        <v>0</v>
      </c>
      <c r="K160" s="516" t="str">
        <f t="shared" si="11"/>
        <v>a1N36000002QfMtEAK</v>
      </c>
      <c r="L160" s="518" t="s">
        <v>968</v>
      </c>
      <c r="M160" s="514"/>
      <c r="N160" s="514"/>
      <c r="O160" s="47"/>
      <c r="AM160" s="6"/>
      <c r="AN160" s="6"/>
    </row>
    <row r="161" spans="1:40" ht="285.45" x14ac:dyDescent="0.45">
      <c r="A161" s="406">
        <v>12</v>
      </c>
      <c r="B161" s="425" t="str">
        <f t="shared" si="8"/>
        <v/>
      </c>
      <c r="C161" s="426" t="str">
        <f ca="1">TEXT(IFERROR(INDEX('Overview - Section A'!$A$45:$A$52,MATCH(G161,'Overview - Section A'!$U$45:$U$52,0)),""),"d-mmm-yy") &amp;" to " &amp; TEXT(IFERROR(INDEX('Overview - Section A'!$E$45:$E$52,MATCH(G161,'Overview - Section A'!$U$45:$U$52,0)),""),"d-mmm-yy")</f>
        <v>1-ene-20 to 31-dic-20</v>
      </c>
      <c r="D161" s="514"/>
      <c r="E161" s="514"/>
      <c r="F161" s="515"/>
      <c r="G161" s="516" t="s">
        <v>429</v>
      </c>
      <c r="H161" s="517"/>
      <c r="I161" s="516" t="b">
        <f t="shared" si="9"/>
        <v>1</v>
      </c>
      <c r="J161" s="516" t="b">
        <f t="shared" si="10"/>
        <v>0</v>
      </c>
      <c r="K161" s="516" t="str">
        <f t="shared" si="11"/>
        <v>a1N36000002QfMtEAK</v>
      </c>
      <c r="L161" s="518" t="s">
        <v>969</v>
      </c>
      <c r="M161" s="514"/>
      <c r="N161" s="514"/>
      <c r="O161" s="47"/>
      <c r="AM161" s="6"/>
      <c r="AN161" s="6"/>
    </row>
    <row r="162" spans="1:40" ht="285.45" x14ac:dyDescent="0.45">
      <c r="A162" s="406">
        <v>12</v>
      </c>
      <c r="B162" s="425" t="str">
        <f t="shared" si="8"/>
        <v/>
      </c>
      <c r="C162" s="426" t="str">
        <f ca="1">TEXT(IFERROR(INDEX('Overview - Section A'!$A$45:$A$52,MATCH(G162,'Overview - Section A'!$U$45:$U$52,0)),""),"d-mmm-yy") &amp;" to " &amp; TEXT(IFERROR(INDEX('Overview - Section A'!$E$45:$E$52,MATCH(G162,'Overview - Section A'!$U$45:$U$52,0)),""),"d-mmm-yy")</f>
        <v>1-ene-21 to 31-dic-21</v>
      </c>
      <c r="D162" s="514"/>
      <c r="E162" s="514"/>
      <c r="F162" s="515"/>
      <c r="G162" s="516" t="s">
        <v>431</v>
      </c>
      <c r="H162" s="517"/>
      <c r="I162" s="516" t="b">
        <f t="shared" si="9"/>
        <v>1</v>
      </c>
      <c r="J162" s="516" t="b">
        <f t="shared" si="10"/>
        <v>0</v>
      </c>
      <c r="K162" s="516" t="str">
        <f t="shared" si="11"/>
        <v>a1N36000002QfMtEAK</v>
      </c>
      <c r="L162" s="518" t="s">
        <v>970</v>
      </c>
      <c r="M162" s="514"/>
      <c r="N162" s="514"/>
      <c r="O162" s="47"/>
      <c r="AM162" s="6"/>
      <c r="AN162" s="6"/>
    </row>
    <row r="163" spans="1:40" ht="285.45" x14ac:dyDescent="0.45">
      <c r="A163" s="406">
        <v>12</v>
      </c>
      <c r="B163" s="425" t="str">
        <f t="shared" si="8"/>
        <v/>
      </c>
      <c r="C163" s="426" t="str">
        <f ca="1">TEXT(IFERROR(INDEX('Overview - Section A'!$A$45:$A$52,MATCH(G163,'Overview - Section A'!$U$45:$U$52,0)),""),"d-mmm-yy") &amp;" to " &amp; TEXT(IFERROR(INDEX('Overview - Section A'!$E$45:$E$52,MATCH(G163,'Overview - Section A'!$U$45:$U$52,0)),""),"d-mmm-yy")</f>
        <v>1-ene-22 to 31-dic-22</v>
      </c>
      <c r="D163" s="514"/>
      <c r="E163" s="514"/>
      <c r="F163" s="515"/>
      <c r="G163" s="516" t="s">
        <v>433</v>
      </c>
      <c r="H163" s="517"/>
      <c r="I163" s="516" t="b">
        <f t="shared" si="9"/>
        <v>1</v>
      </c>
      <c r="J163" s="516" t="b">
        <f t="shared" si="10"/>
        <v>0</v>
      </c>
      <c r="K163" s="516" t="str">
        <f t="shared" si="11"/>
        <v>a1N36000002QfMtEAK</v>
      </c>
      <c r="L163" s="518" t="s">
        <v>971</v>
      </c>
      <c r="M163" s="514"/>
      <c r="N163" s="514"/>
      <c r="O163" s="47"/>
      <c r="AM163" s="6"/>
      <c r="AN163" s="6"/>
    </row>
    <row r="164" spans="1:40" ht="285.45" x14ac:dyDescent="0.45">
      <c r="A164" s="406">
        <v>12</v>
      </c>
      <c r="B164" s="425" t="str">
        <f t="shared" si="8"/>
        <v/>
      </c>
      <c r="C164" s="426" t="str">
        <f ca="1">TEXT(IFERROR(INDEX('Overview - Section A'!$A$45:$A$52,MATCH(G164,'Overview - Section A'!$U$45:$U$52,0)),""),"d-mmm-yy") &amp;" to " &amp; TEXT(IFERROR(INDEX('Overview - Section A'!$E$45:$E$52,MATCH(G164,'Overview - Section A'!$U$45:$U$52,0)),""),"d-mmm-yy")</f>
        <v>1-ene-23 to 31-dic-23</v>
      </c>
      <c r="D164" s="514"/>
      <c r="E164" s="514"/>
      <c r="F164" s="515"/>
      <c r="G164" s="516" t="s">
        <v>435</v>
      </c>
      <c r="H164" s="517"/>
      <c r="I164" s="516" t="b">
        <f t="shared" si="9"/>
        <v>1</v>
      </c>
      <c r="J164" s="516" t="b">
        <f t="shared" si="10"/>
        <v>0</v>
      </c>
      <c r="K164" s="516" t="str">
        <f t="shared" si="11"/>
        <v>a1N36000002QfMtEAK</v>
      </c>
      <c r="L164" s="518" t="s">
        <v>972</v>
      </c>
      <c r="M164" s="514"/>
      <c r="N164" s="514"/>
      <c r="O164" s="47"/>
      <c r="AM164" s="6"/>
      <c r="AN164" s="6"/>
    </row>
    <row r="165" spans="1:40" ht="285.45" x14ac:dyDescent="0.45">
      <c r="A165" s="406">
        <v>12</v>
      </c>
      <c r="B165" s="425" t="str">
        <f t="shared" si="8"/>
        <v/>
      </c>
      <c r="C165" s="426" t="str">
        <f ca="1">TEXT(IFERROR(INDEX('Overview - Section A'!$A$45:$A$52,MATCH(G165,'Overview - Section A'!$U$45:$U$52,0)),""),"d-mmm-yy") &amp;" to " &amp; TEXT(IFERROR(INDEX('Overview - Section A'!$E$45:$E$52,MATCH(G165,'Overview - Section A'!$U$45:$U$52,0)),""),"d-mmm-yy")</f>
        <v>1-ene-24 to 31-dic-24</v>
      </c>
      <c r="D165" s="514"/>
      <c r="E165" s="514"/>
      <c r="F165" s="515"/>
      <c r="G165" s="516" t="s">
        <v>437</v>
      </c>
      <c r="H165" s="517"/>
      <c r="I165" s="516" t="b">
        <f t="shared" si="9"/>
        <v>1</v>
      </c>
      <c r="J165" s="516" t="b">
        <f t="shared" si="10"/>
        <v>0</v>
      </c>
      <c r="K165" s="516" t="str">
        <f t="shared" si="11"/>
        <v>a1N36000002QfMtEAK</v>
      </c>
      <c r="L165" s="518" t="s">
        <v>973</v>
      </c>
      <c r="M165" s="514"/>
      <c r="N165" s="514"/>
      <c r="O165" s="47"/>
      <c r="AM165" s="6"/>
      <c r="AN165" s="6"/>
    </row>
    <row r="166" spans="1:40" ht="285.45" x14ac:dyDescent="0.45">
      <c r="A166" s="406">
        <v>13</v>
      </c>
      <c r="B166" s="425" t="str">
        <f t="shared" si="8"/>
        <v/>
      </c>
      <c r="C166" s="426" t="str">
        <f ca="1">TEXT(IFERROR(INDEX('Overview - Section A'!$A$45:$A$52,MATCH(G166,'Overview - Section A'!$U$45:$U$52,0)),""),"d-mmm-yy") &amp;" to " &amp; TEXT(IFERROR(INDEX('Overview - Section A'!$E$45:$E$52,MATCH(G166,'Overview - Section A'!$U$45:$U$52,0)),""),"d-mmm-yy")</f>
        <v>1-ene-19 to 31-dic-19</v>
      </c>
      <c r="D166" s="514"/>
      <c r="E166" s="514"/>
      <c r="F166" s="515"/>
      <c r="G166" s="516" t="s">
        <v>427</v>
      </c>
      <c r="H166" s="517"/>
      <c r="I166" s="516" t="b">
        <f t="shared" si="9"/>
        <v>1</v>
      </c>
      <c r="J166" s="516" t="b">
        <f t="shared" si="10"/>
        <v>0</v>
      </c>
      <c r="K166" s="516" t="str">
        <f t="shared" si="11"/>
        <v>a1N36000002QfMuEAK</v>
      </c>
      <c r="L166" s="518" t="s">
        <v>974</v>
      </c>
      <c r="M166" s="514"/>
      <c r="N166" s="514"/>
      <c r="O166" s="47"/>
      <c r="AM166" s="6"/>
      <c r="AN166" s="6"/>
    </row>
    <row r="167" spans="1:40" ht="285.45" x14ac:dyDescent="0.45">
      <c r="A167" s="406">
        <v>13</v>
      </c>
      <c r="B167" s="425" t="str">
        <f t="shared" si="8"/>
        <v/>
      </c>
      <c r="C167" s="426" t="str">
        <f ca="1">TEXT(IFERROR(INDEX('Overview - Section A'!$A$45:$A$52,MATCH(G167,'Overview - Section A'!$U$45:$U$52,0)),""),"d-mmm-yy") &amp;" to " &amp; TEXT(IFERROR(INDEX('Overview - Section A'!$E$45:$E$52,MATCH(G167,'Overview - Section A'!$U$45:$U$52,0)),""),"d-mmm-yy")</f>
        <v>1-ene-20 to 31-dic-20</v>
      </c>
      <c r="D167" s="514"/>
      <c r="E167" s="514"/>
      <c r="F167" s="515"/>
      <c r="G167" s="516" t="s">
        <v>429</v>
      </c>
      <c r="H167" s="517"/>
      <c r="I167" s="516" t="b">
        <f t="shared" si="9"/>
        <v>1</v>
      </c>
      <c r="J167" s="516" t="b">
        <f t="shared" si="10"/>
        <v>0</v>
      </c>
      <c r="K167" s="516" t="str">
        <f t="shared" si="11"/>
        <v>a1N36000002QfMuEAK</v>
      </c>
      <c r="L167" s="518" t="s">
        <v>975</v>
      </c>
      <c r="M167" s="514"/>
      <c r="N167" s="514"/>
      <c r="O167" s="47"/>
      <c r="AM167" s="6"/>
      <c r="AN167" s="6"/>
    </row>
    <row r="168" spans="1:40" ht="285.45" x14ac:dyDescent="0.45">
      <c r="A168" s="406">
        <v>13</v>
      </c>
      <c r="B168" s="425" t="str">
        <f t="shared" si="8"/>
        <v/>
      </c>
      <c r="C168" s="426" t="str">
        <f ca="1">TEXT(IFERROR(INDEX('Overview - Section A'!$A$45:$A$52,MATCH(G168,'Overview - Section A'!$U$45:$U$52,0)),""),"d-mmm-yy") &amp;" to " &amp; TEXT(IFERROR(INDEX('Overview - Section A'!$E$45:$E$52,MATCH(G168,'Overview - Section A'!$U$45:$U$52,0)),""),"d-mmm-yy")</f>
        <v>1-ene-21 to 31-dic-21</v>
      </c>
      <c r="D168" s="514"/>
      <c r="E168" s="514"/>
      <c r="F168" s="515"/>
      <c r="G168" s="516" t="s">
        <v>431</v>
      </c>
      <c r="H168" s="517"/>
      <c r="I168" s="516" t="b">
        <f t="shared" si="9"/>
        <v>1</v>
      </c>
      <c r="J168" s="516" t="b">
        <f t="shared" si="10"/>
        <v>0</v>
      </c>
      <c r="K168" s="516" t="str">
        <f t="shared" si="11"/>
        <v>a1N36000002QfMuEAK</v>
      </c>
      <c r="L168" s="518" t="s">
        <v>976</v>
      </c>
      <c r="M168" s="514"/>
      <c r="N168" s="514"/>
      <c r="O168" s="47"/>
      <c r="AM168" s="6"/>
      <c r="AN168" s="6"/>
    </row>
    <row r="169" spans="1:40" ht="285.45" x14ac:dyDescent="0.45">
      <c r="A169" s="406">
        <v>13</v>
      </c>
      <c r="B169" s="425" t="str">
        <f t="shared" si="8"/>
        <v/>
      </c>
      <c r="C169" s="426" t="str">
        <f ca="1">TEXT(IFERROR(INDEX('Overview - Section A'!$A$45:$A$52,MATCH(G169,'Overview - Section A'!$U$45:$U$52,0)),""),"d-mmm-yy") &amp;" to " &amp; TEXT(IFERROR(INDEX('Overview - Section A'!$E$45:$E$52,MATCH(G169,'Overview - Section A'!$U$45:$U$52,0)),""),"d-mmm-yy")</f>
        <v>1-ene-22 to 31-dic-22</v>
      </c>
      <c r="D169" s="514"/>
      <c r="E169" s="514"/>
      <c r="F169" s="515"/>
      <c r="G169" s="516" t="s">
        <v>433</v>
      </c>
      <c r="H169" s="517"/>
      <c r="I169" s="516" t="b">
        <f t="shared" si="9"/>
        <v>1</v>
      </c>
      <c r="J169" s="516" t="b">
        <f t="shared" si="10"/>
        <v>0</v>
      </c>
      <c r="K169" s="516" t="str">
        <f t="shared" si="11"/>
        <v>a1N36000002QfMuEAK</v>
      </c>
      <c r="L169" s="518" t="s">
        <v>977</v>
      </c>
      <c r="M169" s="514"/>
      <c r="N169" s="514"/>
      <c r="O169" s="47"/>
      <c r="AM169" s="6"/>
      <c r="AN169" s="6"/>
    </row>
    <row r="170" spans="1:40" ht="285.45" x14ac:dyDescent="0.45">
      <c r="A170" s="406">
        <v>13</v>
      </c>
      <c r="B170" s="425" t="str">
        <f t="shared" si="8"/>
        <v/>
      </c>
      <c r="C170" s="426" t="str">
        <f ca="1">TEXT(IFERROR(INDEX('Overview - Section A'!$A$45:$A$52,MATCH(G170,'Overview - Section A'!$U$45:$U$52,0)),""),"d-mmm-yy") &amp;" to " &amp; TEXT(IFERROR(INDEX('Overview - Section A'!$E$45:$E$52,MATCH(G170,'Overview - Section A'!$U$45:$U$52,0)),""),"d-mmm-yy")</f>
        <v>1-ene-23 to 31-dic-23</v>
      </c>
      <c r="D170" s="514"/>
      <c r="E170" s="514"/>
      <c r="F170" s="515"/>
      <c r="G170" s="516" t="s">
        <v>435</v>
      </c>
      <c r="H170" s="517"/>
      <c r="I170" s="516" t="b">
        <f t="shared" si="9"/>
        <v>1</v>
      </c>
      <c r="J170" s="516" t="b">
        <f t="shared" si="10"/>
        <v>0</v>
      </c>
      <c r="K170" s="516" t="str">
        <f t="shared" si="11"/>
        <v>a1N36000002QfMuEAK</v>
      </c>
      <c r="L170" s="518" t="s">
        <v>978</v>
      </c>
      <c r="M170" s="514"/>
      <c r="N170" s="514"/>
      <c r="O170" s="47"/>
      <c r="AM170" s="6"/>
      <c r="AN170" s="6"/>
    </row>
    <row r="171" spans="1:40" ht="285.45" x14ac:dyDescent="0.45">
      <c r="A171" s="406">
        <v>13</v>
      </c>
      <c r="B171" s="425" t="str">
        <f t="shared" si="8"/>
        <v/>
      </c>
      <c r="C171" s="426" t="str">
        <f ca="1">TEXT(IFERROR(INDEX('Overview - Section A'!$A$45:$A$52,MATCH(G171,'Overview - Section A'!$U$45:$U$52,0)),""),"d-mmm-yy") &amp;" to " &amp; TEXT(IFERROR(INDEX('Overview - Section A'!$E$45:$E$52,MATCH(G171,'Overview - Section A'!$U$45:$U$52,0)),""),"d-mmm-yy")</f>
        <v>1-ene-24 to 31-dic-24</v>
      </c>
      <c r="D171" s="514"/>
      <c r="E171" s="514"/>
      <c r="F171" s="515"/>
      <c r="G171" s="516" t="s">
        <v>437</v>
      </c>
      <c r="H171" s="517"/>
      <c r="I171" s="516" t="b">
        <f t="shared" si="9"/>
        <v>1</v>
      </c>
      <c r="J171" s="516" t="b">
        <f t="shared" si="10"/>
        <v>0</v>
      </c>
      <c r="K171" s="516" t="str">
        <f t="shared" si="11"/>
        <v>a1N36000002QfMuEAK</v>
      </c>
      <c r="L171" s="518" t="s">
        <v>979</v>
      </c>
      <c r="M171" s="514"/>
      <c r="N171" s="514"/>
      <c r="O171" s="47"/>
      <c r="AM171" s="6"/>
      <c r="AN171" s="6"/>
    </row>
    <row r="172" spans="1:40" ht="285.45" x14ac:dyDescent="0.45">
      <c r="A172" s="406">
        <v>14</v>
      </c>
      <c r="B172" s="425" t="str">
        <f t="shared" si="8"/>
        <v/>
      </c>
      <c r="C172" s="426" t="str">
        <f ca="1">TEXT(IFERROR(INDEX('Overview - Section A'!$A$45:$A$52,MATCH(G172,'Overview - Section A'!$U$45:$U$52,0)),""),"d-mmm-yy") &amp;" to " &amp; TEXT(IFERROR(INDEX('Overview - Section A'!$E$45:$E$52,MATCH(G172,'Overview - Section A'!$U$45:$U$52,0)),""),"d-mmm-yy")</f>
        <v>1-ene-19 to 31-dic-19</v>
      </c>
      <c r="D172" s="514"/>
      <c r="E172" s="514"/>
      <c r="F172" s="515"/>
      <c r="G172" s="516" t="s">
        <v>427</v>
      </c>
      <c r="H172" s="517"/>
      <c r="I172" s="516" t="b">
        <f t="shared" si="9"/>
        <v>1</v>
      </c>
      <c r="J172" s="516" t="b">
        <f t="shared" si="10"/>
        <v>0</v>
      </c>
      <c r="K172" s="516" t="str">
        <f t="shared" si="11"/>
        <v>a1N36000002QfMvEAK</v>
      </c>
      <c r="L172" s="518" t="s">
        <v>980</v>
      </c>
      <c r="M172" s="514"/>
      <c r="N172" s="514"/>
      <c r="O172" s="47"/>
      <c r="AM172" s="6"/>
      <c r="AN172" s="6"/>
    </row>
    <row r="173" spans="1:40" ht="285.45" x14ac:dyDescent="0.45">
      <c r="A173" s="406">
        <v>14</v>
      </c>
      <c r="B173" s="425" t="str">
        <f t="shared" si="8"/>
        <v/>
      </c>
      <c r="C173" s="426" t="str">
        <f ca="1">TEXT(IFERROR(INDEX('Overview - Section A'!$A$45:$A$52,MATCH(G173,'Overview - Section A'!$U$45:$U$52,0)),""),"d-mmm-yy") &amp;" to " &amp; TEXT(IFERROR(INDEX('Overview - Section A'!$E$45:$E$52,MATCH(G173,'Overview - Section A'!$U$45:$U$52,0)),""),"d-mmm-yy")</f>
        <v>1-ene-20 to 31-dic-20</v>
      </c>
      <c r="D173" s="514"/>
      <c r="E173" s="514"/>
      <c r="F173" s="515"/>
      <c r="G173" s="516" t="s">
        <v>429</v>
      </c>
      <c r="H173" s="517"/>
      <c r="I173" s="516" t="b">
        <f t="shared" si="9"/>
        <v>1</v>
      </c>
      <c r="J173" s="516" t="b">
        <f t="shared" si="10"/>
        <v>0</v>
      </c>
      <c r="K173" s="516" t="str">
        <f t="shared" si="11"/>
        <v>a1N36000002QfMvEAK</v>
      </c>
      <c r="L173" s="518" t="s">
        <v>981</v>
      </c>
      <c r="M173" s="514"/>
      <c r="N173" s="514"/>
      <c r="O173" s="47"/>
      <c r="AM173" s="6"/>
      <c r="AN173" s="6"/>
    </row>
    <row r="174" spans="1:40" ht="285.45" x14ac:dyDescent="0.45">
      <c r="A174" s="406">
        <v>14</v>
      </c>
      <c r="B174" s="425" t="str">
        <f t="shared" si="8"/>
        <v/>
      </c>
      <c r="C174" s="426" t="str">
        <f ca="1">TEXT(IFERROR(INDEX('Overview - Section A'!$A$45:$A$52,MATCH(G174,'Overview - Section A'!$U$45:$U$52,0)),""),"d-mmm-yy") &amp;" to " &amp; TEXT(IFERROR(INDEX('Overview - Section A'!$E$45:$E$52,MATCH(G174,'Overview - Section A'!$U$45:$U$52,0)),""),"d-mmm-yy")</f>
        <v>1-ene-21 to 31-dic-21</v>
      </c>
      <c r="D174" s="514"/>
      <c r="E174" s="514"/>
      <c r="F174" s="515"/>
      <c r="G174" s="516" t="s">
        <v>431</v>
      </c>
      <c r="H174" s="517"/>
      <c r="I174" s="516" t="b">
        <f t="shared" si="9"/>
        <v>1</v>
      </c>
      <c r="J174" s="516" t="b">
        <f t="shared" si="10"/>
        <v>0</v>
      </c>
      <c r="K174" s="516" t="str">
        <f t="shared" si="11"/>
        <v>a1N36000002QfMvEAK</v>
      </c>
      <c r="L174" s="518" t="s">
        <v>982</v>
      </c>
      <c r="M174" s="514"/>
      <c r="N174" s="514"/>
      <c r="O174" s="47"/>
      <c r="AM174" s="6"/>
      <c r="AN174" s="6"/>
    </row>
    <row r="175" spans="1:40" ht="285.45" x14ac:dyDescent="0.45">
      <c r="A175" s="406">
        <v>14</v>
      </c>
      <c r="B175" s="425" t="str">
        <f t="shared" si="8"/>
        <v/>
      </c>
      <c r="C175" s="426" t="str">
        <f ca="1">TEXT(IFERROR(INDEX('Overview - Section A'!$A$45:$A$52,MATCH(G175,'Overview - Section A'!$U$45:$U$52,0)),""),"d-mmm-yy") &amp;" to " &amp; TEXT(IFERROR(INDEX('Overview - Section A'!$E$45:$E$52,MATCH(G175,'Overview - Section A'!$U$45:$U$52,0)),""),"d-mmm-yy")</f>
        <v>1-ene-22 to 31-dic-22</v>
      </c>
      <c r="D175" s="514"/>
      <c r="E175" s="514"/>
      <c r="F175" s="515"/>
      <c r="G175" s="516" t="s">
        <v>433</v>
      </c>
      <c r="H175" s="517"/>
      <c r="I175" s="516" t="b">
        <f t="shared" si="9"/>
        <v>1</v>
      </c>
      <c r="J175" s="516" t="b">
        <f t="shared" si="10"/>
        <v>0</v>
      </c>
      <c r="K175" s="516" t="str">
        <f t="shared" si="11"/>
        <v>a1N36000002QfMvEAK</v>
      </c>
      <c r="L175" s="518" t="s">
        <v>983</v>
      </c>
      <c r="M175" s="514"/>
      <c r="N175" s="514"/>
      <c r="O175" s="47"/>
      <c r="AM175" s="6"/>
      <c r="AN175" s="6"/>
    </row>
    <row r="176" spans="1:40" ht="285.45" x14ac:dyDescent="0.45">
      <c r="A176" s="406">
        <v>14</v>
      </c>
      <c r="B176" s="425" t="str">
        <f t="shared" si="8"/>
        <v/>
      </c>
      <c r="C176" s="426" t="str">
        <f ca="1">TEXT(IFERROR(INDEX('Overview - Section A'!$A$45:$A$52,MATCH(G176,'Overview - Section A'!$U$45:$U$52,0)),""),"d-mmm-yy") &amp;" to " &amp; TEXT(IFERROR(INDEX('Overview - Section A'!$E$45:$E$52,MATCH(G176,'Overview - Section A'!$U$45:$U$52,0)),""),"d-mmm-yy")</f>
        <v>1-ene-23 to 31-dic-23</v>
      </c>
      <c r="D176" s="514"/>
      <c r="E176" s="514"/>
      <c r="F176" s="515"/>
      <c r="G176" s="516" t="s">
        <v>435</v>
      </c>
      <c r="H176" s="517"/>
      <c r="I176" s="516" t="b">
        <f t="shared" si="9"/>
        <v>1</v>
      </c>
      <c r="J176" s="516" t="b">
        <f t="shared" si="10"/>
        <v>0</v>
      </c>
      <c r="K176" s="516" t="str">
        <f t="shared" si="11"/>
        <v>a1N36000002QfMvEAK</v>
      </c>
      <c r="L176" s="518" t="s">
        <v>984</v>
      </c>
      <c r="M176" s="514"/>
      <c r="N176" s="514"/>
      <c r="O176" s="47"/>
      <c r="AM176" s="6"/>
      <c r="AN176" s="6"/>
    </row>
    <row r="177" spans="1:40" ht="285.45" x14ac:dyDescent="0.45">
      <c r="A177" s="406">
        <v>14</v>
      </c>
      <c r="B177" s="425" t="str">
        <f t="shared" si="8"/>
        <v/>
      </c>
      <c r="C177" s="426" t="str">
        <f ca="1">TEXT(IFERROR(INDEX('Overview - Section A'!$A$45:$A$52,MATCH(G177,'Overview - Section A'!$U$45:$U$52,0)),""),"d-mmm-yy") &amp;" to " &amp; TEXT(IFERROR(INDEX('Overview - Section A'!$E$45:$E$52,MATCH(G177,'Overview - Section A'!$U$45:$U$52,0)),""),"d-mmm-yy")</f>
        <v>1-ene-24 to 31-dic-24</v>
      </c>
      <c r="D177" s="514"/>
      <c r="E177" s="514"/>
      <c r="F177" s="515"/>
      <c r="G177" s="516" t="s">
        <v>437</v>
      </c>
      <c r="H177" s="517"/>
      <c r="I177" s="516" t="b">
        <f t="shared" si="9"/>
        <v>1</v>
      </c>
      <c r="J177" s="516" t="b">
        <f t="shared" si="10"/>
        <v>0</v>
      </c>
      <c r="K177" s="516" t="str">
        <f t="shared" si="11"/>
        <v>a1N36000002QfMvEAK</v>
      </c>
      <c r="L177" s="518" t="s">
        <v>985</v>
      </c>
      <c r="M177" s="514"/>
      <c r="N177" s="514"/>
      <c r="O177" s="47"/>
      <c r="AM177" s="6"/>
      <c r="AN177" s="6"/>
    </row>
    <row r="178" spans="1:40" ht="285.45" x14ac:dyDescent="0.45">
      <c r="A178" s="406">
        <v>15</v>
      </c>
      <c r="B178" s="425" t="str">
        <f t="shared" si="8"/>
        <v/>
      </c>
      <c r="C178" s="426" t="str">
        <f ca="1">TEXT(IFERROR(INDEX('Overview - Section A'!$A$45:$A$52,MATCH(G178,'Overview - Section A'!$U$45:$U$52,0)),""),"d-mmm-yy") &amp;" to " &amp; TEXT(IFERROR(INDEX('Overview - Section A'!$E$45:$E$52,MATCH(G178,'Overview - Section A'!$U$45:$U$52,0)),""),"d-mmm-yy")</f>
        <v>1-ene-19 to 31-dic-19</v>
      </c>
      <c r="D178" s="514"/>
      <c r="E178" s="514"/>
      <c r="F178" s="515"/>
      <c r="G178" s="516" t="s">
        <v>427</v>
      </c>
      <c r="H178" s="517"/>
      <c r="I178" s="516" t="b">
        <f t="shared" si="9"/>
        <v>1</v>
      </c>
      <c r="J178" s="516" t="b">
        <f t="shared" si="10"/>
        <v>0</v>
      </c>
      <c r="K178" s="516" t="str">
        <f t="shared" si="11"/>
        <v>a1N36000002QfMwEAK</v>
      </c>
      <c r="L178" s="518" t="s">
        <v>986</v>
      </c>
      <c r="M178" s="514"/>
      <c r="N178" s="514"/>
      <c r="O178" s="47"/>
      <c r="AM178" s="6"/>
      <c r="AN178" s="6"/>
    </row>
    <row r="179" spans="1:40" ht="285.45" x14ac:dyDescent="0.45">
      <c r="A179" s="406">
        <v>15</v>
      </c>
      <c r="B179" s="425" t="str">
        <f t="shared" si="8"/>
        <v/>
      </c>
      <c r="C179" s="426" t="str">
        <f ca="1">TEXT(IFERROR(INDEX('Overview - Section A'!$A$45:$A$52,MATCH(G179,'Overview - Section A'!$U$45:$U$52,0)),""),"d-mmm-yy") &amp;" to " &amp; TEXT(IFERROR(INDEX('Overview - Section A'!$E$45:$E$52,MATCH(G179,'Overview - Section A'!$U$45:$U$52,0)),""),"d-mmm-yy")</f>
        <v>1-ene-20 to 31-dic-20</v>
      </c>
      <c r="D179" s="514"/>
      <c r="E179" s="514"/>
      <c r="F179" s="515"/>
      <c r="G179" s="516" t="s">
        <v>429</v>
      </c>
      <c r="H179" s="517"/>
      <c r="I179" s="516" t="b">
        <f t="shared" si="9"/>
        <v>1</v>
      </c>
      <c r="J179" s="516" t="b">
        <f t="shared" si="10"/>
        <v>0</v>
      </c>
      <c r="K179" s="516" t="str">
        <f t="shared" si="11"/>
        <v>a1N36000002QfMwEAK</v>
      </c>
      <c r="L179" s="518" t="s">
        <v>987</v>
      </c>
      <c r="M179" s="514"/>
      <c r="N179" s="514"/>
      <c r="O179" s="47"/>
      <c r="AM179" s="6"/>
      <c r="AN179" s="6"/>
    </row>
    <row r="180" spans="1:40" ht="285.45" x14ac:dyDescent="0.45">
      <c r="A180" s="406">
        <v>15</v>
      </c>
      <c r="B180" s="425" t="str">
        <f t="shared" si="8"/>
        <v/>
      </c>
      <c r="C180" s="426" t="str">
        <f ca="1">TEXT(IFERROR(INDEX('Overview - Section A'!$A$45:$A$52,MATCH(G180,'Overview - Section A'!$U$45:$U$52,0)),""),"d-mmm-yy") &amp;" to " &amp; TEXT(IFERROR(INDEX('Overview - Section A'!$E$45:$E$52,MATCH(G180,'Overview - Section A'!$U$45:$U$52,0)),""),"d-mmm-yy")</f>
        <v>1-ene-21 to 31-dic-21</v>
      </c>
      <c r="D180" s="514"/>
      <c r="E180" s="514"/>
      <c r="F180" s="515"/>
      <c r="G180" s="516" t="s">
        <v>431</v>
      </c>
      <c r="H180" s="517"/>
      <c r="I180" s="516" t="b">
        <f t="shared" si="9"/>
        <v>1</v>
      </c>
      <c r="J180" s="516" t="b">
        <f t="shared" si="10"/>
        <v>0</v>
      </c>
      <c r="K180" s="516" t="str">
        <f t="shared" si="11"/>
        <v>a1N36000002QfMwEAK</v>
      </c>
      <c r="L180" s="518" t="s">
        <v>988</v>
      </c>
      <c r="M180" s="514"/>
      <c r="N180" s="514"/>
      <c r="O180" s="47"/>
      <c r="AM180" s="6"/>
      <c r="AN180" s="6"/>
    </row>
    <row r="181" spans="1:40" ht="285.45" x14ac:dyDescent="0.45">
      <c r="A181" s="406">
        <v>15</v>
      </c>
      <c r="B181" s="425" t="str">
        <f t="shared" si="8"/>
        <v/>
      </c>
      <c r="C181" s="426" t="str">
        <f ca="1">TEXT(IFERROR(INDEX('Overview - Section A'!$A$45:$A$52,MATCH(G181,'Overview - Section A'!$U$45:$U$52,0)),""),"d-mmm-yy") &amp;" to " &amp; TEXT(IFERROR(INDEX('Overview - Section A'!$E$45:$E$52,MATCH(G181,'Overview - Section A'!$U$45:$U$52,0)),""),"d-mmm-yy")</f>
        <v>1-ene-22 to 31-dic-22</v>
      </c>
      <c r="D181" s="514"/>
      <c r="E181" s="514"/>
      <c r="F181" s="515"/>
      <c r="G181" s="516" t="s">
        <v>433</v>
      </c>
      <c r="H181" s="517"/>
      <c r="I181" s="516" t="b">
        <f t="shared" si="9"/>
        <v>1</v>
      </c>
      <c r="J181" s="516" t="b">
        <f t="shared" si="10"/>
        <v>0</v>
      </c>
      <c r="K181" s="516" t="str">
        <f t="shared" si="11"/>
        <v>a1N36000002QfMwEAK</v>
      </c>
      <c r="L181" s="518" t="s">
        <v>989</v>
      </c>
      <c r="M181" s="514"/>
      <c r="N181" s="514"/>
      <c r="O181" s="47"/>
      <c r="AM181" s="6"/>
      <c r="AN181" s="6"/>
    </row>
    <row r="182" spans="1:40" ht="285.45" x14ac:dyDescent="0.45">
      <c r="A182" s="406">
        <v>15</v>
      </c>
      <c r="B182" s="425" t="str">
        <f t="shared" si="8"/>
        <v/>
      </c>
      <c r="C182" s="426" t="str">
        <f ca="1">TEXT(IFERROR(INDEX('Overview - Section A'!$A$45:$A$52,MATCH(G182,'Overview - Section A'!$U$45:$U$52,0)),""),"d-mmm-yy") &amp;" to " &amp; TEXT(IFERROR(INDEX('Overview - Section A'!$E$45:$E$52,MATCH(G182,'Overview - Section A'!$U$45:$U$52,0)),""),"d-mmm-yy")</f>
        <v>1-ene-23 to 31-dic-23</v>
      </c>
      <c r="D182" s="514"/>
      <c r="E182" s="514"/>
      <c r="F182" s="515"/>
      <c r="G182" s="516" t="s">
        <v>435</v>
      </c>
      <c r="H182" s="517"/>
      <c r="I182" s="516" t="b">
        <f t="shared" si="9"/>
        <v>1</v>
      </c>
      <c r="J182" s="516" t="b">
        <f t="shared" si="10"/>
        <v>0</v>
      </c>
      <c r="K182" s="516" t="str">
        <f t="shared" si="11"/>
        <v>a1N36000002QfMwEAK</v>
      </c>
      <c r="L182" s="518" t="s">
        <v>990</v>
      </c>
      <c r="M182" s="514"/>
      <c r="N182" s="514"/>
      <c r="O182" s="47"/>
      <c r="AM182" s="6"/>
      <c r="AN182" s="6"/>
    </row>
    <row r="183" spans="1:40" ht="285.45" x14ac:dyDescent="0.45">
      <c r="A183" s="406">
        <v>15</v>
      </c>
      <c r="B183" s="425" t="str">
        <f t="shared" si="8"/>
        <v/>
      </c>
      <c r="C183" s="426" t="str">
        <f ca="1">TEXT(IFERROR(INDEX('Overview - Section A'!$A$45:$A$52,MATCH(G183,'Overview - Section A'!$U$45:$U$52,0)),""),"d-mmm-yy") &amp;" to " &amp; TEXT(IFERROR(INDEX('Overview - Section A'!$E$45:$E$52,MATCH(G183,'Overview - Section A'!$U$45:$U$52,0)),""),"d-mmm-yy")</f>
        <v>1-ene-24 to 31-dic-24</v>
      </c>
      <c r="D183" s="514"/>
      <c r="E183" s="514"/>
      <c r="F183" s="515"/>
      <c r="G183" s="516" t="s">
        <v>437</v>
      </c>
      <c r="H183" s="517"/>
      <c r="I183" s="516" t="b">
        <f t="shared" si="9"/>
        <v>1</v>
      </c>
      <c r="J183" s="516" t="b">
        <f t="shared" si="10"/>
        <v>0</v>
      </c>
      <c r="K183" s="516" t="str">
        <f t="shared" si="11"/>
        <v>a1N36000002QfMwEAK</v>
      </c>
      <c r="L183" s="518" t="s">
        <v>991</v>
      </c>
      <c r="M183" s="514"/>
      <c r="N183" s="514"/>
      <c r="O183" s="47"/>
      <c r="AM183" s="6"/>
      <c r="AN183" s="6"/>
    </row>
    <row r="184" spans="1:40" ht="285.45" x14ac:dyDescent="0.45">
      <c r="A184" s="406">
        <v>16</v>
      </c>
      <c r="B184" s="425" t="str">
        <f t="shared" si="8"/>
        <v/>
      </c>
      <c r="C184" s="426" t="str">
        <f ca="1">TEXT(IFERROR(INDEX('Overview - Section A'!$A$45:$A$52,MATCH(G184,'Overview - Section A'!$U$45:$U$52,0)),""),"d-mmm-yy") &amp;" to " &amp; TEXT(IFERROR(INDEX('Overview - Section A'!$E$45:$E$52,MATCH(G184,'Overview - Section A'!$U$45:$U$52,0)),""),"d-mmm-yy")</f>
        <v>1-ene-19 to 31-dic-19</v>
      </c>
      <c r="D184" s="514"/>
      <c r="E184" s="514"/>
      <c r="F184" s="515"/>
      <c r="G184" s="516" t="s">
        <v>427</v>
      </c>
      <c r="H184" s="517"/>
      <c r="I184" s="516" t="b">
        <f t="shared" si="9"/>
        <v>1</v>
      </c>
      <c r="J184" s="516" t="b">
        <f t="shared" si="10"/>
        <v>0</v>
      </c>
      <c r="K184" s="516" t="str">
        <f t="shared" si="11"/>
        <v>a1N36000002QfMxEAK</v>
      </c>
      <c r="L184" s="518" t="s">
        <v>992</v>
      </c>
      <c r="M184" s="514"/>
      <c r="N184" s="514"/>
      <c r="O184" s="47"/>
      <c r="AM184" s="6"/>
      <c r="AN184" s="6"/>
    </row>
    <row r="185" spans="1:40" ht="285.45" x14ac:dyDescent="0.45">
      <c r="A185" s="406">
        <v>16</v>
      </c>
      <c r="B185" s="425" t="str">
        <f t="shared" si="8"/>
        <v/>
      </c>
      <c r="C185" s="426" t="str">
        <f ca="1">TEXT(IFERROR(INDEX('Overview - Section A'!$A$45:$A$52,MATCH(G185,'Overview - Section A'!$U$45:$U$52,0)),""),"d-mmm-yy") &amp;" to " &amp; TEXT(IFERROR(INDEX('Overview - Section A'!$E$45:$E$52,MATCH(G185,'Overview - Section A'!$U$45:$U$52,0)),""),"d-mmm-yy")</f>
        <v>1-ene-20 to 31-dic-20</v>
      </c>
      <c r="D185" s="514"/>
      <c r="E185" s="514"/>
      <c r="F185" s="515"/>
      <c r="G185" s="516" t="s">
        <v>429</v>
      </c>
      <c r="H185" s="517"/>
      <c r="I185" s="516" t="b">
        <f t="shared" si="9"/>
        <v>1</v>
      </c>
      <c r="J185" s="516" t="b">
        <f t="shared" si="10"/>
        <v>0</v>
      </c>
      <c r="K185" s="516" t="str">
        <f t="shared" si="11"/>
        <v>a1N36000002QfMxEAK</v>
      </c>
      <c r="L185" s="518" t="s">
        <v>993</v>
      </c>
      <c r="M185" s="514"/>
      <c r="N185" s="514"/>
      <c r="O185" s="47"/>
      <c r="AM185" s="6"/>
      <c r="AN185" s="6"/>
    </row>
    <row r="186" spans="1:40" ht="285.45" x14ac:dyDescent="0.45">
      <c r="A186" s="406">
        <v>16</v>
      </c>
      <c r="B186" s="425" t="str">
        <f t="shared" si="8"/>
        <v/>
      </c>
      <c r="C186" s="426" t="str">
        <f ca="1">TEXT(IFERROR(INDEX('Overview - Section A'!$A$45:$A$52,MATCH(G186,'Overview - Section A'!$U$45:$U$52,0)),""),"d-mmm-yy") &amp;" to " &amp; TEXT(IFERROR(INDEX('Overview - Section A'!$E$45:$E$52,MATCH(G186,'Overview - Section A'!$U$45:$U$52,0)),""),"d-mmm-yy")</f>
        <v>1-ene-21 to 31-dic-21</v>
      </c>
      <c r="D186" s="514"/>
      <c r="E186" s="514"/>
      <c r="F186" s="515"/>
      <c r="G186" s="516" t="s">
        <v>431</v>
      </c>
      <c r="H186" s="517"/>
      <c r="I186" s="516" t="b">
        <f t="shared" si="9"/>
        <v>1</v>
      </c>
      <c r="J186" s="516" t="b">
        <f t="shared" si="10"/>
        <v>0</v>
      </c>
      <c r="K186" s="516" t="str">
        <f t="shared" si="11"/>
        <v>a1N36000002QfMxEAK</v>
      </c>
      <c r="L186" s="518" t="s">
        <v>994</v>
      </c>
      <c r="M186" s="514"/>
      <c r="N186" s="514"/>
      <c r="O186" s="47"/>
      <c r="AM186" s="6"/>
      <c r="AN186" s="6"/>
    </row>
    <row r="187" spans="1:40" ht="285.45" x14ac:dyDescent="0.45">
      <c r="A187" s="406">
        <v>16</v>
      </c>
      <c r="B187" s="425" t="str">
        <f t="shared" si="8"/>
        <v/>
      </c>
      <c r="C187" s="426" t="str">
        <f ca="1">TEXT(IFERROR(INDEX('Overview - Section A'!$A$45:$A$52,MATCH(G187,'Overview - Section A'!$U$45:$U$52,0)),""),"d-mmm-yy") &amp;" to " &amp; TEXT(IFERROR(INDEX('Overview - Section A'!$E$45:$E$52,MATCH(G187,'Overview - Section A'!$U$45:$U$52,0)),""),"d-mmm-yy")</f>
        <v>1-ene-22 to 31-dic-22</v>
      </c>
      <c r="D187" s="514"/>
      <c r="E187" s="514"/>
      <c r="F187" s="515"/>
      <c r="G187" s="516" t="s">
        <v>433</v>
      </c>
      <c r="H187" s="517"/>
      <c r="I187" s="516" t="b">
        <f t="shared" si="9"/>
        <v>1</v>
      </c>
      <c r="J187" s="516" t="b">
        <f t="shared" si="10"/>
        <v>0</v>
      </c>
      <c r="K187" s="516" t="str">
        <f t="shared" si="11"/>
        <v>a1N36000002QfMxEAK</v>
      </c>
      <c r="L187" s="518" t="s">
        <v>995</v>
      </c>
      <c r="M187" s="514"/>
      <c r="N187" s="514"/>
      <c r="O187" s="47"/>
      <c r="AM187" s="6"/>
      <c r="AN187" s="6"/>
    </row>
    <row r="188" spans="1:40" ht="285.45" x14ac:dyDescent="0.45">
      <c r="A188" s="406">
        <v>16</v>
      </c>
      <c r="B188" s="425" t="str">
        <f t="shared" si="8"/>
        <v/>
      </c>
      <c r="C188" s="426" t="str">
        <f ca="1">TEXT(IFERROR(INDEX('Overview - Section A'!$A$45:$A$52,MATCH(G188,'Overview - Section A'!$U$45:$U$52,0)),""),"d-mmm-yy") &amp;" to " &amp; TEXT(IFERROR(INDEX('Overview - Section A'!$E$45:$E$52,MATCH(G188,'Overview - Section A'!$U$45:$U$52,0)),""),"d-mmm-yy")</f>
        <v>1-ene-23 to 31-dic-23</v>
      </c>
      <c r="D188" s="514"/>
      <c r="E188" s="514"/>
      <c r="F188" s="515"/>
      <c r="G188" s="516" t="s">
        <v>435</v>
      </c>
      <c r="H188" s="517"/>
      <c r="I188" s="516" t="b">
        <f t="shared" si="9"/>
        <v>1</v>
      </c>
      <c r="J188" s="516" t="b">
        <f t="shared" si="10"/>
        <v>0</v>
      </c>
      <c r="K188" s="516" t="str">
        <f t="shared" si="11"/>
        <v>a1N36000002QfMxEAK</v>
      </c>
      <c r="L188" s="518" t="s">
        <v>996</v>
      </c>
      <c r="M188" s="514"/>
      <c r="N188" s="514"/>
      <c r="O188" s="47"/>
      <c r="AM188" s="6"/>
      <c r="AN188" s="6"/>
    </row>
    <row r="189" spans="1:40" ht="285.45" x14ac:dyDescent="0.45">
      <c r="A189" s="406">
        <v>16</v>
      </c>
      <c r="B189" s="425" t="str">
        <f t="shared" si="8"/>
        <v/>
      </c>
      <c r="C189" s="426" t="str">
        <f ca="1">TEXT(IFERROR(INDEX('Overview - Section A'!$A$45:$A$52,MATCH(G189,'Overview - Section A'!$U$45:$U$52,0)),""),"d-mmm-yy") &amp;" to " &amp; TEXT(IFERROR(INDEX('Overview - Section A'!$E$45:$E$52,MATCH(G189,'Overview - Section A'!$U$45:$U$52,0)),""),"d-mmm-yy")</f>
        <v>1-ene-24 to 31-dic-24</v>
      </c>
      <c r="D189" s="514"/>
      <c r="E189" s="514"/>
      <c r="F189" s="515"/>
      <c r="G189" s="516" t="s">
        <v>437</v>
      </c>
      <c r="H189" s="517"/>
      <c r="I189" s="516" t="b">
        <f t="shared" si="9"/>
        <v>1</v>
      </c>
      <c r="J189" s="516" t="b">
        <f t="shared" si="10"/>
        <v>0</v>
      </c>
      <c r="K189" s="516" t="str">
        <f t="shared" si="11"/>
        <v>a1N36000002QfMxEAK</v>
      </c>
      <c r="L189" s="518" t="s">
        <v>997</v>
      </c>
      <c r="M189" s="514"/>
      <c r="N189" s="514"/>
      <c r="O189" s="47"/>
      <c r="AM189" s="6"/>
      <c r="AN189" s="6"/>
    </row>
    <row r="190" spans="1:40" ht="285.45" x14ac:dyDescent="0.45">
      <c r="A190" s="406">
        <v>17</v>
      </c>
      <c r="B190" s="425" t="str">
        <f t="shared" si="8"/>
        <v/>
      </c>
      <c r="C190" s="426" t="str">
        <f ca="1">TEXT(IFERROR(INDEX('Overview - Section A'!$A$45:$A$52,MATCH(G190,'Overview - Section A'!$U$45:$U$52,0)),""),"d-mmm-yy") &amp;" to " &amp; TEXT(IFERROR(INDEX('Overview - Section A'!$E$45:$E$52,MATCH(G190,'Overview - Section A'!$U$45:$U$52,0)),""),"d-mmm-yy")</f>
        <v>1-ene-19 to 31-dic-19</v>
      </c>
      <c r="D190" s="514"/>
      <c r="E190" s="514"/>
      <c r="F190" s="515"/>
      <c r="G190" s="516" t="s">
        <v>427</v>
      </c>
      <c r="H190" s="517"/>
      <c r="I190" s="516" t="b">
        <f t="shared" si="9"/>
        <v>1</v>
      </c>
      <c r="J190" s="516" t="b">
        <f t="shared" si="10"/>
        <v>0</v>
      </c>
      <c r="K190" s="516" t="str">
        <f t="shared" si="11"/>
        <v>a1N36000002QfMyEAK</v>
      </c>
      <c r="L190" s="518" t="s">
        <v>998</v>
      </c>
      <c r="M190" s="514"/>
      <c r="N190" s="514"/>
      <c r="O190" s="47"/>
      <c r="AM190" s="6"/>
      <c r="AN190" s="6"/>
    </row>
    <row r="191" spans="1:40" ht="285.45" x14ac:dyDescent="0.45">
      <c r="A191" s="406">
        <v>17</v>
      </c>
      <c r="B191" s="425" t="str">
        <f t="shared" si="8"/>
        <v/>
      </c>
      <c r="C191" s="426" t="str">
        <f ca="1">TEXT(IFERROR(INDEX('Overview - Section A'!$A$45:$A$52,MATCH(G191,'Overview - Section A'!$U$45:$U$52,0)),""),"d-mmm-yy") &amp;" to " &amp; TEXT(IFERROR(INDEX('Overview - Section A'!$E$45:$E$52,MATCH(G191,'Overview - Section A'!$U$45:$U$52,0)),""),"d-mmm-yy")</f>
        <v>1-ene-20 to 31-dic-20</v>
      </c>
      <c r="D191" s="514"/>
      <c r="E191" s="514"/>
      <c r="F191" s="515"/>
      <c r="G191" s="516" t="s">
        <v>429</v>
      </c>
      <c r="H191" s="517"/>
      <c r="I191" s="516" t="b">
        <f t="shared" si="9"/>
        <v>1</v>
      </c>
      <c r="J191" s="516" t="b">
        <f t="shared" si="10"/>
        <v>0</v>
      </c>
      <c r="K191" s="516" t="str">
        <f t="shared" si="11"/>
        <v>a1N36000002QfMyEAK</v>
      </c>
      <c r="L191" s="518" t="s">
        <v>999</v>
      </c>
      <c r="M191" s="514"/>
      <c r="N191" s="514"/>
      <c r="O191" s="47"/>
      <c r="AM191" s="6"/>
      <c r="AN191" s="6"/>
    </row>
    <row r="192" spans="1:40" ht="285.45" x14ac:dyDescent="0.45">
      <c r="A192" s="406">
        <v>17</v>
      </c>
      <c r="B192" s="425" t="str">
        <f t="shared" si="8"/>
        <v/>
      </c>
      <c r="C192" s="426" t="str">
        <f ca="1">TEXT(IFERROR(INDEX('Overview - Section A'!$A$45:$A$52,MATCH(G192,'Overview - Section A'!$U$45:$U$52,0)),""),"d-mmm-yy") &amp;" to " &amp; TEXT(IFERROR(INDEX('Overview - Section A'!$E$45:$E$52,MATCH(G192,'Overview - Section A'!$U$45:$U$52,0)),""),"d-mmm-yy")</f>
        <v>1-ene-21 to 31-dic-21</v>
      </c>
      <c r="D192" s="514"/>
      <c r="E192" s="514"/>
      <c r="F192" s="515"/>
      <c r="G192" s="516" t="s">
        <v>431</v>
      </c>
      <c r="H192" s="517"/>
      <c r="I192" s="516" t="b">
        <f t="shared" si="9"/>
        <v>1</v>
      </c>
      <c r="J192" s="516" t="b">
        <f t="shared" si="10"/>
        <v>0</v>
      </c>
      <c r="K192" s="516" t="str">
        <f t="shared" si="11"/>
        <v>a1N36000002QfMyEAK</v>
      </c>
      <c r="L192" s="518" t="s">
        <v>1000</v>
      </c>
      <c r="M192" s="514"/>
      <c r="N192" s="514"/>
      <c r="O192" s="47"/>
      <c r="AM192" s="6"/>
      <c r="AN192" s="6"/>
    </row>
    <row r="193" spans="1:40" ht="285.45" x14ac:dyDescent="0.45">
      <c r="A193" s="406">
        <v>17</v>
      </c>
      <c r="B193" s="425" t="str">
        <f t="shared" si="8"/>
        <v/>
      </c>
      <c r="C193" s="426" t="str">
        <f ca="1">TEXT(IFERROR(INDEX('Overview - Section A'!$A$45:$A$52,MATCH(G193,'Overview - Section A'!$U$45:$U$52,0)),""),"d-mmm-yy") &amp;" to " &amp; TEXT(IFERROR(INDEX('Overview - Section A'!$E$45:$E$52,MATCH(G193,'Overview - Section A'!$U$45:$U$52,0)),""),"d-mmm-yy")</f>
        <v>1-ene-22 to 31-dic-22</v>
      </c>
      <c r="D193" s="514"/>
      <c r="E193" s="514"/>
      <c r="F193" s="515"/>
      <c r="G193" s="516" t="s">
        <v>433</v>
      </c>
      <c r="H193" s="517"/>
      <c r="I193" s="516" t="b">
        <f t="shared" si="9"/>
        <v>1</v>
      </c>
      <c r="J193" s="516" t="b">
        <f t="shared" si="10"/>
        <v>0</v>
      </c>
      <c r="K193" s="516" t="str">
        <f t="shared" si="11"/>
        <v>a1N36000002QfMyEAK</v>
      </c>
      <c r="L193" s="518" t="s">
        <v>1001</v>
      </c>
      <c r="M193" s="514"/>
      <c r="N193" s="514"/>
      <c r="O193" s="47"/>
      <c r="AM193" s="6"/>
      <c r="AN193" s="6"/>
    </row>
    <row r="194" spans="1:40" ht="285.45" x14ac:dyDescent="0.45">
      <c r="A194" s="406">
        <v>17</v>
      </c>
      <c r="B194" s="425" t="str">
        <f t="shared" si="8"/>
        <v/>
      </c>
      <c r="C194" s="426" t="str">
        <f ca="1">TEXT(IFERROR(INDEX('Overview - Section A'!$A$45:$A$52,MATCH(G194,'Overview - Section A'!$U$45:$U$52,0)),""),"d-mmm-yy") &amp;" to " &amp; TEXT(IFERROR(INDEX('Overview - Section A'!$E$45:$E$52,MATCH(G194,'Overview - Section A'!$U$45:$U$52,0)),""),"d-mmm-yy")</f>
        <v>1-ene-23 to 31-dic-23</v>
      </c>
      <c r="D194" s="514"/>
      <c r="E194" s="514"/>
      <c r="F194" s="515"/>
      <c r="G194" s="516" t="s">
        <v>435</v>
      </c>
      <c r="H194" s="517"/>
      <c r="I194" s="516" t="b">
        <f t="shared" si="9"/>
        <v>1</v>
      </c>
      <c r="J194" s="516" t="b">
        <f t="shared" si="10"/>
        <v>0</v>
      </c>
      <c r="K194" s="516" t="str">
        <f t="shared" si="11"/>
        <v>a1N36000002QfMyEAK</v>
      </c>
      <c r="L194" s="518" t="s">
        <v>1002</v>
      </c>
      <c r="M194" s="514"/>
      <c r="N194" s="514"/>
      <c r="O194" s="47"/>
      <c r="AM194" s="6"/>
      <c r="AN194" s="6"/>
    </row>
    <row r="195" spans="1:40" ht="285.45" x14ac:dyDescent="0.45">
      <c r="A195" s="406">
        <v>17</v>
      </c>
      <c r="B195" s="425" t="str">
        <f t="shared" si="8"/>
        <v/>
      </c>
      <c r="C195" s="426" t="str">
        <f ca="1">TEXT(IFERROR(INDEX('Overview - Section A'!$A$45:$A$52,MATCH(G195,'Overview - Section A'!$U$45:$U$52,0)),""),"d-mmm-yy") &amp;" to " &amp; TEXT(IFERROR(INDEX('Overview - Section A'!$E$45:$E$52,MATCH(G195,'Overview - Section A'!$U$45:$U$52,0)),""),"d-mmm-yy")</f>
        <v>1-ene-24 to 31-dic-24</v>
      </c>
      <c r="D195" s="514"/>
      <c r="E195" s="514"/>
      <c r="F195" s="515"/>
      <c r="G195" s="516" t="s">
        <v>437</v>
      </c>
      <c r="H195" s="517"/>
      <c r="I195" s="516" t="b">
        <f t="shared" si="9"/>
        <v>1</v>
      </c>
      <c r="J195" s="516" t="b">
        <f t="shared" si="10"/>
        <v>0</v>
      </c>
      <c r="K195" s="516" t="str">
        <f t="shared" si="11"/>
        <v>a1N36000002QfMyEAK</v>
      </c>
      <c r="L195" s="518" t="s">
        <v>1003</v>
      </c>
      <c r="M195" s="514"/>
      <c r="N195" s="514"/>
      <c r="O195" s="47"/>
      <c r="AM195" s="6"/>
      <c r="AN195" s="6"/>
    </row>
    <row r="196" spans="1:40" ht="285.45" x14ac:dyDescent="0.45">
      <c r="A196" s="406">
        <v>18</v>
      </c>
      <c r="B196" s="425" t="str">
        <f t="shared" si="8"/>
        <v/>
      </c>
      <c r="C196" s="426" t="str">
        <f ca="1">TEXT(IFERROR(INDEX('Overview - Section A'!$A$45:$A$52,MATCH(G196,'Overview - Section A'!$U$45:$U$52,0)),""),"d-mmm-yy") &amp;" to " &amp; TEXT(IFERROR(INDEX('Overview - Section A'!$E$45:$E$52,MATCH(G196,'Overview - Section A'!$U$45:$U$52,0)),""),"d-mmm-yy")</f>
        <v>1-ene-19 to 31-dic-19</v>
      </c>
      <c r="D196" s="514"/>
      <c r="E196" s="514"/>
      <c r="F196" s="515"/>
      <c r="G196" s="516" t="s">
        <v>427</v>
      </c>
      <c r="H196" s="517"/>
      <c r="I196" s="516" t="b">
        <f t="shared" si="9"/>
        <v>1</v>
      </c>
      <c r="J196" s="516" t="b">
        <f t="shared" si="10"/>
        <v>0</v>
      </c>
      <c r="K196" s="516" t="str">
        <f t="shared" si="11"/>
        <v>a1N36000002QfMzEAK</v>
      </c>
      <c r="L196" s="518" t="s">
        <v>1004</v>
      </c>
      <c r="M196" s="514"/>
      <c r="N196" s="514"/>
      <c r="O196" s="47"/>
      <c r="AM196" s="6"/>
      <c r="AN196" s="6"/>
    </row>
    <row r="197" spans="1:40" ht="285.45" x14ac:dyDescent="0.45">
      <c r="A197" s="406">
        <v>18</v>
      </c>
      <c r="B197" s="425" t="str">
        <f t="shared" si="8"/>
        <v/>
      </c>
      <c r="C197" s="426" t="str">
        <f ca="1">TEXT(IFERROR(INDEX('Overview - Section A'!$A$45:$A$52,MATCH(G197,'Overview - Section A'!$U$45:$U$52,0)),""),"d-mmm-yy") &amp;" to " &amp; TEXT(IFERROR(INDEX('Overview - Section A'!$E$45:$E$52,MATCH(G197,'Overview - Section A'!$U$45:$U$52,0)),""),"d-mmm-yy")</f>
        <v>1-ene-20 to 31-dic-20</v>
      </c>
      <c r="D197" s="514"/>
      <c r="E197" s="514"/>
      <c r="F197" s="515"/>
      <c r="G197" s="516" t="s">
        <v>429</v>
      </c>
      <c r="H197" s="517"/>
      <c r="I197" s="516" t="b">
        <f t="shared" si="9"/>
        <v>1</v>
      </c>
      <c r="J197" s="516" t="b">
        <f t="shared" si="10"/>
        <v>0</v>
      </c>
      <c r="K197" s="516" t="str">
        <f t="shared" si="11"/>
        <v>a1N36000002QfMzEAK</v>
      </c>
      <c r="L197" s="518" t="s">
        <v>1005</v>
      </c>
      <c r="M197" s="514"/>
      <c r="N197" s="514"/>
      <c r="O197" s="47"/>
      <c r="AM197" s="6"/>
      <c r="AN197" s="6"/>
    </row>
    <row r="198" spans="1:40" ht="285.45" x14ac:dyDescent="0.45">
      <c r="A198" s="406">
        <v>18</v>
      </c>
      <c r="B198" s="425" t="str">
        <f t="shared" si="8"/>
        <v/>
      </c>
      <c r="C198" s="426" t="str">
        <f ca="1">TEXT(IFERROR(INDEX('Overview - Section A'!$A$45:$A$52,MATCH(G198,'Overview - Section A'!$U$45:$U$52,0)),""),"d-mmm-yy") &amp;" to " &amp; TEXT(IFERROR(INDEX('Overview - Section A'!$E$45:$E$52,MATCH(G198,'Overview - Section A'!$U$45:$U$52,0)),""),"d-mmm-yy")</f>
        <v>1-ene-21 to 31-dic-21</v>
      </c>
      <c r="D198" s="514"/>
      <c r="E198" s="514"/>
      <c r="F198" s="515"/>
      <c r="G198" s="516" t="s">
        <v>431</v>
      </c>
      <c r="H198" s="517"/>
      <c r="I198" s="516" t="b">
        <f t="shared" si="9"/>
        <v>1</v>
      </c>
      <c r="J198" s="516" t="b">
        <f t="shared" si="10"/>
        <v>0</v>
      </c>
      <c r="K198" s="516" t="str">
        <f t="shared" si="11"/>
        <v>a1N36000002QfMzEAK</v>
      </c>
      <c r="L198" s="518" t="s">
        <v>1006</v>
      </c>
      <c r="M198" s="514"/>
      <c r="N198" s="514"/>
      <c r="O198" s="47"/>
      <c r="AM198" s="6"/>
      <c r="AN198" s="6"/>
    </row>
    <row r="199" spans="1:40" ht="285.45" x14ac:dyDescent="0.45">
      <c r="A199" s="406">
        <v>18</v>
      </c>
      <c r="B199" s="425" t="str">
        <f t="shared" si="8"/>
        <v/>
      </c>
      <c r="C199" s="426" t="str">
        <f ca="1">TEXT(IFERROR(INDEX('Overview - Section A'!$A$45:$A$52,MATCH(G199,'Overview - Section A'!$U$45:$U$52,0)),""),"d-mmm-yy") &amp;" to " &amp; TEXT(IFERROR(INDEX('Overview - Section A'!$E$45:$E$52,MATCH(G199,'Overview - Section A'!$U$45:$U$52,0)),""),"d-mmm-yy")</f>
        <v>1-ene-22 to 31-dic-22</v>
      </c>
      <c r="D199" s="514"/>
      <c r="E199" s="514"/>
      <c r="F199" s="515"/>
      <c r="G199" s="516" t="s">
        <v>433</v>
      </c>
      <c r="H199" s="517"/>
      <c r="I199" s="516" t="b">
        <f t="shared" si="9"/>
        <v>1</v>
      </c>
      <c r="J199" s="516" t="b">
        <f t="shared" si="10"/>
        <v>0</v>
      </c>
      <c r="K199" s="516" t="str">
        <f t="shared" si="11"/>
        <v>a1N36000002QfMzEAK</v>
      </c>
      <c r="L199" s="518" t="s">
        <v>1007</v>
      </c>
      <c r="M199" s="514"/>
      <c r="N199" s="514"/>
      <c r="O199" s="47"/>
      <c r="AM199" s="6"/>
      <c r="AN199" s="6"/>
    </row>
    <row r="200" spans="1:40" ht="285.45" x14ac:dyDescent="0.45">
      <c r="A200" s="406">
        <v>18</v>
      </c>
      <c r="B200" s="425" t="str">
        <f t="shared" si="8"/>
        <v/>
      </c>
      <c r="C200" s="426" t="str">
        <f ca="1">TEXT(IFERROR(INDEX('Overview - Section A'!$A$45:$A$52,MATCH(G200,'Overview - Section A'!$U$45:$U$52,0)),""),"d-mmm-yy") &amp;" to " &amp; TEXT(IFERROR(INDEX('Overview - Section A'!$E$45:$E$52,MATCH(G200,'Overview - Section A'!$U$45:$U$52,0)),""),"d-mmm-yy")</f>
        <v>1-ene-23 to 31-dic-23</v>
      </c>
      <c r="D200" s="514"/>
      <c r="E200" s="514"/>
      <c r="F200" s="515"/>
      <c r="G200" s="516" t="s">
        <v>435</v>
      </c>
      <c r="H200" s="517"/>
      <c r="I200" s="516" t="b">
        <f t="shared" si="9"/>
        <v>1</v>
      </c>
      <c r="J200" s="516" t="b">
        <f t="shared" si="10"/>
        <v>0</v>
      </c>
      <c r="K200" s="516" t="str">
        <f t="shared" si="11"/>
        <v>a1N36000002QfMzEAK</v>
      </c>
      <c r="L200" s="518" t="s">
        <v>1008</v>
      </c>
      <c r="M200" s="514"/>
      <c r="N200" s="514"/>
      <c r="O200" s="47"/>
      <c r="AM200" s="6"/>
      <c r="AN200" s="6"/>
    </row>
    <row r="201" spans="1:40" ht="285.45" x14ac:dyDescent="0.45">
      <c r="A201" s="406">
        <v>18</v>
      </c>
      <c r="B201" s="425" t="str">
        <f t="shared" si="8"/>
        <v/>
      </c>
      <c r="C201" s="426" t="str">
        <f ca="1">TEXT(IFERROR(INDEX('Overview - Section A'!$A$45:$A$52,MATCH(G201,'Overview - Section A'!$U$45:$U$52,0)),""),"d-mmm-yy") &amp;" to " &amp; TEXT(IFERROR(INDEX('Overview - Section A'!$E$45:$E$52,MATCH(G201,'Overview - Section A'!$U$45:$U$52,0)),""),"d-mmm-yy")</f>
        <v>1-ene-24 to 31-dic-24</v>
      </c>
      <c r="D201" s="514"/>
      <c r="E201" s="514"/>
      <c r="F201" s="515"/>
      <c r="G201" s="516" t="s">
        <v>437</v>
      </c>
      <c r="H201" s="517"/>
      <c r="I201" s="516" t="b">
        <f t="shared" si="9"/>
        <v>1</v>
      </c>
      <c r="J201" s="516" t="b">
        <f t="shared" si="10"/>
        <v>0</v>
      </c>
      <c r="K201" s="516" t="str">
        <f t="shared" si="11"/>
        <v>a1N36000002QfMzEAK</v>
      </c>
      <c r="L201" s="518" t="s">
        <v>1009</v>
      </c>
      <c r="M201" s="514"/>
      <c r="N201" s="514"/>
      <c r="O201" s="47"/>
      <c r="AM201" s="6"/>
      <c r="AN201" s="6"/>
    </row>
    <row r="202" spans="1:40" ht="285.45" x14ac:dyDescent="0.45">
      <c r="A202" s="406">
        <v>19</v>
      </c>
      <c r="B202" s="425" t="str">
        <f t="shared" si="8"/>
        <v/>
      </c>
      <c r="C202" s="426" t="str">
        <f ca="1">TEXT(IFERROR(INDEX('Overview - Section A'!$A$45:$A$52,MATCH(G202,'Overview - Section A'!$U$45:$U$52,0)),""),"d-mmm-yy") &amp;" to " &amp; TEXT(IFERROR(INDEX('Overview - Section A'!$E$45:$E$52,MATCH(G202,'Overview - Section A'!$U$45:$U$52,0)),""),"d-mmm-yy")</f>
        <v>1-ene-19 to 31-dic-19</v>
      </c>
      <c r="D202" s="514"/>
      <c r="E202" s="514"/>
      <c r="F202" s="515"/>
      <c r="G202" s="516" t="s">
        <v>427</v>
      </c>
      <c r="H202" s="517"/>
      <c r="I202" s="516" t="b">
        <f t="shared" si="9"/>
        <v>1</v>
      </c>
      <c r="J202" s="516" t="b">
        <f t="shared" si="10"/>
        <v>0</v>
      </c>
      <c r="K202" s="516" t="str">
        <f t="shared" si="11"/>
        <v>a1N36000002QfN0EAK</v>
      </c>
      <c r="L202" s="518" t="s">
        <v>1010</v>
      </c>
      <c r="M202" s="514"/>
      <c r="N202" s="514"/>
      <c r="O202" s="47"/>
      <c r="AM202" s="6"/>
      <c r="AN202" s="6"/>
    </row>
    <row r="203" spans="1:40" ht="285.45" x14ac:dyDescent="0.45">
      <c r="A203" s="406">
        <v>19</v>
      </c>
      <c r="B203" s="425" t="str">
        <f t="shared" si="8"/>
        <v/>
      </c>
      <c r="C203" s="426" t="str">
        <f ca="1">TEXT(IFERROR(INDEX('Overview - Section A'!$A$45:$A$52,MATCH(G203,'Overview - Section A'!$U$45:$U$52,0)),""),"d-mmm-yy") &amp;" to " &amp; TEXT(IFERROR(INDEX('Overview - Section A'!$E$45:$E$52,MATCH(G203,'Overview - Section A'!$U$45:$U$52,0)),""),"d-mmm-yy")</f>
        <v>1-ene-20 to 31-dic-20</v>
      </c>
      <c r="D203" s="514"/>
      <c r="E203" s="514"/>
      <c r="F203" s="515"/>
      <c r="G203" s="516" t="s">
        <v>429</v>
      </c>
      <c r="H203" s="517"/>
      <c r="I203" s="516" t="b">
        <f t="shared" si="9"/>
        <v>1</v>
      </c>
      <c r="J203" s="516" t="b">
        <f t="shared" si="10"/>
        <v>0</v>
      </c>
      <c r="K203" s="516" t="str">
        <f t="shared" si="11"/>
        <v>a1N36000002QfN0EAK</v>
      </c>
      <c r="L203" s="518" t="s">
        <v>1011</v>
      </c>
      <c r="M203" s="514"/>
      <c r="N203" s="514"/>
      <c r="O203" s="47"/>
      <c r="AM203" s="6"/>
      <c r="AN203" s="6"/>
    </row>
    <row r="204" spans="1:40" ht="285.45" x14ac:dyDescent="0.45">
      <c r="A204" s="406">
        <v>19</v>
      </c>
      <c r="B204" s="425" t="str">
        <f t="shared" si="8"/>
        <v/>
      </c>
      <c r="C204" s="426" t="str">
        <f ca="1">TEXT(IFERROR(INDEX('Overview - Section A'!$A$45:$A$52,MATCH(G204,'Overview - Section A'!$U$45:$U$52,0)),""),"d-mmm-yy") &amp;" to " &amp; TEXT(IFERROR(INDEX('Overview - Section A'!$E$45:$E$52,MATCH(G204,'Overview - Section A'!$U$45:$U$52,0)),""),"d-mmm-yy")</f>
        <v>1-ene-21 to 31-dic-21</v>
      </c>
      <c r="D204" s="514"/>
      <c r="E204" s="514"/>
      <c r="F204" s="515"/>
      <c r="G204" s="516" t="s">
        <v>431</v>
      </c>
      <c r="H204" s="517"/>
      <c r="I204" s="516" t="b">
        <f t="shared" si="9"/>
        <v>1</v>
      </c>
      <c r="J204" s="516" t="b">
        <f t="shared" si="10"/>
        <v>0</v>
      </c>
      <c r="K204" s="516" t="str">
        <f t="shared" si="11"/>
        <v>a1N36000002QfN0EAK</v>
      </c>
      <c r="L204" s="518" t="s">
        <v>1012</v>
      </c>
      <c r="M204" s="514"/>
      <c r="N204" s="514"/>
      <c r="O204" s="47"/>
      <c r="AM204" s="6"/>
      <c r="AN204" s="6"/>
    </row>
    <row r="205" spans="1:40" ht="285.45" x14ac:dyDescent="0.45">
      <c r="A205" s="406">
        <v>19</v>
      </c>
      <c r="B205" s="425" t="str">
        <f t="shared" si="8"/>
        <v/>
      </c>
      <c r="C205" s="426" t="str">
        <f ca="1">TEXT(IFERROR(INDEX('Overview - Section A'!$A$45:$A$52,MATCH(G205,'Overview - Section A'!$U$45:$U$52,0)),""),"d-mmm-yy") &amp;" to " &amp; TEXT(IFERROR(INDEX('Overview - Section A'!$E$45:$E$52,MATCH(G205,'Overview - Section A'!$U$45:$U$52,0)),""),"d-mmm-yy")</f>
        <v>1-ene-22 to 31-dic-22</v>
      </c>
      <c r="D205" s="514"/>
      <c r="E205" s="514"/>
      <c r="F205" s="515"/>
      <c r="G205" s="516" t="s">
        <v>433</v>
      </c>
      <c r="H205" s="517"/>
      <c r="I205" s="516" t="b">
        <f t="shared" si="9"/>
        <v>1</v>
      </c>
      <c r="J205" s="516" t="b">
        <f t="shared" si="10"/>
        <v>0</v>
      </c>
      <c r="K205" s="516" t="str">
        <f t="shared" si="11"/>
        <v>a1N36000002QfN0EAK</v>
      </c>
      <c r="L205" s="518" t="s">
        <v>1013</v>
      </c>
      <c r="M205" s="514"/>
      <c r="N205" s="514"/>
      <c r="O205" s="47"/>
      <c r="AM205" s="6"/>
      <c r="AN205" s="6"/>
    </row>
    <row r="206" spans="1:40" ht="285.45" x14ac:dyDescent="0.45">
      <c r="A206" s="406">
        <v>19</v>
      </c>
      <c r="B206" s="425" t="str">
        <f t="shared" si="8"/>
        <v/>
      </c>
      <c r="C206" s="426" t="str">
        <f ca="1">TEXT(IFERROR(INDEX('Overview - Section A'!$A$45:$A$52,MATCH(G206,'Overview - Section A'!$U$45:$U$52,0)),""),"d-mmm-yy") &amp;" to " &amp; TEXT(IFERROR(INDEX('Overview - Section A'!$E$45:$E$52,MATCH(G206,'Overview - Section A'!$U$45:$U$52,0)),""),"d-mmm-yy")</f>
        <v>1-ene-23 to 31-dic-23</v>
      </c>
      <c r="D206" s="514"/>
      <c r="E206" s="514"/>
      <c r="F206" s="515"/>
      <c r="G206" s="516" t="s">
        <v>435</v>
      </c>
      <c r="H206" s="517"/>
      <c r="I206" s="516" t="b">
        <f t="shared" si="9"/>
        <v>1</v>
      </c>
      <c r="J206" s="516" t="b">
        <f t="shared" si="10"/>
        <v>0</v>
      </c>
      <c r="K206" s="516" t="str">
        <f t="shared" si="11"/>
        <v>a1N36000002QfN0EAK</v>
      </c>
      <c r="L206" s="518" t="s">
        <v>1014</v>
      </c>
      <c r="M206" s="514"/>
      <c r="N206" s="514"/>
      <c r="O206" s="47"/>
      <c r="AM206" s="6"/>
      <c r="AN206" s="6"/>
    </row>
    <row r="207" spans="1:40" ht="285.45" x14ac:dyDescent="0.45">
      <c r="A207" s="406">
        <v>19</v>
      </c>
      <c r="B207" s="425" t="str">
        <f t="shared" si="8"/>
        <v/>
      </c>
      <c r="C207" s="426" t="str">
        <f ca="1">TEXT(IFERROR(INDEX('Overview - Section A'!$A$45:$A$52,MATCH(G207,'Overview - Section A'!$U$45:$U$52,0)),""),"d-mmm-yy") &amp;" to " &amp; TEXT(IFERROR(INDEX('Overview - Section A'!$E$45:$E$52,MATCH(G207,'Overview - Section A'!$U$45:$U$52,0)),""),"d-mmm-yy")</f>
        <v>1-ene-24 to 31-dic-24</v>
      </c>
      <c r="D207" s="514"/>
      <c r="E207" s="514"/>
      <c r="F207" s="515"/>
      <c r="G207" s="516" t="s">
        <v>437</v>
      </c>
      <c r="H207" s="517"/>
      <c r="I207" s="516" t="b">
        <f t="shared" si="9"/>
        <v>1</v>
      </c>
      <c r="J207" s="516" t="b">
        <f t="shared" si="10"/>
        <v>0</v>
      </c>
      <c r="K207" s="516" t="str">
        <f t="shared" si="11"/>
        <v>a1N36000002QfN0EAK</v>
      </c>
      <c r="L207" s="518" t="s">
        <v>1015</v>
      </c>
      <c r="M207" s="514"/>
      <c r="N207" s="514"/>
      <c r="O207" s="47"/>
      <c r="AM207" s="6"/>
      <c r="AN207" s="6"/>
    </row>
    <row r="208" spans="1:40" ht="285.45" x14ac:dyDescent="0.45">
      <c r="A208" s="406">
        <v>20</v>
      </c>
      <c r="B208" s="425" t="str">
        <f t="shared" si="8"/>
        <v/>
      </c>
      <c r="C208" s="426" t="str">
        <f ca="1">TEXT(IFERROR(INDEX('Overview - Section A'!$A$45:$A$52,MATCH(G208,'Overview - Section A'!$U$45:$U$52,0)),""),"d-mmm-yy") &amp;" to " &amp; TEXT(IFERROR(INDEX('Overview - Section A'!$E$45:$E$52,MATCH(G208,'Overview - Section A'!$U$45:$U$52,0)),""),"d-mmm-yy")</f>
        <v>1-ene-19 to 31-dic-19</v>
      </c>
      <c r="D208" s="514"/>
      <c r="E208" s="514"/>
      <c r="F208" s="515"/>
      <c r="G208" s="516" t="s">
        <v>427</v>
      </c>
      <c r="H208" s="517"/>
      <c r="I208" s="516" t="b">
        <f t="shared" si="9"/>
        <v>1</v>
      </c>
      <c r="J208" s="516" t="b">
        <f t="shared" si="10"/>
        <v>0</v>
      </c>
      <c r="K208" s="516" t="str">
        <f t="shared" si="11"/>
        <v>a1N36000002QfN1EAK</v>
      </c>
      <c r="L208" s="518" t="s">
        <v>1016</v>
      </c>
      <c r="M208" s="514"/>
      <c r="N208" s="514"/>
      <c r="O208" s="47"/>
      <c r="AM208" s="6"/>
      <c r="AN208" s="6"/>
    </row>
    <row r="209" spans="1:40" ht="285.45" x14ac:dyDescent="0.45">
      <c r="A209" s="406">
        <v>20</v>
      </c>
      <c r="B209" s="425" t="str">
        <f t="shared" si="8"/>
        <v/>
      </c>
      <c r="C209" s="426" t="str">
        <f ca="1">TEXT(IFERROR(INDEX('Overview - Section A'!$A$45:$A$52,MATCH(G209,'Overview - Section A'!$U$45:$U$52,0)),""),"d-mmm-yy") &amp;" to " &amp; TEXT(IFERROR(INDEX('Overview - Section A'!$E$45:$E$52,MATCH(G209,'Overview - Section A'!$U$45:$U$52,0)),""),"d-mmm-yy")</f>
        <v>1-ene-20 to 31-dic-20</v>
      </c>
      <c r="D209" s="514"/>
      <c r="E209" s="514"/>
      <c r="F209" s="515"/>
      <c r="G209" s="516" t="s">
        <v>429</v>
      </c>
      <c r="H209" s="517"/>
      <c r="I209" s="516" t="b">
        <f t="shared" si="9"/>
        <v>1</v>
      </c>
      <c r="J209" s="516" t="b">
        <f t="shared" si="10"/>
        <v>0</v>
      </c>
      <c r="K209" s="516" t="str">
        <f t="shared" si="11"/>
        <v>a1N36000002QfN1EAK</v>
      </c>
      <c r="L209" s="518" t="s">
        <v>1017</v>
      </c>
      <c r="M209" s="514"/>
      <c r="N209" s="514"/>
      <c r="O209" s="47"/>
      <c r="AM209" s="6"/>
      <c r="AN209" s="6"/>
    </row>
    <row r="210" spans="1:40" ht="285.45" x14ac:dyDescent="0.45">
      <c r="A210" s="406">
        <v>20</v>
      </c>
      <c r="B210" s="425" t="str">
        <f t="shared" si="8"/>
        <v/>
      </c>
      <c r="C210" s="426" t="str">
        <f ca="1">TEXT(IFERROR(INDEX('Overview - Section A'!$A$45:$A$52,MATCH(G210,'Overview - Section A'!$U$45:$U$52,0)),""),"d-mmm-yy") &amp;" to " &amp; TEXT(IFERROR(INDEX('Overview - Section A'!$E$45:$E$52,MATCH(G210,'Overview - Section A'!$U$45:$U$52,0)),""),"d-mmm-yy")</f>
        <v>1-ene-21 to 31-dic-21</v>
      </c>
      <c r="D210" s="514"/>
      <c r="E210" s="514"/>
      <c r="F210" s="515"/>
      <c r="G210" s="516" t="s">
        <v>431</v>
      </c>
      <c r="H210" s="517"/>
      <c r="I210" s="516" t="b">
        <f t="shared" si="9"/>
        <v>1</v>
      </c>
      <c r="J210" s="516" t="b">
        <f t="shared" si="10"/>
        <v>0</v>
      </c>
      <c r="K210" s="516" t="str">
        <f t="shared" si="11"/>
        <v>a1N36000002QfN1EAK</v>
      </c>
      <c r="L210" s="518" t="s">
        <v>1018</v>
      </c>
      <c r="M210" s="514"/>
      <c r="N210" s="514"/>
      <c r="O210" s="47"/>
      <c r="AM210" s="6"/>
      <c r="AN210" s="6"/>
    </row>
    <row r="211" spans="1:40" ht="285.45" x14ac:dyDescent="0.45">
      <c r="A211" s="406">
        <v>20</v>
      </c>
      <c r="B211" s="425" t="str">
        <f t="shared" si="8"/>
        <v/>
      </c>
      <c r="C211" s="426" t="str">
        <f ca="1">TEXT(IFERROR(INDEX('Overview - Section A'!$A$45:$A$52,MATCH(G211,'Overview - Section A'!$U$45:$U$52,0)),""),"d-mmm-yy") &amp;" to " &amp; TEXT(IFERROR(INDEX('Overview - Section A'!$E$45:$E$52,MATCH(G211,'Overview - Section A'!$U$45:$U$52,0)),""),"d-mmm-yy")</f>
        <v>1-ene-22 to 31-dic-22</v>
      </c>
      <c r="D211" s="514"/>
      <c r="E211" s="514"/>
      <c r="F211" s="515"/>
      <c r="G211" s="516" t="s">
        <v>433</v>
      </c>
      <c r="H211" s="517"/>
      <c r="I211" s="516" t="b">
        <f t="shared" si="9"/>
        <v>1</v>
      </c>
      <c r="J211" s="516" t="b">
        <f t="shared" si="10"/>
        <v>0</v>
      </c>
      <c r="K211" s="516" t="str">
        <f t="shared" si="11"/>
        <v>a1N36000002QfN1EAK</v>
      </c>
      <c r="L211" s="518" t="s">
        <v>1019</v>
      </c>
      <c r="M211" s="514"/>
      <c r="N211" s="514"/>
      <c r="O211" s="47"/>
      <c r="AM211" s="6"/>
      <c r="AN211" s="6"/>
    </row>
    <row r="212" spans="1:40" ht="285.45" x14ac:dyDescent="0.45">
      <c r="A212" s="406">
        <v>20</v>
      </c>
      <c r="B212" s="425" t="str">
        <f t="shared" si="8"/>
        <v/>
      </c>
      <c r="C212" s="426" t="str">
        <f ca="1">TEXT(IFERROR(INDEX('Overview - Section A'!$A$45:$A$52,MATCH(G212,'Overview - Section A'!$U$45:$U$52,0)),""),"d-mmm-yy") &amp;" to " &amp; TEXT(IFERROR(INDEX('Overview - Section A'!$E$45:$E$52,MATCH(G212,'Overview - Section A'!$U$45:$U$52,0)),""),"d-mmm-yy")</f>
        <v>1-ene-23 to 31-dic-23</v>
      </c>
      <c r="D212" s="514"/>
      <c r="E212" s="514"/>
      <c r="F212" s="515"/>
      <c r="G212" s="516" t="s">
        <v>435</v>
      </c>
      <c r="H212" s="517"/>
      <c r="I212" s="516" t="b">
        <f t="shared" si="9"/>
        <v>1</v>
      </c>
      <c r="J212" s="516" t="b">
        <f t="shared" si="10"/>
        <v>0</v>
      </c>
      <c r="K212" s="516" t="str">
        <f t="shared" si="11"/>
        <v>a1N36000002QfN1EAK</v>
      </c>
      <c r="L212" s="518" t="s">
        <v>1020</v>
      </c>
      <c r="M212" s="514"/>
      <c r="N212" s="514"/>
      <c r="O212" s="47"/>
      <c r="AM212" s="6"/>
      <c r="AN212" s="6"/>
    </row>
    <row r="213" spans="1:40" ht="285.45" x14ac:dyDescent="0.45">
      <c r="A213" s="406">
        <v>20</v>
      </c>
      <c r="B213" s="425" t="str">
        <f t="shared" si="8"/>
        <v/>
      </c>
      <c r="C213" s="426" t="str">
        <f ca="1">TEXT(IFERROR(INDEX('Overview - Section A'!$A$45:$A$52,MATCH(G213,'Overview - Section A'!$U$45:$U$52,0)),""),"d-mmm-yy") &amp;" to " &amp; TEXT(IFERROR(INDEX('Overview - Section A'!$E$45:$E$52,MATCH(G213,'Overview - Section A'!$U$45:$U$52,0)),""),"d-mmm-yy")</f>
        <v>1-ene-24 to 31-dic-24</v>
      </c>
      <c r="D213" s="514"/>
      <c r="E213" s="514"/>
      <c r="F213" s="515"/>
      <c r="G213" s="516" t="s">
        <v>437</v>
      </c>
      <c r="H213" s="517"/>
      <c r="I213" s="516" t="b">
        <f t="shared" si="9"/>
        <v>1</v>
      </c>
      <c r="J213" s="516" t="b">
        <f t="shared" si="10"/>
        <v>0</v>
      </c>
      <c r="K213" s="516" t="str">
        <f t="shared" si="11"/>
        <v>a1N36000002QfN1EAK</v>
      </c>
      <c r="L213" s="518" t="s">
        <v>1021</v>
      </c>
      <c r="M213" s="514"/>
      <c r="N213" s="514"/>
      <c r="O213" s="47"/>
      <c r="AM213" s="6"/>
      <c r="AN213" s="6"/>
    </row>
    <row r="214" spans="1:40" ht="285.45" x14ac:dyDescent="0.45">
      <c r="A214" s="406">
        <v>21</v>
      </c>
      <c r="B214" s="425" t="str">
        <f t="shared" si="8"/>
        <v/>
      </c>
      <c r="C214" s="426" t="str">
        <f ca="1">TEXT(IFERROR(INDEX('Overview - Section A'!$A$45:$A$52,MATCH(G214,'Overview - Section A'!$U$45:$U$52,0)),""),"d-mmm-yy") &amp;" to " &amp; TEXT(IFERROR(INDEX('Overview - Section A'!$E$45:$E$52,MATCH(G214,'Overview - Section A'!$U$45:$U$52,0)),""),"d-mmm-yy")</f>
        <v>1-ene-19 to 31-dic-19</v>
      </c>
      <c r="D214" s="514"/>
      <c r="E214" s="514"/>
      <c r="F214" s="515"/>
      <c r="G214" s="516" t="s">
        <v>427</v>
      </c>
      <c r="H214" s="517"/>
      <c r="I214" s="516" t="b">
        <f t="shared" si="9"/>
        <v>1</v>
      </c>
      <c r="J214" s="516" t="b">
        <f t="shared" si="10"/>
        <v>0</v>
      </c>
      <c r="K214" s="516" t="str">
        <f t="shared" si="11"/>
        <v>a1N36000002QfN2EAK</v>
      </c>
      <c r="L214" s="518" t="s">
        <v>1022</v>
      </c>
      <c r="M214" s="514"/>
      <c r="N214" s="514"/>
      <c r="O214" s="47"/>
      <c r="AM214" s="6"/>
      <c r="AN214" s="6"/>
    </row>
    <row r="215" spans="1:40" ht="285.45" x14ac:dyDescent="0.45">
      <c r="A215" s="406">
        <v>21</v>
      </c>
      <c r="B215" s="425" t="str">
        <f t="shared" si="8"/>
        <v/>
      </c>
      <c r="C215" s="426" t="str">
        <f ca="1">TEXT(IFERROR(INDEX('Overview - Section A'!$A$45:$A$52,MATCH(G215,'Overview - Section A'!$U$45:$U$52,0)),""),"d-mmm-yy") &amp;" to " &amp; TEXT(IFERROR(INDEX('Overview - Section A'!$E$45:$E$52,MATCH(G215,'Overview - Section A'!$U$45:$U$52,0)),""),"d-mmm-yy")</f>
        <v>1-ene-20 to 31-dic-20</v>
      </c>
      <c r="D215" s="514"/>
      <c r="E215" s="514"/>
      <c r="F215" s="515"/>
      <c r="G215" s="516" t="s">
        <v>429</v>
      </c>
      <c r="H215" s="517"/>
      <c r="I215" s="516" t="b">
        <f t="shared" si="9"/>
        <v>1</v>
      </c>
      <c r="J215" s="516" t="b">
        <f t="shared" si="10"/>
        <v>0</v>
      </c>
      <c r="K215" s="516" t="str">
        <f t="shared" si="11"/>
        <v>a1N36000002QfN2EAK</v>
      </c>
      <c r="L215" s="518" t="s">
        <v>1023</v>
      </c>
      <c r="M215" s="514"/>
      <c r="N215" s="514"/>
      <c r="O215" s="47"/>
      <c r="AM215" s="6"/>
      <c r="AN215" s="6"/>
    </row>
    <row r="216" spans="1:40" ht="285.45" x14ac:dyDescent="0.45">
      <c r="A216" s="406">
        <v>21</v>
      </c>
      <c r="B216" s="425" t="str">
        <f t="shared" si="8"/>
        <v/>
      </c>
      <c r="C216" s="426" t="str">
        <f ca="1">TEXT(IFERROR(INDEX('Overview - Section A'!$A$45:$A$52,MATCH(G216,'Overview - Section A'!$U$45:$U$52,0)),""),"d-mmm-yy") &amp;" to " &amp; TEXT(IFERROR(INDEX('Overview - Section A'!$E$45:$E$52,MATCH(G216,'Overview - Section A'!$U$45:$U$52,0)),""),"d-mmm-yy")</f>
        <v>1-ene-21 to 31-dic-21</v>
      </c>
      <c r="D216" s="514"/>
      <c r="E216" s="514"/>
      <c r="F216" s="515"/>
      <c r="G216" s="516" t="s">
        <v>431</v>
      </c>
      <c r="H216" s="517"/>
      <c r="I216" s="516" t="b">
        <f t="shared" si="9"/>
        <v>1</v>
      </c>
      <c r="J216" s="516" t="b">
        <f t="shared" si="10"/>
        <v>0</v>
      </c>
      <c r="K216" s="516" t="str">
        <f t="shared" si="11"/>
        <v>a1N36000002QfN2EAK</v>
      </c>
      <c r="L216" s="518" t="s">
        <v>1024</v>
      </c>
      <c r="M216" s="514"/>
      <c r="N216" s="514"/>
      <c r="O216" s="47"/>
      <c r="AM216" s="6"/>
      <c r="AN216" s="6"/>
    </row>
    <row r="217" spans="1:40" ht="285.45" x14ac:dyDescent="0.45">
      <c r="A217" s="406">
        <v>21</v>
      </c>
      <c r="B217" s="425" t="str">
        <f t="shared" si="8"/>
        <v/>
      </c>
      <c r="C217" s="426" t="str">
        <f ca="1">TEXT(IFERROR(INDEX('Overview - Section A'!$A$45:$A$52,MATCH(G217,'Overview - Section A'!$U$45:$U$52,0)),""),"d-mmm-yy") &amp;" to " &amp; TEXT(IFERROR(INDEX('Overview - Section A'!$E$45:$E$52,MATCH(G217,'Overview - Section A'!$U$45:$U$52,0)),""),"d-mmm-yy")</f>
        <v>1-ene-22 to 31-dic-22</v>
      </c>
      <c r="D217" s="514"/>
      <c r="E217" s="514"/>
      <c r="F217" s="515"/>
      <c r="G217" s="516" t="s">
        <v>433</v>
      </c>
      <c r="H217" s="517"/>
      <c r="I217" s="516" t="b">
        <f t="shared" si="9"/>
        <v>1</v>
      </c>
      <c r="J217" s="516" t="b">
        <f t="shared" si="10"/>
        <v>0</v>
      </c>
      <c r="K217" s="516" t="str">
        <f t="shared" si="11"/>
        <v>a1N36000002QfN2EAK</v>
      </c>
      <c r="L217" s="518" t="s">
        <v>1025</v>
      </c>
      <c r="M217" s="514"/>
      <c r="N217" s="514"/>
      <c r="O217" s="47"/>
      <c r="AM217" s="6"/>
      <c r="AN217" s="6"/>
    </row>
    <row r="218" spans="1:40" ht="285.45" x14ac:dyDescent="0.45">
      <c r="A218" s="406">
        <v>21</v>
      </c>
      <c r="B218" s="425" t="str">
        <f t="shared" si="8"/>
        <v/>
      </c>
      <c r="C218" s="426" t="str">
        <f ca="1">TEXT(IFERROR(INDEX('Overview - Section A'!$A$45:$A$52,MATCH(G218,'Overview - Section A'!$U$45:$U$52,0)),""),"d-mmm-yy") &amp;" to " &amp; TEXT(IFERROR(INDEX('Overview - Section A'!$E$45:$E$52,MATCH(G218,'Overview - Section A'!$U$45:$U$52,0)),""),"d-mmm-yy")</f>
        <v>1-ene-23 to 31-dic-23</v>
      </c>
      <c r="D218" s="514"/>
      <c r="E218" s="514"/>
      <c r="F218" s="515"/>
      <c r="G218" s="516" t="s">
        <v>435</v>
      </c>
      <c r="H218" s="517"/>
      <c r="I218" s="516" t="b">
        <f t="shared" si="9"/>
        <v>1</v>
      </c>
      <c r="J218" s="516" t="b">
        <f t="shared" si="10"/>
        <v>0</v>
      </c>
      <c r="K218" s="516" t="str">
        <f t="shared" si="11"/>
        <v>a1N36000002QfN2EAK</v>
      </c>
      <c r="L218" s="518" t="s">
        <v>1026</v>
      </c>
      <c r="M218" s="514"/>
      <c r="N218" s="514"/>
      <c r="O218" s="47"/>
      <c r="AM218" s="6"/>
      <c r="AN218" s="6"/>
    </row>
    <row r="219" spans="1:40" ht="285.45" x14ac:dyDescent="0.45">
      <c r="A219" s="406">
        <v>21</v>
      </c>
      <c r="B219" s="425" t="str">
        <f t="shared" si="8"/>
        <v/>
      </c>
      <c r="C219" s="426" t="str">
        <f ca="1">TEXT(IFERROR(INDEX('Overview - Section A'!$A$45:$A$52,MATCH(G219,'Overview - Section A'!$U$45:$U$52,0)),""),"d-mmm-yy") &amp;" to " &amp; TEXT(IFERROR(INDEX('Overview - Section A'!$E$45:$E$52,MATCH(G219,'Overview - Section A'!$U$45:$U$52,0)),""),"d-mmm-yy")</f>
        <v>1-ene-24 to 31-dic-24</v>
      </c>
      <c r="D219" s="514"/>
      <c r="E219" s="514"/>
      <c r="F219" s="515"/>
      <c r="G219" s="516" t="s">
        <v>437</v>
      </c>
      <c r="H219" s="517"/>
      <c r="I219" s="516" t="b">
        <f t="shared" si="9"/>
        <v>1</v>
      </c>
      <c r="J219" s="516" t="b">
        <f t="shared" si="10"/>
        <v>0</v>
      </c>
      <c r="K219" s="516" t="str">
        <f t="shared" si="11"/>
        <v>a1N36000002QfN2EAK</v>
      </c>
      <c r="L219" s="518" t="s">
        <v>1027</v>
      </c>
      <c r="M219" s="514"/>
      <c r="N219" s="514"/>
      <c r="O219" s="47"/>
      <c r="AM219" s="6"/>
      <c r="AN219" s="6"/>
    </row>
    <row r="220" spans="1:40" ht="285.45" x14ac:dyDescent="0.45">
      <c r="A220" s="406">
        <v>22</v>
      </c>
      <c r="B220" s="425" t="str">
        <f t="shared" si="8"/>
        <v/>
      </c>
      <c r="C220" s="426" t="str">
        <f ca="1">TEXT(IFERROR(INDEX('Overview - Section A'!$A$45:$A$52,MATCH(G220,'Overview - Section A'!$U$45:$U$52,0)),""),"d-mmm-yy") &amp;" to " &amp; TEXT(IFERROR(INDEX('Overview - Section A'!$E$45:$E$52,MATCH(G220,'Overview - Section A'!$U$45:$U$52,0)),""),"d-mmm-yy")</f>
        <v>1-ene-19 to 31-dic-19</v>
      </c>
      <c r="D220" s="514"/>
      <c r="E220" s="514"/>
      <c r="F220" s="515"/>
      <c r="G220" s="516" t="s">
        <v>427</v>
      </c>
      <c r="H220" s="517"/>
      <c r="I220" s="516" t="b">
        <f t="shared" si="9"/>
        <v>1</v>
      </c>
      <c r="J220" s="516" t="b">
        <f t="shared" si="10"/>
        <v>0</v>
      </c>
      <c r="K220" s="516" t="str">
        <f t="shared" si="11"/>
        <v>a1N36000002QfN3EAK</v>
      </c>
      <c r="L220" s="518" t="s">
        <v>1028</v>
      </c>
      <c r="M220" s="514"/>
      <c r="N220" s="514"/>
      <c r="O220" s="47"/>
      <c r="AM220" s="6"/>
      <c r="AN220" s="6"/>
    </row>
    <row r="221" spans="1:40" ht="285.45" x14ac:dyDescent="0.45">
      <c r="A221" s="406">
        <v>22</v>
      </c>
      <c r="B221" s="425" t="str">
        <f t="shared" si="8"/>
        <v/>
      </c>
      <c r="C221" s="426" t="str">
        <f ca="1">TEXT(IFERROR(INDEX('Overview - Section A'!$A$45:$A$52,MATCH(G221,'Overview - Section A'!$U$45:$U$52,0)),""),"d-mmm-yy") &amp;" to " &amp; TEXT(IFERROR(INDEX('Overview - Section A'!$E$45:$E$52,MATCH(G221,'Overview - Section A'!$U$45:$U$52,0)),""),"d-mmm-yy")</f>
        <v>1-ene-20 to 31-dic-20</v>
      </c>
      <c r="D221" s="514"/>
      <c r="E221" s="514"/>
      <c r="F221" s="515"/>
      <c r="G221" s="516" t="s">
        <v>429</v>
      </c>
      <c r="H221" s="517"/>
      <c r="I221" s="516" t="b">
        <f t="shared" si="9"/>
        <v>1</v>
      </c>
      <c r="J221" s="516" t="b">
        <f t="shared" si="10"/>
        <v>0</v>
      </c>
      <c r="K221" s="516" t="str">
        <f t="shared" si="11"/>
        <v>a1N36000002QfN3EAK</v>
      </c>
      <c r="L221" s="518" t="s">
        <v>1029</v>
      </c>
      <c r="M221" s="514"/>
      <c r="N221" s="514"/>
      <c r="O221" s="47"/>
      <c r="AM221" s="6"/>
      <c r="AN221" s="6"/>
    </row>
    <row r="222" spans="1:40" ht="285.45" x14ac:dyDescent="0.45">
      <c r="A222" s="406">
        <v>22</v>
      </c>
      <c r="B222" s="425" t="str">
        <f t="shared" ref="B222:B285" si="12">IF(A222=A221,"",IF(VLOOKUP(A222,$A$8:$D$90,4,FALSE)=0,"",VLOOKUP(A222,$A$8:$D$90,4,FALSE)))</f>
        <v/>
      </c>
      <c r="C222" s="426" t="str">
        <f ca="1">TEXT(IFERROR(INDEX('Overview - Section A'!$A$45:$A$52,MATCH(G222,'Overview - Section A'!$U$45:$U$52,0)),""),"d-mmm-yy") &amp;" to " &amp; TEXT(IFERROR(INDEX('Overview - Section A'!$E$45:$E$52,MATCH(G222,'Overview - Section A'!$U$45:$U$52,0)),""),"d-mmm-yy")</f>
        <v>1-ene-21 to 31-dic-21</v>
      </c>
      <c r="D222" s="514"/>
      <c r="E222" s="514"/>
      <c r="F222" s="515"/>
      <c r="G222" s="516" t="s">
        <v>431</v>
      </c>
      <c r="H222" s="517"/>
      <c r="I222" s="516" t="b">
        <f t="shared" ref="I222:I285" si="13">IFERROR(TRUE,FALSE)</f>
        <v>1</v>
      </c>
      <c r="J222" s="516" t="b">
        <f t="shared" ref="J222:J285" si="14">IFERROR(IF(VLOOKUP(A222,$A$8:$D$90,4,FALSE)&lt;&gt;"",TRUE,FALSE),FALSE)</f>
        <v>0</v>
      </c>
      <c r="K222" s="516" t="str">
        <f t="shared" ref="K222:K285" si="15">IFERROR(VLOOKUP(A222,$A$8:$T$90,20,FALSE),"")</f>
        <v>a1N36000002QfN3EAK</v>
      </c>
      <c r="L222" s="518" t="s">
        <v>1030</v>
      </c>
      <c r="M222" s="514"/>
      <c r="N222" s="514"/>
      <c r="O222" s="47"/>
      <c r="AM222" s="6"/>
      <c r="AN222" s="6"/>
    </row>
    <row r="223" spans="1:40" ht="285.45" x14ac:dyDescent="0.45">
      <c r="A223" s="406">
        <v>22</v>
      </c>
      <c r="B223" s="425" t="str">
        <f t="shared" si="12"/>
        <v/>
      </c>
      <c r="C223" s="426" t="str">
        <f ca="1">TEXT(IFERROR(INDEX('Overview - Section A'!$A$45:$A$52,MATCH(G223,'Overview - Section A'!$U$45:$U$52,0)),""),"d-mmm-yy") &amp;" to " &amp; TEXT(IFERROR(INDEX('Overview - Section A'!$E$45:$E$52,MATCH(G223,'Overview - Section A'!$U$45:$U$52,0)),""),"d-mmm-yy")</f>
        <v>1-ene-22 to 31-dic-22</v>
      </c>
      <c r="D223" s="514"/>
      <c r="E223" s="514"/>
      <c r="F223" s="515"/>
      <c r="G223" s="516" t="s">
        <v>433</v>
      </c>
      <c r="H223" s="517"/>
      <c r="I223" s="516" t="b">
        <f t="shared" si="13"/>
        <v>1</v>
      </c>
      <c r="J223" s="516" t="b">
        <f t="shared" si="14"/>
        <v>0</v>
      </c>
      <c r="K223" s="516" t="str">
        <f t="shared" si="15"/>
        <v>a1N36000002QfN3EAK</v>
      </c>
      <c r="L223" s="518" t="s">
        <v>1031</v>
      </c>
      <c r="M223" s="514"/>
      <c r="N223" s="514"/>
      <c r="O223" s="47"/>
      <c r="AM223" s="6"/>
      <c r="AN223" s="6"/>
    </row>
    <row r="224" spans="1:40" ht="285.45" x14ac:dyDescent="0.45">
      <c r="A224" s="406">
        <v>22</v>
      </c>
      <c r="B224" s="425" t="str">
        <f t="shared" si="12"/>
        <v/>
      </c>
      <c r="C224" s="426" t="str">
        <f ca="1">TEXT(IFERROR(INDEX('Overview - Section A'!$A$45:$A$52,MATCH(G224,'Overview - Section A'!$U$45:$U$52,0)),""),"d-mmm-yy") &amp;" to " &amp; TEXT(IFERROR(INDEX('Overview - Section A'!$E$45:$E$52,MATCH(G224,'Overview - Section A'!$U$45:$U$52,0)),""),"d-mmm-yy")</f>
        <v>1-ene-23 to 31-dic-23</v>
      </c>
      <c r="D224" s="514"/>
      <c r="E224" s="514"/>
      <c r="F224" s="515"/>
      <c r="G224" s="516" t="s">
        <v>435</v>
      </c>
      <c r="H224" s="517"/>
      <c r="I224" s="516" t="b">
        <f t="shared" si="13"/>
        <v>1</v>
      </c>
      <c r="J224" s="516" t="b">
        <f t="shared" si="14"/>
        <v>0</v>
      </c>
      <c r="K224" s="516" t="str">
        <f t="shared" si="15"/>
        <v>a1N36000002QfN3EAK</v>
      </c>
      <c r="L224" s="518" t="s">
        <v>1032</v>
      </c>
      <c r="M224" s="514"/>
      <c r="N224" s="514"/>
      <c r="O224" s="47"/>
      <c r="AM224" s="6"/>
      <c r="AN224" s="6"/>
    </row>
    <row r="225" spans="1:40" ht="285.45" x14ac:dyDescent="0.45">
      <c r="A225" s="406">
        <v>22</v>
      </c>
      <c r="B225" s="425" t="str">
        <f t="shared" si="12"/>
        <v/>
      </c>
      <c r="C225" s="426" t="str">
        <f ca="1">TEXT(IFERROR(INDEX('Overview - Section A'!$A$45:$A$52,MATCH(G225,'Overview - Section A'!$U$45:$U$52,0)),""),"d-mmm-yy") &amp;" to " &amp; TEXT(IFERROR(INDEX('Overview - Section A'!$E$45:$E$52,MATCH(G225,'Overview - Section A'!$U$45:$U$52,0)),""),"d-mmm-yy")</f>
        <v>1-ene-24 to 31-dic-24</v>
      </c>
      <c r="D225" s="514"/>
      <c r="E225" s="514"/>
      <c r="F225" s="515"/>
      <c r="G225" s="516" t="s">
        <v>437</v>
      </c>
      <c r="H225" s="517"/>
      <c r="I225" s="516" t="b">
        <f t="shared" si="13"/>
        <v>1</v>
      </c>
      <c r="J225" s="516" t="b">
        <f t="shared" si="14"/>
        <v>0</v>
      </c>
      <c r="K225" s="516" t="str">
        <f t="shared" si="15"/>
        <v>a1N36000002QfN3EAK</v>
      </c>
      <c r="L225" s="518" t="s">
        <v>1033</v>
      </c>
      <c r="M225" s="514"/>
      <c r="N225" s="514"/>
      <c r="O225" s="47"/>
      <c r="AM225" s="6"/>
      <c r="AN225" s="6"/>
    </row>
    <row r="226" spans="1:40" ht="285.45" x14ac:dyDescent="0.45">
      <c r="A226" s="406">
        <v>23</v>
      </c>
      <c r="B226" s="425" t="str">
        <f t="shared" si="12"/>
        <v/>
      </c>
      <c r="C226" s="426" t="str">
        <f ca="1">TEXT(IFERROR(INDEX('Overview - Section A'!$A$45:$A$52,MATCH(G226,'Overview - Section A'!$U$45:$U$52,0)),""),"d-mmm-yy") &amp;" to " &amp; TEXT(IFERROR(INDEX('Overview - Section A'!$E$45:$E$52,MATCH(G226,'Overview - Section A'!$U$45:$U$52,0)),""),"d-mmm-yy")</f>
        <v>1-ene-19 to 31-dic-19</v>
      </c>
      <c r="D226" s="514"/>
      <c r="E226" s="514"/>
      <c r="F226" s="515"/>
      <c r="G226" s="516" t="s">
        <v>427</v>
      </c>
      <c r="H226" s="517"/>
      <c r="I226" s="516" t="b">
        <f t="shared" si="13"/>
        <v>1</v>
      </c>
      <c r="J226" s="516" t="b">
        <f t="shared" si="14"/>
        <v>0</v>
      </c>
      <c r="K226" s="516" t="str">
        <f t="shared" si="15"/>
        <v>a1N36000002QfN4EAK</v>
      </c>
      <c r="L226" s="518" t="s">
        <v>1034</v>
      </c>
      <c r="M226" s="514"/>
      <c r="N226" s="514"/>
      <c r="O226" s="47"/>
      <c r="AM226" s="6"/>
      <c r="AN226" s="6"/>
    </row>
    <row r="227" spans="1:40" ht="285.45" x14ac:dyDescent="0.45">
      <c r="A227" s="406">
        <v>23</v>
      </c>
      <c r="B227" s="425" t="str">
        <f t="shared" si="12"/>
        <v/>
      </c>
      <c r="C227" s="426" t="str">
        <f ca="1">TEXT(IFERROR(INDEX('Overview - Section A'!$A$45:$A$52,MATCH(G227,'Overview - Section A'!$U$45:$U$52,0)),""),"d-mmm-yy") &amp;" to " &amp; TEXT(IFERROR(INDEX('Overview - Section A'!$E$45:$E$52,MATCH(G227,'Overview - Section A'!$U$45:$U$52,0)),""),"d-mmm-yy")</f>
        <v>1-ene-20 to 31-dic-20</v>
      </c>
      <c r="D227" s="514"/>
      <c r="E227" s="514"/>
      <c r="F227" s="515"/>
      <c r="G227" s="516" t="s">
        <v>429</v>
      </c>
      <c r="H227" s="517"/>
      <c r="I227" s="516" t="b">
        <f t="shared" si="13"/>
        <v>1</v>
      </c>
      <c r="J227" s="516" t="b">
        <f t="shared" si="14"/>
        <v>0</v>
      </c>
      <c r="K227" s="516" t="str">
        <f t="shared" si="15"/>
        <v>a1N36000002QfN4EAK</v>
      </c>
      <c r="L227" s="518" t="s">
        <v>1035</v>
      </c>
      <c r="M227" s="514"/>
      <c r="N227" s="514"/>
      <c r="O227" s="47"/>
      <c r="AM227" s="6"/>
      <c r="AN227" s="6"/>
    </row>
    <row r="228" spans="1:40" ht="285.45" x14ac:dyDescent="0.45">
      <c r="A228" s="406">
        <v>23</v>
      </c>
      <c r="B228" s="425" t="str">
        <f t="shared" si="12"/>
        <v/>
      </c>
      <c r="C228" s="426" t="str">
        <f ca="1">TEXT(IFERROR(INDEX('Overview - Section A'!$A$45:$A$52,MATCH(G228,'Overview - Section A'!$U$45:$U$52,0)),""),"d-mmm-yy") &amp;" to " &amp; TEXT(IFERROR(INDEX('Overview - Section A'!$E$45:$E$52,MATCH(G228,'Overview - Section A'!$U$45:$U$52,0)),""),"d-mmm-yy")</f>
        <v>1-ene-21 to 31-dic-21</v>
      </c>
      <c r="D228" s="514"/>
      <c r="E228" s="514"/>
      <c r="F228" s="515"/>
      <c r="G228" s="516" t="s">
        <v>431</v>
      </c>
      <c r="H228" s="517"/>
      <c r="I228" s="516" t="b">
        <f t="shared" si="13"/>
        <v>1</v>
      </c>
      <c r="J228" s="516" t="b">
        <f t="shared" si="14"/>
        <v>0</v>
      </c>
      <c r="K228" s="516" t="str">
        <f t="shared" si="15"/>
        <v>a1N36000002QfN4EAK</v>
      </c>
      <c r="L228" s="518" t="s">
        <v>1036</v>
      </c>
      <c r="M228" s="514"/>
      <c r="N228" s="514"/>
      <c r="O228" s="47"/>
      <c r="AM228" s="6"/>
      <c r="AN228" s="6"/>
    </row>
    <row r="229" spans="1:40" ht="285.45" x14ac:dyDescent="0.45">
      <c r="A229" s="406">
        <v>23</v>
      </c>
      <c r="B229" s="425" t="str">
        <f t="shared" si="12"/>
        <v/>
      </c>
      <c r="C229" s="426" t="str">
        <f ca="1">TEXT(IFERROR(INDEX('Overview - Section A'!$A$45:$A$52,MATCH(G229,'Overview - Section A'!$U$45:$U$52,0)),""),"d-mmm-yy") &amp;" to " &amp; TEXT(IFERROR(INDEX('Overview - Section A'!$E$45:$E$52,MATCH(G229,'Overview - Section A'!$U$45:$U$52,0)),""),"d-mmm-yy")</f>
        <v>1-ene-22 to 31-dic-22</v>
      </c>
      <c r="D229" s="514"/>
      <c r="E229" s="514"/>
      <c r="F229" s="515"/>
      <c r="G229" s="516" t="s">
        <v>433</v>
      </c>
      <c r="H229" s="517"/>
      <c r="I229" s="516" t="b">
        <f t="shared" si="13"/>
        <v>1</v>
      </c>
      <c r="J229" s="516" t="b">
        <f t="shared" si="14"/>
        <v>0</v>
      </c>
      <c r="K229" s="516" t="str">
        <f t="shared" si="15"/>
        <v>a1N36000002QfN4EAK</v>
      </c>
      <c r="L229" s="518" t="s">
        <v>1037</v>
      </c>
      <c r="M229" s="514"/>
      <c r="N229" s="514"/>
      <c r="O229" s="47"/>
      <c r="AM229" s="6"/>
      <c r="AN229" s="6"/>
    </row>
    <row r="230" spans="1:40" ht="285.45" x14ac:dyDescent="0.45">
      <c r="A230" s="406">
        <v>23</v>
      </c>
      <c r="B230" s="425" t="str">
        <f t="shared" si="12"/>
        <v/>
      </c>
      <c r="C230" s="426" t="str">
        <f ca="1">TEXT(IFERROR(INDEX('Overview - Section A'!$A$45:$A$52,MATCH(G230,'Overview - Section A'!$U$45:$U$52,0)),""),"d-mmm-yy") &amp;" to " &amp; TEXT(IFERROR(INDEX('Overview - Section A'!$E$45:$E$52,MATCH(G230,'Overview - Section A'!$U$45:$U$52,0)),""),"d-mmm-yy")</f>
        <v>1-ene-23 to 31-dic-23</v>
      </c>
      <c r="D230" s="514"/>
      <c r="E230" s="514"/>
      <c r="F230" s="515"/>
      <c r="G230" s="516" t="s">
        <v>435</v>
      </c>
      <c r="H230" s="517"/>
      <c r="I230" s="516" t="b">
        <f t="shared" si="13"/>
        <v>1</v>
      </c>
      <c r="J230" s="516" t="b">
        <f t="shared" si="14"/>
        <v>0</v>
      </c>
      <c r="K230" s="516" t="str">
        <f t="shared" si="15"/>
        <v>a1N36000002QfN4EAK</v>
      </c>
      <c r="L230" s="518" t="s">
        <v>1038</v>
      </c>
      <c r="M230" s="514"/>
      <c r="N230" s="514"/>
      <c r="O230" s="47"/>
      <c r="AM230" s="6"/>
      <c r="AN230" s="6"/>
    </row>
    <row r="231" spans="1:40" ht="285.45" x14ac:dyDescent="0.45">
      <c r="A231" s="406">
        <v>23</v>
      </c>
      <c r="B231" s="425" t="str">
        <f t="shared" si="12"/>
        <v/>
      </c>
      <c r="C231" s="426" t="str">
        <f ca="1">TEXT(IFERROR(INDEX('Overview - Section A'!$A$45:$A$52,MATCH(G231,'Overview - Section A'!$U$45:$U$52,0)),""),"d-mmm-yy") &amp;" to " &amp; TEXT(IFERROR(INDEX('Overview - Section A'!$E$45:$E$52,MATCH(G231,'Overview - Section A'!$U$45:$U$52,0)),""),"d-mmm-yy")</f>
        <v>1-ene-24 to 31-dic-24</v>
      </c>
      <c r="D231" s="514"/>
      <c r="E231" s="514"/>
      <c r="F231" s="515"/>
      <c r="G231" s="516" t="s">
        <v>437</v>
      </c>
      <c r="H231" s="517"/>
      <c r="I231" s="516" t="b">
        <f t="shared" si="13"/>
        <v>1</v>
      </c>
      <c r="J231" s="516" t="b">
        <f t="shared" si="14"/>
        <v>0</v>
      </c>
      <c r="K231" s="516" t="str">
        <f t="shared" si="15"/>
        <v>a1N36000002QfN4EAK</v>
      </c>
      <c r="L231" s="518" t="s">
        <v>1039</v>
      </c>
      <c r="M231" s="514"/>
      <c r="N231" s="514"/>
      <c r="O231" s="47"/>
      <c r="AM231" s="6"/>
      <c r="AN231" s="6"/>
    </row>
    <row r="232" spans="1:40" ht="285.45" x14ac:dyDescent="0.45">
      <c r="A232" s="406">
        <v>24</v>
      </c>
      <c r="B232" s="425" t="str">
        <f t="shared" si="12"/>
        <v/>
      </c>
      <c r="C232" s="426" t="str">
        <f ca="1">TEXT(IFERROR(INDEX('Overview - Section A'!$A$45:$A$52,MATCH(G232,'Overview - Section A'!$U$45:$U$52,0)),""),"d-mmm-yy") &amp;" to " &amp; TEXT(IFERROR(INDEX('Overview - Section A'!$E$45:$E$52,MATCH(G232,'Overview - Section A'!$U$45:$U$52,0)),""),"d-mmm-yy")</f>
        <v>1-ene-19 to 31-dic-19</v>
      </c>
      <c r="D232" s="514"/>
      <c r="E232" s="514"/>
      <c r="F232" s="515"/>
      <c r="G232" s="516" t="s">
        <v>427</v>
      </c>
      <c r="H232" s="517"/>
      <c r="I232" s="516" t="b">
        <f t="shared" si="13"/>
        <v>1</v>
      </c>
      <c r="J232" s="516" t="b">
        <f t="shared" si="14"/>
        <v>0</v>
      </c>
      <c r="K232" s="516" t="str">
        <f t="shared" si="15"/>
        <v>a1N36000002QfN5EAK</v>
      </c>
      <c r="L232" s="518" t="s">
        <v>1040</v>
      </c>
      <c r="M232" s="514"/>
      <c r="N232" s="514"/>
      <c r="O232" s="47"/>
      <c r="AM232" s="6"/>
      <c r="AN232" s="6"/>
    </row>
    <row r="233" spans="1:40" ht="285.45" x14ac:dyDescent="0.45">
      <c r="A233" s="406">
        <v>24</v>
      </c>
      <c r="B233" s="425" t="str">
        <f t="shared" si="12"/>
        <v/>
      </c>
      <c r="C233" s="426" t="str">
        <f ca="1">TEXT(IFERROR(INDEX('Overview - Section A'!$A$45:$A$52,MATCH(G233,'Overview - Section A'!$U$45:$U$52,0)),""),"d-mmm-yy") &amp;" to " &amp; TEXT(IFERROR(INDEX('Overview - Section A'!$E$45:$E$52,MATCH(G233,'Overview - Section A'!$U$45:$U$52,0)),""),"d-mmm-yy")</f>
        <v>1-ene-20 to 31-dic-20</v>
      </c>
      <c r="D233" s="514"/>
      <c r="E233" s="514"/>
      <c r="F233" s="515"/>
      <c r="G233" s="516" t="s">
        <v>429</v>
      </c>
      <c r="H233" s="517"/>
      <c r="I233" s="516" t="b">
        <f t="shared" si="13"/>
        <v>1</v>
      </c>
      <c r="J233" s="516" t="b">
        <f t="shared" si="14"/>
        <v>0</v>
      </c>
      <c r="K233" s="516" t="str">
        <f t="shared" si="15"/>
        <v>a1N36000002QfN5EAK</v>
      </c>
      <c r="L233" s="518" t="s">
        <v>1041</v>
      </c>
      <c r="M233" s="514"/>
      <c r="N233" s="514"/>
      <c r="O233" s="47"/>
      <c r="AM233" s="6"/>
      <c r="AN233" s="6"/>
    </row>
    <row r="234" spans="1:40" ht="285.45" x14ac:dyDescent="0.45">
      <c r="A234" s="406">
        <v>24</v>
      </c>
      <c r="B234" s="425" t="str">
        <f t="shared" si="12"/>
        <v/>
      </c>
      <c r="C234" s="426" t="str">
        <f ca="1">TEXT(IFERROR(INDEX('Overview - Section A'!$A$45:$A$52,MATCH(G234,'Overview - Section A'!$U$45:$U$52,0)),""),"d-mmm-yy") &amp;" to " &amp; TEXT(IFERROR(INDEX('Overview - Section A'!$E$45:$E$52,MATCH(G234,'Overview - Section A'!$U$45:$U$52,0)),""),"d-mmm-yy")</f>
        <v>1-ene-21 to 31-dic-21</v>
      </c>
      <c r="D234" s="514"/>
      <c r="E234" s="514"/>
      <c r="F234" s="515"/>
      <c r="G234" s="516" t="s">
        <v>431</v>
      </c>
      <c r="H234" s="517"/>
      <c r="I234" s="516" t="b">
        <f t="shared" si="13"/>
        <v>1</v>
      </c>
      <c r="J234" s="516" t="b">
        <f t="shared" si="14"/>
        <v>0</v>
      </c>
      <c r="K234" s="516" t="str">
        <f t="shared" si="15"/>
        <v>a1N36000002QfN5EAK</v>
      </c>
      <c r="L234" s="518" t="s">
        <v>1042</v>
      </c>
      <c r="M234" s="514"/>
      <c r="N234" s="514"/>
      <c r="O234" s="47"/>
      <c r="AM234" s="6"/>
      <c r="AN234" s="6"/>
    </row>
    <row r="235" spans="1:40" ht="285.45" x14ac:dyDescent="0.45">
      <c r="A235" s="406">
        <v>24</v>
      </c>
      <c r="B235" s="425" t="str">
        <f t="shared" si="12"/>
        <v/>
      </c>
      <c r="C235" s="426" t="str">
        <f ca="1">TEXT(IFERROR(INDEX('Overview - Section A'!$A$45:$A$52,MATCH(G235,'Overview - Section A'!$U$45:$U$52,0)),""),"d-mmm-yy") &amp;" to " &amp; TEXT(IFERROR(INDEX('Overview - Section A'!$E$45:$E$52,MATCH(G235,'Overview - Section A'!$U$45:$U$52,0)),""),"d-mmm-yy")</f>
        <v>1-ene-22 to 31-dic-22</v>
      </c>
      <c r="D235" s="514"/>
      <c r="E235" s="514"/>
      <c r="F235" s="515"/>
      <c r="G235" s="516" t="s">
        <v>433</v>
      </c>
      <c r="H235" s="517"/>
      <c r="I235" s="516" t="b">
        <f t="shared" si="13"/>
        <v>1</v>
      </c>
      <c r="J235" s="516" t="b">
        <f t="shared" si="14"/>
        <v>0</v>
      </c>
      <c r="K235" s="516" t="str">
        <f t="shared" si="15"/>
        <v>a1N36000002QfN5EAK</v>
      </c>
      <c r="L235" s="518" t="s">
        <v>1043</v>
      </c>
      <c r="M235" s="514"/>
      <c r="N235" s="514"/>
      <c r="O235" s="47"/>
      <c r="AM235" s="6"/>
      <c r="AN235" s="6"/>
    </row>
    <row r="236" spans="1:40" ht="285.45" x14ac:dyDescent="0.45">
      <c r="A236" s="406">
        <v>24</v>
      </c>
      <c r="B236" s="425" t="str">
        <f t="shared" si="12"/>
        <v/>
      </c>
      <c r="C236" s="426" t="str">
        <f ca="1">TEXT(IFERROR(INDEX('Overview - Section A'!$A$45:$A$52,MATCH(G236,'Overview - Section A'!$U$45:$U$52,0)),""),"d-mmm-yy") &amp;" to " &amp; TEXT(IFERROR(INDEX('Overview - Section A'!$E$45:$E$52,MATCH(G236,'Overview - Section A'!$U$45:$U$52,0)),""),"d-mmm-yy")</f>
        <v>1-ene-23 to 31-dic-23</v>
      </c>
      <c r="D236" s="514"/>
      <c r="E236" s="514"/>
      <c r="F236" s="515"/>
      <c r="G236" s="516" t="s">
        <v>435</v>
      </c>
      <c r="H236" s="517"/>
      <c r="I236" s="516" t="b">
        <f t="shared" si="13"/>
        <v>1</v>
      </c>
      <c r="J236" s="516" t="b">
        <f t="shared" si="14"/>
        <v>0</v>
      </c>
      <c r="K236" s="516" t="str">
        <f t="shared" si="15"/>
        <v>a1N36000002QfN5EAK</v>
      </c>
      <c r="L236" s="518" t="s">
        <v>1044</v>
      </c>
      <c r="M236" s="514"/>
      <c r="N236" s="514"/>
      <c r="O236" s="47"/>
      <c r="AM236" s="6"/>
      <c r="AN236" s="6"/>
    </row>
    <row r="237" spans="1:40" ht="285.45" x14ac:dyDescent="0.45">
      <c r="A237" s="406">
        <v>24</v>
      </c>
      <c r="B237" s="425" t="str">
        <f t="shared" si="12"/>
        <v/>
      </c>
      <c r="C237" s="426" t="str">
        <f ca="1">TEXT(IFERROR(INDEX('Overview - Section A'!$A$45:$A$52,MATCH(G237,'Overview - Section A'!$U$45:$U$52,0)),""),"d-mmm-yy") &amp;" to " &amp; TEXT(IFERROR(INDEX('Overview - Section A'!$E$45:$E$52,MATCH(G237,'Overview - Section A'!$U$45:$U$52,0)),""),"d-mmm-yy")</f>
        <v>1-ene-24 to 31-dic-24</v>
      </c>
      <c r="D237" s="514"/>
      <c r="E237" s="514"/>
      <c r="F237" s="515"/>
      <c r="G237" s="516" t="s">
        <v>437</v>
      </c>
      <c r="H237" s="517"/>
      <c r="I237" s="516" t="b">
        <f t="shared" si="13"/>
        <v>1</v>
      </c>
      <c r="J237" s="516" t="b">
        <f t="shared" si="14"/>
        <v>0</v>
      </c>
      <c r="K237" s="516" t="str">
        <f t="shared" si="15"/>
        <v>a1N36000002QfN5EAK</v>
      </c>
      <c r="L237" s="518" t="s">
        <v>1045</v>
      </c>
      <c r="M237" s="514"/>
      <c r="N237" s="514"/>
      <c r="O237" s="47"/>
      <c r="AM237" s="6"/>
      <c r="AN237" s="6"/>
    </row>
    <row r="238" spans="1:40" ht="285.45" x14ac:dyDescent="0.45">
      <c r="A238" s="406">
        <v>25</v>
      </c>
      <c r="B238" s="425" t="str">
        <f t="shared" si="12"/>
        <v/>
      </c>
      <c r="C238" s="426" t="str">
        <f ca="1">TEXT(IFERROR(INDEX('Overview - Section A'!$A$45:$A$52,MATCH(G238,'Overview - Section A'!$U$45:$U$52,0)),""),"d-mmm-yy") &amp;" to " &amp; TEXT(IFERROR(INDEX('Overview - Section A'!$E$45:$E$52,MATCH(G238,'Overview - Section A'!$U$45:$U$52,0)),""),"d-mmm-yy")</f>
        <v>1-ene-19 to 31-dic-19</v>
      </c>
      <c r="D238" s="514"/>
      <c r="E238" s="514"/>
      <c r="F238" s="515"/>
      <c r="G238" s="516" t="s">
        <v>427</v>
      </c>
      <c r="H238" s="517"/>
      <c r="I238" s="516" t="b">
        <f t="shared" si="13"/>
        <v>1</v>
      </c>
      <c r="J238" s="516" t="b">
        <f t="shared" si="14"/>
        <v>0</v>
      </c>
      <c r="K238" s="516" t="str">
        <f t="shared" si="15"/>
        <v>a1N36000002QfN6EAK</v>
      </c>
      <c r="L238" s="518" t="s">
        <v>1046</v>
      </c>
      <c r="M238" s="514"/>
      <c r="N238" s="514"/>
      <c r="O238" s="47"/>
      <c r="AM238" s="6"/>
      <c r="AN238" s="6"/>
    </row>
    <row r="239" spans="1:40" ht="285.45" x14ac:dyDescent="0.45">
      <c r="A239" s="406">
        <v>25</v>
      </c>
      <c r="B239" s="425" t="str">
        <f t="shared" si="12"/>
        <v/>
      </c>
      <c r="C239" s="426" t="str">
        <f ca="1">TEXT(IFERROR(INDEX('Overview - Section A'!$A$45:$A$52,MATCH(G239,'Overview - Section A'!$U$45:$U$52,0)),""),"d-mmm-yy") &amp;" to " &amp; TEXT(IFERROR(INDEX('Overview - Section A'!$E$45:$E$52,MATCH(G239,'Overview - Section A'!$U$45:$U$52,0)),""),"d-mmm-yy")</f>
        <v>1-ene-20 to 31-dic-20</v>
      </c>
      <c r="D239" s="514"/>
      <c r="E239" s="514"/>
      <c r="F239" s="515"/>
      <c r="G239" s="516" t="s">
        <v>429</v>
      </c>
      <c r="H239" s="517"/>
      <c r="I239" s="516" t="b">
        <f t="shared" si="13"/>
        <v>1</v>
      </c>
      <c r="J239" s="516" t="b">
        <f t="shared" si="14"/>
        <v>0</v>
      </c>
      <c r="K239" s="516" t="str">
        <f t="shared" si="15"/>
        <v>a1N36000002QfN6EAK</v>
      </c>
      <c r="L239" s="518" t="s">
        <v>1047</v>
      </c>
      <c r="M239" s="514"/>
      <c r="N239" s="514"/>
      <c r="O239" s="47"/>
      <c r="AM239" s="6"/>
      <c r="AN239" s="6"/>
    </row>
    <row r="240" spans="1:40" ht="285.45" x14ac:dyDescent="0.45">
      <c r="A240" s="406">
        <v>25</v>
      </c>
      <c r="B240" s="425" t="str">
        <f t="shared" si="12"/>
        <v/>
      </c>
      <c r="C240" s="426" t="str">
        <f ca="1">TEXT(IFERROR(INDEX('Overview - Section A'!$A$45:$A$52,MATCH(G240,'Overview - Section A'!$U$45:$U$52,0)),""),"d-mmm-yy") &amp;" to " &amp; TEXT(IFERROR(INDEX('Overview - Section A'!$E$45:$E$52,MATCH(G240,'Overview - Section A'!$U$45:$U$52,0)),""),"d-mmm-yy")</f>
        <v>1-ene-21 to 31-dic-21</v>
      </c>
      <c r="D240" s="514"/>
      <c r="E240" s="514"/>
      <c r="F240" s="515"/>
      <c r="G240" s="516" t="s">
        <v>431</v>
      </c>
      <c r="H240" s="517"/>
      <c r="I240" s="516" t="b">
        <f t="shared" si="13"/>
        <v>1</v>
      </c>
      <c r="J240" s="516" t="b">
        <f t="shared" si="14"/>
        <v>0</v>
      </c>
      <c r="K240" s="516" t="str">
        <f t="shared" si="15"/>
        <v>a1N36000002QfN6EAK</v>
      </c>
      <c r="L240" s="518" t="s">
        <v>1048</v>
      </c>
      <c r="M240" s="514"/>
      <c r="N240" s="514"/>
      <c r="O240" s="47"/>
      <c r="AM240" s="6"/>
      <c r="AN240" s="6"/>
    </row>
    <row r="241" spans="1:40" ht="285.45" x14ac:dyDescent="0.45">
      <c r="A241" s="406">
        <v>25</v>
      </c>
      <c r="B241" s="425" t="str">
        <f t="shared" si="12"/>
        <v/>
      </c>
      <c r="C241" s="426" t="str">
        <f ca="1">TEXT(IFERROR(INDEX('Overview - Section A'!$A$45:$A$52,MATCH(G241,'Overview - Section A'!$U$45:$U$52,0)),""),"d-mmm-yy") &amp;" to " &amp; TEXT(IFERROR(INDEX('Overview - Section A'!$E$45:$E$52,MATCH(G241,'Overview - Section A'!$U$45:$U$52,0)),""),"d-mmm-yy")</f>
        <v>1-ene-22 to 31-dic-22</v>
      </c>
      <c r="D241" s="514"/>
      <c r="E241" s="514"/>
      <c r="F241" s="515"/>
      <c r="G241" s="516" t="s">
        <v>433</v>
      </c>
      <c r="H241" s="517"/>
      <c r="I241" s="516" t="b">
        <f t="shared" si="13"/>
        <v>1</v>
      </c>
      <c r="J241" s="516" t="b">
        <f t="shared" si="14"/>
        <v>0</v>
      </c>
      <c r="K241" s="516" t="str">
        <f t="shared" si="15"/>
        <v>a1N36000002QfN6EAK</v>
      </c>
      <c r="L241" s="518" t="s">
        <v>1049</v>
      </c>
      <c r="M241" s="514"/>
      <c r="N241" s="514"/>
      <c r="O241" s="47"/>
      <c r="AM241" s="6"/>
      <c r="AN241" s="6"/>
    </row>
    <row r="242" spans="1:40" ht="285.45" x14ac:dyDescent="0.45">
      <c r="A242" s="406">
        <v>25</v>
      </c>
      <c r="B242" s="425" t="str">
        <f t="shared" si="12"/>
        <v/>
      </c>
      <c r="C242" s="426" t="str">
        <f ca="1">TEXT(IFERROR(INDEX('Overview - Section A'!$A$45:$A$52,MATCH(G242,'Overview - Section A'!$U$45:$U$52,0)),""),"d-mmm-yy") &amp;" to " &amp; TEXT(IFERROR(INDEX('Overview - Section A'!$E$45:$E$52,MATCH(G242,'Overview - Section A'!$U$45:$U$52,0)),""),"d-mmm-yy")</f>
        <v>1-ene-23 to 31-dic-23</v>
      </c>
      <c r="D242" s="514"/>
      <c r="E242" s="514"/>
      <c r="F242" s="515"/>
      <c r="G242" s="516" t="s">
        <v>435</v>
      </c>
      <c r="H242" s="517"/>
      <c r="I242" s="516" t="b">
        <f t="shared" si="13"/>
        <v>1</v>
      </c>
      <c r="J242" s="516" t="b">
        <f t="shared" si="14"/>
        <v>0</v>
      </c>
      <c r="K242" s="516" t="str">
        <f t="shared" si="15"/>
        <v>a1N36000002QfN6EAK</v>
      </c>
      <c r="L242" s="518" t="s">
        <v>1050</v>
      </c>
      <c r="M242" s="514"/>
      <c r="N242" s="514"/>
      <c r="O242" s="47"/>
      <c r="AM242" s="6"/>
      <c r="AN242" s="6"/>
    </row>
    <row r="243" spans="1:40" ht="285.45" x14ac:dyDescent="0.45">
      <c r="A243" s="406">
        <v>25</v>
      </c>
      <c r="B243" s="425" t="str">
        <f t="shared" si="12"/>
        <v/>
      </c>
      <c r="C243" s="426" t="str">
        <f ca="1">TEXT(IFERROR(INDEX('Overview - Section A'!$A$45:$A$52,MATCH(G243,'Overview - Section A'!$U$45:$U$52,0)),""),"d-mmm-yy") &amp;" to " &amp; TEXT(IFERROR(INDEX('Overview - Section A'!$E$45:$E$52,MATCH(G243,'Overview - Section A'!$U$45:$U$52,0)),""),"d-mmm-yy")</f>
        <v>1-ene-24 to 31-dic-24</v>
      </c>
      <c r="D243" s="514"/>
      <c r="E243" s="514"/>
      <c r="F243" s="515"/>
      <c r="G243" s="516" t="s">
        <v>437</v>
      </c>
      <c r="H243" s="517"/>
      <c r="I243" s="516" t="b">
        <f t="shared" si="13"/>
        <v>1</v>
      </c>
      <c r="J243" s="516" t="b">
        <f t="shared" si="14"/>
        <v>0</v>
      </c>
      <c r="K243" s="516" t="str">
        <f t="shared" si="15"/>
        <v>a1N36000002QfN6EAK</v>
      </c>
      <c r="L243" s="518" t="s">
        <v>1051</v>
      </c>
      <c r="M243" s="514"/>
      <c r="N243" s="514"/>
      <c r="O243" s="47"/>
      <c r="AM243" s="6"/>
      <c r="AN243" s="6"/>
    </row>
    <row r="244" spans="1:40" ht="285.45" x14ac:dyDescent="0.45">
      <c r="A244" s="406">
        <v>26</v>
      </c>
      <c r="B244" s="425" t="str">
        <f t="shared" si="12"/>
        <v/>
      </c>
      <c r="C244" s="426" t="str">
        <f ca="1">TEXT(IFERROR(INDEX('Overview - Section A'!$A$45:$A$52,MATCH(G244,'Overview - Section A'!$U$45:$U$52,0)),""),"d-mmm-yy") &amp;" to " &amp; TEXT(IFERROR(INDEX('Overview - Section A'!$E$45:$E$52,MATCH(G244,'Overview - Section A'!$U$45:$U$52,0)),""),"d-mmm-yy")</f>
        <v>1-ene-19 to 31-dic-19</v>
      </c>
      <c r="D244" s="514"/>
      <c r="E244" s="514"/>
      <c r="F244" s="515"/>
      <c r="G244" s="516" t="s">
        <v>427</v>
      </c>
      <c r="H244" s="517"/>
      <c r="I244" s="516" t="b">
        <f t="shared" si="13"/>
        <v>1</v>
      </c>
      <c r="J244" s="516" t="b">
        <f t="shared" si="14"/>
        <v>0</v>
      </c>
      <c r="K244" s="516" t="str">
        <f t="shared" si="15"/>
        <v>a1N36000002QfN7EAK</v>
      </c>
      <c r="L244" s="518" t="s">
        <v>1052</v>
      </c>
      <c r="M244" s="514"/>
      <c r="N244" s="514"/>
      <c r="O244" s="47"/>
      <c r="AM244" s="6"/>
      <c r="AN244" s="6"/>
    </row>
    <row r="245" spans="1:40" ht="285.45" x14ac:dyDescent="0.45">
      <c r="A245" s="406">
        <v>26</v>
      </c>
      <c r="B245" s="425" t="str">
        <f t="shared" si="12"/>
        <v/>
      </c>
      <c r="C245" s="426" t="str">
        <f ca="1">TEXT(IFERROR(INDEX('Overview - Section A'!$A$45:$A$52,MATCH(G245,'Overview - Section A'!$U$45:$U$52,0)),""),"d-mmm-yy") &amp;" to " &amp; TEXT(IFERROR(INDEX('Overview - Section A'!$E$45:$E$52,MATCH(G245,'Overview - Section A'!$U$45:$U$52,0)),""),"d-mmm-yy")</f>
        <v>1-ene-20 to 31-dic-20</v>
      </c>
      <c r="D245" s="514"/>
      <c r="E245" s="514"/>
      <c r="F245" s="515"/>
      <c r="G245" s="516" t="s">
        <v>429</v>
      </c>
      <c r="H245" s="517"/>
      <c r="I245" s="516" t="b">
        <f t="shared" si="13"/>
        <v>1</v>
      </c>
      <c r="J245" s="516" t="b">
        <f t="shared" si="14"/>
        <v>0</v>
      </c>
      <c r="K245" s="516" t="str">
        <f t="shared" si="15"/>
        <v>a1N36000002QfN7EAK</v>
      </c>
      <c r="L245" s="518" t="s">
        <v>1053</v>
      </c>
      <c r="M245" s="514"/>
      <c r="N245" s="514"/>
      <c r="O245" s="47"/>
      <c r="AM245" s="6"/>
      <c r="AN245" s="6"/>
    </row>
    <row r="246" spans="1:40" ht="285.45" x14ac:dyDescent="0.45">
      <c r="A246" s="406">
        <v>26</v>
      </c>
      <c r="B246" s="425" t="str">
        <f t="shared" si="12"/>
        <v/>
      </c>
      <c r="C246" s="426" t="str">
        <f ca="1">TEXT(IFERROR(INDEX('Overview - Section A'!$A$45:$A$52,MATCH(G246,'Overview - Section A'!$U$45:$U$52,0)),""),"d-mmm-yy") &amp;" to " &amp; TEXT(IFERROR(INDEX('Overview - Section A'!$E$45:$E$52,MATCH(G246,'Overview - Section A'!$U$45:$U$52,0)),""),"d-mmm-yy")</f>
        <v>1-ene-21 to 31-dic-21</v>
      </c>
      <c r="D246" s="514"/>
      <c r="E246" s="514"/>
      <c r="F246" s="515"/>
      <c r="G246" s="516" t="s">
        <v>431</v>
      </c>
      <c r="H246" s="517"/>
      <c r="I246" s="516" t="b">
        <f t="shared" si="13"/>
        <v>1</v>
      </c>
      <c r="J246" s="516" t="b">
        <f t="shared" si="14"/>
        <v>0</v>
      </c>
      <c r="K246" s="516" t="str">
        <f t="shared" si="15"/>
        <v>a1N36000002QfN7EAK</v>
      </c>
      <c r="L246" s="518" t="s">
        <v>1054</v>
      </c>
      <c r="M246" s="514"/>
      <c r="N246" s="514"/>
      <c r="O246" s="47"/>
      <c r="AM246" s="6"/>
      <c r="AN246" s="6"/>
    </row>
    <row r="247" spans="1:40" ht="285.45" x14ac:dyDescent="0.45">
      <c r="A247" s="406">
        <v>26</v>
      </c>
      <c r="B247" s="425" t="str">
        <f t="shared" si="12"/>
        <v/>
      </c>
      <c r="C247" s="426" t="str">
        <f ca="1">TEXT(IFERROR(INDEX('Overview - Section A'!$A$45:$A$52,MATCH(G247,'Overview - Section A'!$U$45:$U$52,0)),""),"d-mmm-yy") &amp;" to " &amp; TEXT(IFERROR(INDEX('Overview - Section A'!$E$45:$E$52,MATCH(G247,'Overview - Section A'!$U$45:$U$52,0)),""),"d-mmm-yy")</f>
        <v>1-ene-22 to 31-dic-22</v>
      </c>
      <c r="D247" s="514"/>
      <c r="E247" s="514"/>
      <c r="F247" s="515"/>
      <c r="G247" s="516" t="s">
        <v>433</v>
      </c>
      <c r="H247" s="517"/>
      <c r="I247" s="516" t="b">
        <f t="shared" si="13"/>
        <v>1</v>
      </c>
      <c r="J247" s="516" t="b">
        <f t="shared" si="14"/>
        <v>0</v>
      </c>
      <c r="K247" s="516" t="str">
        <f t="shared" si="15"/>
        <v>a1N36000002QfN7EAK</v>
      </c>
      <c r="L247" s="518" t="s">
        <v>1055</v>
      </c>
      <c r="M247" s="514"/>
      <c r="N247" s="514"/>
      <c r="O247" s="47"/>
      <c r="AM247" s="6"/>
      <c r="AN247" s="6"/>
    </row>
    <row r="248" spans="1:40" ht="285.45" x14ac:dyDescent="0.45">
      <c r="A248" s="406">
        <v>26</v>
      </c>
      <c r="B248" s="425" t="str">
        <f t="shared" si="12"/>
        <v/>
      </c>
      <c r="C248" s="426" t="str">
        <f ca="1">TEXT(IFERROR(INDEX('Overview - Section A'!$A$45:$A$52,MATCH(G248,'Overview - Section A'!$U$45:$U$52,0)),""),"d-mmm-yy") &amp;" to " &amp; TEXT(IFERROR(INDEX('Overview - Section A'!$E$45:$E$52,MATCH(G248,'Overview - Section A'!$U$45:$U$52,0)),""),"d-mmm-yy")</f>
        <v>1-ene-23 to 31-dic-23</v>
      </c>
      <c r="D248" s="514"/>
      <c r="E248" s="514"/>
      <c r="F248" s="515"/>
      <c r="G248" s="516" t="s">
        <v>435</v>
      </c>
      <c r="H248" s="517"/>
      <c r="I248" s="516" t="b">
        <f t="shared" si="13"/>
        <v>1</v>
      </c>
      <c r="J248" s="516" t="b">
        <f t="shared" si="14"/>
        <v>0</v>
      </c>
      <c r="K248" s="516" t="str">
        <f t="shared" si="15"/>
        <v>a1N36000002QfN7EAK</v>
      </c>
      <c r="L248" s="518" t="s">
        <v>1056</v>
      </c>
      <c r="M248" s="514"/>
      <c r="N248" s="514"/>
      <c r="O248" s="47"/>
      <c r="AM248" s="6"/>
      <c r="AN248" s="6"/>
    </row>
    <row r="249" spans="1:40" ht="285.45" x14ac:dyDescent="0.45">
      <c r="A249" s="406">
        <v>26</v>
      </c>
      <c r="B249" s="425" t="str">
        <f t="shared" si="12"/>
        <v/>
      </c>
      <c r="C249" s="426" t="str">
        <f ca="1">TEXT(IFERROR(INDEX('Overview - Section A'!$A$45:$A$52,MATCH(G249,'Overview - Section A'!$U$45:$U$52,0)),""),"d-mmm-yy") &amp;" to " &amp; TEXT(IFERROR(INDEX('Overview - Section A'!$E$45:$E$52,MATCH(G249,'Overview - Section A'!$U$45:$U$52,0)),""),"d-mmm-yy")</f>
        <v>1-ene-24 to 31-dic-24</v>
      </c>
      <c r="D249" s="514"/>
      <c r="E249" s="514"/>
      <c r="F249" s="515"/>
      <c r="G249" s="516" t="s">
        <v>437</v>
      </c>
      <c r="H249" s="517"/>
      <c r="I249" s="516" t="b">
        <f t="shared" si="13"/>
        <v>1</v>
      </c>
      <c r="J249" s="516" t="b">
        <f t="shared" si="14"/>
        <v>0</v>
      </c>
      <c r="K249" s="516" t="str">
        <f t="shared" si="15"/>
        <v>a1N36000002QfN7EAK</v>
      </c>
      <c r="L249" s="518" t="s">
        <v>1057</v>
      </c>
      <c r="M249" s="514"/>
      <c r="N249" s="514"/>
      <c r="O249" s="47"/>
      <c r="AM249" s="6"/>
      <c r="AN249" s="6"/>
    </row>
    <row r="250" spans="1:40" ht="285.45" x14ac:dyDescent="0.45">
      <c r="A250" s="406">
        <v>27</v>
      </c>
      <c r="B250" s="425" t="str">
        <f t="shared" si="12"/>
        <v/>
      </c>
      <c r="C250" s="426" t="str">
        <f ca="1">TEXT(IFERROR(INDEX('Overview - Section A'!$A$45:$A$52,MATCH(G250,'Overview - Section A'!$U$45:$U$52,0)),""),"d-mmm-yy") &amp;" to " &amp; TEXT(IFERROR(INDEX('Overview - Section A'!$E$45:$E$52,MATCH(G250,'Overview - Section A'!$U$45:$U$52,0)),""),"d-mmm-yy")</f>
        <v>1-ene-19 to 31-dic-19</v>
      </c>
      <c r="D250" s="514"/>
      <c r="E250" s="514"/>
      <c r="F250" s="515"/>
      <c r="G250" s="516" t="s">
        <v>427</v>
      </c>
      <c r="H250" s="517"/>
      <c r="I250" s="516" t="b">
        <f t="shared" si="13"/>
        <v>1</v>
      </c>
      <c r="J250" s="516" t="b">
        <f t="shared" si="14"/>
        <v>0</v>
      </c>
      <c r="K250" s="516" t="str">
        <f t="shared" si="15"/>
        <v>a1N36000002QfN8EAK</v>
      </c>
      <c r="L250" s="518" t="s">
        <v>1058</v>
      </c>
      <c r="M250" s="514"/>
      <c r="N250" s="514"/>
      <c r="O250" s="47"/>
      <c r="AM250" s="6"/>
      <c r="AN250" s="6"/>
    </row>
    <row r="251" spans="1:40" ht="285.45" x14ac:dyDescent="0.45">
      <c r="A251" s="406">
        <v>27</v>
      </c>
      <c r="B251" s="425" t="str">
        <f t="shared" si="12"/>
        <v/>
      </c>
      <c r="C251" s="426" t="str">
        <f ca="1">TEXT(IFERROR(INDEX('Overview - Section A'!$A$45:$A$52,MATCH(G251,'Overview - Section A'!$U$45:$U$52,0)),""),"d-mmm-yy") &amp;" to " &amp; TEXT(IFERROR(INDEX('Overview - Section A'!$E$45:$E$52,MATCH(G251,'Overview - Section A'!$U$45:$U$52,0)),""),"d-mmm-yy")</f>
        <v>1-ene-20 to 31-dic-20</v>
      </c>
      <c r="D251" s="514"/>
      <c r="E251" s="514"/>
      <c r="F251" s="515"/>
      <c r="G251" s="516" t="s">
        <v>429</v>
      </c>
      <c r="H251" s="517"/>
      <c r="I251" s="516" t="b">
        <f t="shared" si="13"/>
        <v>1</v>
      </c>
      <c r="J251" s="516" t="b">
        <f t="shared" si="14"/>
        <v>0</v>
      </c>
      <c r="K251" s="516" t="str">
        <f t="shared" si="15"/>
        <v>a1N36000002QfN8EAK</v>
      </c>
      <c r="L251" s="518" t="s">
        <v>1059</v>
      </c>
      <c r="M251" s="514"/>
      <c r="N251" s="514"/>
      <c r="O251" s="47"/>
      <c r="AM251" s="6"/>
      <c r="AN251" s="6"/>
    </row>
    <row r="252" spans="1:40" ht="285.45" x14ac:dyDescent="0.45">
      <c r="A252" s="406">
        <v>27</v>
      </c>
      <c r="B252" s="425" t="str">
        <f t="shared" si="12"/>
        <v/>
      </c>
      <c r="C252" s="426" t="str">
        <f ca="1">TEXT(IFERROR(INDEX('Overview - Section A'!$A$45:$A$52,MATCH(G252,'Overview - Section A'!$U$45:$U$52,0)),""),"d-mmm-yy") &amp;" to " &amp; TEXT(IFERROR(INDEX('Overview - Section A'!$E$45:$E$52,MATCH(G252,'Overview - Section A'!$U$45:$U$52,0)),""),"d-mmm-yy")</f>
        <v>1-ene-21 to 31-dic-21</v>
      </c>
      <c r="D252" s="514"/>
      <c r="E252" s="514"/>
      <c r="F252" s="515"/>
      <c r="G252" s="516" t="s">
        <v>431</v>
      </c>
      <c r="H252" s="517"/>
      <c r="I252" s="516" t="b">
        <f t="shared" si="13"/>
        <v>1</v>
      </c>
      <c r="J252" s="516" t="b">
        <f t="shared" si="14"/>
        <v>0</v>
      </c>
      <c r="K252" s="516" t="str">
        <f t="shared" si="15"/>
        <v>a1N36000002QfN8EAK</v>
      </c>
      <c r="L252" s="518" t="s">
        <v>1060</v>
      </c>
      <c r="M252" s="514"/>
      <c r="N252" s="514"/>
      <c r="O252" s="47"/>
      <c r="AM252" s="6"/>
      <c r="AN252" s="6"/>
    </row>
    <row r="253" spans="1:40" ht="285.45" x14ac:dyDescent="0.45">
      <c r="A253" s="406">
        <v>27</v>
      </c>
      <c r="B253" s="425" t="str">
        <f t="shared" si="12"/>
        <v/>
      </c>
      <c r="C253" s="426" t="str">
        <f ca="1">TEXT(IFERROR(INDEX('Overview - Section A'!$A$45:$A$52,MATCH(G253,'Overview - Section A'!$U$45:$U$52,0)),""),"d-mmm-yy") &amp;" to " &amp; TEXT(IFERROR(INDEX('Overview - Section A'!$E$45:$E$52,MATCH(G253,'Overview - Section A'!$U$45:$U$52,0)),""),"d-mmm-yy")</f>
        <v>1-ene-22 to 31-dic-22</v>
      </c>
      <c r="D253" s="514"/>
      <c r="E253" s="514"/>
      <c r="F253" s="515"/>
      <c r="G253" s="516" t="s">
        <v>433</v>
      </c>
      <c r="H253" s="517"/>
      <c r="I253" s="516" t="b">
        <f t="shared" si="13"/>
        <v>1</v>
      </c>
      <c r="J253" s="516" t="b">
        <f t="shared" si="14"/>
        <v>0</v>
      </c>
      <c r="K253" s="516" t="str">
        <f t="shared" si="15"/>
        <v>a1N36000002QfN8EAK</v>
      </c>
      <c r="L253" s="518" t="s">
        <v>1061</v>
      </c>
      <c r="M253" s="514"/>
      <c r="N253" s="514"/>
      <c r="O253" s="47"/>
      <c r="AM253" s="6"/>
      <c r="AN253" s="6"/>
    </row>
    <row r="254" spans="1:40" ht="285.45" x14ac:dyDescent="0.45">
      <c r="A254" s="406">
        <v>27</v>
      </c>
      <c r="B254" s="425" t="str">
        <f t="shared" si="12"/>
        <v/>
      </c>
      <c r="C254" s="426" t="str">
        <f ca="1">TEXT(IFERROR(INDEX('Overview - Section A'!$A$45:$A$52,MATCH(G254,'Overview - Section A'!$U$45:$U$52,0)),""),"d-mmm-yy") &amp;" to " &amp; TEXT(IFERROR(INDEX('Overview - Section A'!$E$45:$E$52,MATCH(G254,'Overview - Section A'!$U$45:$U$52,0)),""),"d-mmm-yy")</f>
        <v>1-ene-23 to 31-dic-23</v>
      </c>
      <c r="D254" s="514"/>
      <c r="E254" s="514"/>
      <c r="F254" s="515"/>
      <c r="G254" s="516" t="s">
        <v>435</v>
      </c>
      <c r="H254" s="517"/>
      <c r="I254" s="516" t="b">
        <f t="shared" si="13"/>
        <v>1</v>
      </c>
      <c r="J254" s="516" t="b">
        <f t="shared" si="14"/>
        <v>0</v>
      </c>
      <c r="K254" s="516" t="str">
        <f t="shared" si="15"/>
        <v>a1N36000002QfN8EAK</v>
      </c>
      <c r="L254" s="518" t="s">
        <v>1062</v>
      </c>
      <c r="M254" s="514"/>
      <c r="N254" s="514"/>
      <c r="O254" s="47"/>
      <c r="AM254" s="6"/>
      <c r="AN254" s="6"/>
    </row>
    <row r="255" spans="1:40" ht="285.45" x14ac:dyDescent="0.45">
      <c r="A255" s="406">
        <v>27</v>
      </c>
      <c r="B255" s="425" t="str">
        <f t="shared" si="12"/>
        <v/>
      </c>
      <c r="C255" s="426" t="str">
        <f ca="1">TEXT(IFERROR(INDEX('Overview - Section A'!$A$45:$A$52,MATCH(G255,'Overview - Section A'!$U$45:$U$52,0)),""),"d-mmm-yy") &amp;" to " &amp; TEXT(IFERROR(INDEX('Overview - Section A'!$E$45:$E$52,MATCH(G255,'Overview - Section A'!$U$45:$U$52,0)),""),"d-mmm-yy")</f>
        <v>1-ene-24 to 31-dic-24</v>
      </c>
      <c r="D255" s="514"/>
      <c r="E255" s="514"/>
      <c r="F255" s="515"/>
      <c r="G255" s="516" t="s">
        <v>437</v>
      </c>
      <c r="H255" s="517"/>
      <c r="I255" s="516" t="b">
        <f t="shared" si="13"/>
        <v>1</v>
      </c>
      <c r="J255" s="516" t="b">
        <f t="shared" si="14"/>
        <v>0</v>
      </c>
      <c r="K255" s="516" t="str">
        <f t="shared" si="15"/>
        <v>a1N36000002QfN8EAK</v>
      </c>
      <c r="L255" s="518" t="s">
        <v>1063</v>
      </c>
      <c r="M255" s="514"/>
      <c r="N255" s="514"/>
      <c r="O255" s="47"/>
      <c r="AM255" s="6"/>
      <c r="AN255" s="6"/>
    </row>
    <row r="256" spans="1:40" ht="285.45" x14ac:dyDescent="0.45">
      <c r="A256" s="406">
        <v>28</v>
      </c>
      <c r="B256" s="425" t="str">
        <f t="shared" si="12"/>
        <v/>
      </c>
      <c r="C256" s="426" t="str">
        <f ca="1">TEXT(IFERROR(INDEX('Overview - Section A'!$A$45:$A$52,MATCH(G256,'Overview - Section A'!$U$45:$U$52,0)),""),"d-mmm-yy") &amp;" to " &amp; TEXT(IFERROR(INDEX('Overview - Section A'!$E$45:$E$52,MATCH(G256,'Overview - Section A'!$U$45:$U$52,0)),""),"d-mmm-yy")</f>
        <v>1-ene-19 to 31-dic-19</v>
      </c>
      <c r="D256" s="514"/>
      <c r="E256" s="514"/>
      <c r="F256" s="515"/>
      <c r="G256" s="516" t="s">
        <v>427</v>
      </c>
      <c r="H256" s="517"/>
      <c r="I256" s="516" t="b">
        <f t="shared" si="13"/>
        <v>1</v>
      </c>
      <c r="J256" s="516" t="b">
        <f t="shared" si="14"/>
        <v>0</v>
      </c>
      <c r="K256" s="516" t="str">
        <f t="shared" si="15"/>
        <v>a1N36000002QfN9EAK</v>
      </c>
      <c r="L256" s="518" t="s">
        <v>1064</v>
      </c>
      <c r="M256" s="514"/>
      <c r="N256" s="514"/>
      <c r="O256" s="47"/>
      <c r="AM256" s="6"/>
      <c r="AN256" s="6"/>
    </row>
    <row r="257" spans="1:40" ht="285.45" x14ac:dyDescent="0.45">
      <c r="A257" s="406">
        <v>28</v>
      </c>
      <c r="B257" s="425" t="str">
        <f t="shared" si="12"/>
        <v/>
      </c>
      <c r="C257" s="426" t="str">
        <f ca="1">TEXT(IFERROR(INDEX('Overview - Section A'!$A$45:$A$52,MATCH(G257,'Overview - Section A'!$U$45:$U$52,0)),""),"d-mmm-yy") &amp;" to " &amp; TEXT(IFERROR(INDEX('Overview - Section A'!$E$45:$E$52,MATCH(G257,'Overview - Section A'!$U$45:$U$52,0)),""),"d-mmm-yy")</f>
        <v>1-ene-20 to 31-dic-20</v>
      </c>
      <c r="D257" s="514"/>
      <c r="E257" s="514"/>
      <c r="F257" s="515"/>
      <c r="G257" s="516" t="s">
        <v>429</v>
      </c>
      <c r="H257" s="517"/>
      <c r="I257" s="516" t="b">
        <f t="shared" si="13"/>
        <v>1</v>
      </c>
      <c r="J257" s="516" t="b">
        <f t="shared" si="14"/>
        <v>0</v>
      </c>
      <c r="K257" s="516" t="str">
        <f t="shared" si="15"/>
        <v>a1N36000002QfN9EAK</v>
      </c>
      <c r="L257" s="518" t="s">
        <v>1065</v>
      </c>
      <c r="M257" s="514"/>
      <c r="N257" s="514"/>
      <c r="O257" s="47"/>
      <c r="AM257" s="6"/>
      <c r="AN257" s="6"/>
    </row>
    <row r="258" spans="1:40" ht="285.45" x14ac:dyDescent="0.45">
      <c r="A258" s="406">
        <v>28</v>
      </c>
      <c r="B258" s="425" t="str">
        <f t="shared" si="12"/>
        <v/>
      </c>
      <c r="C258" s="426" t="str">
        <f ca="1">TEXT(IFERROR(INDEX('Overview - Section A'!$A$45:$A$52,MATCH(G258,'Overview - Section A'!$U$45:$U$52,0)),""),"d-mmm-yy") &amp;" to " &amp; TEXT(IFERROR(INDEX('Overview - Section A'!$E$45:$E$52,MATCH(G258,'Overview - Section A'!$U$45:$U$52,0)),""),"d-mmm-yy")</f>
        <v>1-ene-21 to 31-dic-21</v>
      </c>
      <c r="D258" s="514"/>
      <c r="E258" s="514"/>
      <c r="F258" s="515"/>
      <c r="G258" s="516" t="s">
        <v>431</v>
      </c>
      <c r="H258" s="517"/>
      <c r="I258" s="516" t="b">
        <f t="shared" si="13"/>
        <v>1</v>
      </c>
      <c r="J258" s="516" t="b">
        <f t="shared" si="14"/>
        <v>0</v>
      </c>
      <c r="K258" s="516" t="str">
        <f t="shared" si="15"/>
        <v>a1N36000002QfN9EAK</v>
      </c>
      <c r="L258" s="518" t="s">
        <v>1066</v>
      </c>
      <c r="M258" s="514"/>
      <c r="N258" s="514"/>
      <c r="O258" s="47"/>
      <c r="AM258" s="6"/>
      <c r="AN258" s="6"/>
    </row>
    <row r="259" spans="1:40" ht="285.45" x14ac:dyDescent="0.45">
      <c r="A259" s="406">
        <v>28</v>
      </c>
      <c r="B259" s="425" t="str">
        <f t="shared" si="12"/>
        <v/>
      </c>
      <c r="C259" s="426" t="str">
        <f ca="1">TEXT(IFERROR(INDEX('Overview - Section A'!$A$45:$A$52,MATCH(G259,'Overview - Section A'!$U$45:$U$52,0)),""),"d-mmm-yy") &amp;" to " &amp; TEXT(IFERROR(INDEX('Overview - Section A'!$E$45:$E$52,MATCH(G259,'Overview - Section A'!$U$45:$U$52,0)),""),"d-mmm-yy")</f>
        <v>1-ene-22 to 31-dic-22</v>
      </c>
      <c r="D259" s="514"/>
      <c r="E259" s="514"/>
      <c r="F259" s="515"/>
      <c r="G259" s="516" t="s">
        <v>433</v>
      </c>
      <c r="H259" s="517"/>
      <c r="I259" s="516" t="b">
        <f t="shared" si="13"/>
        <v>1</v>
      </c>
      <c r="J259" s="516" t="b">
        <f t="shared" si="14"/>
        <v>0</v>
      </c>
      <c r="K259" s="516" t="str">
        <f t="shared" si="15"/>
        <v>a1N36000002QfN9EAK</v>
      </c>
      <c r="L259" s="518" t="s">
        <v>1067</v>
      </c>
      <c r="M259" s="514"/>
      <c r="N259" s="514"/>
      <c r="O259" s="47"/>
      <c r="AM259" s="6"/>
      <c r="AN259" s="6"/>
    </row>
    <row r="260" spans="1:40" ht="285.45" x14ac:dyDescent="0.45">
      <c r="A260" s="406">
        <v>28</v>
      </c>
      <c r="B260" s="425" t="str">
        <f t="shared" si="12"/>
        <v/>
      </c>
      <c r="C260" s="426" t="str">
        <f ca="1">TEXT(IFERROR(INDEX('Overview - Section A'!$A$45:$A$52,MATCH(G260,'Overview - Section A'!$U$45:$U$52,0)),""),"d-mmm-yy") &amp;" to " &amp; TEXT(IFERROR(INDEX('Overview - Section A'!$E$45:$E$52,MATCH(G260,'Overview - Section A'!$U$45:$U$52,0)),""),"d-mmm-yy")</f>
        <v>1-ene-23 to 31-dic-23</v>
      </c>
      <c r="D260" s="514"/>
      <c r="E260" s="514"/>
      <c r="F260" s="515"/>
      <c r="G260" s="516" t="s">
        <v>435</v>
      </c>
      <c r="H260" s="517"/>
      <c r="I260" s="516" t="b">
        <f t="shared" si="13"/>
        <v>1</v>
      </c>
      <c r="J260" s="516" t="b">
        <f t="shared" si="14"/>
        <v>0</v>
      </c>
      <c r="K260" s="516" t="str">
        <f t="shared" si="15"/>
        <v>a1N36000002QfN9EAK</v>
      </c>
      <c r="L260" s="518" t="s">
        <v>1068</v>
      </c>
      <c r="M260" s="514"/>
      <c r="N260" s="514"/>
      <c r="O260" s="47"/>
      <c r="AM260" s="6"/>
      <c r="AN260" s="6"/>
    </row>
    <row r="261" spans="1:40" ht="285.45" x14ac:dyDescent="0.45">
      <c r="A261" s="406">
        <v>28</v>
      </c>
      <c r="B261" s="425" t="str">
        <f t="shared" si="12"/>
        <v/>
      </c>
      <c r="C261" s="426" t="str">
        <f ca="1">TEXT(IFERROR(INDEX('Overview - Section A'!$A$45:$A$52,MATCH(G261,'Overview - Section A'!$U$45:$U$52,0)),""),"d-mmm-yy") &amp;" to " &amp; TEXT(IFERROR(INDEX('Overview - Section A'!$E$45:$E$52,MATCH(G261,'Overview - Section A'!$U$45:$U$52,0)),""),"d-mmm-yy")</f>
        <v>1-ene-24 to 31-dic-24</v>
      </c>
      <c r="D261" s="514"/>
      <c r="E261" s="514"/>
      <c r="F261" s="515"/>
      <c r="G261" s="516" t="s">
        <v>437</v>
      </c>
      <c r="H261" s="517"/>
      <c r="I261" s="516" t="b">
        <f t="shared" si="13"/>
        <v>1</v>
      </c>
      <c r="J261" s="516" t="b">
        <f t="shared" si="14"/>
        <v>0</v>
      </c>
      <c r="K261" s="516" t="str">
        <f t="shared" si="15"/>
        <v>a1N36000002QfN9EAK</v>
      </c>
      <c r="L261" s="518" t="s">
        <v>1069</v>
      </c>
      <c r="M261" s="514"/>
      <c r="N261" s="514"/>
      <c r="O261" s="47"/>
      <c r="AM261" s="6"/>
      <c r="AN261" s="6"/>
    </row>
    <row r="262" spans="1:40" ht="285.45" x14ac:dyDescent="0.45">
      <c r="A262" s="406">
        <v>29</v>
      </c>
      <c r="B262" s="425" t="str">
        <f t="shared" si="12"/>
        <v/>
      </c>
      <c r="C262" s="426" t="str">
        <f ca="1">TEXT(IFERROR(INDEX('Overview - Section A'!$A$45:$A$52,MATCH(G262,'Overview - Section A'!$U$45:$U$52,0)),""),"d-mmm-yy") &amp;" to " &amp; TEXT(IFERROR(INDEX('Overview - Section A'!$E$45:$E$52,MATCH(G262,'Overview - Section A'!$U$45:$U$52,0)),""),"d-mmm-yy")</f>
        <v>1-ene-19 to 31-dic-19</v>
      </c>
      <c r="D262" s="514"/>
      <c r="E262" s="514"/>
      <c r="F262" s="515"/>
      <c r="G262" s="516" t="s">
        <v>427</v>
      </c>
      <c r="H262" s="517"/>
      <c r="I262" s="516" t="b">
        <f t="shared" si="13"/>
        <v>1</v>
      </c>
      <c r="J262" s="516" t="b">
        <f t="shared" si="14"/>
        <v>0</v>
      </c>
      <c r="K262" s="516" t="str">
        <f t="shared" si="15"/>
        <v>a1N36000002QfNAEA0</v>
      </c>
      <c r="L262" s="518" t="s">
        <v>1070</v>
      </c>
      <c r="M262" s="514"/>
      <c r="N262" s="514"/>
      <c r="O262" s="47"/>
      <c r="AM262" s="6"/>
      <c r="AN262" s="6"/>
    </row>
    <row r="263" spans="1:40" ht="285.45" x14ac:dyDescent="0.45">
      <c r="A263" s="406">
        <v>29</v>
      </c>
      <c r="B263" s="425" t="str">
        <f t="shared" si="12"/>
        <v/>
      </c>
      <c r="C263" s="426" t="str">
        <f ca="1">TEXT(IFERROR(INDEX('Overview - Section A'!$A$45:$A$52,MATCH(G263,'Overview - Section A'!$U$45:$U$52,0)),""),"d-mmm-yy") &amp;" to " &amp; TEXT(IFERROR(INDEX('Overview - Section A'!$E$45:$E$52,MATCH(G263,'Overview - Section A'!$U$45:$U$52,0)),""),"d-mmm-yy")</f>
        <v>1-ene-20 to 31-dic-20</v>
      </c>
      <c r="D263" s="514"/>
      <c r="E263" s="514"/>
      <c r="F263" s="515"/>
      <c r="G263" s="516" t="s">
        <v>429</v>
      </c>
      <c r="H263" s="517"/>
      <c r="I263" s="516" t="b">
        <f t="shared" si="13"/>
        <v>1</v>
      </c>
      <c r="J263" s="516" t="b">
        <f t="shared" si="14"/>
        <v>0</v>
      </c>
      <c r="K263" s="516" t="str">
        <f t="shared" si="15"/>
        <v>a1N36000002QfNAEA0</v>
      </c>
      <c r="L263" s="518" t="s">
        <v>1071</v>
      </c>
      <c r="M263" s="514"/>
      <c r="N263" s="514"/>
      <c r="O263" s="47"/>
      <c r="AM263" s="6"/>
      <c r="AN263" s="6"/>
    </row>
    <row r="264" spans="1:40" ht="285.45" x14ac:dyDescent="0.45">
      <c r="A264" s="406">
        <v>29</v>
      </c>
      <c r="B264" s="425" t="str">
        <f t="shared" si="12"/>
        <v/>
      </c>
      <c r="C264" s="426" t="str">
        <f ca="1">TEXT(IFERROR(INDEX('Overview - Section A'!$A$45:$A$52,MATCH(G264,'Overview - Section A'!$U$45:$U$52,0)),""),"d-mmm-yy") &amp;" to " &amp; TEXT(IFERROR(INDEX('Overview - Section A'!$E$45:$E$52,MATCH(G264,'Overview - Section A'!$U$45:$U$52,0)),""),"d-mmm-yy")</f>
        <v>1-ene-21 to 31-dic-21</v>
      </c>
      <c r="D264" s="514"/>
      <c r="E264" s="514"/>
      <c r="F264" s="515"/>
      <c r="G264" s="516" t="s">
        <v>431</v>
      </c>
      <c r="H264" s="517"/>
      <c r="I264" s="516" t="b">
        <f t="shared" si="13"/>
        <v>1</v>
      </c>
      <c r="J264" s="516" t="b">
        <f t="shared" si="14"/>
        <v>0</v>
      </c>
      <c r="K264" s="516" t="str">
        <f t="shared" si="15"/>
        <v>a1N36000002QfNAEA0</v>
      </c>
      <c r="L264" s="518" t="s">
        <v>1072</v>
      </c>
      <c r="M264" s="514"/>
      <c r="N264" s="514"/>
      <c r="O264" s="47"/>
      <c r="AM264" s="6"/>
      <c r="AN264" s="6"/>
    </row>
    <row r="265" spans="1:40" ht="285.45" x14ac:dyDescent="0.45">
      <c r="A265" s="406">
        <v>29</v>
      </c>
      <c r="B265" s="425" t="str">
        <f t="shared" si="12"/>
        <v/>
      </c>
      <c r="C265" s="426" t="str">
        <f ca="1">TEXT(IFERROR(INDEX('Overview - Section A'!$A$45:$A$52,MATCH(G265,'Overview - Section A'!$U$45:$U$52,0)),""),"d-mmm-yy") &amp;" to " &amp; TEXT(IFERROR(INDEX('Overview - Section A'!$E$45:$E$52,MATCH(G265,'Overview - Section A'!$U$45:$U$52,0)),""),"d-mmm-yy")</f>
        <v>1-ene-22 to 31-dic-22</v>
      </c>
      <c r="D265" s="514"/>
      <c r="E265" s="514"/>
      <c r="F265" s="515"/>
      <c r="G265" s="516" t="s">
        <v>433</v>
      </c>
      <c r="H265" s="517"/>
      <c r="I265" s="516" t="b">
        <f t="shared" si="13"/>
        <v>1</v>
      </c>
      <c r="J265" s="516" t="b">
        <f t="shared" si="14"/>
        <v>0</v>
      </c>
      <c r="K265" s="516" t="str">
        <f t="shared" si="15"/>
        <v>a1N36000002QfNAEA0</v>
      </c>
      <c r="L265" s="518" t="s">
        <v>1073</v>
      </c>
      <c r="M265" s="514"/>
      <c r="N265" s="514"/>
      <c r="O265" s="47"/>
      <c r="AM265" s="6"/>
      <c r="AN265" s="6"/>
    </row>
    <row r="266" spans="1:40" ht="285.45" x14ac:dyDescent="0.45">
      <c r="A266" s="406">
        <v>29</v>
      </c>
      <c r="B266" s="425" t="str">
        <f t="shared" si="12"/>
        <v/>
      </c>
      <c r="C266" s="426" t="str">
        <f ca="1">TEXT(IFERROR(INDEX('Overview - Section A'!$A$45:$A$52,MATCH(G266,'Overview - Section A'!$U$45:$U$52,0)),""),"d-mmm-yy") &amp;" to " &amp; TEXT(IFERROR(INDEX('Overview - Section A'!$E$45:$E$52,MATCH(G266,'Overview - Section A'!$U$45:$U$52,0)),""),"d-mmm-yy")</f>
        <v>1-ene-23 to 31-dic-23</v>
      </c>
      <c r="D266" s="514"/>
      <c r="E266" s="514"/>
      <c r="F266" s="515"/>
      <c r="G266" s="516" t="s">
        <v>435</v>
      </c>
      <c r="H266" s="517"/>
      <c r="I266" s="516" t="b">
        <f t="shared" si="13"/>
        <v>1</v>
      </c>
      <c r="J266" s="516" t="b">
        <f t="shared" si="14"/>
        <v>0</v>
      </c>
      <c r="K266" s="516" t="str">
        <f t="shared" si="15"/>
        <v>a1N36000002QfNAEA0</v>
      </c>
      <c r="L266" s="518" t="s">
        <v>1074</v>
      </c>
      <c r="M266" s="514"/>
      <c r="N266" s="514"/>
      <c r="O266" s="47"/>
      <c r="AM266" s="6"/>
      <c r="AN266" s="6"/>
    </row>
    <row r="267" spans="1:40" ht="285.45" x14ac:dyDescent="0.45">
      <c r="A267" s="406">
        <v>29</v>
      </c>
      <c r="B267" s="425" t="str">
        <f t="shared" si="12"/>
        <v/>
      </c>
      <c r="C267" s="426" t="str">
        <f ca="1">TEXT(IFERROR(INDEX('Overview - Section A'!$A$45:$A$52,MATCH(G267,'Overview - Section A'!$U$45:$U$52,0)),""),"d-mmm-yy") &amp;" to " &amp; TEXT(IFERROR(INDEX('Overview - Section A'!$E$45:$E$52,MATCH(G267,'Overview - Section A'!$U$45:$U$52,0)),""),"d-mmm-yy")</f>
        <v>1-ene-24 to 31-dic-24</v>
      </c>
      <c r="D267" s="514"/>
      <c r="E267" s="514"/>
      <c r="F267" s="515"/>
      <c r="G267" s="516" t="s">
        <v>437</v>
      </c>
      <c r="H267" s="517"/>
      <c r="I267" s="516" t="b">
        <f t="shared" si="13"/>
        <v>1</v>
      </c>
      <c r="J267" s="516" t="b">
        <f t="shared" si="14"/>
        <v>0</v>
      </c>
      <c r="K267" s="516" t="str">
        <f t="shared" si="15"/>
        <v>a1N36000002QfNAEA0</v>
      </c>
      <c r="L267" s="518" t="s">
        <v>1075</v>
      </c>
      <c r="M267" s="514"/>
      <c r="N267" s="514"/>
      <c r="O267" s="47"/>
      <c r="AM267" s="6"/>
      <c r="AN267" s="6"/>
    </row>
    <row r="268" spans="1:40" ht="285.45" x14ac:dyDescent="0.45">
      <c r="A268" s="406">
        <v>30</v>
      </c>
      <c r="B268" s="425" t="str">
        <f t="shared" si="12"/>
        <v/>
      </c>
      <c r="C268" s="426" t="str">
        <f ca="1">TEXT(IFERROR(INDEX('Overview - Section A'!$A$45:$A$52,MATCH(G268,'Overview - Section A'!$U$45:$U$52,0)),""),"d-mmm-yy") &amp;" to " &amp; TEXT(IFERROR(INDEX('Overview - Section A'!$E$45:$E$52,MATCH(G268,'Overview - Section A'!$U$45:$U$52,0)),""),"d-mmm-yy")</f>
        <v>1-ene-19 to 31-dic-19</v>
      </c>
      <c r="D268" s="514"/>
      <c r="E268" s="514"/>
      <c r="F268" s="515"/>
      <c r="G268" s="516" t="s">
        <v>427</v>
      </c>
      <c r="H268" s="517"/>
      <c r="I268" s="516" t="b">
        <f t="shared" si="13"/>
        <v>1</v>
      </c>
      <c r="J268" s="516" t="b">
        <f t="shared" si="14"/>
        <v>0</v>
      </c>
      <c r="K268" s="516" t="str">
        <f t="shared" si="15"/>
        <v>a1N36000002QfNBEA0</v>
      </c>
      <c r="L268" s="518" t="s">
        <v>1076</v>
      </c>
      <c r="M268" s="514"/>
      <c r="N268" s="514"/>
      <c r="O268" s="47"/>
      <c r="AM268" s="6"/>
      <c r="AN268" s="6"/>
    </row>
    <row r="269" spans="1:40" ht="285.45" x14ac:dyDescent="0.45">
      <c r="A269" s="406">
        <v>30</v>
      </c>
      <c r="B269" s="425" t="str">
        <f t="shared" si="12"/>
        <v/>
      </c>
      <c r="C269" s="426" t="str">
        <f ca="1">TEXT(IFERROR(INDEX('Overview - Section A'!$A$45:$A$52,MATCH(G269,'Overview - Section A'!$U$45:$U$52,0)),""),"d-mmm-yy") &amp;" to " &amp; TEXT(IFERROR(INDEX('Overview - Section A'!$E$45:$E$52,MATCH(G269,'Overview - Section A'!$U$45:$U$52,0)),""),"d-mmm-yy")</f>
        <v>1-ene-20 to 31-dic-20</v>
      </c>
      <c r="D269" s="514"/>
      <c r="E269" s="514"/>
      <c r="F269" s="515"/>
      <c r="G269" s="516" t="s">
        <v>429</v>
      </c>
      <c r="H269" s="517"/>
      <c r="I269" s="516" t="b">
        <f t="shared" si="13"/>
        <v>1</v>
      </c>
      <c r="J269" s="516" t="b">
        <f t="shared" si="14"/>
        <v>0</v>
      </c>
      <c r="K269" s="516" t="str">
        <f t="shared" si="15"/>
        <v>a1N36000002QfNBEA0</v>
      </c>
      <c r="L269" s="518" t="s">
        <v>1077</v>
      </c>
      <c r="M269" s="514"/>
      <c r="N269" s="514"/>
      <c r="O269" s="47"/>
      <c r="AM269" s="6"/>
      <c r="AN269" s="6"/>
    </row>
    <row r="270" spans="1:40" ht="285.45" x14ac:dyDescent="0.45">
      <c r="A270" s="406">
        <v>30</v>
      </c>
      <c r="B270" s="425" t="str">
        <f t="shared" si="12"/>
        <v/>
      </c>
      <c r="C270" s="426" t="str">
        <f ca="1">TEXT(IFERROR(INDEX('Overview - Section A'!$A$45:$A$52,MATCH(G270,'Overview - Section A'!$U$45:$U$52,0)),""),"d-mmm-yy") &amp;" to " &amp; TEXT(IFERROR(INDEX('Overview - Section A'!$E$45:$E$52,MATCH(G270,'Overview - Section A'!$U$45:$U$52,0)),""),"d-mmm-yy")</f>
        <v>1-ene-21 to 31-dic-21</v>
      </c>
      <c r="D270" s="514"/>
      <c r="E270" s="514"/>
      <c r="F270" s="515"/>
      <c r="G270" s="516" t="s">
        <v>431</v>
      </c>
      <c r="H270" s="517"/>
      <c r="I270" s="516" t="b">
        <f t="shared" si="13"/>
        <v>1</v>
      </c>
      <c r="J270" s="516" t="b">
        <f t="shared" si="14"/>
        <v>0</v>
      </c>
      <c r="K270" s="516" t="str">
        <f t="shared" si="15"/>
        <v>a1N36000002QfNBEA0</v>
      </c>
      <c r="L270" s="518" t="s">
        <v>1078</v>
      </c>
      <c r="M270" s="514"/>
      <c r="N270" s="514"/>
      <c r="O270" s="47"/>
      <c r="AM270" s="6"/>
      <c r="AN270" s="6"/>
    </row>
    <row r="271" spans="1:40" ht="285.45" x14ac:dyDescent="0.45">
      <c r="A271" s="406">
        <v>30</v>
      </c>
      <c r="B271" s="425" t="str">
        <f t="shared" si="12"/>
        <v/>
      </c>
      <c r="C271" s="426" t="str">
        <f ca="1">TEXT(IFERROR(INDEX('Overview - Section A'!$A$45:$A$52,MATCH(G271,'Overview - Section A'!$U$45:$U$52,0)),""),"d-mmm-yy") &amp;" to " &amp; TEXT(IFERROR(INDEX('Overview - Section A'!$E$45:$E$52,MATCH(G271,'Overview - Section A'!$U$45:$U$52,0)),""),"d-mmm-yy")</f>
        <v>1-ene-22 to 31-dic-22</v>
      </c>
      <c r="D271" s="514"/>
      <c r="E271" s="514"/>
      <c r="F271" s="515"/>
      <c r="G271" s="516" t="s">
        <v>433</v>
      </c>
      <c r="H271" s="517"/>
      <c r="I271" s="516" t="b">
        <f t="shared" si="13"/>
        <v>1</v>
      </c>
      <c r="J271" s="516" t="b">
        <f t="shared" si="14"/>
        <v>0</v>
      </c>
      <c r="K271" s="516" t="str">
        <f t="shared" si="15"/>
        <v>a1N36000002QfNBEA0</v>
      </c>
      <c r="L271" s="518" t="s">
        <v>1079</v>
      </c>
      <c r="M271" s="514"/>
      <c r="N271" s="514"/>
      <c r="O271" s="47"/>
      <c r="AM271" s="6"/>
      <c r="AN271" s="6"/>
    </row>
    <row r="272" spans="1:40" ht="285.45" x14ac:dyDescent="0.45">
      <c r="A272" s="406">
        <v>30</v>
      </c>
      <c r="B272" s="425" t="str">
        <f t="shared" si="12"/>
        <v/>
      </c>
      <c r="C272" s="426" t="str">
        <f ca="1">TEXT(IFERROR(INDEX('Overview - Section A'!$A$45:$A$52,MATCH(G272,'Overview - Section A'!$U$45:$U$52,0)),""),"d-mmm-yy") &amp;" to " &amp; TEXT(IFERROR(INDEX('Overview - Section A'!$E$45:$E$52,MATCH(G272,'Overview - Section A'!$U$45:$U$52,0)),""),"d-mmm-yy")</f>
        <v>1-ene-23 to 31-dic-23</v>
      </c>
      <c r="D272" s="514"/>
      <c r="E272" s="514"/>
      <c r="F272" s="515"/>
      <c r="G272" s="516" t="s">
        <v>435</v>
      </c>
      <c r="H272" s="517"/>
      <c r="I272" s="516" t="b">
        <f t="shared" si="13"/>
        <v>1</v>
      </c>
      <c r="J272" s="516" t="b">
        <f t="shared" si="14"/>
        <v>0</v>
      </c>
      <c r="K272" s="516" t="str">
        <f t="shared" si="15"/>
        <v>a1N36000002QfNBEA0</v>
      </c>
      <c r="L272" s="518" t="s">
        <v>1080</v>
      </c>
      <c r="M272" s="514"/>
      <c r="N272" s="514"/>
      <c r="O272" s="47"/>
      <c r="AM272" s="6"/>
      <c r="AN272" s="6"/>
    </row>
    <row r="273" spans="1:40" ht="285.45" x14ac:dyDescent="0.45">
      <c r="A273" s="406">
        <v>30</v>
      </c>
      <c r="B273" s="425" t="str">
        <f t="shared" si="12"/>
        <v/>
      </c>
      <c r="C273" s="426" t="str">
        <f ca="1">TEXT(IFERROR(INDEX('Overview - Section A'!$A$45:$A$52,MATCH(G273,'Overview - Section A'!$U$45:$U$52,0)),""),"d-mmm-yy") &amp;" to " &amp; TEXT(IFERROR(INDEX('Overview - Section A'!$E$45:$E$52,MATCH(G273,'Overview - Section A'!$U$45:$U$52,0)),""),"d-mmm-yy")</f>
        <v>1-ene-24 to 31-dic-24</v>
      </c>
      <c r="D273" s="514"/>
      <c r="E273" s="514"/>
      <c r="F273" s="515"/>
      <c r="G273" s="516" t="s">
        <v>437</v>
      </c>
      <c r="H273" s="517"/>
      <c r="I273" s="516" t="b">
        <f t="shared" si="13"/>
        <v>1</v>
      </c>
      <c r="J273" s="516" t="b">
        <f t="shared" si="14"/>
        <v>0</v>
      </c>
      <c r="K273" s="516" t="str">
        <f t="shared" si="15"/>
        <v>a1N36000002QfNBEA0</v>
      </c>
      <c r="L273" s="518" t="s">
        <v>1081</v>
      </c>
      <c r="M273" s="514"/>
      <c r="N273" s="514"/>
      <c r="O273" s="47"/>
      <c r="AM273" s="6"/>
      <c r="AN273" s="6"/>
    </row>
    <row r="274" spans="1:40" ht="285.45" x14ac:dyDescent="0.45">
      <c r="A274" s="406">
        <v>31</v>
      </c>
      <c r="B274" s="425" t="str">
        <f t="shared" si="12"/>
        <v/>
      </c>
      <c r="C274" s="426" t="str">
        <f ca="1">TEXT(IFERROR(INDEX('Overview - Section A'!$A$45:$A$52,MATCH(G274,'Overview - Section A'!$U$45:$U$52,0)),""),"d-mmm-yy") &amp;" to " &amp; TEXT(IFERROR(INDEX('Overview - Section A'!$E$45:$E$52,MATCH(G274,'Overview - Section A'!$U$45:$U$52,0)),""),"d-mmm-yy")</f>
        <v>1-ene-19 to 31-dic-19</v>
      </c>
      <c r="D274" s="514"/>
      <c r="E274" s="514"/>
      <c r="F274" s="515"/>
      <c r="G274" s="516" t="s">
        <v>427</v>
      </c>
      <c r="H274" s="517"/>
      <c r="I274" s="516" t="b">
        <f t="shared" si="13"/>
        <v>1</v>
      </c>
      <c r="J274" s="516" t="b">
        <f t="shared" si="14"/>
        <v>0</v>
      </c>
      <c r="K274" s="516" t="str">
        <f t="shared" si="15"/>
        <v>a1N36000002QfNCEA0</v>
      </c>
      <c r="L274" s="518" t="s">
        <v>1082</v>
      </c>
      <c r="M274" s="514"/>
      <c r="N274" s="514"/>
      <c r="O274" s="47"/>
      <c r="AM274" s="6"/>
      <c r="AN274" s="6"/>
    </row>
    <row r="275" spans="1:40" ht="285.45" x14ac:dyDescent="0.45">
      <c r="A275" s="406">
        <v>31</v>
      </c>
      <c r="B275" s="425" t="str">
        <f t="shared" si="12"/>
        <v/>
      </c>
      <c r="C275" s="426" t="str">
        <f ca="1">TEXT(IFERROR(INDEX('Overview - Section A'!$A$45:$A$52,MATCH(G275,'Overview - Section A'!$U$45:$U$52,0)),""),"d-mmm-yy") &amp;" to " &amp; TEXT(IFERROR(INDEX('Overview - Section A'!$E$45:$E$52,MATCH(G275,'Overview - Section A'!$U$45:$U$52,0)),""),"d-mmm-yy")</f>
        <v>1-ene-20 to 31-dic-20</v>
      </c>
      <c r="D275" s="514"/>
      <c r="E275" s="514"/>
      <c r="F275" s="515"/>
      <c r="G275" s="516" t="s">
        <v>429</v>
      </c>
      <c r="H275" s="517"/>
      <c r="I275" s="516" t="b">
        <f t="shared" si="13"/>
        <v>1</v>
      </c>
      <c r="J275" s="516" t="b">
        <f t="shared" si="14"/>
        <v>0</v>
      </c>
      <c r="K275" s="516" t="str">
        <f t="shared" si="15"/>
        <v>a1N36000002QfNCEA0</v>
      </c>
      <c r="L275" s="518" t="s">
        <v>1083</v>
      </c>
      <c r="M275" s="514"/>
      <c r="N275" s="514"/>
      <c r="O275" s="47"/>
      <c r="AM275" s="6"/>
      <c r="AN275" s="6"/>
    </row>
    <row r="276" spans="1:40" ht="285.45" x14ac:dyDescent="0.45">
      <c r="A276" s="406">
        <v>31</v>
      </c>
      <c r="B276" s="425" t="str">
        <f t="shared" si="12"/>
        <v/>
      </c>
      <c r="C276" s="426" t="str">
        <f ca="1">TEXT(IFERROR(INDEX('Overview - Section A'!$A$45:$A$52,MATCH(G276,'Overview - Section A'!$U$45:$U$52,0)),""),"d-mmm-yy") &amp;" to " &amp; TEXT(IFERROR(INDEX('Overview - Section A'!$E$45:$E$52,MATCH(G276,'Overview - Section A'!$U$45:$U$52,0)),""),"d-mmm-yy")</f>
        <v>1-ene-21 to 31-dic-21</v>
      </c>
      <c r="D276" s="514"/>
      <c r="E276" s="514"/>
      <c r="F276" s="515"/>
      <c r="G276" s="516" t="s">
        <v>431</v>
      </c>
      <c r="H276" s="517"/>
      <c r="I276" s="516" t="b">
        <f t="shared" si="13"/>
        <v>1</v>
      </c>
      <c r="J276" s="516" t="b">
        <f t="shared" si="14"/>
        <v>0</v>
      </c>
      <c r="K276" s="516" t="str">
        <f t="shared" si="15"/>
        <v>a1N36000002QfNCEA0</v>
      </c>
      <c r="L276" s="518" t="s">
        <v>1084</v>
      </c>
      <c r="M276" s="514"/>
      <c r="N276" s="514"/>
      <c r="O276" s="47"/>
      <c r="AM276" s="6"/>
      <c r="AN276" s="6"/>
    </row>
    <row r="277" spans="1:40" ht="285.45" x14ac:dyDescent="0.45">
      <c r="A277" s="406">
        <v>31</v>
      </c>
      <c r="B277" s="425" t="str">
        <f t="shared" si="12"/>
        <v/>
      </c>
      <c r="C277" s="426" t="str">
        <f ca="1">TEXT(IFERROR(INDEX('Overview - Section A'!$A$45:$A$52,MATCH(G277,'Overview - Section A'!$U$45:$U$52,0)),""),"d-mmm-yy") &amp;" to " &amp; TEXT(IFERROR(INDEX('Overview - Section A'!$E$45:$E$52,MATCH(G277,'Overview - Section A'!$U$45:$U$52,0)),""),"d-mmm-yy")</f>
        <v>1-ene-22 to 31-dic-22</v>
      </c>
      <c r="D277" s="514"/>
      <c r="E277" s="514"/>
      <c r="F277" s="515"/>
      <c r="G277" s="516" t="s">
        <v>433</v>
      </c>
      <c r="H277" s="517"/>
      <c r="I277" s="516" t="b">
        <f t="shared" si="13"/>
        <v>1</v>
      </c>
      <c r="J277" s="516" t="b">
        <f t="shared" si="14"/>
        <v>0</v>
      </c>
      <c r="K277" s="516" t="str">
        <f t="shared" si="15"/>
        <v>a1N36000002QfNCEA0</v>
      </c>
      <c r="L277" s="518" t="s">
        <v>1085</v>
      </c>
      <c r="M277" s="514"/>
      <c r="N277" s="514"/>
      <c r="O277" s="47"/>
      <c r="AM277" s="6"/>
      <c r="AN277" s="6"/>
    </row>
    <row r="278" spans="1:40" ht="285.45" x14ac:dyDescent="0.45">
      <c r="A278" s="406">
        <v>31</v>
      </c>
      <c r="B278" s="425" t="str">
        <f t="shared" si="12"/>
        <v/>
      </c>
      <c r="C278" s="426" t="str">
        <f ca="1">TEXT(IFERROR(INDEX('Overview - Section A'!$A$45:$A$52,MATCH(G278,'Overview - Section A'!$U$45:$U$52,0)),""),"d-mmm-yy") &amp;" to " &amp; TEXT(IFERROR(INDEX('Overview - Section A'!$E$45:$E$52,MATCH(G278,'Overview - Section A'!$U$45:$U$52,0)),""),"d-mmm-yy")</f>
        <v>1-ene-23 to 31-dic-23</v>
      </c>
      <c r="D278" s="514"/>
      <c r="E278" s="514"/>
      <c r="F278" s="515"/>
      <c r="G278" s="516" t="s">
        <v>435</v>
      </c>
      <c r="H278" s="517"/>
      <c r="I278" s="516" t="b">
        <f t="shared" si="13"/>
        <v>1</v>
      </c>
      <c r="J278" s="516" t="b">
        <f t="shared" si="14"/>
        <v>0</v>
      </c>
      <c r="K278" s="516" t="str">
        <f t="shared" si="15"/>
        <v>a1N36000002QfNCEA0</v>
      </c>
      <c r="L278" s="518" t="s">
        <v>1086</v>
      </c>
      <c r="M278" s="514"/>
      <c r="N278" s="514"/>
      <c r="O278" s="47"/>
      <c r="AM278" s="6"/>
      <c r="AN278" s="6"/>
    </row>
    <row r="279" spans="1:40" ht="285.45" x14ac:dyDescent="0.45">
      <c r="A279" s="406">
        <v>31</v>
      </c>
      <c r="B279" s="425" t="str">
        <f t="shared" si="12"/>
        <v/>
      </c>
      <c r="C279" s="426" t="str">
        <f ca="1">TEXT(IFERROR(INDEX('Overview - Section A'!$A$45:$A$52,MATCH(G279,'Overview - Section A'!$U$45:$U$52,0)),""),"d-mmm-yy") &amp;" to " &amp; TEXT(IFERROR(INDEX('Overview - Section A'!$E$45:$E$52,MATCH(G279,'Overview - Section A'!$U$45:$U$52,0)),""),"d-mmm-yy")</f>
        <v>1-ene-24 to 31-dic-24</v>
      </c>
      <c r="D279" s="514"/>
      <c r="E279" s="514"/>
      <c r="F279" s="515"/>
      <c r="G279" s="516" t="s">
        <v>437</v>
      </c>
      <c r="H279" s="517"/>
      <c r="I279" s="516" t="b">
        <f t="shared" si="13"/>
        <v>1</v>
      </c>
      <c r="J279" s="516" t="b">
        <f t="shared" si="14"/>
        <v>0</v>
      </c>
      <c r="K279" s="516" t="str">
        <f t="shared" si="15"/>
        <v>a1N36000002QfNCEA0</v>
      </c>
      <c r="L279" s="518" t="s">
        <v>1087</v>
      </c>
      <c r="M279" s="514"/>
      <c r="N279" s="514"/>
      <c r="O279" s="47"/>
      <c r="AM279" s="6"/>
      <c r="AN279" s="6"/>
    </row>
    <row r="280" spans="1:40" ht="285.45" x14ac:dyDescent="0.45">
      <c r="A280" s="406">
        <v>32</v>
      </c>
      <c r="B280" s="425" t="str">
        <f t="shared" si="12"/>
        <v/>
      </c>
      <c r="C280" s="426" t="str">
        <f ca="1">TEXT(IFERROR(INDEX('Overview - Section A'!$A$45:$A$52,MATCH(G280,'Overview - Section A'!$U$45:$U$52,0)),""),"d-mmm-yy") &amp;" to " &amp; TEXT(IFERROR(INDEX('Overview - Section A'!$E$45:$E$52,MATCH(G280,'Overview - Section A'!$U$45:$U$52,0)),""),"d-mmm-yy")</f>
        <v>1-ene-19 to 31-dic-19</v>
      </c>
      <c r="D280" s="514"/>
      <c r="E280" s="514"/>
      <c r="F280" s="515"/>
      <c r="G280" s="516" t="s">
        <v>427</v>
      </c>
      <c r="H280" s="517"/>
      <c r="I280" s="516" t="b">
        <f t="shared" si="13"/>
        <v>1</v>
      </c>
      <c r="J280" s="516" t="b">
        <f t="shared" si="14"/>
        <v>0</v>
      </c>
      <c r="K280" s="516" t="str">
        <f t="shared" si="15"/>
        <v>a1N36000002QfNDEA0</v>
      </c>
      <c r="L280" s="518" t="s">
        <v>1088</v>
      </c>
      <c r="M280" s="514"/>
      <c r="N280" s="514"/>
      <c r="O280" s="47"/>
      <c r="AM280" s="6"/>
      <c r="AN280" s="6"/>
    </row>
    <row r="281" spans="1:40" ht="285.45" x14ac:dyDescent="0.45">
      <c r="A281" s="406">
        <v>32</v>
      </c>
      <c r="B281" s="425" t="str">
        <f t="shared" si="12"/>
        <v/>
      </c>
      <c r="C281" s="426" t="str">
        <f ca="1">TEXT(IFERROR(INDEX('Overview - Section A'!$A$45:$A$52,MATCH(G281,'Overview - Section A'!$U$45:$U$52,0)),""),"d-mmm-yy") &amp;" to " &amp; TEXT(IFERROR(INDEX('Overview - Section A'!$E$45:$E$52,MATCH(G281,'Overview - Section A'!$U$45:$U$52,0)),""),"d-mmm-yy")</f>
        <v>1-ene-20 to 31-dic-20</v>
      </c>
      <c r="D281" s="514"/>
      <c r="E281" s="514"/>
      <c r="F281" s="515"/>
      <c r="G281" s="516" t="s">
        <v>429</v>
      </c>
      <c r="H281" s="517"/>
      <c r="I281" s="516" t="b">
        <f t="shared" si="13"/>
        <v>1</v>
      </c>
      <c r="J281" s="516" t="b">
        <f t="shared" si="14"/>
        <v>0</v>
      </c>
      <c r="K281" s="516" t="str">
        <f t="shared" si="15"/>
        <v>a1N36000002QfNDEA0</v>
      </c>
      <c r="L281" s="518" t="s">
        <v>1089</v>
      </c>
      <c r="M281" s="514"/>
      <c r="N281" s="514"/>
      <c r="O281" s="47"/>
      <c r="AM281" s="6"/>
      <c r="AN281" s="6"/>
    </row>
    <row r="282" spans="1:40" ht="285.45" x14ac:dyDescent="0.45">
      <c r="A282" s="406">
        <v>32</v>
      </c>
      <c r="B282" s="425" t="str">
        <f t="shared" si="12"/>
        <v/>
      </c>
      <c r="C282" s="426" t="str">
        <f ca="1">TEXT(IFERROR(INDEX('Overview - Section A'!$A$45:$A$52,MATCH(G282,'Overview - Section A'!$U$45:$U$52,0)),""),"d-mmm-yy") &amp;" to " &amp; TEXT(IFERROR(INDEX('Overview - Section A'!$E$45:$E$52,MATCH(G282,'Overview - Section A'!$U$45:$U$52,0)),""),"d-mmm-yy")</f>
        <v>1-ene-21 to 31-dic-21</v>
      </c>
      <c r="D282" s="514"/>
      <c r="E282" s="514"/>
      <c r="F282" s="515"/>
      <c r="G282" s="516" t="s">
        <v>431</v>
      </c>
      <c r="H282" s="517"/>
      <c r="I282" s="516" t="b">
        <f t="shared" si="13"/>
        <v>1</v>
      </c>
      <c r="J282" s="516" t="b">
        <f t="shared" si="14"/>
        <v>0</v>
      </c>
      <c r="K282" s="516" t="str">
        <f t="shared" si="15"/>
        <v>a1N36000002QfNDEA0</v>
      </c>
      <c r="L282" s="518" t="s">
        <v>1090</v>
      </c>
      <c r="M282" s="514"/>
      <c r="N282" s="514"/>
      <c r="O282" s="47"/>
      <c r="AM282" s="6"/>
      <c r="AN282" s="6"/>
    </row>
    <row r="283" spans="1:40" ht="285.45" x14ac:dyDescent="0.45">
      <c r="A283" s="406">
        <v>32</v>
      </c>
      <c r="B283" s="425" t="str">
        <f t="shared" si="12"/>
        <v/>
      </c>
      <c r="C283" s="426" t="str">
        <f ca="1">TEXT(IFERROR(INDEX('Overview - Section A'!$A$45:$A$52,MATCH(G283,'Overview - Section A'!$U$45:$U$52,0)),""),"d-mmm-yy") &amp;" to " &amp; TEXT(IFERROR(INDEX('Overview - Section A'!$E$45:$E$52,MATCH(G283,'Overview - Section A'!$U$45:$U$52,0)),""),"d-mmm-yy")</f>
        <v>1-ene-22 to 31-dic-22</v>
      </c>
      <c r="D283" s="514"/>
      <c r="E283" s="514"/>
      <c r="F283" s="515"/>
      <c r="G283" s="516" t="s">
        <v>433</v>
      </c>
      <c r="H283" s="517"/>
      <c r="I283" s="516" t="b">
        <f t="shared" si="13"/>
        <v>1</v>
      </c>
      <c r="J283" s="516" t="b">
        <f t="shared" si="14"/>
        <v>0</v>
      </c>
      <c r="K283" s="516" t="str">
        <f t="shared" si="15"/>
        <v>a1N36000002QfNDEA0</v>
      </c>
      <c r="L283" s="518" t="s">
        <v>1091</v>
      </c>
      <c r="M283" s="514"/>
      <c r="N283" s="514"/>
      <c r="O283" s="47"/>
      <c r="AM283" s="6"/>
      <c r="AN283" s="6"/>
    </row>
    <row r="284" spans="1:40" ht="285.45" x14ac:dyDescent="0.45">
      <c r="A284" s="406">
        <v>32</v>
      </c>
      <c r="B284" s="425" t="str">
        <f t="shared" si="12"/>
        <v/>
      </c>
      <c r="C284" s="426" t="str">
        <f ca="1">TEXT(IFERROR(INDEX('Overview - Section A'!$A$45:$A$52,MATCH(G284,'Overview - Section A'!$U$45:$U$52,0)),""),"d-mmm-yy") &amp;" to " &amp; TEXT(IFERROR(INDEX('Overview - Section A'!$E$45:$E$52,MATCH(G284,'Overview - Section A'!$U$45:$U$52,0)),""),"d-mmm-yy")</f>
        <v>1-ene-23 to 31-dic-23</v>
      </c>
      <c r="D284" s="514"/>
      <c r="E284" s="514"/>
      <c r="F284" s="515"/>
      <c r="G284" s="516" t="s">
        <v>435</v>
      </c>
      <c r="H284" s="517"/>
      <c r="I284" s="516" t="b">
        <f t="shared" si="13"/>
        <v>1</v>
      </c>
      <c r="J284" s="516" t="b">
        <f t="shared" si="14"/>
        <v>0</v>
      </c>
      <c r="K284" s="516" t="str">
        <f t="shared" si="15"/>
        <v>a1N36000002QfNDEA0</v>
      </c>
      <c r="L284" s="518" t="s">
        <v>1092</v>
      </c>
      <c r="M284" s="514"/>
      <c r="N284" s="514"/>
      <c r="O284" s="47"/>
      <c r="AM284" s="6"/>
      <c r="AN284" s="6"/>
    </row>
    <row r="285" spans="1:40" ht="285.45" x14ac:dyDescent="0.45">
      <c r="A285" s="406">
        <v>32</v>
      </c>
      <c r="B285" s="425" t="str">
        <f t="shared" si="12"/>
        <v/>
      </c>
      <c r="C285" s="426" t="str">
        <f ca="1">TEXT(IFERROR(INDEX('Overview - Section A'!$A$45:$A$52,MATCH(G285,'Overview - Section A'!$U$45:$U$52,0)),""),"d-mmm-yy") &amp;" to " &amp; TEXT(IFERROR(INDEX('Overview - Section A'!$E$45:$E$52,MATCH(G285,'Overview - Section A'!$U$45:$U$52,0)),""),"d-mmm-yy")</f>
        <v>1-ene-24 to 31-dic-24</v>
      </c>
      <c r="D285" s="514"/>
      <c r="E285" s="514"/>
      <c r="F285" s="515"/>
      <c r="G285" s="516" t="s">
        <v>437</v>
      </c>
      <c r="H285" s="517"/>
      <c r="I285" s="516" t="b">
        <f t="shared" si="13"/>
        <v>1</v>
      </c>
      <c r="J285" s="516" t="b">
        <f t="shared" si="14"/>
        <v>0</v>
      </c>
      <c r="K285" s="516" t="str">
        <f t="shared" si="15"/>
        <v>a1N36000002QfNDEA0</v>
      </c>
      <c r="L285" s="518" t="s">
        <v>1093</v>
      </c>
      <c r="M285" s="514"/>
      <c r="N285" s="514"/>
      <c r="O285" s="47"/>
      <c r="AM285" s="6"/>
      <c r="AN285" s="6"/>
    </row>
    <row r="286" spans="1:40" ht="285.45" x14ac:dyDescent="0.45">
      <c r="A286" s="406">
        <v>33</v>
      </c>
      <c r="B286" s="425" t="str">
        <f t="shared" ref="B286:B349" si="16">IF(A286=A285,"",IF(VLOOKUP(A286,$A$8:$D$90,4,FALSE)=0,"",VLOOKUP(A286,$A$8:$D$90,4,FALSE)))</f>
        <v/>
      </c>
      <c r="C286" s="426" t="str">
        <f ca="1">TEXT(IFERROR(INDEX('Overview - Section A'!$A$45:$A$52,MATCH(G286,'Overview - Section A'!$U$45:$U$52,0)),""),"d-mmm-yy") &amp;" to " &amp; TEXT(IFERROR(INDEX('Overview - Section A'!$E$45:$E$52,MATCH(G286,'Overview - Section A'!$U$45:$U$52,0)),""),"d-mmm-yy")</f>
        <v>1-ene-19 to 31-dic-19</v>
      </c>
      <c r="D286" s="514"/>
      <c r="E286" s="514"/>
      <c r="F286" s="515"/>
      <c r="G286" s="516" t="s">
        <v>427</v>
      </c>
      <c r="H286" s="517"/>
      <c r="I286" s="516" t="b">
        <f t="shared" ref="I286:I349" si="17">IFERROR(TRUE,FALSE)</f>
        <v>1</v>
      </c>
      <c r="J286" s="516" t="b">
        <f t="shared" ref="J286:J349" si="18">IFERROR(IF(VLOOKUP(A286,$A$8:$D$90,4,FALSE)&lt;&gt;"",TRUE,FALSE),FALSE)</f>
        <v>0</v>
      </c>
      <c r="K286" s="516" t="str">
        <f t="shared" ref="K286:K349" si="19">IFERROR(VLOOKUP(A286,$A$8:$T$90,20,FALSE),"")</f>
        <v>a1N36000002QfNEEA0</v>
      </c>
      <c r="L286" s="518" t="s">
        <v>1094</v>
      </c>
      <c r="M286" s="514"/>
      <c r="N286" s="514"/>
      <c r="O286" s="47"/>
      <c r="AM286" s="6"/>
      <c r="AN286" s="6"/>
    </row>
    <row r="287" spans="1:40" ht="285.45" x14ac:dyDescent="0.45">
      <c r="A287" s="406">
        <v>33</v>
      </c>
      <c r="B287" s="425" t="str">
        <f t="shared" si="16"/>
        <v/>
      </c>
      <c r="C287" s="426" t="str">
        <f ca="1">TEXT(IFERROR(INDEX('Overview - Section A'!$A$45:$A$52,MATCH(G287,'Overview - Section A'!$U$45:$U$52,0)),""),"d-mmm-yy") &amp;" to " &amp; TEXT(IFERROR(INDEX('Overview - Section A'!$E$45:$E$52,MATCH(G287,'Overview - Section A'!$U$45:$U$52,0)),""),"d-mmm-yy")</f>
        <v>1-ene-20 to 31-dic-20</v>
      </c>
      <c r="D287" s="514"/>
      <c r="E287" s="514"/>
      <c r="F287" s="515"/>
      <c r="G287" s="516" t="s">
        <v>429</v>
      </c>
      <c r="H287" s="517"/>
      <c r="I287" s="516" t="b">
        <f t="shared" si="17"/>
        <v>1</v>
      </c>
      <c r="J287" s="516" t="b">
        <f t="shared" si="18"/>
        <v>0</v>
      </c>
      <c r="K287" s="516" t="str">
        <f t="shared" si="19"/>
        <v>a1N36000002QfNEEA0</v>
      </c>
      <c r="L287" s="518" t="s">
        <v>1095</v>
      </c>
      <c r="M287" s="514"/>
      <c r="N287" s="514"/>
      <c r="O287" s="47"/>
      <c r="AM287" s="6"/>
      <c r="AN287" s="6"/>
    </row>
    <row r="288" spans="1:40" ht="285.45" x14ac:dyDescent="0.45">
      <c r="A288" s="406">
        <v>33</v>
      </c>
      <c r="B288" s="425" t="str">
        <f t="shared" si="16"/>
        <v/>
      </c>
      <c r="C288" s="426" t="str">
        <f ca="1">TEXT(IFERROR(INDEX('Overview - Section A'!$A$45:$A$52,MATCH(G288,'Overview - Section A'!$U$45:$U$52,0)),""),"d-mmm-yy") &amp;" to " &amp; TEXT(IFERROR(INDEX('Overview - Section A'!$E$45:$E$52,MATCH(G288,'Overview - Section A'!$U$45:$U$52,0)),""),"d-mmm-yy")</f>
        <v>1-ene-21 to 31-dic-21</v>
      </c>
      <c r="D288" s="514"/>
      <c r="E288" s="514"/>
      <c r="F288" s="515"/>
      <c r="G288" s="516" t="s">
        <v>431</v>
      </c>
      <c r="H288" s="517"/>
      <c r="I288" s="516" t="b">
        <f t="shared" si="17"/>
        <v>1</v>
      </c>
      <c r="J288" s="516" t="b">
        <f t="shared" si="18"/>
        <v>0</v>
      </c>
      <c r="K288" s="516" t="str">
        <f t="shared" si="19"/>
        <v>a1N36000002QfNEEA0</v>
      </c>
      <c r="L288" s="518" t="s">
        <v>1096</v>
      </c>
      <c r="M288" s="514"/>
      <c r="N288" s="514"/>
      <c r="O288" s="47"/>
      <c r="AM288" s="6"/>
      <c r="AN288" s="6"/>
    </row>
    <row r="289" spans="1:40" ht="285.45" x14ac:dyDescent="0.45">
      <c r="A289" s="406">
        <v>33</v>
      </c>
      <c r="B289" s="425" t="str">
        <f t="shared" si="16"/>
        <v/>
      </c>
      <c r="C289" s="426" t="str">
        <f ca="1">TEXT(IFERROR(INDEX('Overview - Section A'!$A$45:$A$52,MATCH(G289,'Overview - Section A'!$U$45:$U$52,0)),""),"d-mmm-yy") &amp;" to " &amp; TEXT(IFERROR(INDEX('Overview - Section A'!$E$45:$E$52,MATCH(G289,'Overview - Section A'!$U$45:$U$52,0)),""),"d-mmm-yy")</f>
        <v>1-ene-22 to 31-dic-22</v>
      </c>
      <c r="D289" s="514"/>
      <c r="E289" s="514"/>
      <c r="F289" s="515"/>
      <c r="G289" s="516" t="s">
        <v>433</v>
      </c>
      <c r="H289" s="517"/>
      <c r="I289" s="516" t="b">
        <f t="shared" si="17"/>
        <v>1</v>
      </c>
      <c r="J289" s="516" t="b">
        <f t="shared" si="18"/>
        <v>0</v>
      </c>
      <c r="K289" s="516" t="str">
        <f t="shared" si="19"/>
        <v>a1N36000002QfNEEA0</v>
      </c>
      <c r="L289" s="518" t="s">
        <v>1097</v>
      </c>
      <c r="M289" s="514"/>
      <c r="N289" s="514"/>
      <c r="O289" s="47"/>
      <c r="AM289" s="6"/>
      <c r="AN289" s="6"/>
    </row>
    <row r="290" spans="1:40" ht="285.45" x14ac:dyDescent="0.45">
      <c r="A290" s="406">
        <v>33</v>
      </c>
      <c r="B290" s="425" t="str">
        <f t="shared" si="16"/>
        <v/>
      </c>
      <c r="C290" s="426" t="str">
        <f ca="1">TEXT(IFERROR(INDEX('Overview - Section A'!$A$45:$A$52,MATCH(G290,'Overview - Section A'!$U$45:$U$52,0)),""),"d-mmm-yy") &amp;" to " &amp; TEXT(IFERROR(INDEX('Overview - Section A'!$E$45:$E$52,MATCH(G290,'Overview - Section A'!$U$45:$U$52,0)),""),"d-mmm-yy")</f>
        <v>1-ene-23 to 31-dic-23</v>
      </c>
      <c r="D290" s="514"/>
      <c r="E290" s="514"/>
      <c r="F290" s="515"/>
      <c r="G290" s="516" t="s">
        <v>435</v>
      </c>
      <c r="H290" s="517"/>
      <c r="I290" s="516" t="b">
        <f t="shared" si="17"/>
        <v>1</v>
      </c>
      <c r="J290" s="516" t="b">
        <f t="shared" si="18"/>
        <v>0</v>
      </c>
      <c r="K290" s="516" t="str">
        <f t="shared" si="19"/>
        <v>a1N36000002QfNEEA0</v>
      </c>
      <c r="L290" s="518" t="s">
        <v>1098</v>
      </c>
      <c r="M290" s="514"/>
      <c r="N290" s="514"/>
      <c r="O290" s="47"/>
      <c r="AM290" s="6"/>
      <c r="AN290" s="6"/>
    </row>
    <row r="291" spans="1:40" ht="285.45" x14ac:dyDescent="0.45">
      <c r="A291" s="406">
        <v>33</v>
      </c>
      <c r="B291" s="425" t="str">
        <f t="shared" si="16"/>
        <v/>
      </c>
      <c r="C291" s="426" t="str">
        <f ca="1">TEXT(IFERROR(INDEX('Overview - Section A'!$A$45:$A$52,MATCH(G291,'Overview - Section A'!$U$45:$U$52,0)),""),"d-mmm-yy") &amp;" to " &amp; TEXT(IFERROR(INDEX('Overview - Section A'!$E$45:$E$52,MATCH(G291,'Overview - Section A'!$U$45:$U$52,0)),""),"d-mmm-yy")</f>
        <v>1-ene-24 to 31-dic-24</v>
      </c>
      <c r="D291" s="514"/>
      <c r="E291" s="514"/>
      <c r="F291" s="515"/>
      <c r="G291" s="516" t="s">
        <v>437</v>
      </c>
      <c r="H291" s="517"/>
      <c r="I291" s="516" t="b">
        <f t="shared" si="17"/>
        <v>1</v>
      </c>
      <c r="J291" s="516" t="b">
        <f t="shared" si="18"/>
        <v>0</v>
      </c>
      <c r="K291" s="516" t="str">
        <f t="shared" si="19"/>
        <v>a1N36000002QfNEEA0</v>
      </c>
      <c r="L291" s="518" t="s">
        <v>1099</v>
      </c>
      <c r="M291" s="514"/>
      <c r="N291" s="514"/>
      <c r="O291" s="47"/>
      <c r="AM291" s="6"/>
      <c r="AN291" s="6"/>
    </row>
    <row r="292" spans="1:40" ht="285.45" x14ac:dyDescent="0.45">
      <c r="A292" s="406">
        <v>34</v>
      </c>
      <c r="B292" s="425" t="str">
        <f t="shared" si="16"/>
        <v/>
      </c>
      <c r="C292" s="426" t="str">
        <f ca="1">TEXT(IFERROR(INDEX('Overview - Section A'!$A$45:$A$52,MATCH(G292,'Overview - Section A'!$U$45:$U$52,0)),""),"d-mmm-yy") &amp;" to " &amp; TEXT(IFERROR(INDEX('Overview - Section A'!$E$45:$E$52,MATCH(G292,'Overview - Section A'!$U$45:$U$52,0)),""),"d-mmm-yy")</f>
        <v>1-ene-19 to 31-dic-19</v>
      </c>
      <c r="D292" s="514"/>
      <c r="E292" s="514"/>
      <c r="F292" s="515"/>
      <c r="G292" s="516" t="s">
        <v>427</v>
      </c>
      <c r="H292" s="517"/>
      <c r="I292" s="516" t="b">
        <f t="shared" si="17"/>
        <v>1</v>
      </c>
      <c r="J292" s="516" t="b">
        <f t="shared" si="18"/>
        <v>0</v>
      </c>
      <c r="K292" s="516" t="str">
        <f t="shared" si="19"/>
        <v>a1N36000002QfNFEA0</v>
      </c>
      <c r="L292" s="518" t="s">
        <v>1100</v>
      </c>
      <c r="M292" s="514"/>
      <c r="N292" s="514"/>
      <c r="O292" s="47"/>
      <c r="AM292" s="6"/>
      <c r="AN292" s="6"/>
    </row>
    <row r="293" spans="1:40" ht="285.45" x14ac:dyDescent="0.45">
      <c r="A293" s="406">
        <v>34</v>
      </c>
      <c r="B293" s="425" t="str">
        <f t="shared" si="16"/>
        <v/>
      </c>
      <c r="C293" s="426" t="str">
        <f ca="1">TEXT(IFERROR(INDEX('Overview - Section A'!$A$45:$A$52,MATCH(G293,'Overview - Section A'!$U$45:$U$52,0)),""),"d-mmm-yy") &amp;" to " &amp; TEXT(IFERROR(INDEX('Overview - Section A'!$E$45:$E$52,MATCH(G293,'Overview - Section A'!$U$45:$U$52,0)),""),"d-mmm-yy")</f>
        <v>1-ene-20 to 31-dic-20</v>
      </c>
      <c r="D293" s="514"/>
      <c r="E293" s="514"/>
      <c r="F293" s="515"/>
      <c r="G293" s="516" t="s">
        <v>429</v>
      </c>
      <c r="H293" s="517"/>
      <c r="I293" s="516" t="b">
        <f t="shared" si="17"/>
        <v>1</v>
      </c>
      <c r="J293" s="516" t="b">
        <f t="shared" si="18"/>
        <v>0</v>
      </c>
      <c r="K293" s="516" t="str">
        <f t="shared" si="19"/>
        <v>a1N36000002QfNFEA0</v>
      </c>
      <c r="L293" s="518" t="s">
        <v>1101</v>
      </c>
      <c r="M293" s="514"/>
      <c r="N293" s="514"/>
      <c r="O293" s="47"/>
      <c r="AM293" s="6"/>
      <c r="AN293" s="6"/>
    </row>
    <row r="294" spans="1:40" ht="285.45" x14ac:dyDescent="0.45">
      <c r="A294" s="406">
        <v>34</v>
      </c>
      <c r="B294" s="425" t="str">
        <f t="shared" si="16"/>
        <v/>
      </c>
      <c r="C294" s="426" t="str">
        <f ca="1">TEXT(IFERROR(INDEX('Overview - Section A'!$A$45:$A$52,MATCH(G294,'Overview - Section A'!$U$45:$U$52,0)),""),"d-mmm-yy") &amp;" to " &amp; TEXT(IFERROR(INDEX('Overview - Section A'!$E$45:$E$52,MATCH(G294,'Overview - Section A'!$U$45:$U$52,0)),""),"d-mmm-yy")</f>
        <v>1-ene-21 to 31-dic-21</v>
      </c>
      <c r="D294" s="514"/>
      <c r="E294" s="514"/>
      <c r="F294" s="515"/>
      <c r="G294" s="516" t="s">
        <v>431</v>
      </c>
      <c r="H294" s="517"/>
      <c r="I294" s="516" t="b">
        <f t="shared" si="17"/>
        <v>1</v>
      </c>
      <c r="J294" s="516" t="b">
        <f t="shared" si="18"/>
        <v>0</v>
      </c>
      <c r="K294" s="516" t="str">
        <f t="shared" si="19"/>
        <v>a1N36000002QfNFEA0</v>
      </c>
      <c r="L294" s="518" t="s">
        <v>1102</v>
      </c>
      <c r="M294" s="514"/>
      <c r="N294" s="514"/>
      <c r="O294" s="47"/>
      <c r="AM294" s="6"/>
      <c r="AN294" s="6"/>
    </row>
    <row r="295" spans="1:40" ht="285.45" x14ac:dyDescent="0.45">
      <c r="A295" s="406">
        <v>34</v>
      </c>
      <c r="B295" s="425" t="str">
        <f t="shared" si="16"/>
        <v/>
      </c>
      <c r="C295" s="426" t="str">
        <f ca="1">TEXT(IFERROR(INDEX('Overview - Section A'!$A$45:$A$52,MATCH(G295,'Overview - Section A'!$U$45:$U$52,0)),""),"d-mmm-yy") &amp;" to " &amp; TEXT(IFERROR(INDEX('Overview - Section A'!$E$45:$E$52,MATCH(G295,'Overview - Section A'!$U$45:$U$52,0)),""),"d-mmm-yy")</f>
        <v>1-ene-22 to 31-dic-22</v>
      </c>
      <c r="D295" s="514"/>
      <c r="E295" s="514"/>
      <c r="F295" s="515"/>
      <c r="G295" s="516" t="s">
        <v>433</v>
      </c>
      <c r="H295" s="517"/>
      <c r="I295" s="516" t="b">
        <f t="shared" si="17"/>
        <v>1</v>
      </c>
      <c r="J295" s="516" t="b">
        <f t="shared" si="18"/>
        <v>0</v>
      </c>
      <c r="K295" s="516" t="str">
        <f t="shared" si="19"/>
        <v>a1N36000002QfNFEA0</v>
      </c>
      <c r="L295" s="518" t="s">
        <v>1103</v>
      </c>
      <c r="M295" s="514"/>
      <c r="N295" s="514"/>
      <c r="O295" s="47"/>
      <c r="AM295" s="6"/>
      <c r="AN295" s="6"/>
    </row>
    <row r="296" spans="1:40" ht="285.45" x14ac:dyDescent="0.45">
      <c r="A296" s="406">
        <v>34</v>
      </c>
      <c r="B296" s="425" t="str">
        <f t="shared" si="16"/>
        <v/>
      </c>
      <c r="C296" s="426" t="str">
        <f ca="1">TEXT(IFERROR(INDEX('Overview - Section A'!$A$45:$A$52,MATCH(G296,'Overview - Section A'!$U$45:$U$52,0)),""),"d-mmm-yy") &amp;" to " &amp; TEXT(IFERROR(INDEX('Overview - Section A'!$E$45:$E$52,MATCH(G296,'Overview - Section A'!$U$45:$U$52,0)),""),"d-mmm-yy")</f>
        <v>1-ene-23 to 31-dic-23</v>
      </c>
      <c r="D296" s="514"/>
      <c r="E296" s="514"/>
      <c r="F296" s="515"/>
      <c r="G296" s="516" t="s">
        <v>435</v>
      </c>
      <c r="H296" s="517"/>
      <c r="I296" s="516" t="b">
        <f t="shared" si="17"/>
        <v>1</v>
      </c>
      <c r="J296" s="516" t="b">
        <f t="shared" si="18"/>
        <v>0</v>
      </c>
      <c r="K296" s="516" t="str">
        <f t="shared" si="19"/>
        <v>a1N36000002QfNFEA0</v>
      </c>
      <c r="L296" s="518" t="s">
        <v>1104</v>
      </c>
      <c r="M296" s="514"/>
      <c r="N296" s="514"/>
      <c r="O296" s="47"/>
      <c r="AM296" s="6"/>
      <c r="AN296" s="6"/>
    </row>
    <row r="297" spans="1:40" ht="285.45" x14ac:dyDescent="0.45">
      <c r="A297" s="406">
        <v>34</v>
      </c>
      <c r="B297" s="425" t="str">
        <f t="shared" si="16"/>
        <v/>
      </c>
      <c r="C297" s="426" t="str">
        <f ca="1">TEXT(IFERROR(INDEX('Overview - Section A'!$A$45:$A$52,MATCH(G297,'Overview - Section A'!$U$45:$U$52,0)),""),"d-mmm-yy") &amp;" to " &amp; TEXT(IFERROR(INDEX('Overview - Section A'!$E$45:$E$52,MATCH(G297,'Overview - Section A'!$U$45:$U$52,0)),""),"d-mmm-yy")</f>
        <v>1-ene-24 to 31-dic-24</v>
      </c>
      <c r="D297" s="514"/>
      <c r="E297" s="514"/>
      <c r="F297" s="515"/>
      <c r="G297" s="516" t="s">
        <v>437</v>
      </c>
      <c r="H297" s="517"/>
      <c r="I297" s="516" t="b">
        <f t="shared" si="17"/>
        <v>1</v>
      </c>
      <c r="J297" s="516" t="b">
        <f t="shared" si="18"/>
        <v>0</v>
      </c>
      <c r="K297" s="516" t="str">
        <f t="shared" si="19"/>
        <v>a1N36000002QfNFEA0</v>
      </c>
      <c r="L297" s="518" t="s">
        <v>1105</v>
      </c>
      <c r="M297" s="514"/>
      <c r="N297" s="514"/>
      <c r="O297" s="47"/>
      <c r="AM297" s="6"/>
      <c r="AN297" s="6"/>
    </row>
    <row r="298" spans="1:40" ht="285.45" x14ac:dyDescent="0.45">
      <c r="A298" s="406">
        <v>35</v>
      </c>
      <c r="B298" s="425" t="str">
        <f t="shared" si="16"/>
        <v/>
      </c>
      <c r="C298" s="426" t="str">
        <f ca="1">TEXT(IFERROR(INDEX('Overview - Section A'!$A$45:$A$52,MATCH(G298,'Overview - Section A'!$U$45:$U$52,0)),""),"d-mmm-yy") &amp;" to " &amp; TEXT(IFERROR(INDEX('Overview - Section A'!$E$45:$E$52,MATCH(G298,'Overview - Section A'!$U$45:$U$52,0)),""),"d-mmm-yy")</f>
        <v>1-ene-19 to 31-dic-19</v>
      </c>
      <c r="D298" s="514"/>
      <c r="E298" s="514"/>
      <c r="F298" s="515"/>
      <c r="G298" s="516" t="s">
        <v>427</v>
      </c>
      <c r="H298" s="517"/>
      <c r="I298" s="516" t="b">
        <f t="shared" si="17"/>
        <v>1</v>
      </c>
      <c r="J298" s="516" t="b">
        <f t="shared" si="18"/>
        <v>0</v>
      </c>
      <c r="K298" s="516" t="str">
        <f t="shared" si="19"/>
        <v>a1N36000002QfNGEA0</v>
      </c>
      <c r="L298" s="518" t="s">
        <v>1106</v>
      </c>
      <c r="M298" s="514"/>
      <c r="N298" s="514"/>
      <c r="O298" s="47"/>
      <c r="AM298" s="6"/>
      <c r="AN298" s="6"/>
    </row>
    <row r="299" spans="1:40" ht="285.45" x14ac:dyDescent="0.45">
      <c r="A299" s="406">
        <v>35</v>
      </c>
      <c r="B299" s="425" t="str">
        <f t="shared" si="16"/>
        <v/>
      </c>
      <c r="C299" s="426" t="str">
        <f ca="1">TEXT(IFERROR(INDEX('Overview - Section A'!$A$45:$A$52,MATCH(G299,'Overview - Section A'!$U$45:$U$52,0)),""),"d-mmm-yy") &amp;" to " &amp; TEXT(IFERROR(INDEX('Overview - Section A'!$E$45:$E$52,MATCH(G299,'Overview - Section A'!$U$45:$U$52,0)),""),"d-mmm-yy")</f>
        <v>1-ene-20 to 31-dic-20</v>
      </c>
      <c r="D299" s="514"/>
      <c r="E299" s="514"/>
      <c r="F299" s="515"/>
      <c r="G299" s="516" t="s">
        <v>429</v>
      </c>
      <c r="H299" s="517"/>
      <c r="I299" s="516" t="b">
        <f t="shared" si="17"/>
        <v>1</v>
      </c>
      <c r="J299" s="516" t="b">
        <f t="shared" si="18"/>
        <v>0</v>
      </c>
      <c r="K299" s="516" t="str">
        <f t="shared" si="19"/>
        <v>a1N36000002QfNGEA0</v>
      </c>
      <c r="L299" s="518" t="s">
        <v>1107</v>
      </c>
      <c r="M299" s="514"/>
      <c r="N299" s="514"/>
      <c r="O299" s="47"/>
      <c r="AM299" s="6"/>
      <c r="AN299" s="6"/>
    </row>
    <row r="300" spans="1:40" ht="285.45" x14ac:dyDescent="0.45">
      <c r="A300" s="406">
        <v>35</v>
      </c>
      <c r="B300" s="425" t="str">
        <f t="shared" si="16"/>
        <v/>
      </c>
      <c r="C300" s="426" t="str">
        <f ca="1">TEXT(IFERROR(INDEX('Overview - Section A'!$A$45:$A$52,MATCH(G300,'Overview - Section A'!$U$45:$U$52,0)),""),"d-mmm-yy") &amp;" to " &amp; TEXT(IFERROR(INDEX('Overview - Section A'!$E$45:$E$52,MATCH(G300,'Overview - Section A'!$U$45:$U$52,0)),""),"d-mmm-yy")</f>
        <v>1-ene-21 to 31-dic-21</v>
      </c>
      <c r="D300" s="514"/>
      <c r="E300" s="514"/>
      <c r="F300" s="515"/>
      <c r="G300" s="516" t="s">
        <v>431</v>
      </c>
      <c r="H300" s="517"/>
      <c r="I300" s="516" t="b">
        <f t="shared" si="17"/>
        <v>1</v>
      </c>
      <c r="J300" s="516" t="b">
        <f t="shared" si="18"/>
        <v>0</v>
      </c>
      <c r="K300" s="516" t="str">
        <f t="shared" si="19"/>
        <v>a1N36000002QfNGEA0</v>
      </c>
      <c r="L300" s="518" t="s">
        <v>1108</v>
      </c>
      <c r="M300" s="514"/>
      <c r="N300" s="514"/>
      <c r="O300" s="47"/>
      <c r="AM300" s="6"/>
      <c r="AN300" s="6"/>
    </row>
    <row r="301" spans="1:40" ht="285.45" x14ac:dyDescent="0.45">
      <c r="A301" s="406">
        <v>35</v>
      </c>
      <c r="B301" s="425" t="str">
        <f t="shared" si="16"/>
        <v/>
      </c>
      <c r="C301" s="426" t="str">
        <f ca="1">TEXT(IFERROR(INDEX('Overview - Section A'!$A$45:$A$52,MATCH(G301,'Overview - Section A'!$U$45:$U$52,0)),""),"d-mmm-yy") &amp;" to " &amp; TEXT(IFERROR(INDEX('Overview - Section A'!$E$45:$E$52,MATCH(G301,'Overview - Section A'!$U$45:$U$52,0)),""),"d-mmm-yy")</f>
        <v>1-ene-22 to 31-dic-22</v>
      </c>
      <c r="D301" s="514"/>
      <c r="E301" s="514"/>
      <c r="F301" s="515"/>
      <c r="G301" s="516" t="s">
        <v>433</v>
      </c>
      <c r="H301" s="517"/>
      <c r="I301" s="516" t="b">
        <f t="shared" si="17"/>
        <v>1</v>
      </c>
      <c r="J301" s="516" t="b">
        <f t="shared" si="18"/>
        <v>0</v>
      </c>
      <c r="K301" s="516" t="str">
        <f t="shared" si="19"/>
        <v>a1N36000002QfNGEA0</v>
      </c>
      <c r="L301" s="518" t="s">
        <v>1109</v>
      </c>
      <c r="M301" s="514"/>
      <c r="N301" s="514"/>
      <c r="O301" s="47"/>
      <c r="AM301" s="6"/>
      <c r="AN301" s="6"/>
    </row>
    <row r="302" spans="1:40" ht="285.45" x14ac:dyDescent="0.45">
      <c r="A302" s="406">
        <v>35</v>
      </c>
      <c r="B302" s="425" t="str">
        <f t="shared" si="16"/>
        <v/>
      </c>
      <c r="C302" s="426" t="str">
        <f ca="1">TEXT(IFERROR(INDEX('Overview - Section A'!$A$45:$A$52,MATCH(G302,'Overview - Section A'!$U$45:$U$52,0)),""),"d-mmm-yy") &amp;" to " &amp; TEXT(IFERROR(INDEX('Overview - Section A'!$E$45:$E$52,MATCH(G302,'Overview - Section A'!$U$45:$U$52,0)),""),"d-mmm-yy")</f>
        <v>1-ene-23 to 31-dic-23</v>
      </c>
      <c r="D302" s="514"/>
      <c r="E302" s="514"/>
      <c r="F302" s="515"/>
      <c r="G302" s="516" t="s">
        <v>435</v>
      </c>
      <c r="H302" s="517"/>
      <c r="I302" s="516" t="b">
        <f t="shared" si="17"/>
        <v>1</v>
      </c>
      <c r="J302" s="516" t="b">
        <f t="shared" si="18"/>
        <v>0</v>
      </c>
      <c r="K302" s="516" t="str">
        <f t="shared" si="19"/>
        <v>a1N36000002QfNGEA0</v>
      </c>
      <c r="L302" s="518" t="s">
        <v>1110</v>
      </c>
      <c r="M302" s="514"/>
      <c r="N302" s="514"/>
      <c r="O302" s="47"/>
      <c r="AM302" s="6"/>
      <c r="AN302" s="6"/>
    </row>
    <row r="303" spans="1:40" ht="285.45" x14ac:dyDescent="0.45">
      <c r="A303" s="406">
        <v>35</v>
      </c>
      <c r="B303" s="425" t="str">
        <f t="shared" si="16"/>
        <v/>
      </c>
      <c r="C303" s="426" t="str">
        <f ca="1">TEXT(IFERROR(INDEX('Overview - Section A'!$A$45:$A$52,MATCH(G303,'Overview - Section A'!$U$45:$U$52,0)),""),"d-mmm-yy") &amp;" to " &amp; TEXT(IFERROR(INDEX('Overview - Section A'!$E$45:$E$52,MATCH(G303,'Overview - Section A'!$U$45:$U$52,0)),""),"d-mmm-yy")</f>
        <v>1-ene-24 to 31-dic-24</v>
      </c>
      <c r="D303" s="514"/>
      <c r="E303" s="514"/>
      <c r="F303" s="515"/>
      <c r="G303" s="516" t="s">
        <v>437</v>
      </c>
      <c r="H303" s="517"/>
      <c r="I303" s="516" t="b">
        <f t="shared" si="17"/>
        <v>1</v>
      </c>
      <c r="J303" s="516" t="b">
        <f t="shared" si="18"/>
        <v>0</v>
      </c>
      <c r="K303" s="516" t="str">
        <f t="shared" si="19"/>
        <v>a1N36000002QfNGEA0</v>
      </c>
      <c r="L303" s="518" t="s">
        <v>1111</v>
      </c>
      <c r="M303" s="514"/>
      <c r="N303" s="514"/>
      <c r="O303" s="47"/>
      <c r="AM303" s="6"/>
      <c r="AN303" s="6"/>
    </row>
    <row r="304" spans="1:40" ht="285.45" x14ac:dyDescent="0.45">
      <c r="A304" s="406">
        <v>36</v>
      </c>
      <c r="B304" s="425" t="str">
        <f t="shared" si="16"/>
        <v/>
      </c>
      <c r="C304" s="426" t="str">
        <f ca="1">TEXT(IFERROR(INDEX('Overview - Section A'!$A$45:$A$52,MATCH(G304,'Overview - Section A'!$U$45:$U$52,0)),""),"d-mmm-yy") &amp;" to " &amp; TEXT(IFERROR(INDEX('Overview - Section A'!$E$45:$E$52,MATCH(G304,'Overview - Section A'!$U$45:$U$52,0)),""),"d-mmm-yy")</f>
        <v>1-ene-19 to 31-dic-19</v>
      </c>
      <c r="D304" s="514"/>
      <c r="E304" s="514"/>
      <c r="F304" s="515"/>
      <c r="G304" s="516" t="s">
        <v>427</v>
      </c>
      <c r="H304" s="517"/>
      <c r="I304" s="516" t="b">
        <f t="shared" si="17"/>
        <v>1</v>
      </c>
      <c r="J304" s="516" t="b">
        <f t="shared" si="18"/>
        <v>0</v>
      </c>
      <c r="K304" s="516" t="str">
        <f t="shared" si="19"/>
        <v>a1N36000002QfNHEA0</v>
      </c>
      <c r="L304" s="518" t="s">
        <v>1112</v>
      </c>
      <c r="M304" s="514"/>
      <c r="N304" s="514"/>
      <c r="O304" s="47"/>
      <c r="AM304" s="6"/>
      <c r="AN304" s="6"/>
    </row>
    <row r="305" spans="1:40" ht="285.45" x14ac:dyDescent="0.45">
      <c r="A305" s="406">
        <v>36</v>
      </c>
      <c r="B305" s="425" t="str">
        <f t="shared" si="16"/>
        <v/>
      </c>
      <c r="C305" s="426" t="str">
        <f ca="1">TEXT(IFERROR(INDEX('Overview - Section A'!$A$45:$A$52,MATCH(G305,'Overview - Section A'!$U$45:$U$52,0)),""),"d-mmm-yy") &amp;" to " &amp; TEXT(IFERROR(INDEX('Overview - Section A'!$E$45:$E$52,MATCH(G305,'Overview - Section A'!$U$45:$U$52,0)),""),"d-mmm-yy")</f>
        <v>1-ene-20 to 31-dic-20</v>
      </c>
      <c r="D305" s="514"/>
      <c r="E305" s="514"/>
      <c r="F305" s="515"/>
      <c r="G305" s="516" t="s">
        <v>429</v>
      </c>
      <c r="H305" s="517"/>
      <c r="I305" s="516" t="b">
        <f t="shared" si="17"/>
        <v>1</v>
      </c>
      <c r="J305" s="516" t="b">
        <f t="shared" si="18"/>
        <v>0</v>
      </c>
      <c r="K305" s="516" t="str">
        <f t="shared" si="19"/>
        <v>a1N36000002QfNHEA0</v>
      </c>
      <c r="L305" s="518" t="s">
        <v>1113</v>
      </c>
      <c r="M305" s="514"/>
      <c r="N305" s="514"/>
      <c r="O305" s="47"/>
      <c r="AM305" s="6"/>
      <c r="AN305" s="6"/>
    </row>
    <row r="306" spans="1:40" ht="285.45" x14ac:dyDescent="0.45">
      <c r="A306" s="406">
        <v>36</v>
      </c>
      <c r="B306" s="425" t="str">
        <f t="shared" si="16"/>
        <v/>
      </c>
      <c r="C306" s="426" t="str">
        <f ca="1">TEXT(IFERROR(INDEX('Overview - Section A'!$A$45:$A$52,MATCH(G306,'Overview - Section A'!$U$45:$U$52,0)),""),"d-mmm-yy") &amp;" to " &amp; TEXT(IFERROR(INDEX('Overview - Section A'!$E$45:$E$52,MATCH(G306,'Overview - Section A'!$U$45:$U$52,0)),""),"d-mmm-yy")</f>
        <v>1-ene-21 to 31-dic-21</v>
      </c>
      <c r="D306" s="514"/>
      <c r="E306" s="514"/>
      <c r="F306" s="515"/>
      <c r="G306" s="516" t="s">
        <v>431</v>
      </c>
      <c r="H306" s="517"/>
      <c r="I306" s="516" t="b">
        <f t="shared" si="17"/>
        <v>1</v>
      </c>
      <c r="J306" s="516" t="b">
        <f t="shared" si="18"/>
        <v>0</v>
      </c>
      <c r="K306" s="516" t="str">
        <f t="shared" si="19"/>
        <v>a1N36000002QfNHEA0</v>
      </c>
      <c r="L306" s="518" t="s">
        <v>1114</v>
      </c>
      <c r="M306" s="514"/>
      <c r="N306" s="514"/>
      <c r="O306" s="47"/>
      <c r="AM306" s="6"/>
      <c r="AN306" s="6"/>
    </row>
    <row r="307" spans="1:40" ht="285.45" x14ac:dyDescent="0.45">
      <c r="A307" s="406">
        <v>36</v>
      </c>
      <c r="B307" s="425" t="str">
        <f t="shared" si="16"/>
        <v/>
      </c>
      <c r="C307" s="426" t="str">
        <f ca="1">TEXT(IFERROR(INDEX('Overview - Section A'!$A$45:$A$52,MATCH(G307,'Overview - Section A'!$U$45:$U$52,0)),""),"d-mmm-yy") &amp;" to " &amp; TEXT(IFERROR(INDEX('Overview - Section A'!$E$45:$E$52,MATCH(G307,'Overview - Section A'!$U$45:$U$52,0)),""),"d-mmm-yy")</f>
        <v>1-ene-22 to 31-dic-22</v>
      </c>
      <c r="D307" s="514"/>
      <c r="E307" s="514"/>
      <c r="F307" s="515"/>
      <c r="G307" s="516" t="s">
        <v>433</v>
      </c>
      <c r="H307" s="517"/>
      <c r="I307" s="516" t="b">
        <f t="shared" si="17"/>
        <v>1</v>
      </c>
      <c r="J307" s="516" t="b">
        <f t="shared" si="18"/>
        <v>0</v>
      </c>
      <c r="K307" s="516" t="str">
        <f t="shared" si="19"/>
        <v>a1N36000002QfNHEA0</v>
      </c>
      <c r="L307" s="518" t="s">
        <v>1115</v>
      </c>
      <c r="M307" s="514"/>
      <c r="N307" s="514"/>
      <c r="O307" s="47"/>
      <c r="AM307" s="6"/>
      <c r="AN307" s="6"/>
    </row>
    <row r="308" spans="1:40" ht="285.45" x14ac:dyDescent="0.45">
      <c r="A308" s="406">
        <v>36</v>
      </c>
      <c r="B308" s="425" t="str">
        <f t="shared" si="16"/>
        <v/>
      </c>
      <c r="C308" s="426" t="str">
        <f ca="1">TEXT(IFERROR(INDEX('Overview - Section A'!$A$45:$A$52,MATCH(G308,'Overview - Section A'!$U$45:$U$52,0)),""),"d-mmm-yy") &amp;" to " &amp; TEXT(IFERROR(INDEX('Overview - Section A'!$E$45:$E$52,MATCH(G308,'Overview - Section A'!$U$45:$U$52,0)),""),"d-mmm-yy")</f>
        <v>1-ene-23 to 31-dic-23</v>
      </c>
      <c r="D308" s="514"/>
      <c r="E308" s="514"/>
      <c r="F308" s="515"/>
      <c r="G308" s="516" t="s">
        <v>435</v>
      </c>
      <c r="H308" s="517"/>
      <c r="I308" s="516" t="b">
        <f t="shared" si="17"/>
        <v>1</v>
      </c>
      <c r="J308" s="516" t="b">
        <f t="shared" si="18"/>
        <v>0</v>
      </c>
      <c r="K308" s="516" t="str">
        <f t="shared" si="19"/>
        <v>a1N36000002QfNHEA0</v>
      </c>
      <c r="L308" s="518" t="s">
        <v>1116</v>
      </c>
      <c r="M308" s="514"/>
      <c r="N308" s="514"/>
      <c r="O308" s="47"/>
      <c r="AM308" s="6"/>
      <c r="AN308" s="6"/>
    </row>
    <row r="309" spans="1:40" ht="285.45" x14ac:dyDescent="0.45">
      <c r="A309" s="406">
        <v>36</v>
      </c>
      <c r="B309" s="425" t="str">
        <f t="shared" si="16"/>
        <v/>
      </c>
      <c r="C309" s="426" t="str">
        <f ca="1">TEXT(IFERROR(INDEX('Overview - Section A'!$A$45:$A$52,MATCH(G309,'Overview - Section A'!$U$45:$U$52,0)),""),"d-mmm-yy") &amp;" to " &amp; TEXT(IFERROR(INDEX('Overview - Section A'!$E$45:$E$52,MATCH(G309,'Overview - Section A'!$U$45:$U$52,0)),""),"d-mmm-yy")</f>
        <v>1-ene-24 to 31-dic-24</v>
      </c>
      <c r="D309" s="514"/>
      <c r="E309" s="514"/>
      <c r="F309" s="515"/>
      <c r="G309" s="516" t="s">
        <v>437</v>
      </c>
      <c r="H309" s="517"/>
      <c r="I309" s="516" t="b">
        <f t="shared" si="17"/>
        <v>1</v>
      </c>
      <c r="J309" s="516" t="b">
        <f t="shared" si="18"/>
        <v>0</v>
      </c>
      <c r="K309" s="516" t="str">
        <f t="shared" si="19"/>
        <v>a1N36000002QfNHEA0</v>
      </c>
      <c r="L309" s="518" t="s">
        <v>1117</v>
      </c>
      <c r="M309" s="514"/>
      <c r="N309" s="514"/>
      <c r="O309" s="47"/>
      <c r="AM309" s="6"/>
      <c r="AN309" s="6"/>
    </row>
    <row r="310" spans="1:40" ht="285.45" x14ac:dyDescent="0.45">
      <c r="A310" s="406">
        <v>37</v>
      </c>
      <c r="B310" s="425" t="str">
        <f t="shared" si="16"/>
        <v/>
      </c>
      <c r="C310" s="426" t="str">
        <f ca="1">TEXT(IFERROR(INDEX('Overview - Section A'!$A$45:$A$52,MATCH(G310,'Overview - Section A'!$U$45:$U$52,0)),""),"d-mmm-yy") &amp;" to " &amp; TEXT(IFERROR(INDEX('Overview - Section A'!$E$45:$E$52,MATCH(G310,'Overview - Section A'!$U$45:$U$52,0)),""),"d-mmm-yy")</f>
        <v>1-ene-19 to 31-dic-19</v>
      </c>
      <c r="D310" s="514"/>
      <c r="E310" s="514"/>
      <c r="F310" s="515"/>
      <c r="G310" s="516" t="s">
        <v>427</v>
      </c>
      <c r="H310" s="517"/>
      <c r="I310" s="516" t="b">
        <f t="shared" si="17"/>
        <v>1</v>
      </c>
      <c r="J310" s="516" t="b">
        <f t="shared" si="18"/>
        <v>0</v>
      </c>
      <c r="K310" s="516" t="str">
        <f t="shared" si="19"/>
        <v>a1N36000002QfNIEA0</v>
      </c>
      <c r="L310" s="518" t="s">
        <v>1118</v>
      </c>
      <c r="M310" s="514"/>
      <c r="N310" s="514"/>
      <c r="O310" s="47"/>
      <c r="AM310" s="6"/>
      <c r="AN310" s="6"/>
    </row>
    <row r="311" spans="1:40" ht="285.45" x14ac:dyDescent="0.45">
      <c r="A311" s="406">
        <v>37</v>
      </c>
      <c r="B311" s="425" t="str">
        <f t="shared" si="16"/>
        <v/>
      </c>
      <c r="C311" s="426" t="str">
        <f ca="1">TEXT(IFERROR(INDEX('Overview - Section A'!$A$45:$A$52,MATCH(G311,'Overview - Section A'!$U$45:$U$52,0)),""),"d-mmm-yy") &amp;" to " &amp; TEXT(IFERROR(INDEX('Overview - Section A'!$E$45:$E$52,MATCH(G311,'Overview - Section A'!$U$45:$U$52,0)),""),"d-mmm-yy")</f>
        <v>1-ene-20 to 31-dic-20</v>
      </c>
      <c r="D311" s="514"/>
      <c r="E311" s="514"/>
      <c r="F311" s="515"/>
      <c r="G311" s="516" t="s">
        <v>429</v>
      </c>
      <c r="H311" s="517"/>
      <c r="I311" s="516" t="b">
        <f t="shared" si="17"/>
        <v>1</v>
      </c>
      <c r="J311" s="516" t="b">
        <f t="shared" si="18"/>
        <v>0</v>
      </c>
      <c r="K311" s="516" t="str">
        <f t="shared" si="19"/>
        <v>a1N36000002QfNIEA0</v>
      </c>
      <c r="L311" s="518" t="s">
        <v>1119</v>
      </c>
      <c r="M311" s="514"/>
      <c r="N311" s="514"/>
      <c r="O311" s="47"/>
      <c r="AM311" s="6"/>
      <c r="AN311" s="6"/>
    </row>
    <row r="312" spans="1:40" ht="285.45" x14ac:dyDescent="0.45">
      <c r="A312" s="406">
        <v>37</v>
      </c>
      <c r="B312" s="425" t="str">
        <f t="shared" si="16"/>
        <v/>
      </c>
      <c r="C312" s="426" t="str">
        <f ca="1">TEXT(IFERROR(INDEX('Overview - Section A'!$A$45:$A$52,MATCH(G312,'Overview - Section A'!$U$45:$U$52,0)),""),"d-mmm-yy") &amp;" to " &amp; TEXT(IFERROR(INDEX('Overview - Section A'!$E$45:$E$52,MATCH(G312,'Overview - Section A'!$U$45:$U$52,0)),""),"d-mmm-yy")</f>
        <v>1-ene-21 to 31-dic-21</v>
      </c>
      <c r="D312" s="514"/>
      <c r="E312" s="514"/>
      <c r="F312" s="515"/>
      <c r="G312" s="516" t="s">
        <v>431</v>
      </c>
      <c r="H312" s="517"/>
      <c r="I312" s="516" t="b">
        <f t="shared" si="17"/>
        <v>1</v>
      </c>
      <c r="J312" s="516" t="b">
        <f t="shared" si="18"/>
        <v>0</v>
      </c>
      <c r="K312" s="516" t="str">
        <f t="shared" si="19"/>
        <v>a1N36000002QfNIEA0</v>
      </c>
      <c r="L312" s="518" t="s">
        <v>1120</v>
      </c>
      <c r="M312" s="514"/>
      <c r="N312" s="514"/>
      <c r="O312" s="47"/>
      <c r="AM312" s="6"/>
      <c r="AN312" s="6"/>
    </row>
    <row r="313" spans="1:40" ht="285.45" x14ac:dyDescent="0.45">
      <c r="A313" s="406">
        <v>37</v>
      </c>
      <c r="B313" s="425" t="str">
        <f t="shared" si="16"/>
        <v/>
      </c>
      <c r="C313" s="426" t="str">
        <f ca="1">TEXT(IFERROR(INDEX('Overview - Section A'!$A$45:$A$52,MATCH(G313,'Overview - Section A'!$U$45:$U$52,0)),""),"d-mmm-yy") &amp;" to " &amp; TEXT(IFERROR(INDEX('Overview - Section A'!$E$45:$E$52,MATCH(G313,'Overview - Section A'!$U$45:$U$52,0)),""),"d-mmm-yy")</f>
        <v>1-ene-22 to 31-dic-22</v>
      </c>
      <c r="D313" s="514"/>
      <c r="E313" s="514"/>
      <c r="F313" s="515"/>
      <c r="G313" s="516" t="s">
        <v>433</v>
      </c>
      <c r="H313" s="517"/>
      <c r="I313" s="516" t="b">
        <f t="shared" si="17"/>
        <v>1</v>
      </c>
      <c r="J313" s="516" t="b">
        <f t="shared" si="18"/>
        <v>0</v>
      </c>
      <c r="K313" s="516" t="str">
        <f t="shared" si="19"/>
        <v>a1N36000002QfNIEA0</v>
      </c>
      <c r="L313" s="518" t="s">
        <v>1121</v>
      </c>
      <c r="M313" s="514"/>
      <c r="N313" s="514"/>
      <c r="O313" s="47"/>
      <c r="AM313" s="6"/>
      <c r="AN313" s="6"/>
    </row>
    <row r="314" spans="1:40" ht="285.45" x14ac:dyDescent="0.45">
      <c r="A314" s="406">
        <v>37</v>
      </c>
      <c r="B314" s="425" t="str">
        <f t="shared" si="16"/>
        <v/>
      </c>
      <c r="C314" s="426" t="str">
        <f ca="1">TEXT(IFERROR(INDEX('Overview - Section A'!$A$45:$A$52,MATCH(G314,'Overview - Section A'!$U$45:$U$52,0)),""),"d-mmm-yy") &amp;" to " &amp; TEXT(IFERROR(INDEX('Overview - Section A'!$E$45:$E$52,MATCH(G314,'Overview - Section A'!$U$45:$U$52,0)),""),"d-mmm-yy")</f>
        <v>1-ene-23 to 31-dic-23</v>
      </c>
      <c r="D314" s="514"/>
      <c r="E314" s="514"/>
      <c r="F314" s="515"/>
      <c r="G314" s="516" t="s">
        <v>435</v>
      </c>
      <c r="H314" s="517"/>
      <c r="I314" s="516" t="b">
        <f t="shared" si="17"/>
        <v>1</v>
      </c>
      <c r="J314" s="516" t="b">
        <f t="shared" si="18"/>
        <v>0</v>
      </c>
      <c r="K314" s="516" t="str">
        <f t="shared" si="19"/>
        <v>a1N36000002QfNIEA0</v>
      </c>
      <c r="L314" s="518" t="s">
        <v>1122</v>
      </c>
      <c r="M314" s="514"/>
      <c r="N314" s="514"/>
      <c r="O314" s="47"/>
      <c r="AM314" s="6"/>
      <c r="AN314" s="6"/>
    </row>
    <row r="315" spans="1:40" ht="285.45" x14ac:dyDescent="0.45">
      <c r="A315" s="406">
        <v>37</v>
      </c>
      <c r="B315" s="425" t="str">
        <f t="shared" si="16"/>
        <v/>
      </c>
      <c r="C315" s="426" t="str">
        <f ca="1">TEXT(IFERROR(INDEX('Overview - Section A'!$A$45:$A$52,MATCH(G315,'Overview - Section A'!$U$45:$U$52,0)),""),"d-mmm-yy") &amp;" to " &amp; TEXT(IFERROR(INDEX('Overview - Section A'!$E$45:$E$52,MATCH(G315,'Overview - Section A'!$U$45:$U$52,0)),""),"d-mmm-yy")</f>
        <v>1-ene-24 to 31-dic-24</v>
      </c>
      <c r="D315" s="514"/>
      <c r="E315" s="514"/>
      <c r="F315" s="515"/>
      <c r="G315" s="516" t="s">
        <v>437</v>
      </c>
      <c r="H315" s="517"/>
      <c r="I315" s="516" t="b">
        <f t="shared" si="17"/>
        <v>1</v>
      </c>
      <c r="J315" s="516" t="b">
        <f t="shared" si="18"/>
        <v>0</v>
      </c>
      <c r="K315" s="516" t="str">
        <f t="shared" si="19"/>
        <v>a1N36000002QfNIEA0</v>
      </c>
      <c r="L315" s="518" t="s">
        <v>1123</v>
      </c>
      <c r="M315" s="514"/>
      <c r="N315" s="514"/>
      <c r="O315" s="47"/>
      <c r="AM315" s="6"/>
      <c r="AN315" s="6"/>
    </row>
    <row r="316" spans="1:40" ht="285.45" x14ac:dyDescent="0.45">
      <c r="A316" s="406">
        <v>38</v>
      </c>
      <c r="B316" s="425" t="str">
        <f t="shared" si="16"/>
        <v/>
      </c>
      <c r="C316" s="426" t="str">
        <f ca="1">TEXT(IFERROR(INDEX('Overview - Section A'!$A$45:$A$52,MATCH(G316,'Overview - Section A'!$U$45:$U$52,0)),""),"d-mmm-yy") &amp;" to " &amp; TEXT(IFERROR(INDEX('Overview - Section A'!$E$45:$E$52,MATCH(G316,'Overview - Section A'!$U$45:$U$52,0)),""),"d-mmm-yy")</f>
        <v>1-ene-19 to 31-dic-19</v>
      </c>
      <c r="D316" s="514"/>
      <c r="E316" s="514"/>
      <c r="F316" s="515"/>
      <c r="G316" s="516" t="s">
        <v>427</v>
      </c>
      <c r="H316" s="517"/>
      <c r="I316" s="516" t="b">
        <f t="shared" si="17"/>
        <v>1</v>
      </c>
      <c r="J316" s="516" t="b">
        <f t="shared" si="18"/>
        <v>0</v>
      </c>
      <c r="K316" s="516" t="str">
        <f t="shared" si="19"/>
        <v>a1N36000002QfNJEA0</v>
      </c>
      <c r="L316" s="518" t="s">
        <v>1124</v>
      </c>
      <c r="M316" s="514"/>
      <c r="N316" s="514"/>
      <c r="O316" s="47"/>
      <c r="AM316" s="6"/>
      <c r="AN316" s="6"/>
    </row>
    <row r="317" spans="1:40" ht="285.45" x14ac:dyDescent="0.45">
      <c r="A317" s="406">
        <v>38</v>
      </c>
      <c r="B317" s="425" t="str">
        <f t="shared" si="16"/>
        <v/>
      </c>
      <c r="C317" s="426" t="str">
        <f ca="1">TEXT(IFERROR(INDEX('Overview - Section A'!$A$45:$A$52,MATCH(G317,'Overview - Section A'!$U$45:$U$52,0)),""),"d-mmm-yy") &amp;" to " &amp; TEXT(IFERROR(INDEX('Overview - Section A'!$E$45:$E$52,MATCH(G317,'Overview - Section A'!$U$45:$U$52,0)),""),"d-mmm-yy")</f>
        <v>1-ene-20 to 31-dic-20</v>
      </c>
      <c r="D317" s="514"/>
      <c r="E317" s="514"/>
      <c r="F317" s="515"/>
      <c r="G317" s="516" t="s">
        <v>429</v>
      </c>
      <c r="H317" s="517"/>
      <c r="I317" s="516" t="b">
        <f t="shared" si="17"/>
        <v>1</v>
      </c>
      <c r="J317" s="516" t="b">
        <f t="shared" si="18"/>
        <v>0</v>
      </c>
      <c r="K317" s="516" t="str">
        <f t="shared" si="19"/>
        <v>a1N36000002QfNJEA0</v>
      </c>
      <c r="L317" s="518" t="s">
        <v>1125</v>
      </c>
      <c r="M317" s="514"/>
      <c r="N317" s="514"/>
      <c r="O317" s="47"/>
      <c r="AM317" s="6"/>
      <c r="AN317" s="6"/>
    </row>
    <row r="318" spans="1:40" ht="285.45" x14ac:dyDescent="0.45">
      <c r="A318" s="406">
        <v>38</v>
      </c>
      <c r="B318" s="425" t="str">
        <f t="shared" si="16"/>
        <v/>
      </c>
      <c r="C318" s="426" t="str">
        <f ca="1">TEXT(IFERROR(INDEX('Overview - Section A'!$A$45:$A$52,MATCH(G318,'Overview - Section A'!$U$45:$U$52,0)),""),"d-mmm-yy") &amp;" to " &amp; TEXT(IFERROR(INDEX('Overview - Section A'!$E$45:$E$52,MATCH(G318,'Overview - Section A'!$U$45:$U$52,0)),""),"d-mmm-yy")</f>
        <v>1-ene-21 to 31-dic-21</v>
      </c>
      <c r="D318" s="514"/>
      <c r="E318" s="514"/>
      <c r="F318" s="515"/>
      <c r="G318" s="516" t="s">
        <v>431</v>
      </c>
      <c r="H318" s="517"/>
      <c r="I318" s="516" t="b">
        <f t="shared" si="17"/>
        <v>1</v>
      </c>
      <c r="J318" s="516" t="b">
        <f t="shared" si="18"/>
        <v>0</v>
      </c>
      <c r="K318" s="516" t="str">
        <f t="shared" si="19"/>
        <v>a1N36000002QfNJEA0</v>
      </c>
      <c r="L318" s="518" t="s">
        <v>1126</v>
      </c>
      <c r="M318" s="514"/>
      <c r="N318" s="514"/>
      <c r="O318" s="47"/>
      <c r="AM318" s="6"/>
      <c r="AN318" s="6"/>
    </row>
    <row r="319" spans="1:40" ht="285.45" x14ac:dyDescent="0.45">
      <c r="A319" s="406">
        <v>38</v>
      </c>
      <c r="B319" s="425" t="str">
        <f t="shared" si="16"/>
        <v/>
      </c>
      <c r="C319" s="426" t="str">
        <f ca="1">TEXT(IFERROR(INDEX('Overview - Section A'!$A$45:$A$52,MATCH(G319,'Overview - Section A'!$U$45:$U$52,0)),""),"d-mmm-yy") &amp;" to " &amp; TEXT(IFERROR(INDEX('Overview - Section A'!$E$45:$E$52,MATCH(G319,'Overview - Section A'!$U$45:$U$52,0)),""),"d-mmm-yy")</f>
        <v>1-ene-22 to 31-dic-22</v>
      </c>
      <c r="D319" s="514"/>
      <c r="E319" s="514"/>
      <c r="F319" s="515"/>
      <c r="G319" s="516" t="s">
        <v>433</v>
      </c>
      <c r="H319" s="517"/>
      <c r="I319" s="516" t="b">
        <f t="shared" si="17"/>
        <v>1</v>
      </c>
      <c r="J319" s="516" t="b">
        <f t="shared" si="18"/>
        <v>0</v>
      </c>
      <c r="K319" s="516" t="str">
        <f t="shared" si="19"/>
        <v>a1N36000002QfNJEA0</v>
      </c>
      <c r="L319" s="518" t="s">
        <v>1127</v>
      </c>
      <c r="M319" s="514"/>
      <c r="N319" s="514"/>
      <c r="O319" s="47"/>
      <c r="AM319" s="6"/>
      <c r="AN319" s="6"/>
    </row>
    <row r="320" spans="1:40" ht="285.45" x14ac:dyDescent="0.45">
      <c r="A320" s="406">
        <v>38</v>
      </c>
      <c r="B320" s="425" t="str">
        <f t="shared" si="16"/>
        <v/>
      </c>
      <c r="C320" s="426" t="str">
        <f ca="1">TEXT(IFERROR(INDEX('Overview - Section A'!$A$45:$A$52,MATCH(G320,'Overview - Section A'!$U$45:$U$52,0)),""),"d-mmm-yy") &amp;" to " &amp; TEXT(IFERROR(INDEX('Overview - Section A'!$E$45:$E$52,MATCH(G320,'Overview - Section A'!$U$45:$U$52,0)),""),"d-mmm-yy")</f>
        <v>1-ene-23 to 31-dic-23</v>
      </c>
      <c r="D320" s="514"/>
      <c r="E320" s="514"/>
      <c r="F320" s="515"/>
      <c r="G320" s="516" t="s">
        <v>435</v>
      </c>
      <c r="H320" s="517"/>
      <c r="I320" s="516" t="b">
        <f t="shared" si="17"/>
        <v>1</v>
      </c>
      <c r="J320" s="516" t="b">
        <f t="shared" si="18"/>
        <v>0</v>
      </c>
      <c r="K320" s="516" t="str">
        <f t="shared" si="19"/>
        <v>a1N36000002QfNJEA0</v>
      </c>
      <c r="L320" s="518" t="s">
        <v>1128</v>
      </c>
      <c r="M320" s="514"/>
      <c r="N320" s="514"/>
      <c r="O320" s="47"/>
      <c r="AM320" s="6"/>
      <c r="AN320" s="6"/>
    </row>
    <row r="321" spans="1:40" ht="285.45" x14ac:dyDescent="0.45">
      <c r="A321" s="406">
        <v>38</v>
      </c>
      <c r="B321" s="425" t="str">
        <f t="shared" si="16"/>
        <v/>
      </c>
      <c r="C321" s="426" t="str">
        <f ca="1">TEXT(IFERROR(INDEX('Overview - Section A'!$A$45:$A$52,MATCH(G321,'Overview - Section A'!$U$45:$U$52,0)),""),"d-mmm-yy") &amp;" to " &amp; TEXT(IFERROR(INDEX('Overview - Section A'!$E$45:$E$52,MATCH(G321,'Overview - Section A'!$U$45:$U$52,0)),""),"d-mmm-yy")</f>
        <v>1-ene-24 to 31-dic-24</v>
      </c>
      <c r="D321" s="514"/>
      <c r="E321" s="514"/>
      <c r="F321" s="515"/>
      <c r="G321" s="516" t="s">
        <v>437</v>
      </c>
      <c r="H321" s="517"/>
      <c r="I321" s="516" t="b">
        <f t="shared" si="17"/>
        <v>1</v>
      </c>
      <c r="J321" s="516" t="b">
        <f t="shared" si="18"/>
        <v>0</v>
      </c>
      <c r="K321" s="516" t="str">
        <f t="shared" si="19"/>
        <v>a1N36000002QfNJEA0</v>
      </c>
      <c r="L321" s="518" t="s">
        <v>1129</v>
      </c>
      <c r="M321" s="514"/>
      <c r="N321" s="514"/>
      <c r="O321" s="47"/>
      <c r="AM321" s="6"/>
      <c r="AN321" s="6"/>
    </row>
    <row r="322" spans="1:40" ht="285.45" x14ac:dyDescent="0.45">
      <c r="A322" s="406">
        <v>39</v>
      </c>
      <c r="B322" s="425" t="str">
        <f t="shared" si="16"/>
        <v/>
      </c>
      <c r="C322" s="426" t="str">
        <f ca="1">TEXT(IFERROR(INDEX('Overview - Section A'!$A$45:$A$52,MATCH(G322,'Overview - Section A'!$U$45:$U$52,0)),""),"d-mmm-yy") &amp;" to " &amp; TEXT(IFERROR(INDEX('Overview - Section A'!$E$45:$E$52,MATCH(G322,'Overview - Section A'!$U$45:$U$52,0)),""),"d-mmm-yy")</f>
        <v>1-ene-19 to 31-dic-19</v>
      </c>
      <c r="D322" s="514"/>
      <c r="E322" s="514"/>
      <c r="F322" s="515"/>
      <c r="G322" s="516" t="s">
        <v>427</v>
      </c>
      <c r="H322" s="517"/>
      <c r="I322" s="516" t="b">
        <f t="shared" si="17"/>
        <v>1</v>
      </c>
      <c r="J322" s="516" t="b">
        <f t="shared" si="18"/>
        <v>0</v>
      </c>
      <c r="K322" s="516" t="str">
        <f t="shared" si="19"/>
        <v>a1N36000002QfNKEA0</v>
      </c>
      <c r="L322" s="518" t="s">
        <v>1130</v>
      </c>
      <c r="M322" s="514"/>
      <c r="N322" s="514"/>
      <c r="O322" s="47"/>
      <c r="AM322" s="6"/>
      <c r="AN322" s="6"/>
    </row>
    <row r="323" spans="1:40" ht="285.45" x14ac:dyDescent="0.45">
      <c r="A323" s="406">
        <v>39</v>
      </c>
      <c r="B323" s="425" t="str">
        <f t="shared" si="16"/>
        <v/>
      </c>
      <c r="C323" s="426" t="str">
        <f ca="1">TEXT(IFERROR(INDEX('Overview - Section A'!$A$45:$A$52,MATCH(G323,'Overview - Section A'!$U$45:$U$52,0)),""),"d-mmm-yy") &amp;" to " &amp; TEXT(IFERROR(INDEX('Overview - Section A'!$E$45:$E$52,MATCH(G323,'Overview - Section A'!$U$45:$U$52,0)),""),"d-mmm-yy")</f>
        <v>1-ene-20 to 31-dic-20</v>
      </c>
      <c r="D323" s="514"/>
      <c r="E323" s="514"/>
      <c r="F323" s="515"/>
      <c r="G323" s="516" t="s">
        <v>429</v>
      </c>
      <c r="H323" s="517"/>
      <c r="I323" s="516" t="b">
        <f t="shared" si="17"/>
        <v>1</v>
      </c>
      <c r="J323" s="516" t="b">
        <f t="shared" si="18"/>
        <v>0</v>
      </c>
      <c r="K323" s="516" t="str">
        <f t="shared" si="19"/>
        <v>a1N36000002QfNKEA0</v>
      </c>
      <c r="L323" s="518" t="s">
        <v>1131</v>
      </c>
      <c r="M323" s="514"/>
      <c r="N323" s="514"/>
      <c r="O323" s="47"/>
      <c r="AM323" s="6"/>
      <c r="AN323" s="6"/>
    </row>
    <row r="324" spans="1:40" ht="285.45" x14ac:dyDescent="0.45">
      <c r="A324" s="406">
        <v>39</v>
      </c>
      <c r="B324" s="425" t="str">
        <f t="shared" si="16"/>
        <v/>
      </c>
      <c r="C324" s="426" t="str">
        <f ca="1">TEXT(IFERROR(INDEX('Overview - Section A'!$A$45:$A$52,MATCH(G324,'Overview - Section A'!$U$45:$U$52,0)),""),"d-mmm-yy") &amp;" to " &amp; TEXT(IFERROR(INDEX('Overview - Section A'!$E$45:$E$52,MATCH(G324,'Overview - Section A'!$U$45:$U$52,0)),""),"d-mmm-yy")</f>
        <v>1-ene-21 to 31-dic-21</v>
      </c>
      <c r="D324" s="514"/>
      <c r="E324" s="514"/>
      <c r="F324" s="515"/>
      <c r="G324" s="516" t="s">
        <v>431</v>
      </c>
      <c r="H324" s="517"/>
      <c r="I324" s="516" t="b">
        <f t="shared" si="17"/>
        <v>1</v>
      </c>
      <c r="J324" s="516" t="b">
        <f t="shared" si="18"/>
        <v>0</v>
      </c>
      <c r="K324" s="516" t="str">
        <f t="shared" si="19"/>
        <v>a1N36000002QfNKEA0</v>
      </c>
      <c r="L324" s="518" t="s">
        <v>1132</v>
      </c>
      <c r="M324" s="514"/>
      <c r="N324" s="514"/>
      <c r="O324" s="47"/>
      <c r="AM324" s="6"/>
      <c r="AN324" s="6"/>
    </row>
    <row r="325" spans="1:40" ht="285.45" x14ac:dyDescent="0.45">
      <c r="A325" s="406">
        <v>39</v>
      </c>
      <c r="B325" s="425" t="str">
        <f t="shared" si="16"/>
        <v/>
      </c>
      <c r="C325" s="426" t="str">
        <f ca="1">TEXT(IFERROR(INDEX('Overview - Section A'!$A$45:$A$52,MATCH(G325,'Overview - Section A'!$U$45:$U$52,0)),""),"d-mmm-yy") &amp;" to " &amp; TEXT(IFERROR(INDEX('Overview - Section A'!$E$45:$E$52,MATCH(G325,'Overview - Section A'!$U$45:$U$52,0)),""),"d-mmm-yy")</f>
        <v>1-ene-22 to 31-dic-22</v>
      </c>
      <c r="D325" s="514"/>
      <c r="E325" s="514"/>
      <c r="F325" s="515"/>
      <c r="G325" s="516" t="s">
        <v>433</v>
      </c>
      <c r="H325" s="517"/>
      <c r="I325" s="516" t="b">
        <f t="shared" si="17"/>
        <v>1</v>
      </c>
      <c r="J325" s="516" t="b">
        <f t="shared" si="18"/>
        <v>0</v>
      </c>
      <c r="K325" s="516" t="str">
        <f t="shared" si="19"/>
        <v>a1N36000002QfNKEA0</v>
      </c>
      <c r="L325" s="518" t="s">
        <v>1133</v>
      </c>
      <c r="M325" s="514"/>
      <c r="N325" s="514"/>
      <c r="O325" s="47"/>
      <c r="AM325" s="6"/>
      <c r="AN325" s="6"/>
    </row>
    <row r="326" spans="1:40" ht="285.45" x14ac:dyDescent="0.45">
      <c r="A326" s="406">
        <v>39</v>
      </c>
      <c r="B326" s="425" t="str">
        <f t="shared" si="16"/>
        <v/>
      </c>
      <c r="C326" s="426" t="str">
        <f ca="1">TEXT(IFERROR(INDEX('Overview - Section A'!$A$45:$A$52,MATCH(G326,'Overview - Section A'!$U$45:$U$52,0)),""),"d-mmm-yy") &amp;" to " &amp; TEXT(IFERROR(INDEX('Overview - Section A'!$E$45:$E$52,MATCH(G326,'Overview - Section A'!$U$45:$U$52,0)),""),"d-mmm-yy")</f>
        <v>1-ene-23 to 31-dic-23</v>
      </c>
      <c r="D326" s="514"/>
      <c r="E326" s="514"/>
      <c r="F326" s="515"/>
      <c r="G326" s="516" t="s">
        <v>435</v>
      </c>
      <c r="H326" s="517"/>
      <c r="I326" s="516" t="b">
        <f t="shared" si="17"/>
        <v>1</v>
      </c>
      <c r="J326" s="516" t="b">
        <f t="shared" si="18"/>
        <v>0</v>
      </c>
      <c r="K326" s="516" t="str">
        <f t="shared" si="19"/>
        <v>a1N36000002QfNKEA0</v>
      </c>
      <c r="L326" s="518" t="s">
        <v>1134</v>
      </c>
      <c r="M326" s="514"/>
      <c r="N326" s="514"/>
      <c r="O326" s="47"/>
      <c r="AM326" s="6"/>
      <c r="AN326" s="6"/>
    </row>
    <row r="327" spans="1:40" ht="285.45" x14ac:dyDescent="0.45">
      <c r="A327" s="406">
        <v>39</v>
      </c>
      <c r="B327" s="425" t="str">
        <f t="shared" si="16"/>
        <v/>
      </c>
      <c r="C327" s="426" t="str">
        <f ca="1">TEXT(IFERROR(INDEX('Overview - Section A'!$A$45:$A$52,MATCH(G327,'Overview - Section A'!$U$45:$U$52,0)),""),"d-mmm-yy") &amp;" to " &amp; TEXT(IFERROR(INDEX('Overview - Section A'!$E$45:$E$52,MATCH(G327,'Overview - Section A'!$U$45:$U$52,0)),""),"d-mmm-yy")</f>
        <v>1-ene-24 to 31-dic-24</v>
      </c>
      <c r="D327" s="514"/>
      <c r="E327" s="514"/>
      <c r="F327" s="515"/>
      <c r="G327" s="516" t="s">
        <v>437</v>
      </c>
      <c r="H327" s="517"/>
      <c r="I327" s="516" t="b">
        <f t="shared" si="17"/>
        <v>1</v>
      </c>
      <c r="J327" s="516" t="b">
        <f t="shared" si="18"/>
        <v>0</v>
      </c>
      <c r="K327" s="516" t="str">
        <f t="shared" si="19"/>
        <v>a1N36000002QfNKEA0</v>
      </c>
      <c r="L327" s="518" t="s">
        <v>1135</v>
      </c>
      <c r="M327" s="514"/>
      <c r="N327" s="514"/>
      <c r="O327" s="47"/>
      <c r="AM327" s="6"/>
      <c r="AN327" s="6"/>
    </row>
    <row r="328" spans="1:40" ht="285.45" x14ac:dyDescent="0.45">
      <c r="A328" s="406">
        <v>40</v>
      </c>
      <c r="B328" s="425" t="str">
        <f t="shared" si="16"/>
        <v/>
      </c>
      <c r="C328" s="426" t="str">
        <f ca="1">TEXT(IFERROR(INDEX('Overview - Section A'!$A$45:$A$52,MATCH(G328,'Overview - Section A'!$U$45:$U$52,0)),""),"d-mmm-yy") &amp;" to " &amp; TEXT(IFERROR(INDEX('Overview - Section A'!$E$45:$E$52,MATCH(G328,'Overview - Section A'!$U$45:$U$52,0)),""),"d-mmm-yy")</f>
        <v>1-ene-19 to 31-dic-19</v>
      </c>
      <c r="D328" s="514"/>
      <c r="E328" s="514"/>
      <c r="F328" s="515"/>
      <c r="G328" s="516" t="s">
        <v>427</v>
      </c>
      <c r="H328" s="517"/>
      <c r="I328" s="516" t="b">
        <f t="shared" si="17"/>
        <v>1</v>
      </c>
      <c r="J328" s="516" t="b">
        <f t="shared" si="18"/>
        <v>0</v>
      </c>
      <c r="K328" s="516" t="str">
        <f t="shared" si="19"/>
        <v>a1N36000002QfNLEA0</v>
      </c>
      <c r="L328" s="518" t="s">
        <v>1136</v>
      </c>
      <c r="M328" s="514"/>
      <c r="N328" s="514"/>
      <c r="O328" s="47"/>
      <c r="AM328" s="6"/>
      <c r="AN328" s="6"/>
    </row>
    <row r="329" spans="1:40" ht="285.45" x14ac:dyDescent="0.45">
      <c r="A329" s="406">
        <v>40</v>
      </c>
      <c r="B329" s="425" t="str">
        <f t="shared" si="16"/>
        <v/>
      </c>
      <c r="C329" s="426" t="str">
        <f ca="1">TEXT(IFERROR(INDEX('Overview - Section A'!$A$45:$A$52,MATCH(G329,'Overview - Section A'!$U$45:$U$52,0)),""),"d-mmm-yy") &amp;" to " &amp; TEXT(IFERROR(INDEX('Overview - Section A'!$E$45:$E$52,MATCH(G329,'Overview - Section A'!$U$45:$U$52,0)),""),"d-mmm-yy")</f>
        <v>1-ene-20 to 31-dic-20</v>
      </c>
      <c r="D329" s="514"/>
      <c r="E329" s="514"/>
      <c r="F329" s="515"/>
      <c r="G329" s="516" t="s">
        <v>429</v>
      </c>
      <c r="H329" s="517"/>
      <c r="I329" s="516" t="b">
        <f t="shared" si="17"/>
        <v>1</v>
      </c>
      <c r="J329" s="516" t="b">
        <f t="shared" si="18"/>
        <v>0</v>
      </c>
      <c r="K329" s="516" t="str">
        <f t="shared" si="19"/>
        <v>a1N36000002QfNLEA0</v>
      </c>
      <c r="L329" s="518" t="s">
        <v>1137</v>
      </c>
      <c r="M329" s="514"/>
      <c r="N329" s="514"/>
      <c r="O329" s="47"/>
      <c r="AM329" s="6"/>
      <c r="AN329" s="6"/>
    </row>
    <row r="330" spans="1:40" ht="285.45" x14ac:dyDescent="0.45">
      <c r="A330" s="406">
        <v>40</v>
      </c>
      <c r="B330" s="425" t="str">
        <f t="shared" si="16"/>
        <v/>
      </c>
      <c r="C330" s="426" t="str">
        <f ca="1">TEXT(IFERROR(INDEX('Overview - Section A'!$A$45:$A$52,MATCH(G330,'Overview - Section A'!$U$45:$U$52,0)),""),"d-mmm-yy") &amp;" to " &amp; TEXT(IFERROR(INDEX('Overview - Section A'!$E$45:$E$52,MATCH(G330,'Overview - Section A'!$U$45:$U$52,0)),""),"d-mmm-yy")</f>
        <v>1-ene-21 to 31-dic-21</v>
      </c>
      <c r="D330" s="514"/>
      <c r="E330" s="514"/>
      <c r="F330" s="515"/>
      <c r="G330" s="516" t="s">
        <v>431</v>
      </c>
      <c r="H330" s="517"/>
      <c r="I330" s="516" t="b">
        <f t="shared" si="17"/>
        <v>1</v>
      </c>
      <c r="J330" s="516" t="b">
        <f t="shared" si="18"/>
        <v>0</v>
      </c>
      <c r="K330" s="516" t="str">
        <f t="shared" si="19"/>
        <v>a1N36000002QfNLEA0</v>
      </c>
      <c r="L330" s="518" t="s">
        <v>1138</v>
      </c>
      <c r="M330" s="514"/>
      <c r="N330" s="514"/>
      <c r="O330" s="47"/>
      <c r="AM330" s="6"/>
      <c r="AN330" s="6"/>
    </row>
    <row r="331" spans="1:40" ht="285.45" x14ac:dyDescent="0.45">
      <c r="A331" s="406">
        <v>40</v>
      </c>
      <c r="B331" s="425" t="str">
        <f t="shared" si="16"/>
        <v/>
      </c>
      <c r="C331" s="426" t="str">
        <f ca="1">TEXT(IFERROR(INDEX('Overview - Section A'!$A$45:$A$52,MATCH(G331,'Overview - Section A'!$U$45:$U$52,0)),""),"d-mmm-yy") &amp;" to " &amp; TEXT(IFERROR(INDEX('Overview - Section A'!$E$45:$E$52,MATCH(G331,'Overview - Section A'!$U$45:$U$52,0)),""),"d-mmm-yy")</f>
        <v>1-ene-22 to 31-dic-22</v>
      </c>
      <c r="D331" s="514"/>
      <c r="E331" s="514"/>
      <c r="F331" s="515"/>
      <c r="G331" s="516" t="s">
        <v>433</v>
      </c>
      <c r="H331" s="517"/>
      <c r="I331" s="516" t="b">
        <f t="shared" si="17"/>
        <v>1</v>
      </c>
      <c r="J331" s="516" t="b">
        <f t="shared" si="18"/>
        <v>0</v>
      </c>
      <c r="K331" s="516" t="str">
        <f t="shared" si="19"/>
        <v>a1N36000002QfNLEA0</v>
      </c>
      <c r="L331" s="518" t="s">
        <v>1139</v>
      </c>
      <c r="M331" s="514"/>
      <c r="N331" s="514"/>
      <c r="O331" s="47"/>
      <c r="AM331" s="6"/>
      <c r="AN331" s="6"/>
    </row>
    <row r="332" spans="1:40" ht="285.45" x14ac:dyDescent="0.45">
      <c r="A332" s="406">
        <v>40</v>
      </c>
      <c r="B332" s="425" t="str">
        <f t="shared" si="16"/>
        <v/>
      </c>
      <c r="C332" s="426" t="str">
        <f ca="1">TEXT(IFERROR(INDEX('Overview - Section A'!$A$45:$A$52,MATCH(G332,'Overview - Section A'!$U$45:$U$52,0)),""),"d-mmm-yy") &amp;" to " &amp; TEXT(IFERROR(INDEX('Overview - Section A'!$E$45:$E$52,MATCH(G332,'Overview - Section A'!$U$45:$U$52,0)),""),"d-mmm-yy")</f>
        <v>1-ene-23 to 31-dic-23</v>
      </c>
      <c r="D332" s="514"/>
      <c r="E332" s="514"/>
      <c r="F332" s="515"/>
      <c r="G332" s="516" t="s">
        <v>435</v>
      </c>
      <c r="H332" s="517"/>
      <c r="I332" s="516" t="b">
        <f t="shared" si="17"/>
        <v>1</v>
      </c>
      <c r="J332" s="516" t="b">
        <f t="shared" si="18"/>
        <v>0</v>
      </c>
      <c r="K332" s="516" t="str">
        <f t="shared" si="19"/>
        <v>a1N36000002QfNLEA0</v>
      </c>
      <c r="L332" s="518" t="s">
        <v>1140</v>
      </c>
      <c r="M332" s="514"/>
      <c r="N332" s="514"/>
      <c r="O332" s="47"/>
      <c r="AM332" s="6"/>
      <c r="AN332" s="6"/>
    </row>
    <row r="333" spans="1:40" ht="285.45" x14ac:dyDescent="0.45">
      <c r="A333" s="406">
        <v>40</v>
      </c>
      <c r="B333" s="425" t="str">
        <f t="shared" si="16"/>
        <v/>
      </c>
      <c r="C333" s="426" t="str">
        <f ca="1">TEXT(IFERROR(INDEX('Overview - Section A'!$A$45:$A$52,MATCH(G333,'Overview - Section A'!$U$45:$U$52,0)),""),"d-mmm-yy") &amp;" to " &amp; TEXT(IFERROR(INDEX('Overview - Section A'!$E$45:$E$52,MATCH(G333,'Overview - Section A'!$U$45:$U$52,0)),""),"d-mmm-yy")</f>
        <v>1-ene-24 to 31-dic-24</v>
      </c>
      <c r="D333" s="514"/>
      <c r="E333" s="514"/>
      <c r="F333" s="515"/>
      <c r="G333" s="516" t="s">
        <v>437</v>
      </c>
      <c r="H333" s="517"/>
      <c r="I333" s="516" t="b">
        <f t="shared" si="17"/>
        <v>1</v>
      </c>
      <c r="J333" s="516" t="b">
        <f t="shared" si="18"/>
        <v>0</v>
      </c>
      <c r="K333" s="516" t="str">
        <f t="shared" si="19"/>
        <v>a1N36000002QfNLEA0</v>
      </c>
      <c r="L333" s="518" t="s">
        <v>1141</v>
      </c>
      <c r="M333" s="514"/>
      <c r="N333" s="514"/>
      <c r="O333" s="47"/>
      <c r="AM333" s="6"/>
      <c r="AN333" s="6"/>
    </row>
    <row r="334" spans="1:40" ht="285.45" x14ac:dyDescent="0.45">
      <c r="A334" s="406">
        <v>41</v>
      </c>
      <c r="B334" s="425" t="str">
        <f t="shared" si="16"/>
        <v/>
      </c>
      <c r="C334" s="426" t="str">
        <f ca="1">TEXT(IFERROR(INDEX('Overview - Section A'!$A$45:$A$52,MATCH(G334,'Overview - Section A'!$U$45:$U$52,0)),""),"d-mmm-yy") &amp;" to " &amp; TEXT(IFERROR(INDEX('Overview - Section A'!$E$45:$E$52,MATCH(G334,'Overview - Section A'!$U$45:$U$52,0)),""),"d-mmm-yy")</f>
        <v>1-ene-19 to 31-dic-19</v>
      </c>
      <c r="D334" s="514"/>
      <c r="E334" s="514"/>
      <c r="F334" s="515"/>
      <c r="G334" s="516" t="s">
        <v>427</v>
      </c>
      <c r="H334" s="517"/>
      <c r="I334" s="516" t="b">
        <f t="shared" si="17"/>
        <v>1</v>
      </c>
      <c r="J334" s="516" t="b">
        <f t="shared" si="18"/>
        <v>0</v>
      </c>
      <c r="K334" s="516" t="str">
        <f t="shared" si="19"/>
        <v>a1N36000002QfNMEA0</v>
      </c>
      <c r="L334" s="518" t="s">
        <v>1142</v>
      </c>
      <c r="M334" s="514"/>
      <c r="N334" s="514"/>
      <c r="O334" s="47"/>
      <c r="AM334" s="6"/>
      <c r="AN334" s="6"/>
    </row>
    <row r="335" spans="1:40" ht="285.45" x14ac:dyDescent="0.45">
      <c r="A335" s="406">
        <v>41</v>
      </c>
      <c r="B335" s="425" t="str">
        <f t="shared" si="16"/>
        <v/>
      </c>
      <c r="C335" s="426" t="str">
        <f ca="1">TEXT(IFERROR(INDEX('Overview - Section A'!$A$45:$A$52,MATCH(G335,'Overview - Section A'!$U$45:$U$52,0)),""),"d-mmm-yy") &amp;" to " &amp; TEXT(IFERROR(INDEX('Overview - Section A'!$E$45:$E$52,MATCH(G335,'Overview - Section A'!$U$45:$U$52,0)),""),"d-mmm-yy")</f>
        <v>1-ene-20 to 31-dic-20</v>
      </c>
      <c r="D335" s="514"/>
      <c r="E335" s="514"/>
      <c r="F335" s="515"/>
      <c r="G335" s="516" t="s">
        <v>429</v>
      </c>
      <c r="H335" s="517"/>
      <c r="I335" s="516" t="b">
        <f t="shared" si="17"/>
        <v>1</v>
      </c>
      <c r="J335" s="516" t="b">
        <f t="shared" si="18"/>
        <v>0</v>
      </c>
      <c r="K335" s="516" t="str">
        <f t="shared" si="19"/>
        <v>a1N36000002QfNMEA0</v>
      </c>
      <c r="L335" s="518" t="s">
        <v>1143</v>
      </c>
      <c r="M335" s="514"/>
      <c r="N335" s="514"/>
      <c r="O335" s="47"/>
      <c r="AM335" s="6"/>
      <c r="AN335" s="6"/>
    </row>
    <row r="336" spans="1:40" ht="285.45" x14ac:dyDescent="0.45">
      <c r="A336" s="406">
        <v>41</v>
      </c>
      <c r="B336" s="425" t="str">
        <f t="shared" si="16"/>
        <v/>
      </c>
      <c r="C336" s="426" t="str">
        <f ca="1">TEXT(IFERROR(INDEX('Overview - Section A'!$A$45:$A$52,MATCH(G336,'Overview - Section A'!$U$45:$U$52,0)),""),"d-mmm-yy") &amp;" to " &amp; TEXT(IFERROR(INDEX('Overview - Section A'!$E$45:$E$52,MATCH(G336,'Overview - Section A'!$U$45:$U$52,0)),""),"d-mmm-yy")</f>
        <v>1-ene-21 to 31-dic-21</v>
      </c>
      <c r="D336" s="514"/>
      <c r="E336" s="514"/>
      <c r="F336" s="515"/>
      <c r="G336" s="516" t="s">
        <v>431</v>
      </c>
      <c r="H336" s="517"/>
      <c r="I336" s="516" t="b">
        <f t="shared" si="17"/>
        <v>1</v>
      </c>
      <c r="J336" s="516" t="b">
        <f t="shared" si="18"/>
        <v>0</v>
      </c>
      <c r="K336" s="516" t="str">
        <f t="shared" si="19"/>
        <v>a1N36000002QfNMEA0</v>
      </c>
      <c r="L336" s="518" t="s">
        <v>1144</v>
      </c>
      <c r="M336" s="514"/>
      <c r="N336" s="514"/>
      <c r="O336" s="47"/>
      <c r="AM336" s="6"/>
      <c r="AN336" s="6"/>
    </row>
    <row r="337" spans="1:40" ht="285.45" x14ac:dyDescent="0.45">
      <c r="A337" s="406">
        <v>41</v>
      </c>
      <c r="B337" s="425" t="str">
        <f t="shared" si="16"/>
        <v/>
      </c>
      <c r="C337" s="426" t="str">
        <f ca="1">TEXT(IFERROR(INDEX('Overview - Section A'!$A$45:$A$52,MATCH(G337,'Overview - Section A'!$U$45:$U$52,0)),""),"d-mmm-yy") &amp;" to " &amp; TEXT(IFERROR(INDEX('Overview - Section A'!$E$45:$E$52,MATCH(G337,'Overview - Section A'!$U$45:$U$52,0)),""),"d-mmm-yy")</f>
        <v>1-ene-22 to 31-dic-22</v>
      </c>
      <c r="D337" s="514"/>
      <c r="E337" s="514"/>
      <c r="F337" s="515"/>
      <c r="G337" s="516" t="s">
        <v>433</v>
      </c>
      <c r="H337" s="517"/>
      <c r="I337" s="516" t="b">
        <f t="shared" si="17"/>
        <v>1</v>
      </c>
      <c r="J337" s="516" t="b">
        <f t="shared" si="18"/>
        <v>0</v>
      </c>
      <c r="K337" s="516" t="str">
        <f t="shared" si="19"/>
        <v>a1N36000002QfNMEA0</v>
      </c>
      <c r="L337" s="518" t="s">
        <v>1145</v>
      </c>
      <c r="M337" s="514"/>
      <c r="N337" s="514"/>
      <c r="O337" s="47"/>
      <c r="AM337" s="6"/>
      <c r="AN337" s="6"/>
    </row>
    <row r="338" spans="1:40" ht="285.45" x14ac:dyDescent="0.45">
      <c r="A338" s="406">
        <v>41</v>
      </c>
      <c r="B338" s="425" t="str">
        <f t="shared" si="16"/>
        <v/>
      </c>
      <c r="C338" s="426" t="str">
        <f ca="1">TEXT(IFERROR(INDEX('Overview - Section A'!$A$45:$A$52,MATCH(G338,'Overview - Section A'!$U$45:$U$52,0)),""),"d-mmm-yy") &amp;" to " &amp; TEXT(IFERROR(INDEX('Overview - Section A'!$E$45:$E$52,MATCH(G338,'Overview - Section A'!$U$45:$U$52,0)),""),"d-mmm-yy")</f>
        <v>1-ene-23 to 31-dic-23</v>
      </c>
      <c r="D338" s="514"/>
      <c r="E338" s="514"/>
      <c r="F338" s="515"/>
      <c r="G338" s="516" t="s">
        <v>435</v>
      </c>
      <c r="H338" s="517"/>
      <c r="I338" s="516" t="b">
        <f t="shared" si="17"/>
        <v>1</v>
      </c>
      <c r="J338" s="516" t="b">
        <f t="shared" si="18"/>
        <v>0</v>
      </c>
      <c r="K338" s="516" t="str">
        <f t="shared" si="19"/>
        <v>a1N36000002QfNMEA0</v>
      </c>
      <c r="L338" s="518" t="s">
        <v>1146</v>
      </c>
      <c r="M338" s="514"/>
      <c r="N338" s="514"/>
      <c r="O338" s="47"/>
      <c r="AM338" s="6"/>
      <c r="AN338" s="6"/>
    </row>
    <row r="339" spans="1:40" ht="285.45" x14ac:dyDescent="0.45">
      <c r="A339" s="406">
        <v>41</v>
      </c>
      <c r="B339" s="425" t="str">
        <f t="shared" si="16"/>
        <v/>
      </c>
      <c r="C339" s="426" t="str">
        <f ca="1">TEXT(IFERROR(INDEX('Overview - Section A'!$A$45:$A$52,MATCH(G339,'Overview - Section A'!$U$45:$U$52,0)),""),"d-mmm-yy") &amp;" to " &amp; TEXT(IFERROR(INDEX('Overview - Section A'!$E$45:$E$52,MATCH(G339,'Overview - Section A'!$U$45:$U$52,0)),""),"d-mmm-yy")</f>
        <v>1-ene-24 to 31-dic-24</v>
      </c>
      <c r="D339" s="514"/>
      <c r="E339" s="514"/>
      <c r="F339" s="515"/>
      <c r="G339" s="516" t="s">
        <v>437</v>
      </c>
      <c r="H339" s="517"/>
      <c r="I339" s="516" t="b">
        <f t="shared" si="17"/>
        <v>1</v>
      </c>
      <c r="J339" s="516" t="b">
        <f t="shared" si="18"/>
        <v>0</v>
      </c>
      <c r="K339" s="516" t="str">
        <f t="shared" si="19"/>
        <v>a1N36000002QfNMEA0</v>
      </c>
      <c r="L339" s="518" t="s">
        <v>1147</v>
      </c>
      <c r="M339" s="514"/>
      <c r="N339" s="514"/>
      <c r="O339" s="47"/>
      <c r="AM339" s="6"/>
      <c r="AN339" s="6"/>
    </row>
    <row r="340" spans="1:40" ht="285.45" x14ac:dyDescent="0.45">
      <c r="A340" s="406">
        <v>42</v>
      </c>
      <c r="B340" s="425" t="str">
        <f t="shared" si="16"/>
        <v/>
      </c>
      <c r="C340" s="426" t="str">
        <f ca="1">TEXT(IFERROR(INDEX('Overview - Section A'!$A$45:$A$52,MATCH(G340,'Overview - Section A'!$U$45:$U$52,0)),""),"d-mmm-yy") &amp;" to " &amp; TEXT(IFERROR(INDEX('Overview - Section A'!$E$45:$E$52,MATCH(G340,'Overview - Section A'!$U$45:$U$52,0)),""),"d-mmm-yy")</f>
        <v>1-ene-19 to 31-dic-19</v>
      </c>
      <c r="D340" s="514"/>
      <c r="E340" s="514"/>
      <c r="F340" s="515"/>
      <c r="G340" s="516" t="s">
        <v>427</v>
      </c>
      <c r="H340" s="517"/>
      <c r="I340" s="516" t="b">
        <f t="shared" si="17"/>
        <v>1</v>
      </c>
      <c r="J340" s="516" t="b">
        <f t="shared" si="18"/>
        <v>0</v>
      </c>
      <c r="K340" s="516" t="str">
        <f t="shared" si="19"/>
        <v>a1N36000002QfNNEA0</v>
      </c>
      <c r="L340" s="518" t="s">
        <v>1148</v>
      </c>
      <c r="M340" s="514"/>
      <c r="N340" s="514"/>
      <c r="O340" s="47"/>
      <c r="AM340" s="6"/>
      <c r="AN340" s="6"/>
    </row>
    <row r="341" spans="1:40" ht="285.45" x14ac:dyDescent="0.45">
      <c r="A341" s="406">
        <v>42</v>
      </c>
      <c r="B341" s="425" t="str">
        <f t="shared" si="16"/>
        <v/>
      </c>
      <c r="C341" s="426" t="str">
        <f ca="1">TEXT(IFERROR(INDEX('Overview - Section A'!$A$45:$A$52,MATCH(G341,'Overview - Section A'!$U$45:$U$52,0)),""),"d-mmm-yy") &amp;" to " &amp; TEXT(IFERROR(INDEX('Overview - Section A'!$E$45:$E$52,MATCH(G341,'Overview - Section A'!$U$45:$U$52,0)),""),"d-mmm-yy")</f>
        <v>1-ene-20 to 31-dic-20</v>
      </c>
      <c r="D341" s="514"/>
      <c r="E341" s="514"/>
      <c r="F341" s="515"/>
      <c r="G341" s="516" t="s">
        <v>429</v>
      </c>
      <c r="H341" s="517"/>
      <c r="I341" s="516" t="b">
        <f t="shared" si="17"/>
        <v>1</v>
      </c>
      <c r="J341" s="516" t="b">
        <f t="shared" si="18"/>
        <v>0</v>
      </c>
      <c r="K341" s="516" t="str">
        <f t="shared" si="19"/>
        <v>a1N36000002QfNNEA0</v>
      </c>
      <c r="L341" s="518" t="s">
        <v>1149</v>
      </c>
      <c r="M341" s="514"/>
      <c r="N341" s="514"/>
      <c r="O341" s="47"/>
      <c r="AM341" s="6"/>
      <c r="AN341" s="6"/>
    </row>
    <row r="342" spans="1:40" ht="285.45" x14ac:dyDescent="0.45">
      <c r="A342" s="406">
        <v>42</v>
      </c>
      <c r="B342" s="425" t="str">
        <f t="shared" si="16"/>
        <v/>
      </c>
      <c r="C342" s="426" t="str">
        <f ca="1">TEXT(IFERROR(INDEX('Overview - Section A'!$A$45:$A$52,MATCH(G342,'Overview - Section A'!$U$45:$U$52,0)),""),"d-mmm-yy") &amp;" to " &amp; TEXT(IFERROR(INDEX('Overview - Section A'!$E$45:$E$52,MATCH(G342,'Overview - Section A'!$U$45:$U$52,0)),""),"d-mmm-yy")</f>
        <v>1-ene-21 to 31-dic-21</v>
      </c>
      <c r="D342" s="514"/>
      <c r="E342" s="514"/>
      <c r="F342" s="515"/>
      <c r="G342" s="516" t="s">
        <v>431</v>
      </c>
      <c r="H342" s="517"/>
      <c r="I342" s="516" t="b">
        <f t="shared" si="17"/>
        <v>1</v>
      </c>
      <c r="J342" s="516" t="b">
        <f t="shared" si="18"/>
        <v>0</v>
      </c>
      <c r="K342" s="516" t="str">
        <f t="shared" si="19"/>
        <v>a1N36000002QfNNEA0</v>
      </c>
      <c r="L342" s="518" t="s">
        <v>1150</v>
      </c>
      <c r="M342" s="514"/>
      <c r="N342" s="514"/>
      <c r="O342" s="47"/>
      <c r="AM342" s="6"/>
      <c r="AN342" s="6"/>
    </row>
    <row r="343" spans="1:40" ht="285.45" x14ac:dyDescent="0.45">
      <c r="A343" s="406">
        <v>42</v>
      </c>
      <c r="B343" s="425" t="str">
        <f t="shared" si="16"/>
        <v/>
      </c>
      <c r="C343" s="426" t="str">
        <f ca="1">TEXT(IFERROR(INDEX('Overview - Section A'!$A$45:$A$52,MATCH(G343,'Overview - Section A'!$U$45:$U$52,0)),""),"d-mmm-yy") &amp;" to " &amp; TEXT(IFERROR(INDEX('Overview - Section A'!$E$45:$E$52,MATCH(G343,'Overview - Section A'!$U$45:$U$52,0)),""),"d-mmm-yy")</f>
        <v>1-ene-22 to 31-dic-22</v>
      </c>
      <c r="D343" s="514"/>
      <c r="E343" s="514"/>
      <c r="F343" s="515"/>
      <c r="G343" s="516" t="s">
        <v>433</v>
      </c>
      <c r="H343" s="517"/>
      <c r="I343" s="516" t="b">
        <f t="shared" si="17"/>
        <v>1</v>
      </c>
      <c r="J343" s="516" t="b">
        <f t="shared" si="18"/>
        <v>0</v>
      </c>
      <c r="K343" s="516" t="str">
        <f t="shared" si="19"/>
        <v>a1N36000002QfNNEA0</v>
      </c>
      <c r="L343" s="518" t="s">
        <v>1151</v>
      </c>
      <c r="M343" s="514"/>
      <c r="N343" s="514"/>
      <c r="O343" s="47"/>
      <c r="AM343" s="6"/>
      <c r="AN343" s="6"/>
    </row>
    <row r="344" spans="1:40" ht="285.45" x14ac:dyDescent="0.45">
      <c r="A344" s="406">
        <v>42</v>
      </c>
      <c r="B344" s="425" t="str">
        <f t="shared" si="16"/>
        <v/>
      </c>
      <c r="C344" s="426" t="str">
        <f ca="1">TEXT(IFERROR(INDEX('Overview - Section A'!$A$45:$A$52,MATCH(G344,'Overview - Section A'!$U$45:$U$52,0)),""),"d-mmm-yy") &amp;" to " &amp; TEXT(IFERROR(INDEX('Overview - Section A'!$E$45:$E$52,MATCH(G344,'Overview - Section A'!$U$45:$U$52,0)),""),"d-mmm-yy")</f>
        <v>1-ene-23 to 31-dic-23</v>
      </c>
      <c r="D344" s="514"/>
      <c r="E344" s="514"/>
      <c r="F344" s="515"/>
      <c r="G344" s="516" t="s">
        <v>435</v>
      </c>
      <c r="H344" s="517"/>
      <c r="I344" s="516" t="b">
        <f t="shared" si="17"/>
        <v>1</v>
      </c>
      <c r="J344" s="516" t="b">
        <f t="shared" si="18"/>
        <v>0</v>
      </c>
      <c r="K344" s="516" t="str">
        <f t="shared" si="19"/>
        <v>a1N36000002QfNNEA0</v>
      </c>
      <c r="L344" s="518" t="s">
        <v>1152</v>
      </c>
      <c r="M344" s="514"/>
      <c r="N344" s="514"/>
      <c r="O344" s="47"/>
      <c r="AM344" s="6"/>
      <c r="AN344" s="6"/>
    </row>
    <row r="345" spans="1:40" ht="285.45" x14ac:dyDescent="0.45">
      <c r="A345" s="406">
        <v>42</v>
      </c>
      <c r="B345" s="425" t="str">
        <f t="shared" si="16"/>
        <v/>
      </c>
      <c r="C345" s="426" t="str">
        <f ca="1">TEXT(IFERROR(INDEX('Overview - Section A'!$A$45:$A$52,MATCH(G345,'Overview - Section A'!$U$45:$U$52,0)),""),"d-mmm-yy") &amp;" to " &amp; TEXT(IFERROR(INDEX('Overview - Section A'!$E$45:$E$52,MATCH(G345,'Overview - Section A'!$U$45:$U$52,0)),""),"d-mmm-yy")</f>
        <v>1-ene-24 to 31-dic-24</v>
      </c>
      <c r="D345" s="514"/>
      <c r="E345" s="514"/>
      <c r="F345" s="515"/>
      <c r="G345" s="516" t="s">
        <v>437</v>
      </c>
      <c r="H345" s="517"/>
      <c r="I345" s="516" t="b">
        <f t="shared" si="17"/>
        <v>1</v>
      </c>
      <c r="J345" s="516" t="b">
        <f t="shared" si="18"/>
        <v>0</v>
      </c>
      <c r="K345" s="516" t="str">
        <f t="shared" si="19"/>
        <v>a1N36000002QfNNEA0</v>
      </c>
      <c r="L345" s="518" t="s">
        <v>1153</v>
      </c>
      <c r="M345" s="514"/>
      <c r="N345" s="514"/>
      <c r="O345" s="47"/>
      <c r="AM345" s="6"/>
      <c r="AN345" s="6"/>
    </row>
    <row r="346" spans="1:40" ht="285.45" x14ac:dyDescent="0.45">
      <c r="A346" s="406">
        <v>43</v>
      </c>
      <c r="B346" s="425" t="str">
        <f t="shared" si="16"/>
        <v/>
      </c>
      <c r="C346" s="426" t="str">
        <f ca="1">TEXT(IFERROR(INDEX('Overview - Section A'!$A$45:$A$52,MATCH(G346,'Overview - Section A'!$U$45:$U$52,0)),""),"d-mmm-yy") &amp;" to " &amp; TEXT(IFERROR(INDEX('Overview - Section A'!$E$45:$E$52,MATCH(G346,'Overview - Section A'!$U$45:$U$52,0)),""),"d-mmm-yy")</f>
        <v>1-ene-19 to 31-dic-19</v>
      </c>
      <c r="D346" s="514"/>
      <c r="E346" s="514"/>
      <c r="F346" s="515"/>
      <c r="G346" s="516" t="s">
        <v>427</v>
      </c>
      <c r="H346" s="517"/>
      <c r="I346" s="516" t="b">
        <f t="shared" si="17"/>
        <v>1</v>
      </c>
      <c r="J346" s="516" t="b">
        <f t="shared" si="18"/>
        <v>0</v>
      </c>
      <c r="K346" s="516" t="str">
        <f t="shared" si="19"/>
        <v>a1N36000002QfNOEA0</v>
      </c>
      <c r="L346" s="518" t="s">
        <v>1154</v>
      </c>
      <c r="M346" s="514"/>
      <c r="N346" s="514"/>
      <c r="O346" s="47"/>
      <c r="AM346" s="6"/>
      <c r="AN346" s="6"/>
    </row>
    <row r="347" spans="1:40" ht="285.45" x14ac:dyDescent="0.45">
      <c r="A347" s="406">
        <v>43</v>
      </c>
      <c r="B347" s="425" t="str">
        <f t="shared" si="16"/>
        <v/>
      </c>
      <c r="C347" s="426" t="str">
        <f ca="1">TEXT(IFERROR(INDEX('Overview - Section A'!$A$45:$A$52,MATCH(G347,'Overview - Section A'!$U$45:$U$52,0)),""),"d-mmm-yy") &amp;" to " &amp; TEXT(IFERROR(INDEX('Overview - Section A'!$E$45:$E$52,MATCH(G347,'Overview - Section A'!$U$45:$U$52,0)),""),"d-mmm-yy")</f>
        <v>1-ene-20 to 31-dic-20</v>
      </c>
      <c r="D347" s="514"/>
      <c r="E347" s="514"/>
      <c r="F347" s="515"/>
      <c r="G347" s="516" t="s">
        <v>429</v>
      </c>
      <c r="H347" s="517"/>
      <c r="I347" s="516" t="b">
        <f t="shared" si="17"/>
        <v>1</v>
      </c>
      <c r="J347" s="516" t="b">
        <f t="shared" si="18"/>
        <v>0</v>
      </c>
      <c r="K347" s="516" t="str">
        <f t="shared" si="19"/>
        <v>a1N36000002QfNOEA0</v>
      </c>
      <c r="L347" s="518" t="s">
        <v>1155</v>
      </c>
      <c r="M347" s="514"/>
      <c r="N347" s="514"/>
      <c r="O347" s="47"/>
      <c r="AM347" s="6"/>
      <c r="AN347" s="6"/>
    </row>
    <row r="348" spans="1:40" ht="285.45" x14ac:dyDescent="0.45">
      <c r="A348" s="406">
        <v>43</v>
      </c>
      <c r="B348" s="425" t="str">
        <f t="shared" si="16"/>
        <v/>
      </c>
      <c r="C348" s="426" t="str">
        <f ca="1">TEXT(IFERROR(INDEX('Overview - Section A'!$A$45:$A$52,MATCH(G348,'Overview - Section A'!$U$45:$U$52,0)),""),"d-mmm-yy") &amp;" to " &amp; TEXT(IFERROR(INDEX('Overview - Section A'!$E$45:$E$52,MATCH(G348,'Overview - Section A'!$U$45:$U$52,0)),""),"d-mmm-yy")</f>
        <v>1-ene-21 to 31-dic-21</v>
      </c>
      <c r="D348" s="514"/>
      <c r="E348" s="514"/>
      <c r="F348" s="515"/>
      <c r="G348" s="516" t="s">
        <v>431</v>
      </c>
      <c r="H348" s="517"/>
      <c r="I348" s="516" t="b">
        <f t="shared" si="17"/>
        <v>1</v>
      </c>
      <c r="J348" s="516" t="b">
        <f t="shared" si="18"/>
        <v>0</v>
      </c>
      <c r="K348" s="516" t="str">
        <f t="shared" si="19"/>
        <v>a1N36000002QfNOEA0</v>
      </c>
      <c r="L348" s="518" t="s">
        <v>1156</v>
      </c>
      <c r="M348" s="514"/>
      <c r="N348" s="514"/>
      <c r="O348" s="47"/>
      <c r="AM348" s="6"/>
      <c r="AN348" s="6"/>
    </row>
    <row r="349" spans="1:40" ht="285.45" x14ac:dyDescent="0.45">
      <c r="A349" s="406">
        <v>43</v>
      </c>
      <c r="B349" s="425" t="str">
        <f t="shared" si="16"/>
        <v/>
      </c>
      <c r="C349" s="426" t="str">
        <f ca="1">TEXT(IFERROR(INDEX('Overview - Section A'!$A$45:$A$52,MATCH(G349,'Overview - Section A'!$U$45:$U$52,0)),""),"d-mmm-yy") &amp;" to " &amp; TEXT(IFERROR(INDEX('Overview - Section A'!$E$45:$E$52,MATCH(G349,'Overview - Section A'!$U$45:$U$52,0)),""),"d-mmm-yy")</f>
        <v>1-ene-22 to 31-dic-22</v>
      </c>
      <c r="D349" s="514"/>
      <c r="E349" s="514"/>
      <c r="F349" s="515"/>
      <c r="G349" s="516" t="s">
        <v>433</v>
      </c>
      <c r="H349" s="517"/>
      <c r="I349" s="516" t="b">
        <f t="shared" si="17"/>
        <v>1</v>
      </c>
      <c r="J349" s="516" t="b">
        <f t="shared" si="18"/>
        <v>0</v>
      </c>
      <c r="K349" s="516" t="str">
        <f t="shared" si="19"/>
        <v>a1N36000002QfNOEA0</v>
      </c>
      <c r="L349" s="518" t="s">
        <v>1157</v>
      </c>
      <c r="M349" s="514"/>
      <c r="N349" s="514"/>
      <c r="O349" s="47"/>
      <c r="AM349" s="6"/>
      <c r="AN349" s="6"/>
    </row>
    <row r="350" spans="1:40" ht="285.45" x14ac:dyDescent="0.45">
      <c r="A350" s="406">
        <v>43</v>
      </c>
      <c r="B350" s="425" t="str">
        <f t="shared" ref="B350:B413" si="20">IF(A350=A349,"",IF(VLOOKUP(A350,$A$8:$D$90,4,FALSE)=0,"",VLOOKUP(A350,$A$8:$D$90,4,FALSE)))</f>
        <v/>
      </c>
      <c r="C350" s="426" t="str">
        <f ca="1">TEXT(IFERROR(INDEX('Overview - Section A'!$A$45:$A$52,MATCH(G350,'Overview - Section A'!$U$45:$U$52,0)),""),"d-mmm-yy") &amp;" to " &amp; TEXT(IFERROR(INDEX('Overview - Section A'!$E$45:$E$52,MATCH(G350,'Overview - Section A'!$U$45:$U$52,0)),""),"d-mmm-yy")</f>
        <v>1-ene-23 to 31-dic-23</v>
      </c>
      <c r="D350" s="514"/>
      <c r="E350" s="514"/>
      <c r="F350" s="515"/>
      <c r="G350" s="516" t="s">
        <v>435</v>
      </c>
      <c r="H350" s="517"/>
      <c r="I350" s="516" t="b">
        <f t="shared" ref="I350:I413" si="21">IFERROR(TRUE,FALSE)</f>
        <v>1</v>
      </c>
      <c r="J350" s="516" t="b">
        <f t="shared" ref="J350:J413" si="22">IFERROR(IF(VLOOKUP(A350,$A$8:$D$90,4,FALSE)&lt;&gt;"",TRUE,FALSE),FALSE)</f>
        <v>0</v>
      </c>
      <c r="K350" s="516" t="str">
        <f t="shared" ref="K350:K413" si="23">IFERROR(VLOOKUP(A350,$A$8:$T$90,20,FALSE),"")</f>
        <v>a1N36000002QfNOEA0</v>
      </c>
      <c r="L350" s="518" t="s">
        <v>1158</v>
      </c>
      <c r="M350" s="514"/>
      <c r="N350" s="514"/>
      <c r="O350" s="47"/>
      <c r="AM350" s="6"/>
      <c r="AN350" s="6"/>
    </row>
    <row r="351" spans="1:40" ht="285.45" x14ac:dyDescent="0.45">
      <c r="A351" s="406">
        <v>43</v>
      </c>
      <c r="B351" s="425" t="str">
        <f t="shared" si="20"/>
        <v/>
      </c>
      <c r="C351" s="426" t="str">
        <f ca="1">TEXT(IFERROR(INDEX('Overview - Section A'!$A$45:$A$52,MATCH(G351,'Overview - Section A'!$U$45:$U$52,0)),""),"d-mmm-yy") &amp;" to " &amp; TEXT(IFERROR(INDEX('Overview - Section A'!$E$45:$E$52,MATCH(G351,'Overview - Section A'!$U$45:$U$52,0)),""),"d-mmm-yy")</f>
        <v>1-ene-24 to 31-dic-24</v>
      </c>
      <c r="D351" s="514"/>
      <c r="E351" s="514"/>
      <c r="F351" s="515"/>
      <c r="G351" s="516" t="s">
        <v>437</v>
      </c>
      <c r="H351" s="517"/>
      <c r="I351" s="516" t="b">
        <f t="shared" si="21"/>
        <v>1</v>
      </c>
      <c r="J351" s="516" t="b">
        <f t="shared" si="22"/>
        <v>0</v>
      </c>
      <c r="K351" s="516" t="str">
        <f t="shared" si="23"/>
        <v>a1N36000002QfNOEA0</v>
      </c>
      <c r="L351" s="518" t="s">
        <v>1159</v>
      </c>
      <c r="M351" s="514"/>
      <c r="N351" s="514"/>
      <c r="O351" s="47"/>
      <c r="AM351" s="6"/>
      <c r="AN351" s="6"/>
    </row>
    <row r="352" spans="1:40" ht="285.45" x14ac:dyDescent="0.45">
      <c r="A352" s="406">
        <v>44</v>
      </c>
      <c r="B352" s="425" t="str">
        <f t="shared" si="20"/>
        <v/>
      </c>
      <c r="C352" s="426" t="str">
        <f ca="1">TEXT(IFERROR(INDEX('Overview - Section A'!$A$45:$A$52,MATCH(G352,'Overview - Section A'!$U$45:$U$52,0)),""),"d-mmm-yy") &amp;" to " &amp; TEXT(IFERROR(INDEX('Overview - Section A'!$E$45:$E$52,MATCH(G352,'Overview - Section A'!$U$45:$U$52,0)),""),"d-mmm-yy")</f>
        <v>1-ene-19 to 31-dic-19</v>
      </c>
      <c r="D352" s="514"/>
      <c r="E352" s="514"/>
      <c r="F352" s="515"/>
      <c r="G352" s="516" t="s">
        <v>427</v>
      </c>
      <c r="H352" s="517"/>
      <c r="I352" s="516" t="b">
        <f t="shared" si="21"/>
        <v>1</v>
      </c>
      <c r="J352" s="516" t="b">
        <f t="shared" si="22"/>
        <v>0</v>
      </c>
      <c r="K352" s="516" t="str">
        <f t="shared" si="23"/>
        <v>a1N36000002QfNPEA0</v>
      </c>
      <c r="L352" s="518" t="s">
        <v>1160</v>
      </c>
      <c r="M352" s="514"/>
      <c r="N352" s="514"/>
      <c r="O352" s="47"/>
      <c r="AM352" s="6"/>
      <c r="AN352" s="6"/>
    </row>
    <row r="353" spans="1:40" ht="285.45" x14ac:dyDescent="0.45">
      <c r="A353" s="406">
        <v>44</v>
      </c>
      <c r="B353" s="425" t="str">
        <f t="shared" si="20"/>
        <v/>
      </c>
      <c r="C353" s="426" t="str">
        <f ca="1">TEXT(IFERROR(INDEX('Overview - Section A'!$A$45:$A$52,MATCH(G353,'Overview - Section A'!$U$45:$U$52,0)),""),"d-mmm-yy") &amp;" to " &amp; TEXT(IFERROR(INDEX('Overview - Section A'!$E$45:$E$52,MATCH(G353,'Overview - Section A'!$U$45:$U$52,0)),""),"d-mmm-yy")</f>
        <v>1-ene-20 to 31-dic-20</v>
      </c>
      <c r="D353" s="514"/>
      <c r="E353" s="514"/>
      <c r="F353" s="515"/>
      <c r="G353" s="516" t="s">
        <v>429</v>
      </c>
      <c r="H353" s="517"/>
      <c r="I353" s="516" t="b">
        <f t="shared" si="21"/>
        <v>1</v>
      </c>
      <c r="J353" s="516" t="b">
        <f t="shared" si="22"/>
        <v>0</v>
      </c>
      <c r="K353" s="516" t="str">
        <f t="shared" si="23"/>
        <v>a1N36000002QfNPEA0</v>
      </c>
      <c r="L353" s="518" t="s">
        <v>1161</v>
      </c>
      <c r="M353" s="514"/>
      <c r="N353" s="514"/>
      <c r="O353" s="47"/>
      <c r="AM353" s="6"/>
      <c r="AN353" s="6"/>
    </row>
    <row r="354" spans="1:40" ht="285.45" x14ac:dyDescent="0.45">
      <c r="A354" s="406">
        <v>44</v>
      </c>
      <c r="B354" s="425" t="str">
        <f t="shared" si="20"/>
        <v/>
      </c>
      <c r="C354" s="426" t="str">
        <f ca="1">TEXT(IFERROR(INDEX('Overview - Section A'!$A$45:$A$52,MATCH(G354,'Overview - Section A'!$U$45:$U$52,0)),""),"d-mmm-yy") &amp;" to " &amp; TEXT(IFERROR(INDEX('Overview - Section A'!$E$45:$E$52,MATCH(G354,'Overview - Section A'!$U$45:$U$52,0)),""),"d-mmm-yy")</f>
        <v>1-ene-21 to 31-dic-21</v>
      </c>
      <c r="D354" s="514"/>
      <c r="E354" s="514"/>
      <c r="F354" s="515"/>
      <c r="G354" s="516" t="s">
        <v>431</v>
      </c>
      <c r="H354" s="517"/>
      <c r="I354" s="516" t="b">
        <f t="shared" si="21"/>
        <v>1</v>
      </c>
      <c r="J354" s="516" t="b">
        <f t="shared" si="22"/>
        <v>0</v>
      </c>
      <c r="K354" s="516" t="str">
        <f t="shared" si="23"/>
        <v>a1N36000002QfNPEA0</v>
      </c>
      <c r="L354" s="518" t="s">
        <v>1162</v>
      </c>
      <c r="M354" s="514"/>
      <c r="N354" s="514"/>
      <c r="O354" s="47"/>
      <c r="AM354" s="6"/>
      <c r="AN354" s="6"/>
    </row>
    <row r="355" spans="1:40" ht="285.45" x14ac:dyDescent="0.45">
      <c r="A355" s="406">
        <v>44</v>
      </c>
      <c r="B355" s="425" t="str">
        <f t="shared" si="20"/>
        <v/>
      </c>
      <c r="C355" s="426" t="str">
        <f ca="1">TEXT(IFERROR(INDEX('Overview - Section A'!$A$45:$A$52,MATCH(G355,'Overview - Section A'!$U$45:$U$52,0)),""),"d-mmm-yy") &amp;" to " &amp; TEXT(IFERROR(INDEX('Overview - Section A'!$E$45:$E$52,MATCH(G355,'Overview - Section A'!$U$45:$U$52,0)),""),"d-mmm-yy")</f>
        <v>1-ene-22 to 31-dic-22</v>
      </c>
      <c r="D355" s="514"/>
      <c r="E355" s="514"/>
      <c r="F355" s="515"/>
      <c r="G355" s="516" t="s">
        <v>433</v>
      </c>
      <c r="H355" s="517"/>
      <c r="I355" s="516" t="b">
        <f t="shared" si="21"/>
        <v>1</v>
      </c>
      <c r="J355" s="516" t="b">
        <f t="shared" si="22"/>
        <v>0</v>
      </c>
      <c r="K355" s="516" t="str">
        <f t="shared" si="23"/>
        <v>a1N36000002QfNPEA0</v>
      </c>
      <c r="L355" s="518" t="s">
        <v>1163</v>
      </c>
      <c r="M355" s="514"/>
      <c r="N355" s="514"/>
      <c r="O355" s="47"/>
      <c r="AM355" s="6"/>
      <c r="AN355" s="6"/>
    </row>
    <row r="356" spans="1:40" ht="285.45" x14ac:dyDescent="0.45">
      <c r="A356" s="406">
        <v>44</v>
      </c>
      <c r="B356" s="425" t="str">
        <f t="shared" si="20"/>
        <v/>
      </c>
      <c r="C356" s="426" t="str">
        <f ca="1">TEXT(IFERROR(INDEX('Overview - Section A'!$A$45:$A$52,MATCH(G356,'Overview - Section A'!$U$45:$U$52,0)),""),"d-mmm-yy") &amp;" to " &amp; TEXT(IFERROR(INDEX('Overview - Section A'!$E$45:$E$52,MATCH(G356,'Overview - Section A'!$U$45:$U$52,0)),""),"d-mmm-yy")</f>
        <v>1-ene-23 to 31-dic-23</v>
      </c>
      <c r="D356" s="514"/>
      <c r="E356" s="514"/>
      <c r="F356" s="515"/>
      <c r="G356" s="516" t="s">
        <v>435</v>
      </c>
      <c r="H356" s="517"/>
      <c r="I356" s="516" t="b">
        <f t="shared" si="21"/>
        <v>1</v>
      </c>
      <c r="J356" s="516" t="b">
        <f t="shared" si="22"/>
        <v>0</v>
      </c>
      <c r="K356" s="516" t="str">
        <f t="shared" si="23"/>
        <v>a1N36000002QfNPEA0</v>
      </c>
      <c r="L356" s="518" t="s">
        <v>1164</v>
      </c>
      <c r="M356" s="514"/>
      <c r="N356" s="514"/>
      <c r="O356" s="47"/>
      <c r="AM356" s="6"/>
      <c r="AN356" s="6"/>
    </row>
    <row r="357" spans="1:40" ht="285.45" x14ac:dyDescent="0.45">
      <c r="A357" s="406">
        <v>44</v>
      </c>
      <c r="B357" s="425" t="str">
        <f t="shared" si="20"/>
        <v/>
      </c>
      <c r="C357" s="426" t="str">
        <f ca="1">TEXT(IFERROR(INDEX('Overview - Section A'!$A$45:$A$52,MATCH(G357,'Overview - Section A'!$U$45:$U$52,0)),""),"d-mmm-yy") &amp;" to " &amp; TEXT(IFERROR(INDEX('Overview - Section A'!$E$45:$E$52,MATCH(G357,'Overview - Section A'!$U$45:$U$52,0)),""),"d-mmm-yy")</f>
        <v>1-ene-24 to 31-dic-24</v>
      </c>
      <c r="D357" s="514"/>
      <c r="E357" s="514"/>
      <c r="F357" s="515"/>
      <c r="G357" s="516" t="s">
        <v>437</v>
      </c>
      <c r="H357" s="517"/>
      <c r="I357" s="516" t="b">
        <f t="shared" si="21"/>
        <v>1</v>
      </c>
      <c r="J357" s="516" t="b">
        <f t="shared" si="22"/>
        <v>0</v>
      </c>
      <c r="K357" s="516" t="str">
        <f t="shared" si="23"/>
        <v>a1N36000002QfNPEA0</v>
      </c>
      <c r="L357" s="518" t="s">
        <v>1165</v>
      </c>
      <c r="M357" s="514"/>
      <c r="N357" s="514"/>
      <c r="O357" s="47"/>
      <c r="AM357" s="6"/>
      <c r="AN357" s="6"/>
    </row>
    <row r="358" spans="1:40" ht="285.45" x14ac:dyDescent="0.45">
      <c r="A358" s="406">
        <v>45</v>
      </c>
      <c r="B358" s="425" t="str">
        <f t="shared" si="20"/>
        <v/>
      </c>
      <c r="C358" s="426" t="str">
        <f ca="1">TEXT(IFERROR(INDEX('Overview - Section A'!$A$45:$A$52,MATCH(G358,'Overview - Section A'!$U$45:$U$52,0)),""),"d-mmm-yy") &amp;" to " &amp; TEXT(IFERROR(INDEX('Overview - Section A'!$E$45:$E$52,MATCH(G358,'Overview - Section A'!$U$45:$U$52,0)),""),"d-mmm-yy")</f>
        <v>1-ene-19 to 31-dic-19</v>
      </c>
      <c r="D358" s="514"/>
      <c r="E358" s="514"/>
      <c r="F358" s="515"/>
      <c r="G358" s="516" t="s">
        <v>427</v>
      </c>
      <c r="H358" s="517"/>
      <c r="I358" s="516" t="b">
        <f t="shared" si="21"/>
        <v>1</v>
      </c>
      <c r="J358" s="516" t="b">
        <f t="shared" si="22"/>
        <v>0</v>
      </c>
      <c r="K358" s="516" t="str">
        <f t="shared" si="23"/>
        <v>a1N36000002QfNQEA0</v>
      </c>
      <c r="L358" s="518" t="s">
        <v>1166</v>
      </c>
      <c r="M358" s="514"/>
      <c r="N358" s="514"/>
      <c r="O358" s="47"/>
      <c r="AM358" s="6"/>
      <c r="AN358" s="6"/>
    </row>
    <row r="359" spans="1:40" ht="285.45" x14ac:dyDescent="0.45">
      <c r="A359" s="406">
        <v>45</v>
      </c>
      <c r="B359" s="425" t="str">
        <f t="shared" si="20"/>
        <v/>
      </c>
      <c r="C359" s="426" t="str">
        <f ca="1">TEXT(IFERROR(INDEX('Overview - Section A'!$A$45:$A$52,MATCH(G359,'Overview - Section A'!$U$45:$U$52,0)),""),"d-mmm-yy") &amp;" to " &amp; TEXT(IFERROR(INDEX('Overview - Section A'!$E$45:$E$52,MATCH(G359,'Overview - Section A'!$U$45:$U$52,0)),""),"d-mmm-yy")</f>
        <v>1-ene-20 to 31-dic-20</v>
      </c>
      <c r="D359" s="514"/>
      <c r="E359" s="514"/>
      <c r="F359" s="515"/>
      <c r="G359" s="516" t="s">
        <v>429</v>
      </c>
      <c r="H359" s="517"/>
      <c r="I359" s="516" t="b">
        <f t="shared" si="21"/>
        <v>1</v>
      </c>
      <c r="J359" s="516" t="b">
        <f t="shared" si="22"/>
        <v>0</v>
      </c>
      <c r="K359" s="516" t="str">
        <f t="shared" si="23"/>
        <v>a1N36000002QfNQEA0</v>
      </c>
      <c r="L359" s="518" t="s">
        <v>1167</v>
      </c>
      <c r="M359" s="514"/>
      <c r="N359" s="514"/>
      <c r="O359" s="47"/>
      <c r="AM359" s="6"/>
      <c r="AN359" s="6"/>
    </row>
    <row r="360" spans="1:40" ht="285.45" x14ac:dyDescent="0.45">
      <c r="A360" s="406">
        <v>45</v>
      </c>
      <c r="B360" s="425" t="str">
        <f t="shared" si="20"/>
        <v/>
      </c>
      <c r="C360" s="426" t="str">
        <f ca="1">TEXT(IFERROR(INDEX('Overview - Section A'!$A$45:$A$52,MATCH(G360,'Overview - Section A'!$U$45:$U$52,0)),""),"d-mmm-yy") &amp;" to " &amp; TEXT(IFERROR(INDEX('Overview - Section A'!$E$45:$E$52,MATCH(G360,'Overview - Section A'!$U$45:$U$52,0)),""),"d-mmm-yy")</f>
        <v>1-ene-21 to 31-dic-21</v>
      </c>
      <c r="D360" s="514"/>
      <c r="E360" s="514"/>
      <c r="F360" s="515"/>
      <c r="G360" s="516" t="s">
        <v>431</v>
      </c>
      <c r="H360" s="517"/>
      <c r="I360" s="516" t="b">
        <f t="shared" si="21"/>
        <v>1</v>
      </c>
      <c r="J360" s="516" t="b">
        <f t="shared" si="22"/>
        <v>0</v>
      </c>
      <c r="K360" s="516" t="str">
        <f t="shared" si="23"/>
        <v>a1N36000002QfNQEA0</v>
      </c>
      <c r="L360" s="518" t="s">
        <v>1168</v>
      </c>
      <c r="M360" s="514"/>
      <c r="N360" s="514"/>
      <c r="O360" s="47"/>
      <c r="AM360" s="6"/>
      <c r="AN360" s="6"/>
    </row>
    <row r="361" spans="1:40" ht="285.45" x14ac:dyDescent="0.45">
      <c r="A361" s="406">
        <v>45</v>
      </c>
      <c r="B361" s="425" t="str">
        <f t="shared" si="20"/>
        <v/>
      </c>
      <c r="C361" s="426" t="str">
        <f ca="1">TEXT(IFERROR(INDEX('Overview - Section A'!$A$45:$A$52,MATCH(G361,'Overview - Section A'!$U$45:$U$52,0)),""),"d-mmm-yy") &amp;" to " &amp; TEXT(IFERROR(INDEX('Overview - Section A'!$E$45:$E$52,MATCH(G361,'Overview - Section A'!$U$45:$U$52,0)),""),"d-mmm-yy")</f>
        <v>1-ene-22 to 31-dic-22</v>
      </c>
      <c r="D361" s="514"/>
      <c r="E361" s="514"/>
      <c r="F361" s="515"/>
      <c r="G361" s="516" t="s">
        <v>433</v>
      </c>
      <c r="H361" s="517"/>
      <c r="I361" s="516" t="b">
        <f t="shared" si="21"/>
        <v>1</v>
      </c>
      <c r="J361" s="516" t="b">
        <f t="shared" si="22"/>
        <v>0</v>
      </c>
      <c r="K361" s="516" t="str">
        <f t="shared" si="23"/>
        <v>a1N36000002QfNQEA0</v>
      </c>
      <c r="L361" s="518" t="s">
        <v>1169</v>
      </c>
      <c r="M361" s="514"/>
      <c r="N361" s="514"/>
      <c r="O361" s="47"/>
      <c r="AM361" s="6"/>
      <c r="AN361" s="6"/>
    </row>
    <row r="362" spans="1:40" ht="285.45" x14ac:dyDescent="0.45">
      <c r="A362" s="406">
        <v>45</v>
      </c>
      <c r="B362" s="425" t="str">
        <f t="shared" si="20"/>
        <v/>
      </c>
      <c r="C362" s="426" t="str">
        <f ca="1">TEXT(IFERROR(INDEX('Overview - Section A'!$A$45:$A$52,MATCH(G362,'Overview - Section A'!$U$45:$U$52,0)),""),"d-mmm-yy") &amp;" to " &amp; TEXT(IFERROR(INDEX('Overview - Section A'!$E$45:$E$52,MATCH(G362,'Overview - Section A'!$U$45:$U$52,0)),""),"d-mmm-yy")</f>
        <v>1-ene-23 to 31-dic-23</v>
      </c>
      <c r="D362" s="514"/>
      <c r="E362" s="514"/>
      <c r="F362" s="515"/>
      <c r="G362" s="516" t="s">
        <v>435</v>
      </c>
      <c r="H362" s="517"/>
      <c r="I362" s="516" t="b">
        <f t="shared" si="21"/>
        <v>1</v>
      </c>
      <c r="J362" s="516" t="b">
        <f t="shared" si="22"/>
        <v>0</v>
      </c>
      <c r="K362" s="516" t="str">
        <f t="shared" si="23"/>
        <v>a1N36000002QfNQEA0</v>
      </c>
      <c r="L362" s="518" t="s">
        <v>1170</v>
      </c>
      <c r="M362" s="514"/>
      <c r="N362" s="514"/>
      <c r="O362" s="47"/>
      <c r="AM362" s="6"/>
      <c r="AN362" s="6"/>
    </row>
    <row r="363" spans="1:40" ht="285.45" x14ac:dyDescent="0.45">
      <c r="A363" s="406">
        <v>45</v>
      </c>
      <c r="B363" s="425" t="str">
        <f t="shared" si="20"/>
        <v/>
      </c>
      <c r="C363" s="426" t="str">
        <f ca="1">TEXT(IFERROR(INDEX('Overview - Section A'!$A$45:$A$52,MATCH(G363,'Overview - Section A'!$U$45:$U$52,0)),""),"d-mmm-yy") &amp;" to " &amp; TEXT(IFERROR(INDEX('Overview - Section A'!$E$45:$E$52,MATCH(G363,'Overview - Section A'!$U$45:$U$52,0)),""),"d-mmm-yy")</f>
        <v>1-ene-24 to 31-dic-24</v>
      </c>
      <c r="D363" s="514"/>
      <c r="E363" s="514"/>
      <c r="F363" s="515"/>
      <c r="G363" s="516" t="s">
        <v>437</v>
      </c>
      <c r="H363" s="517"/>
      <c r="I363" s="516" t="b">
        <f t="shared" si="21"/>
        <v>1</v>
      </c>
      <c r="J363" s="516" t="b">
        <f t="shared" si="22"/>
        <v>0</v>
      </c>
      <c r="K363" s="516" t="str">
        <f t="shared" si="23"/>
        <v>a1N36000002QfNQEA0</v>
      </c>
      <c r="L363" s="518" t="s">
        <v>1171</v>
      </c>
      <c r="M363" s="514"/>
      <c r="N363" s="514"/>
      <c r="O363" s="47"/>
      <c r="AM363" s="6"/>
      <c r="AN363" s="6"/>
    </row>
    <row r="364" spans="1:40" ht="285.45" x14ac:dyDescent="0.45">
      <c r="A364" s="406">
        <v>46</v>
      </c>
      <c r="B364" s="425" t="str">
        <f t="shared" si="20"/>
        <v/>
      </c>
      <c r="C364" s="426" t="str">
        <f ca="1">TEXT(IFERROR(INDEX('Overview - Section A'!$A$45:$A$52,MATCH(G364,'Overview - Section A'!$U$45:$U$52,0)),""),"d-mmm-yy") &amp;" to " &amp; TEXT(IFERROR(INDEX('Overview - Section A'!$E$45:$E$52,MATCH(G364,'Overview - Section A'!$U$45:$U$52,0)),""),"d-mmm-yy")</f>
        <v>1-ene-19 to 31-dic-19</v>
      </c>
      <c r="D364" s="514"/>
      <c r="E364" s="514"/>
      <c r="F364" s="515"/>
      <c r="G364" s="516" t="s">
        <v>427</v>
      </c>
      <c r="H364" s="517"/>
      <c r="I364" s="516" t="b">
        <f t="shared" si="21"/>
        <v>1</v>
      </c>
      <c r="J364" s="516" t="b">
        <f t="shared" si="22"/>
        <v>0</v>
      </c>
      <c r="K364" s="516" t="str">
        <f t="shared" si="23"/>
        <v>a1N36000002QfNREA0</v>
      </c>
      <c r="L364" s="518" t="s">
        <v>1172</v>
      </c>
      <c r="M364" s="514"/>
      <c r="N364" s="514"/>
      <c r="O364" s="47"/>
      <c r="AM364" s="6"/>
      <c r="AN364" s="6"/>
    </row>
    <row r="365" spans="1:40" ht="285.45" x14ac:dyDescent="0.45">
      <c r="A365" s="406">
        <v>46</v>
      </c>
      <c r="B365" s="425" t="str">
        <f t="shared" si="20"/>
        <v/>
      </c>
      <c r="C365" s="426" t="str">
        <f ca="1">TEXT(IFERROR(INDEX('Overview - Section A'!$A$45:$A$52,MATCH(G365,'Overview - Section A'!$U$45:$U$52,0)),""),"d-mmm-yy") &amp;" to " &amp; TEXT(IFERROR(INDEX('Overview - Section A'!$E$45:$E$52,MATCH(G365,'Overview - Section A'!$U$45:$U$52,0)),""),"d-mmm-yy")</f>
        <v>1-ene-20 to 31-dic-20</v>
      </c>
      <c r="D365" s="514"/>
      <c r="E365" s="514"/>
      <c r="F365" s="515"/>
      <c r="G365" s="516" t="s">
        <v>429</v>
      </c>
      <c r="H365" s="517"/>
      <c r="I365" s="516" t="b">
        <f t="shared" si="21"/>
        <v>1</v>
      </c>
      <c r="J365" s="516" t="b">
        <f t="shared" si="22"/>
        <v>0</v>
      </c>
      <c r="K365" s="516" t="str">
        <f t="shared" si="23"/>
        <v>a1N36000002QfNREA0</v>
      </c>
      <c r="L365" s="518" t="s">
        <v>1173</v>
      </c>
      <c r="M365" s="514"/>
      <c r="N365" s="514"/>
      <c r="O365" s="47"/>
      <c r="AM365" s="6"/>
      <c r="AN365" s="6"/>
    </row>
    <row r="366" spans="1:40" ht="285.45" x14ac:dyDescent="0.45">
      <c r="A366" s="406">
        <v>46</v>
      </c>
      <c r="B366" s="425" t="str">
        <f t="shared" si="20"/>
        <v/>
      </c>
      <c r="C366" s="426" t="str">
        <f ca="1">TEXT(IFERROR(INDEX('Overview - Section A'!$A$45:$A$52,MATCH(G366,'Overview - Section A'!$U$45:$U$52,0)),""),"d-mmm-yy") &amp;" to " &amp; TEXT(IFERROR(INDEX('Overview - Section A'!$E$45:$E$52,MATCH(G366,'Overview - Section A'!$U$45:$U$52,0)),""),"d-mmm-yy")</f>
        <v>1-ene-21 to 31-dic-21</v>
      </c>
      <c r="D366" s="514"/>
      <c r="E366" s="514"/>
      <c r="F366" s="515"/>
      <c r="G366" s="516" t="s">
        <v>431</v>
      </c>
      <c r="H366" s="517"/>
      <c r="I366" s="516" t="b">
        <f t="shared" si="21"/>
        <v>1</v>
      </c>
      <c r="J366" s="516" t="b">
        <f t="shared" si="22"/>
        <v>0</v>
      </c>
      <c r="K366" s="516" t="str">
        <f t="shared" si="23"/>
        <v>a1N36000002QfNREA0</v>
      </c>
      <c r="L366" s="518" t="s">
        <v>1174</v>
      </c>
      <c r="M366" s="514"/>
      <c r="N366" s="514"/>
      <c r="O366" s="47"/>
      <c r="AM366" s="6"/>
      <c r="AN366" s="6"/>
    </row>
    <row r="367" spans="1:40" ht="285.45" x14ac:dyDescent="0.45">
      <c r="A367" s="406">
        <v>46</v>
      </c>
      <c r="B367" s="425" t="str">
        <f t="shared" si="20"/>
        <v/>
      </c>
      <c r="C367" s="426" t="str">
        <f ca="1">TEXT(IFERROR(INDEX('Overview - Section A'!$A$45:$A$52,MATCH(G367,'Overview - Section A'!$U$45:$U$52,0)),""),"d-mmm-yy") &amp;" to " &amp; TEXT(IFERROR(INDEX('Overview - Section A'!$E$45:$E$52,MATCH(G367,'Overview - Section A'!$U$45:$U$52,0)),""),"d-mmm-yy")</f>
        <v>1-ene-22 to 31-dic-22</v>
      </c>
      <c r="D367" s="514"/>
      <c r="E367" s="514"/>
      <c r="F367" s="515"/>
      <c r="G367" s="516" t="s">
        <v>433</v>
      </c>
      <c r="H367" s="517"/>
      <c r="I367" s="516" t="b">
        <f t="shared" si="21"/>
        <v>1</v>
      </c>
      <c r="J367" s="516" t="b">
        <f t="shared" si="22"/>
        <v>0</v>
      </c>
      <c r="K367" s="516" t="str">
        <f t="shared" si="23"/>
        <v>a1N36000002QfNREA0</v>
      </c>
      <c r="L367" s="518" t="s">
        <v>1175</v>
      </c>
      <c r="M367" s="514"/>
      <c r="N367" s="514"/>
      <c r="O367" s="47"/>
      <c r="AM367" s="6"/>
      <c r="AN367" s="6"/>
    </row>
    <row r="368" spans="1:40" ht="285.45" x14ac:dyDescent="0.45">
      <c r="A368" s="406">
        <v>46</v>
      </c>
      <c r="B368" s="425" t="str">
        <f t="shared" si="20"/>
        <v/>
      </c>
      <c r="C368" s="426" t="str">
        <f ca="1">TEXT(IFERROR(INDEX('Overview - Section A'!$A$45:$A$52,MATCH(G368,'Overview - Section A'!$U$45:$U$52,0)),""),"d-mmm-yy") &amp;" to " &amp; TEXT(IFERROR(INDEX('Overview - Section A'!$E$45:$E$52,MATCH(G368,'Overview - Section A'!$U$45:$U$52,0)),""),"d-mmm-yy")</f>
        <v>1-ene-23 to 31-dic-23</v>
      </c>
      <c r="D368" s="514"/>
      <c r="E368" s="514"/>
      <c r="F368" s="515"/>
      <c r="G368" s="516" t="s">
        <v>435</v>
      </c>
      <c r="H368" s="517"/>
      <c r="I368" s="516" t="b">
        <f t="shared" si="21"/>
        <v>1</v>
      </c>
      <c r="J368" s="516" t="b">
        <f t="shared" si="22"/>
        <v>0</v>
      </c>
      <c r="K368" s="516" t="str">
        <f t="shared" si="23"/>
        <v>a1N36000002QfNREA0</v>
      </c>
      <c r="L368" s="518" t="s">
        <v>1176</v>
      </c>
      <c r="M368" s="514"/>
      <c r="N368" s="514"/>
      <c r="O368" s="47"/>
      <c r="AM368" s="6"/>
      <c r="AN368" s="6"/>
    </row>
    <row r="369" spans="1:40" ht="285.45" x14ac:dyDescent="0.45">
      <c r="A369" s="406">
        <v>46</v>
      </c>
      <c r="B369" s="425" t="str">
        <f t="shared" si="20"/>
        <v/>
      </c>
      <c r="C369" s="426" t="str">
        <f ca="1">TEXT(IFERROR(INDEX('Overview - Section A'!$A$45:$A$52,MATCH(G369,'Overview - Section A'!$U$45:$U$52,0)),""),"d-mmm-yy") &amp;" to " &amp; TEXT(IFERROR(INDEX('Overview - Section A'!$E$45:$E$52,MATCH(G369,'Overview - Section A'!$U$45:$U$52,0)),""),"d-mmm-yy")</f>
        <v>1-ene-24 to 31-dic-24</v>
      </c>
      <c r="D369" s="514"/>
      <c r="E369" s="514"/>
      <c r="F369" s="515"/>
      <c r="G369" s="516" t="s">
        <v>437</v>
      </c>
      <c r="H369" s="517"/>
      <c r="I369" s="516" t="b">
        <f t="shared" si="21"/>
        <v>1</v>
      </c>
      <c r="J369" s="516" t="b">
        <f t="shared" si="22"/>
        <v>0</v>
      </c>
      <c r="K369" s="516" t="str">
        <f t="shared" si="23"/>
        <v>a1N36000002QfNREA0</v>
      </c>
      <c r="L369" s="518" t="s">
        <v>1177</v>
      </c>
      <c r="M369" s="514"/>
      <c r="N369" s="514"/>
      <c r="O369" s="47"/>
      <c r="AM369" s="6"/>
      <c r="AN369" s="6"/>
    </row>
    <row r="370" spans="1:40" ht="285.45" x14ac:dyDescent="0.45">
      <c r="A370" s="406">
        <v>47</v>
      </c>
      <c r="B370" s="425" t="str">
        <f t="shared" si="20"/>
        <v/>
      </c>
      <c r="C370" s="426" t="str">
        <f ca="1">TEXT(IFERROR(INDEX('Overview - Section A'!$A$45:$A$52,MATCH(G370,'Overview - Section A'!$U$45:$U$52,0)),""),"d-mmm-yy") &amp;" to " &amp; TEXT(IFERROR(INDEX('Overview - Section A'!$E$45:$E$52,MATCH(G370,'Overview - Section A'!$U$45:$U$52,0)),""),"d-mmm-yy")</f>
        <v>1-ene-19 to 31-dic-19</v>
      </c>
      <c r="D370" s="514"/>
      <c r="E370" s="514"/>
      <c r="F370" s="515"/>
      <c r="G370" s="516" t="s">
        <v>427</v>
      </c>
      <c r="H370" s="517"/>
      <c r="I370" s="516" t="b">
        <f t="shared" si="21"/>
        <v>1</v>
      </c>
      <c r="J370" s="516" t="b">
        <f t="shared" si="22"/>
        <v>0</v>
      </c>
      <c r="K370" s="516" t="str">
        <f t="shared" si="23"/>
        <v>a1N36000002QfNSEA0</v>
      </c>
      <c r="L370" s="518" t="s">
        <v>1178</v>
      </c>
      <c r="M370" s="514"/>
      <c r="N370" s="514"/>
      <c r="O370" s="47"/>
      <c r="AM370" s="6"/>
      <c r="AN370" s="6"/>
    </row>
    <row r="371" spans="1:40" ht="285.45" x14ac:dyDescent="0.45">
      <c r="A371" s="406">
        <v>47</v>
      </c>
      <c r="B371" s="425" t="str">
        <f t="shared" si="20"/>
        <v/>
      </c>
      <c r="C371" s="426" t="str">
        <f ca="1">TEXT(IFERROR(INDEX('Overview - Section A'!$A$45:$A$52,MATCH(G371,'Overview - Section A'!$U$45:$U$52,0)),""),"d-mmm-yy") &amp;" to " &amp; TEXT(IFERROR(INDEX('Overview - Section A'!$E$45:$E$52,MATCH(G371,'Overview - Section A'!$U$45:$U$52,0)),""),"d-mmm-yy")</f>
        <v>1-ene-20 to 31-dic-20</v>
      </c>
      <c r="D371" s="514"/>
      <c r="E371" s="514"/>
      <c r="F371" s="515"/>
      <c r="G371" s="516" t="s">
        <v>429</v>
      </c>
      <c r="H371" s="517"/>
      <c r="I371" s="516" t="b">
        <f t="shared" si="21"/>
        <v>1</v>
      </c>
      <c r="J371" s="516" t="b">
        <f t="shared" si="22"/>
        <v>0</v>
      </c>
      <c r="K371" s="516" t="str">
        <f t="shared" si="23"/>
        <v>a1N36000002QfNSEA0</v>
      </c>
      <c r="L371" s="518" t="s">
        <v>1179</v>
      </c>
      <c r="M371" s="514"/>
      <c r="N371" s="514"/>
      <c r="O371" s="47"/>
      <c r="AM371" s="6"/>
      <c r="AN371" s="6"/>
    </row>
    <row r="372" spans="1:40" ht="285.45" x14ac:dyDescent="0.45">
      <c r="A372" s="406">
        <v>47</v>
      </c>
      <c r="B372" s="425" t="str">
        <f t="shared" si="20"/>
        <v/>
      </c>
      <c r="C372" s="426" t="str">
        <f ca="1">TEXT(IFERROR(INDEX('Overview - Section A'!$A$45:$A$52,MATCH(G372,'Overview - Section A'!$U$45:$U$52,0)),""),"d-mmm-yy") &amp;" to " &amp; TEXT(IFERROR(INDEX('Overview - Section A'!$E$45:$E$52,MATCH(G372,'Overview - Section A'!$U$45:$U$52,0)),""),"d-mmm-yy")</f>
        <v>1-ene-21 to 31-dic-21</v>
      </c>
      <c r="D372" s="514"/>
      <c r="E372" s="514"/>
      <c r="F372" s="515"/>
      <c r="G372" s="516" t="s">
        <v>431</v>
      </c>
      <c r="H372" s="517"/>
      <c r="I372" s="516" t="b">
        <f t="shared" si="21"/>
        <v>1</v>
      </c>
      <c r="J372" s="516" t="b">
        <f t="shared" si="22"/>
        <v>0</v>
      </c>
      <c r="K372" s="516" t="str">
        <f t="shared" si="23"/>
        <v>a1N36000002QfNSEA0</v>
      </c>
      <c r="L372" s="518" t="s">
        <v>1180</v>
      </c>
      <c r="M372" s="514"/>
      <c r="N372" s="514"/>
      <c r="O372" s="47"/>
      <c r="AM372" s="6"/>
      <c r="AN372" s="6"/>
    </row>
    <row r="373" spans="1:40" ht="285.45" x14ac:dyDescent="0.45">
      <c r="A373" s="406">
        <v>47</v>
      </c>
      <c r="B373" s="425" t="str">
        <f t="shared" si="20"/>
        <v/>
      </c>
      <c r="C373" s="426" t="str">
        <f ca="1">TEXT(IFERROR(INDEX('Overview - Section A'!$A$45:$A$52,MATCH(G373,'Overview - Section A'!$U$45:$U$52,0)),""),"d-mmm-yy") &amp;" to " &amp; TEXT(IFERROR(INDEX('Overview - Section A'!$E$45:$E$52,MATCH(G373,'Overview - Section A'!$U$45:$U$52,0)),""),"d-mmm-yy")</f>
        <v>1-ene-22 to 31-dic-22</v>
      </c>
      <c r="D373" s="514"/>
      <c r="E373" s="514"/>
      <c r="F373" s="515"/>
      <c r="G373" s="516" t="s">
        <v>433</v>
      </c>
      <c r="H373" s="517"/>
      <c r="I373" s="516" t="b">
        <f t="shared" si="21"/>
        <v>1</v>
      </c>
      <c r="J373" s="516" t="b">
        <f t="shared" si="22"/>
        <v>0</v>
      </c>
      <c r="K373" s="516" t="str">
        <f t="shared" si="23"/>
        <v>a1N36000002QfNSEA0</v>
      </c>
      <c r="L373" s="518" t="s">
        <v>1181</v>
      </c>
      <c r="M373" s="514"/>
      <c r="N373" s="514"/>
      <c r="O373" s="47"/>
      <c r="AM373" s="6"/>
      <c r="AN373" s="6"/>
    </row>
    <row r="374" spans="1:40" ht="285.45" x14ac:dyDescent="0.45">
      <c r="A374" s="406">
        <v>47</v>
      </c>
      <c r="B374" s="425" t="str">
        <f t="shared" si="20"/>
        <v/>
      </c>
      <c r="C374" s="426" t="str">
        <f ca="1">TEXT(IFERROR(INDEX('Overview - Section A'!$A$45:$A$52,MATCH(G374,'Overview - Section A'!$U$45:$U$52,0)),""),"d-mmm-yy") &amp;" to " &amp; TEXT(IFERROR(INDEX('Overview - Section A'!$E$45:$E$52,MATCH(G374,'Overview - Section A'!$U$45:$U$52,0)),""),"d-mmm-yy")</f>
        <v>1-ene-23 to 31-dic-23</v>
      </c>
      <c r="D374" s="514"/>
      <c r="E374" s="514"/>
      <c r="F374" s="515"/>
      <c r="G374" s="516" t="s">
        <v>435</v>
      </c>
      <c r="H374" s="517"/>
      <c r="I374" s="516" t="b">
        <f t="shared" si="21"/>
        <v>1</v>
      </c>
      <c r="J374" s="516" t="b">
        <f t="shared" si="22"/>
        <v>0</v>
      </c>
      <c r="K374" s="516" t="str">
        <f t="shared" si="23"/>
        <v>a1N36000002QfNSEA0</v>
      </c>
      <c r="L374" s="518" t="s">
        <v>1182</v>
      </c>
      <c r="M374" s="514"/>
      <c r="N374" s="514"/>
      <c r="O374" s="47"/>
      <c r="AM374" s="6"/>
      <c r="AN374" s="6"/>
    </row>
    <row r="375" spans="1:40" ht="285.45" x14ac:dyDescent="0.45">
      <c r="A375" s="406">
        <v>47</v>
      </c>
      <c r="B375" s="425" t="str">
        <f t="shared" si="20"/>
        <v/>
      </c>
      <c r="C375" s="426" t="str">
        <f ca="1">TEXT(IFERROR(INDEX('Overview - Section A'!$A$45:$A$52,MATCH(G375,'Overview - Section A'!$U$45:$U$52,0)),""),"d-mmm-yy") &amp;" to " &amp; TEXT(IFERROR(INDEX('Overview - Section A'!$E$45:$E$52,MATCH(G375,'Overview - Section A'!$U$45:$U$52,0)),""),"d-mmm-yy")</f>
        <v>1-ene-24 to 31-dic-24</v>
      </c>
      <c r="D375" s="514"/>
      <c r="E375" s="514"/>
      <c r="F375" s="515"/>
      <c r="G375" s="516" t="s">
        <v>437</v>
      </c>
      <c r="H375" s="517"/>
      <c r="I375" s="516" t="b">
        <f t="shared" si="21"/>
        <v>1</v>
      </c>
      <c r="J375" s="516" t="b">
        <f t="shared" si="22"/>
        <v>0</v>
      </c>
      <c r="K375" s="516" t="str">
        <f t="shared" si="23"/>
        <v>a1N36000002QfNSEA0</v>
      </c>
      <c r="L375" s="518" t="s">
        <v>1183</v>
      </c>
      <c r="M375" s="514"/>
      <c r="N375" s="514"/>
      <c r="O375" s="47"/>
      <c r="AM375" s="6"/>
      <c r="AN375" s="6"/>
    </row>
    <row r="376" spans="1:40" ht="285.45" x14ac:dyDescent="0.45">
      <c r="A376" s="406">
        <v>48</v>
      </c>
      <c r="B376" s="425" t="str">
        <f t="shared" si="20"/>
        <v/>
      </c>
      <c r="C376" s="426" t="str">
        <f ca="1">TEXT(IFERROR(INDEX('Overview - Section A'!$A$45:$A$52,MATCH(G376,'Overview - Section A'!$U$45:$U$52,0)),""),"d-mmm-yy") &amp;" to " &amp; TEXT(IFERROR(INDEX('Overview - Section A'!$E$45:$E$52,MATCH(G376,'Overview - Section A'!$U$45:$U$52,0)),""),"d-mmm-yy")</f>
        <v>1-ene-19 to 31-dic-19</v>
      </c>
      <c r="D376" s="514"/>
      <c r="E376" s="514"/>
      <c r="F376" s="515"/>
      <c r="G376" s="516" t="s">
        <v>427</v>
      </c>
      <c r="H376" s="517"/>
      <c r="I376" s="516" t="b">
        <f t="shared" si="21"/>
        <v>1</v>
      </c>
      <c r="J376" s="516" t="b">
        <f t="shared" si="22"/>
        <v>0</v>
      </c>
      <c r="K376" s="516" t="str">
        <f t="shared" si="23"/>
        <v>a1N36000002QfNTEA0</v>
      </c>
      <c r="L376" s="518" t="s">
        <v>1184</v>
      </c>
      <c r="M376" s="514"/>
      <c r="N376" s="514"/>
      <c r="O376" s="47"/>
      <c r="AM376" s="6"/>
      <c r="AN376" s="6"/>
    </row>
    <row r="377" spans="1:40" ht="285.45" x14ac:dyDescent="0.45">
      <c r="A377" s="406">
        <v>48</v>
      </c>
      <c r="B377" s="425" t="str">
        <f t="shared" si="20"/>
        <v/>
      </c>
      <c r="C377" s="426" t="str">
        <f ca="1">TEXT(IFERROR(INDEX('Overview - Section A'!$A$45:$A$52,MATCH(G377,'Overview - Section A'!$U$45:$U$52,0)),""),"d-mmm-yy") &amp;" to " &amp; TEXT(IFERROR(INDEX('Overview - Section A'!$E$45:$E$52,MATCH(G377,'Overview - Section A'!$U$45:$U$52,0)),""),"d-mmm-yy")</f>
        <v>1-ene-20 to 31-dic-20</v>
      </c>
      <c r="D377" s="514"/>
      <c r="E377" s="514"/>
      <c r="F377" s="515"/>
      <c r="G377" s="516" t="s">
        <v>429</v>
      </c>
      <c r="H377" s="517"/>
      <c r="I377" s="516" t="b">
        <f t="shared" si="21"/>
        <v>1</v>
      </c>
      <c r="J377" s="516" t="b">
        <f t="shared" si="22"/>
        <v>0</v>
      </c>
      <c r="K377" s="516" t="str">
        <f t="shared" si="23"/>
        <v>a1N36000002QfNTEA0</v>
      </c>
      <c r="L377" s="518" t="s">
        <v>1185</v>
      </c>
      <c r="M377" s="514"/>
      <c r="N377" s="514"/>
      <c r="O377" s="47"/>
      <c r="AM377" s="6"/>
      <c r="AN377" s="6"/>
    </row>
    <row r="378" spans="1:40" ht="285.45" x14ac:dyDescent="0.45">
      <c r="A378" s="406">
        <v>48</v>
      </c>
      <c r="B378" s="425" t="str">
        <f t="shared" si="20"/>
        <v/>
      </c>
      <c r="C378" s="426" t="str">
        <f ca="1">TEXT(IFERROR(INDEX('Overview - Section A'!$A$45:$A$52,MATCH(G378,'Overview - Section A'!$U$45:$U$52,0)),""),"d-mmm-yy") &amp;" to " &amp; TEXT(IFERROR(INDEX('Overview - Section A'!$E$45:$E$52,MATCH(G378,'Overview - Section A'!$U$45:$U$52,0)),""),"d-mmm-yy")</f>
        <v>1-ene-21 to 31-dic-21</v>
      </c>
      <c r="D378" s="514"/>
      <c r="E378" s="514"/>
      <c r="F378" s="515"/>
      <c r="G378" s="516" t="s">
        <v>431</v>
      </c>
      <c r="H378" s="517"/>
      <c r="I378" s="516" t="b">
        <f t="shared" si="21"/>
        <v>1</v>
      </c>
      <c r="J378" s="516" t="b">
        <f t="shared" si="22"/>
        <v>0</v>
      </c>
      <c r="K378" s="516" t="str">
        <f t="shared" si="23"/>
        <v>a1N36000002QfNTEA0</v>
      </c>
      <c r="L378" s="518" t="s">
        <v>1186</v>
      </c>
      <c r="M378" s="514"/>
      <c r="N378" s="514"/>
      <c r="O378" s="47"/>
      <c r="AM378" s="6"/>
      <c r="AN378" s="6"/>
    </row>
    <row r="379" spans="1:40" ht="285.45" x14ac:dyDescent="0.45">
      <c r="A379" s="406">
        <v>48</v>
      </c>
      <c r="B379" s="425" t="str">
        <f t="shared" si="20"/>
        <v/>
      </c>
      <c r="C379" s="426" t="str">
        <f ca="1">TEXT(IFERROR(INDEX('Overview - Section A'!$A$45:$A$52,MATCH(G379,'Overview - Section A'!$U$45:$U$52,0)),""),"d-mmm-yy") &amp;" to " &amp; TEXT(IFERROR(INDEX('Overview - Section A'!$E$45:$E$52,MATCH(G379,'Overview - Section A'!$U$45:$U$52,0)),""),"d-mmm-yy")</f>
        <v>1-ene-22 to 31-dic-22</v>
      </c>
      <c r="D379" s="514"/>
      <c r="E379" s="514"/>
      <c r="F379" s="515"/>
      <c r="G379" s="516" t="s">
        <v>433</v>
      </c>
      <c r="H379" s="517"/>
      <c r="I379" s="516" t="b">
        <f t="shared" si="21"/>
        <v>1</v>
      </c>
      <c r="J379" s="516" t="b">
        <f t="shared" si="22"/>
        <v>0</v>
      </c>
      <c r="K379" s="516" t="str">
        <f t="shared" si="23"/>
        <v>a1N36000002QfNTEA0</v>
      </c>
      <c r="L379" s="518" t="s">
        <v>1187</v>
      </c>
      <c r="M379" s="514"/>
      <c r="N379" s="514"/>
      <c r="O379" s="47"/>
      <c r="AM379" s="6"/>
      <c r="AN379" s="6"/>
    </row>
    <row r="380" spans="1:40" ht="285.45" x14ac:dyDescent="0.45">
      <c r="A380" s="406">
        <v>48</v>
      </c>
      <c r="B380" s="425" t="str">
        <f t="shared" si="20"/>
        <v/>
      </c>
      <c r="C380" s="426" t="str">
        <f ca="1">TEXT(IFERROR(INDEX('Overview - Section A'!$A$45:$A$52,MATCH(G380,'Overview - Section A'!$U$45:$U$52,0)),""),"d-mmm-yy") &amp;" to " &amp; TEXT(IFERROR(INDEX('Overview - Section A'!$E$45:$E$52,MATCH(G380,'Overview - Section A'!$U$45:$U$52,0)),""),"d-mmm-yy")</f>
        <v>1-ene-23 to 31-dic-23</v>
      </c>
      <c r="D380" s="514"/>
      <c r="E380" s="514"/>
      <c r="F380" s="515"/>
      <c r="G380" s="516" t="s">
        <v>435</v>
      </c>
      <c r="H380" s="517"/>
      <c r="I380" s="516" t="b">
        <f t="shared" si="21"/>
        <v>1</v>
      </c>
      <c r="J380" s="516" t="b">
        <f t="shared" si="22"/>
        <v>0</v>
      </c>
      <c r="K380" s="516" t="str">
        <f t="shared" si="23"/>
        <v>a1N36000002QfNTEA0</v>
      </c>
      <c r="L380" s="518" t="s">
        <v>1188</v>
      </c>
      <c r="M380" s="514"/>
      <c r="N380" s="514"/>
      <c r="O380" s="47"/>
      <c r="AM380" s="6"/>
      <c r="AN380" s="6"/>
    </row>
    <row r="381" spans="1:40" ht="285.45" x14ac:dyDescent="0.45">
      <c r="A381" s="406">
        <v>48</v>
      </c>
      <c r="B381" s="425" t="str">
        <f t="shared" si="20"/>
        <v/>
      </c>
      <c r="C381" s="426" t="str">
        <f ca="1">TEXT(IFERROR(INDEX('Overview - Section A'!$A$45:$A$52,MATCH(G381,'Overview - Section A'!$U$45:$U$52,0)),""),"d-mmm-yy") &amp;" to " &amp; TEXT(IFERROR(INDEX('Overview - Section A'!$E$45:$E$52,MATCH(G381,'Overview - Section A'!$U$45:$U$52,0)),""),"d-mmm-yy")</f>
        <v>1-ene-24 to 31-dic-24</v>
      </c>
      <c r="D381" s="514"/>
      <c r="E381" s="514"/>
      <c r="F381" s="515"/>
      <c r="G381" s="516" t="s">
        <v>437</v>
      </c>
      <c r="H381" s="517"/>
      <c r="I381" s="516" t="b">
        <f t="shared" si="21"/>
        <v>1</v>
      </c>
      <c r="J381" s="516" t="b">
        <f t="shared" si="22"/>
        <v>0</v>
      </c>
      <c r="K381" s="516" t="str">
        <f t="shared" si="23"/>
        <v>a1N36000002QfNTEA0</v>
      </c>
      <c r="L381" s="518" t="s">
        <v>1189</v>
      </c>
      <c r="M381" s="514"/>
      <c r="N381" s="514"/>
      <c r="O381" s="47"/>
      <c r="AM381" s="6"/>
      <c r="AN381" s="6"/>
    </row>
    <row r="382" spans="1:40" ht="285.45" x14ac:dyDescent="0.45">
      <c r="A382" s="406">
        <v>49</v>
      </c>
      <c r="B382" s="425" t="str">
        <f t="shared" si="20"/>
        <v/>
      </c>
      <c r="C382" s="426" t="str">
        <f ca="1">TEXT(IFERROR(INDEX('Overview - Section A'!$A$45:$A$52,MATCH(G382,'Overview - Section A'!$U$45:$U$52,0)),""),"d-mmm-yy") &amp;" to " &amp; TEXT(IFERROR(INDEX('Overview - Section A'!$E$45:$E$52,MATCH(G382,'Overview - Section A'!$U$45:$U$52,0)),""),"d-mmm-yy")</f>
        <v>1-ene-19 to 31-dic-19</v>
      </c>
      <c r="D382" s="514"/>
      <c r="E382" s="514"/>
      <c r="F382" s="515"/>
      <c r="G382" s="516" t="s">
        <v>427</v>
      </c>
      <c r="H382" s="517"/>
      <c r="I382" s="516" t="b">
        <f t="shared" si="21"/>
        <v>1</v>
      </c>
      <c r="J382" s="516" t="b">
        <f t="shared" si="22"/>
        <v>0</v>
      </c>
      <c r="K382" s="516" t="str">
        <f t="shared" si="23"/>
        <v>a1N36000002QfNUEA0</v>
      </c>
      <c r="L382" s="518" t="s">
        <v>1190</v>
      </c>
      <c r="M382" s="514"/>
      <c r="N382" s="514"/>
      <c r="O382" s="47"/>
      <c r="AM382" s="6"/>
      <c r="AN382" s="6"/>
    </row>
    <row r="383" spans="1:40" ht="285.45" x14ac:dyDescent="0.45">
      <c r="A383" s="406">
        <v>49</v>
      </c>
      <c r="B383" s="425" t="str">
        <f t="shared" si="20"/>
        <v/>
      </c>
      <c r="C383" s="426" t="str">
        <f ca="1">TEXT(IFERROR(INDEX('Overview - Section A'!$A$45:$A$52,MATCH(G383,'Overview - Section A'!$U$45:$U$52,0)),""),"d-mmm-yy") &amp;" to " &amp; TEXT(IFERROR(INDEX('Overview - Section A'!$E$45:$E$52,MATCH(G383,'Overview - Section A'!$U$45:$U$52,0)),""),"d-mmm-yy")</f>
        <v>1-ene-20 to 31-dic-20</v>
      </c>
      <c r="D383" s="514"/>
      <c r="E383" s="514"/>
      <c r="F383" s="515"/>
      <c r="G383" s="516" t="s">
        <v>429</v>
      </c>
      <c r="H383" s="517"/>
      <c r="I383" s="516" t="b">
        <f t="shared" si="21"/>
        <v>1</v>
      </c>
      <c r="J383" s="516" t="b">
        <f t="shared" si="22"/>
        <v>0</v>
      </c>
      <c r="K383" s="516" t="str">
        <f t="shared" si="23"/>
        <v>a1N36000002QfNUEA0</v>
      </c>
      <c r="L383" s="518" t="s">
        <v>1191</v>
      </c>
      <c r="M383" s="514"/>
      <c r="N383" s="514"/>
      <c r="O383" s="47"/>
      <c r="AM383" s="6"/>
      <c r="AN383" s="6"/>
    </row>
    <row r="384" spans="1:40" ht="285.45" x14ac:dyDescent="0.45">
      <c r="A384" s="406">
        <v>49</v>
      </c>
      <c r="B384" s="425" t="str">
        <f t="shared" si="20"/>
        <v/>
      </c>
      <c r="C384" s="426" t="str">
        <f ca="1">TEXT(IFERROR(INDEX('Overview - Section A'!$A$45:$A$52,MATCH(G384,'Overview - Section A'!$U$45:$U$52,0)),""),"d-mmm-yy") &amp;" to " &amp; TEXT(IFERROR(INDEX('Overview - Section A'!$E$45:$E$52,MATCH(G384,'Overview - Section A'!$U$45:$U$52,0)),""),"d-mmm-yy")</f>
        <v>1-ene-21 to 31-dic-21</v>
      </c>
      <c r="D384" s="514"/>
      <c r="E384" s="514"/>
      <c r="F384" s="515"/>
      <c r="G384" s="516" t="s">
        <v>431</v>
      </c>
      <c r="H384" s="517"/>
      <c r="I384" s="516" t="b">
        <f t="shared" si="21"/>
        <v>1</v>
      </c>
      <c r="J384" s="516" t="b">
        <f t="shared" si="22"/>
        <v>0</v>
      </c>
      <c r="K384" s="516" t="str">
        <f t="shared" si="23"/>
        <v>a1N36000002QfNUEA0</v>
      </c>
      <c r="L384" s="518" t="s">
        <v>1192</v>
      </c>
      <c r="M384" s="514"/>
      <c r="N384" s="514"/>
      <c r="O384" s="47"/>
      <c r="AM384" s="6"/>
      <c r="AN384" s="6"/>
    </row>
    <row r="385" spans="1:40" ht="285.45" x14ac:dyDescent="0.45">
      <c r="A385" s="406">
        <v>49</v>
      </c>
      <c r="B385" s="425" t="str">
        <f t="shared" si="20"/>
        <v/>
      </c>
      <c r="C385" s="426" t="str">
        <f ca="1">TEXT(IFERROR(INDEX('Overview - Section A'!$A$45:$A$52,MATCH(G385,'Overview - Section A'!$U$45:$U$52,0)),""),"d-mmm-yy") &amp;" to " &amp; TEXT(IFERROR(INDEX('Overview - Section A'!$E$45:$E$52,MATCH(G385,'Overview - Section A'!$U$45:$U$52,0)),""),"d-mmm-yy")</f>
        <v>1-ene-22 to 31-dic-22</v>
      </c>
      <c r="D385" s="514"/>
      <c r="E385" s="514"/>
      <c r="F385" s="515"/>
      <c r="G385" s="516" t="s">
        <v>433</v>
      </c>
      <c r="H385" s="517"/>
      <c r="I385" s="516" t="b">
        <f t="shared" si="21"/>
        <v>1</v>
      </c>
      <c r="J385" s="516" t="b">
        <f t="shared" si="22"/>
        <v>0</v>
      </c>
      <c r="K385" s="516" t="str">
        <f t="shared" si="23"/>
        <v>a1N36000002QfNUEA0</v>
      </c>
      <c r="L385" s="518" t="s">
        <v>1193</v>
      </c>
      <c r="M385" s="514"/>
      <c r="N385" s="514"/>
      <c r="O385" s="47"/>
      <c r="AM385" s="6"/>
      <c r="AN385" s="6"/>
    </row>
    <row r="386" spans="1:40" ht="285.45" x14ac:dyDescent="0.45">
      <c r="A386" s="406">
        <v>49</v>
      </c>
      <c r="B386" s="425" t="str">
        <f t="shared" si="20"/>
        <v/>
      </c>
      <c r="C386" s="426" t="str">
        <f ca="1">TEXT(IFERROR(INDEX('Overview - Section A'!$A$45:$A$52,MATCH(G386,'Overview - Section A'!$U$45:$U$52,0)),""),"d-mmm-yy") &amp;" to " &amp; TEXT(IFERROR(INDEX('Overview - Section A'!$E$45:$E$52,MATCH(G386,'Overview - Section A'!$U$45:$U$52,0)),""),"d-mmm-yy")</f>
        <v>1-ene-23 to 31-dic-23</v>
      </c>
      <c r="D386" s="514"/>
      <c r="E386" s="514"/>
      <c r="F386" s="515"/>
      <c r="G386" s="516" t="s">
        <v>435</v>
      </c>
      <c r="H386" s="517"/>
      <c r="I386" s="516" t="b">
        <f t="shared" si="21"/>
        <v>1</v>
      </c>
      <c r="J386" s="516" t="b">
        <f t="shared" si="22"/>
        <v>0</v>
      </c>
      <c r="K386" s="516" t="str">
        <f t="shared" si="23"/>
        <v>a1N36000002QfNUEA0</v>
      </c>
      <c r="L386" s="518" t="s">
        <v>1194</v>
      </c>
      <c r="M386" s="514"/>
      <c r="N386" s="514"/>
      <c r="O386" s="47"/>
      <c r="AM386" s="6"/>
      <c r="AN386" s="6"/>
    </row>
    <row r="387" spans="1:40" ht="285.45" x14ac:dyDescent="0.45">
      <c r="A387" s="406">
        <v>49</v>
      </c>
      <c r="B387" s="425" t="str">
        <f t="shared" si="20"/>
        <v/>
      </c>
      <c r="C387" s="426" t="str">
        <f ca="1">TEXT(IFERROR(INDEX('Overview - Section A'!$A$45:$A$52,MATCH(G387,'Overview - Section A'!$U$45:$U$52,0)),""),"d-mmm-yy") &amp;" to " &amp; TEXT(IFERROR(INDEX('Overview - Section A'!$E$45:$E$52,MATCH(G387,'Overview - Section A'!$U$45:$U$52,0)),""),"d-mmm-yy")</f>
        <v>1-ene-24 to 31-dic-24</v>
      </c>
      <c r="D387" s="514"/>
      <c r="E387" s="514"/>
      <c r="F387" s="515"/>
      <c r="G387" s="516" t="s">
        <v>437</v>
      </c>
      <c r="H387" s="517"/>
      <c r="I387" s="516" t="b">
        <f t="shared" si="21"/>
        <v>1</v>
      </c>
      <c r="J387" s="516" t="b">
        <f t="shared" si="22"/>
        <v>0</v>
      </c>
      <c r="K387" s="516" t="str">
        <f t="shared" si="23"/>
        <v>a1N36000002QfNUEA0</v>
      </c>
      <c r="L387" s="518" t="s">
        <v>1195</v>
      </c>
      <c r="M387" s="514"/>
      <c r="N387" s="514"/>
      <c r="O387" s="47"/>
      <c r="AM387" s="6"/>
      <c r="AN387" s="6"/>
    </row>
    <row r="388" spans="1:40" ht="285.45" x14ac:dyDescent="0.45">
      <c r="A388" s="406">
        <v>50</v>
      </c>
      <c r="B388" s="425" t="str">
        <f t="shared" si="20"/>
        <v/>
      </c>
      <c r="C388" s="426" t="str">
        <f ca="1">TEXT(IFERROR(INDEX('Overview - Section A'!$A$45:$A$52,MATCH(G388,'Overview - Section A'!$U$45:$U$52,0)),""),"d-mmm-yy") &amp;" to " &amp; TEXT(IFERROR(INDEX('Overview - Section A'!$E$45:$E$52,MATCH(G388,'Overview - Section A'!$U$45:$U$52,0)),""),"d-mmm-yy")</f>
        <v>1-ene-19 to 31-dic-19</v>
      </c>
      <c r="D388" s="514"/>
      <c r="E388" s="514"/>
      <c r="F388" s="515"/>
      <c r="G388" s="516" t="s">
        <v>427</v>
      </c>
      <c r="H388" s="517"/>
      <c r="I388" s="516" t="b">
        <f t="shared" si="21"/>
        <v>1</v>
      </c>
      <c r="J388" s="516" t="b">
        <f t="shared" si="22"/>
        <v>0</v>
      </c>
      <c r="K388" s="516" t="str">
        <f t="shared" si="23"/>
        <v>a1N36000002QfNVEA0</v>
      </c>
      <c r="L388" s="518" t="s">
        <v>1196</v>
      </c>
      <c r="M388" s="514"/>
      <c r="N388" s="514"/>
      <c r="O388" s="47"/>
      <c r="AM388" s="6"/>
      <c r="AN388" s="6"/>
    </row>
    <row r="389" spans="1:40" ht="285.45" x14ac:dyDescent="0.45">
      <c r="A389" s="406">
        <v>50</v>
      </c>
      <c r="B389" s="425" t="str">
        <f t="shared" si="20"/>
        <v/>
      </c>
      <c r="C389" s="426" t="str">
        <f ca="1">TEXT(IFERROR(INDEX('Overview - Section A'!$A$45:$A$52,MATCH(G389,'Overview - Section A'!$U$45:$U$52,0)),""),"d-mmm-yy") &amp;" to " &amp; TEXT(IFERROR(INDEX('Overview - Section A'!$E$45:$E$52,MATCH(G389,'Overview - Section A'!$U$45:$U$52,0)),""),"d-mmm-yy")</f>
        <v>1-ene-20 to 31-dic-20</v>
      </c>
      <c r="D389" s="514"/>
      <c r="E389" s="514"/>
      <c r="F389" s="515"/>
      <c r="G389" s="516" t="s">
        <v>429</v>
      </c>
      <c r="H389" s="517"/>
      <c r="I389" s="516" t="b">
        <f t="shared" si="21"/>
        <v>1</v>
      </c>
      <c r="J389" s="516" t="b">
        <f t="shared" si="22"/>
        <v>0</v>
      </c>
      <c r="K389" s="516" t="str">
        <f t="shared" si="23"/>
        <v>a1N36000002QfNVEA0</v>
      </c>
      <c r="L389" s="518" t="s">
        <v>1197</v>
      </c>
      <c r="M389" s="514"/>
      <c r="N389" s="514"/>
      <c r="O389" s="47"/>
      <c r="AM389" s="6"/>
      <c r="AN389" s="6"/>
    </row>
    <row r="390" spans="1:40" ht="285.45" x14ac:dyDescent="0.45">
      <c r="A390" s="406">
        <v>50</v>
      </c>
      <c r="B390" s="425" t="str">
        <f t="shared" si="20"/>
        <v/>
      </c>
      <c r="C390" s="426" t="str">
        <f ca="1">TEXT(IFERROR(INDEX('Overview - Section A'!$A$45:$A$52,MATCH(G390,'Overview - Section A'!$U$45:$U$52,0)),""),"d-mmm-yy") &amp;" to " &amp; TEXT(IFERROR(INDEX('Overview - Section A'!$E$45:$E$52,MATCH(G390,'Overview - Section A'!$U$45:$U$52,0)),""),"d-mmm-yy")</f>
        <v>1-ene-21 to 31-dic-21</v>
      </c>
      <c r="D390" s="514"/>
      <c r="E390" s="514"/>
      <c r="F390" s="515"/>
      <c r="G390" s="516" t="s">
        <v>431</v>
      </c>
      <c r="H390" s="517"/>
      <c r="I390" s="516" t="b">
        <f t="shared" si="21"/>
        <v>1</v>
      </c>
      <c r="J390" s="516" t="b">
        <f t="shared" si="22"/>
        <v>0</v>
      </c>
      <c r="K390" s="516" t="str">
        <f t="shared" si="23"/>
        <v>a1N36000002QfNVEA0</v>
      </c>
      <c r="L390" s="518" t="s">
        <v>1198</v>
      </c>
      <c r="M390" s="514"/>
      <c r="N390" s="514"/>
      <c r="O390" s="47"/>
      <c r="AM390" s="6"/>
      <c r="AN390" s="6"/>
    </row>
    <row r="391" spans="1:40" ht="285.45" x14ac:dyDescent="0.45">
      <c r="A391" s="406">
        <v>50</v>
      </c>
      <c r="B391" s="425" t="str">
        <f t="shared" si="20"/>
        <v/>
      </c>
      <c r="C391" s="426" t="str">
        <f ca="1">TEXT(IFERROR(INDEX('Overview - Section A'!$A$45:$A$52,MATCH(G391,'Overview - Section A'!$U$45:$U$52,0)),""),"d-mmm-yy") &amp;" to " &amp; TEXT(IFERROR(INDEX('Overview - Section A'!$E$45:$E$52,MATCH(G391,'Overview - Section A'!$U$45:$U$52,0)),""),"d-mmm-yy")</f>
        <v>1-ene-22 to 31-dic-22</v>
      </c>
      <c r="D391" s="514"/>
      <c r="E391" s="514"/>
      <c r="F391" s="515"/>
      <c r="G391" s="516" t="s">
        <v>433</v>
      </c>
      <c r="H391" s="517"/>
      <c r="I391" s="516" t="b">
        <f t="shared" si="21"/>
        <v>1</v>
      </c>
      <c r="J391" s="516" t="b">
        <f t="shared" si="22"/>
        <v>0</v>
      </c>
      <c r="K391" s="516" t="str">
        <f t="shared" si="23"/>
        <v>a1N36000002QfNVEA0</v>
      </c>
      <c r="L391" s="518" t="s">
        <v>1199</v>
      </c>
      <c r="M391" s="514"/>
      <c r="N391" s="514"/>
      <c r="O391" s="47"/>
      <c r="AM391" s="6"/>
      <c r="AN391" s="6"/>
    </row>
    <row r="392" spans="1:40" ht="285.45" x14ac:dyDescent="0.45">
      <c r="A392" s="406">
        <v>50</v>
      </c>
      <c r="B392" s="425" t="str">
        <f t="shared" si="20"/>
        <v/>
      </c>
      <c r="C392" s="426" t="str">
        <f ca="1">TEXT(IFERROR(INDEX('Overview - Section A'!$A$45:$A$52,MATCH(G392,'Overview - Section A'!$U$45:$U$52,0)),""),"d-mmm-yy") &amp;" to " &amp; TEXT(IFERROR(INDEX('Overview - Section A'!$E$45:$E$52,MATCH(G392,'Overview - Section A'!$U$45:$U$52,0)),""),"d-mmm-yy")</f>
        <v>1-ene-23 to 31-dic-23</v>
      </c>
      <c r="D392" s="514"/>
      <c r="E392" s="514"/>
      <c r="F392" s="515"/>
      <c r="G392" s="516" t="s">
        <v>435</v>
      </c>
      <c r="H392" s="517"/>
      <c r="I392" s="516" t="b">
        <f t="shared" si="21"/>
        <v>1</v>
      </c>
      <c r="J392" s="516" t="b">
        <f t="shared" si="22"/>
        <v>0</v>
      </c>
      <c r="K392" s="516" t="str">
        <f t="shared" si="23"/>
        <v>a1N36000002QfNVEA0</v>
      </c>
      <c r="L392" s="518" t="s">
        <v>1200</v>
      </c>
      <c r="M392" s="514"/>
      <c r="N392" s="514"/>
      <c r="O392" s="47"/>
      <c r="AM392" s="6"/>
      <c r="AN392" s="6"/>
    </row>
    <row r="393" spans="1:40" ht="285.45" x14ac:dyDescent="0.45">
      <c r="A393" s="406">
        <v>50</v>
      </c>
      <c r="B393" s="425" t="str">
        <f t="shared" si="20"/>
        <v/>
      </c>
      <c r="C393" s="426" t="str">
        <f ca="1">TEXT(IFERROR(INDEX('Overview - Section A'!$A$45:$A$52,MATCH(G393,'Overview - Section A'!$U$45:$U$52,0)),""),"d-mmm-yy") &amp;" to " &amp; TEXT(IFERROR(INDEX('Overview - Section A'!$E$45:$E$52,MATCH(G393,'Overview - Section A'!$U$45:$U$52,0)),""),"d-mmm-yy")</f>
        <v>1-ene-24 to 31-dic-24</v>
      </c>
      <c r="D393" s="514"/>
      <c r="E393" s="514"/>
      <c r="F393" s="515"/>
      <c r="G393" s="516" t="s">
        <v>437</v>
      </c>
      <c r="H393" s="517"/>
      <c r="I393" s="516" t="b">
        <f t="shared" si="21"/>
        <v>1</v>
      </c>
      <c r="J393" s="516" t="b">
        <f t="shared" si="22"/>
        <v>0</v>
      </c>
      <c r="K393" s="516" t="str">
        <f t="shared" si="23"/>
        <v>a1N36000002QfNVEA0</v>
      </c>
      <c r="L393" s="518" t="s">
        <v>1201</v>
      </c>
      <c r="M393" s="514"/>
      <c r="N393" s="514"/>
      <c r="O393" s="47"/>
      <c r="AM393" s="6"/>
      <c r="AN393" s="6"/>
    </row>
    <row r="394" spans="1:40" ht="285.45" x14ac:dyDescent="0.45">
      <c r="A394" s="406">
        <v>51</v>
      </c>
      <c r="B394" s="425" t="str">
        <f t="shared" si="20"/>
        <v/>
      </c>
      <c r="C394" s="426" t="str">
        <f ca="1">TEXT(IFERROR(INDEX('Overview - Section A'!$A$45:$A$52,MATCH(G394,'Overview - Section A'!$U$45:$U$52,0)),""),"d-mmm-yy") &amp;" to " &amp; TEXT(IFERROR(INDEX('Overview - Section A'!$E$45:$E$52,MATCH(G394,'Overview - Section A'!$U$45:$U$52,0)),""),"d-mmm-yy")</f>
        <v>1-ene-19 to 31-dic-19</v>
      </c>
      <c r="D394" s="514"/>
      <c r="E394" s="514"/>
      <c r="F394" s="515"/>
      <c r="G394" s="516" t="s">
        <v>427</v>
      </c>
      <c r="H394" s="517"/>
      <c r="I394" s="516" t="b">
        <f t="shared" si="21"/>
        <v>1</v>
      </c>
      <c r="J394" s="516" t="b">
        <f t="shared" si="22"/>
        <v>0</v>
      </c>
      <c r="K394" s="516" t="str">
        <f t="shared" si="23"/>
        <v>a1N36000002QfNWEA0</v>
      </c>
      <c r="L394" s="518" t="s">
        <v>1202</v>
      </c>
      <c r="M394" s="514"/>
      <c r="N394" s="514"/>
      <c r="O394" s="47"/>
      <c r="AM394" s="6"/>
      <c r="AN394" s="6"/>
    </row>
    <row r="395" spans="1:40" ht="285.45" x14ac:dyDescent="0.45">
      <c r="A395" s="406">
        <v>51</v>
      </c>
      <c r="B395" s="425" t="str">
        <f t="shared" si="20"/>
        <v/>
      </c>
      <c r="C395" s="426" t="str">
        <f ca="1">TEXT(IFERROR(INDEX('Overview - Section A'!$A$45:$A$52,MATCH(G395,'Overview - Section A'!$U$45:$U$52,0)),""),"d-mmm-yy") &amp;" to " &amp; TEXT(IFERROR(INDEX('Overview - Section A'!$E$45:$E$52,MATCH(G395,'Overview - Section A'!$U$45:$U$52,0)),""),"d-mmm-yy")</f>
        <v>1-ene-20 to 31-dic-20</v>
      </c>
      <c r="D395" s="514"/>
      <c r="E395" s="514"/>
      <c r="F395" s="515"/>
      <c r="G395" s="516" t="s">
        <v>429</v>
      </c>
      <c r="H395" s="517"/>
      <c r="I395" s="516" t="b">
        <f t="shared" si="21"/>
        <v>1</v>
      </c>
      <c r="J395" s="516" t="b">
        <f t="shared" si="22"/>
        <v>0</v>
      </c>
      <c r="K395" s="516" t="str">
        <f t="shared" si="23"/>
        <v>a1N36000002QfNWEA0</v>
      </c>
      <c r="L395" s="518" t="s">
        <v>1203</v>
      </c>
      <c r="M395" s="514"/>
      <c r="N395" s="514"/>
      <c r="O395" s="47"/>
      <c r="AM395" s="6"/>
      <c r="AN395" s="6"/>
    </row>
    <row r="396" spans="1:40" ht="285.45" x14ac:dyDescent="0.45">
      <c r="A396" s="406">
        <v>51</v>
      </c>
      <c r="B396" s="425" t="str">
        <f t="shared" si="20"/>
        <v/>
      </c>
      <c r="C396" s="426" t="str">
        <f ca="1">TEXT(IFERROR(INDEX('Overview - Section A'!$A$45:$A$52,MATCH(G396,'Overview - Section A'!$U$45:$U$52,0)),""),"d-mmm-yy") &amp;" to " &amp; TEXT(IFERROR(INDEX('Overview - Section A'!$E$45:$E$52,MATCH(G396,'Overview - Section A'!$U$45:$U$52,0)),""),"d-mmm-yy")</f>
        <v>1-ene-21 to 31-dic-21</v>
      </c>
      <c r="D396" s="514"/>
      <c r="E396" s="514"/>
      <c r="F396" s="515"/>
      <c r="G396" s="516" t="s">
        <v>431</v>
      </c>
      <c r="H396" s="517"/>
      <c r="I396" s="516" t="b">
        <f t="shared" si="21"/>
        <v>1</v>
      </c>
      <c r="J396" s="516" t="b">
        <f t="shared" si="22"/>
        <v>0</v>
      </c>
      <c r="K396" s="516" t="str">
        <f t="shared" si="23"/>
        <v>a1N36000002QfNWEA0</v>
      </c>
      <c r="L396" s="518" t="s">
        <v>1204</v>
      </c>
      <c r="M396" s="514"/>
      <c r="N396" s="514"/>
      <c r="O396" s="47"/>
      <c r="AM396" s="6"/>
      <c r="AN396" s="6"/>
    </row>
    <row r="397" spans="1:40" ht="285.45" x14ac:dyDescent="0.45">
      <c r="A397" s="406">
        <v>51</v>
      </c>
      <c r="B397" s="425" t="str">
        <f t="shared" si="20"/>
        <v/>
      </c>
      <c r="C397" s="426" t="str">
        <f ca="1">TEXT(IFERROR(INDEX('Overview - Section A'!$A$45:$A$52,MATCH(G397,'Overview - Section A'!$U$45:$U$52,0)),""),"d-mmm-yy") &amp;" to " &amp; TEXT(IFERROR(INDEX('Overview - Section A'!$E$45:$E$52,MATCH(G397,'Overview - Section A'!$U$45:$U$52,0)),""),"d-mmm-yy")</f>
        <v>1-ene-22 to 31-dic-22</v>
      </c>
      <c r="D397" s="514"/>
      <c r="E397" s="514"/>
      <c r="F397" s="515"/>
      <c r="G397" s="516" t="s">
        <v>433</v>
      </c>
      <c r="H397" s="517"/>
      <c r="I397" s="516" t="b">
        <f t="shared" si="21"/>
        <v>1</v>
      </c>
      <c r="J397" s="516" t="b">
        <f t="shared" si="22"/>
        <v>0</v>
      </c>
      <c r="K397" s="516" t="str">
        <f t="shared" si="23"/>
        <v>a1N36000002QfNWEA0</v>
      </c>
      <c r="L397" s="518" t="s">
        <v>1205</v>
      </c>
      <c r="M397" s="514"/>
      <c r="N397" s="514"/>
      <c r="O397" s="47"/>
      <c r="AM397" s="6"/>
      <c r="AN397" s="6"/>
    </row>
    <row r="398" spans="1:40" ht="285.45" x14ac:dyDescent="0.45">
      <c r="A398" s="406">
        <v>51</v>
      </c>
      <c r="B398" s="425" t="str">
        <f t="shared" si="20"/>
        <v/>
      </c>
      <c r="C398" s="426" t="str">
        <f ca="1">TEXT(IFERROR(INDEX('Overview - Section A'!$A$45:$A$52,MATCH(G398,'Overview - Section A'!$U$45:$U$52,0)),""),"d-mmm-yy") &amp;" to " &amp; TEXT(IFERROR(INDEX('Overview - Section A'!$E$45:$E$52,MATCH(G398,'Overview - Section A'!$U$45:$U$52,0)),""),"d-mmm-yy")</f>
        <v>1-ene-23 to 31-dic-23</v>
      </c>
      <c r="D398" s="514"/>
      <c r="E398" s="514"/>
      <c r="F398" s="515"/>
      <c r="G398" s="516" t="s">
        <v>435</v>
      </c>
      <c r="H398" s="517"/>
      <c r="I398" s="516" t="b">
        <f t="shared" si="21"/>
        <v>1</v>
      </c>
      <c r="J398" s="516" t="b">
        <f t="shared" si="22"/>
        <v>0</v>
      </c>
      <c r="K398" s="516" t="str">
        <f t="shared" si="23"/>
        <v>a1N36000002QfNWEA0</v>
      </c>
      <c r="L398" s="518" t="s">
        <v>1206</v>
      </c>
      <c r="M398" s="514"/>
      <c r="N398" s="514"/>
      <c r="O398" s="47"/>
      <c r="AM398" s="6"/>
      <c r="AN398" s="6"/>
    </row>
    <row r="399" spans="1:40" ht="285.45" x14ac:dyDescent="0.45">
      <c r="A399" s="406">
        <v>51</v>
      </c>
      <c r="B399" s="425" t="str">
        <f t="shared" si="20"/>
        <v/>
      </c>
      <c r="C399" s="426" t="str">
        <f ca="1">TEXT(IFERROR(INDEX('Overview - Section A'!$A$45:$A$52,MATCH(G399,'Overview - Section A'!$U$45:$U$52,0)),""),"d-mmm-yy") &amp;" to " &amp; TEXT(IFERROR(INDEX('Overview - Section A'!$E$45:$E$52,MATCH(G399,'Overview - Section A'!$U$45:$U$52,0)),""),"d-mmm-yy")</f>
        <v>1-ene-24 to 31-dic-24</v>
      </c>
      <c r="D399" s="514"/>
      <c r="E399" s="514"/>
      <c r="F399" s="515"/>
      <c r="G399" s="516" t="s">
        <v>437</v>
      </c>
      <c r="H399" s="517"/>
      <c r="I399" s="516" t="b">
        <f t="shared" si="21"/>
        <v>1</v>
      </c>
      <c r="J399" s="516" t="b">
        <f t="shared" si="22"/>
        <v>0</v>
      </c>
      <c r="K399" s="516" t="str">
        <f t="shared" si="23"/>
        <v>a1N36000002QfNWEA0</v>
      </c>
      <c r="L399" s="518" t="s">
        <v>1207</v>
      </c>
      <c r="M399" s="514"/>
      <c r="N399" s="514"/>
      <c r="O399" s="47"/>
      <c r="AM399" s="6"/>
      <c r="AN399" s="6"/>
    </row>
    <row r="400" spans="1:40" ht="285.45" x14ac:dyDescent="0.45">
      <c r="A400" s="406">
        <v>52</v>
      </c>
      <c r="B400" s="425" t="str">
        <f t="shared" si="20"/>
        <v/>
      </c>
      <c r="C400" s="426" t="str">
        <f ca="1">TEXT(IFERROR(INDEX('Overview - Section A'!$A$45:$A$52,MATCH(G400,'Overview - Section A'!$U$45:$U$52,0)),""),"d-mmm-yy") &amp;" to " &amp; TEXT(IFERROR(INDEX('Overview - Section A'!$E$45:$E$52,MATCH(G400,'Overview - Section A'!$U$45:$U$52,0)),""),"d-mmm-yy")</f>
        <v>1-ene-19 to 31-dic-19</v>
      </c>
      <c r="D400" s="514"/>
      <c r="E400" s="514"/>
      <c r="F400" s="515"/>
      <c r="G400" s="516" t="s">
        <v>427</v>
      </c>
      <c r="H400" s="517"/>
      <c r="I400" s="516" t="b">
        <f t="shared" si="21"/>
        <v>1</v>
      </c>
      <c r="J400" s="516" t="b">
        <f t="shared" si="22"/>
        <v>0</v>
      </c>
      <c r="K400" s="516" t="str">
        <f t="shared" si="23"/>
        <v>a1N36000002QfNXEA0</v>
      </c>
      <c r="L400" s="518" t="s">
        <v>1208</v>
      </c>
      <c r="M400" s="514"/>
      <c r="N400" s="514"/>
      <c r="O400" s="47"/>
      <c r="AM400" s="6"/>
      <c r="AN400" s="6"/>
    </row>
    <row r="401" spans="1:40" ht="285.45" x14ac:dyDescent="0.45">
      <c r="A401" s="406">
        <v>52</v>
      </c>
      <c r="B401" s="425" t="str">
        <f t="shared" si="20"/>
        <v/>
      </c>
      <c r="C401" s="426" t="str">
        <f ca="1">TEXT(IFERROR(INDEX('Overview - Section A'!$A$45:$A$52,MATCH(G401,'Overview - Section A'!$U$45:$U$52,0)),""),"d-mmm-yy") &amp;" to " &amp; TEXT(IFERROR(INDEX('Overview - Section A'!$E$45:$E$52,MATCH(G401,'Overview - Section A'!$U$45:$U$52,0)),""),"d-mmm-yy")</f>
        <v>1-ene-20 to 31-dic-20</v>
      </c>
      <c r="D401" s="514"/>
      <c r="E401" s="514"/>
      <c r="F401" s="515"/>
      <c r="G401" s="516" t="s">
        <v>429</v>
      </c>
      <c r="H401" s="517"/>
      <c r="I401" s="516" t="b">
        <f t="shared" si="21"/>
        <v>1</v>
      </c>
      <c r="J401" s="516" t="b">
        <f t="shared" si="22"/>
        <v>0</v>
      </c>
      <c r="K401" s="516" t="str">
        <f t="shared" si="23"/>
        <v>a1N36000002QfNXEA0</v>
      </c>
      <c r="L401" s="518" t="s">
        <v>1209</v>
      </c>
      <c r="M401" s="514"/>
      <c r="N401" s="514"/>
      <c r="O401" s="47"/>
      <c r="AM401" s="6"/>
      <c r="AN401" s="6"/>
    </row>
    <row r="402" spans="1:40" ht="285.45" x14ac:dyDescent="0.45">
      <c r="A402" s="406">
        <v>52</v>
      </c>
      <c r="B402" s="425" t="str">
        <f t="shared" si="20"/>
        <v/>
      </c>
      <c r="C402" s="426" t="str">
        <f ca="1">TEXT(IFERROR(INDEX('Overview - Section A'!$A$45:$A$52,MATCH(G402,'Overview - Section A'!$U$45:$U$52,0)),""),"d-mmm-yy") &amp;" to " &amp; TEXT(IFERROR(INDEX('Overview - Section A'!$E$45:$E$52,MATCH(G402,'Overview - Section A'!$U$45:$U$52,0)),""),"d-mmm-yy")</f>
        <v>1-ene-21 to 31-dic-21</v>
      </c>
      <c r="D402" s="514"/>
      <c r="E402" s="514"/>
      <c r="F402" s="515"/>
      <c r="G402" s="516" t="s">
        <v>431</v>
      </c>
      <c r="H402" s="517"/>
      <c r="I402" s="516" t="b">
        <f t="shared" si="21"/>
        <v>1</v>
      </c>
      <c r="J402" s="516" t="b">
        <f t="shared" si="22"/>
        <v>0</v>
      </c>
      <c r="K402" s="516" t="str">
        <f t="shared" si="23"/>
        <v>a1N36000002QfNXEA0</v>
      </c>
      <c r="L402" s="518" t="s">
        <v>1210</v>
      </c>
      <c r="M402" s="514"/>
      <c r="N402" s="514"/>
      <c r="O402" s="47"/>
      <c r="AM402" s="6"/>
      <c r="AN402" s="6"/>
    </row>
    <row r="403" spans="1:40" ht="285.45" x14ac:dyDescent="0.45">
      <c r="A403" s="406">
        <v>52</v>
      </c>
      <c r="B403" s="425" t="str">
        <f t="shared" si="20"/>
        <v/>
      </c>
      <c r="C403" s="426" t="str">
        <f ca="1">TEXT(IFERROR(INDEX('Overview - Section A'!$A$45:$A$52,MATCH(G403,'Overview - Section A'!$U$45:$U$52,0)),""),"d-mmm-yy") &amp;" to " &amp; TEXT(IFERROR(INDEX('Overview - Section A'!$E$45:$E$52,MATCH(G403,'Overview - Section A'!$U$45:$U$52,0)),""),"d-mmm-yy")</f>
        <v>1-ene-22 to 31-dic-22</v>
      </c>
      <c r="D403" s="514"/>
      <c r="E403" s="514"/>
      <c r="F403" s="515"/>
      <c r="G403" s="516" t="s">
        <v>433</v>
      </c>
      <c r="H403" s="517"/>
      <c r="I403" s="516" t="b">
        <f t="shared" si="21"/>
        <v>1</v>
      </c>
      <c r="J403" s="516" t="b">
        <f t="shared" si="22"/>
        <v>0</v>
      </c>
      <c r="K403" s="516" t="str">
        <f t="shared" si="23"/>
        <v>a1N36000002QfNXEA0</v>
      </c>
      <c r="L403" s="518" t="s">
        <v>1211</v>
      </c>
      <c r="M403" s="514"/>
      <c r="N403" s="514"/>
      <c r="O403" s="47"/>
      <c r="AM403" s="6"/>
      <c r="AN403" s="6"/>
    </row>
    <row r="404" spans="1:40" ht="285.45" x14ac:dyDescent="0.45">
      <c r="A404" s="406">
        <v>52</v>
      </c>
      <c r="B404" s="425" t="str">
        <f t="shared" si="20"/>
        <v/>
      </c>
      <c r="C404" s="426" t="str">
        <f ca="1">TEXT(IFERROR(INDEX('Overview - Section A'!$A$45:$A$52,MATCH(G404,'Overview - Section A'!$U$45:$U$52,0)),""),"d-mmm-yy") &amp;" to " &amp; TEXT(IFERROR(INDEX('Overview - Section A'!$E$45:$E$52,MATCH(G404,'Overview - Section A'!$U$45:$U$52,0)),""),"d-mmm-yy")</f>
        <v>1-ene-23 to 31-dic-23</v>
      </c>
      <c r="D404" s="514"/>
      <c r="E404" s="514"/>
      <c r="F404" s="515"/>
      <c r="G404" s="516" t="s">
        <v>435</v>
      </c>
      <c r="H404" s="517"/>
      <c r="I404" s="516" t="b">
        <f t="shared" si="21"/>
        <v>1</v>
      </c>
      <c r="J404" s="516" t="b">
        <f t="shared" si="22"/>
        <v>0</v>
      </c>
      <c r="K404" s="516" t="str">
        <f t="shared" si="23"/>
        <v>a1N36000002QfNXEA0</v>
      </c>
      <c r="L404" s="518" t="s">
        <v>1212</v>
      </c>
      <c r="M404" s="514"/>
      <c r="N404" s="514"/>
      <c r="O404" s="47"/>
      <c r="AM404" s="6"/>
      <c r="AN404" s="6"/>
    </row>
    <row r="405" spans="1:40" ht="285.45" x14ac:dyDescent="0.45">
      <c r="A405" s="406">
        <v>52</v>
      </c>
      <c r="B405" s="425" t="str">
        <f t="shared" si="20"/>
        <v/>
      </c>
      <c r="C405" s="426" t="str">
        <f ca="1">TEXT(IFERROR(INDEX('Overview - Section A'!$A$45:$A$52,MATCH(G405,'Overview - Section A'!$U$45:$U$52,0)),""),"d-mmm-yy") &amp;" to " &amp; TEXT(IFERROR(INDEX('Overview - Section A'!$E$45:$E$52,MATCH(G405,'Overview - Section A'!$U$45:$U$52,0)),""),"d-mmm-yy")</f>
        <v>1-ene-24 to 31-dic-24</v>
      </c>
      <c r="D405" s="514"/>
      <c r="E405" s="514"/>
      <c r="F405" s="515"/>
      <c r="G405" s="516" t="s">
        <v>437</v>
      </c>
      <c r="H405" s="517"/>
      <c r="I405" s="516" t="b">
        <f t="shared" si="21"/>
        <v>1</v>
      </c>
      <c r="J405" s="516" t="b">
        <f t="shared" si="22"/>
        <v>0</v>
      </c>
      <c r="K405" s="516" t="str">
        <f t="shared" si="23"/>
        <v>a1N36000002QfNXEA0</v>
      </c>
      <c r="L405" s="518" t="s">
        <v>1213</v>
      </c>
      <c r="M405" s="514"/>
      <c r="N405" s="514"/>
      <c r="O405" s="47"/>
      <c r="AM405" s="6"/>
      <c r="AN405" s="6"/>
    </row>
    <row r="406" spans="1:40" ht="285.45" x14ac:dyDescent="0.45">
      <c r="A406" s="406">
        <v>53</v>
      </c>
      <c r="B406" s="425" t="str">
        <f t="shared" si="20"/>
        <v/>
      </c>
      <c r="C406" s="426" t="str">
        <f ca="1">TEXT(IFERROR(INDEX('Overview - Section A'!$A$45:$A$52,MATCH(G406,'Overview - Section A'!$U$45:$U$52,0)),""),"d-mmm-yy") &amp;" to " &amp; TEXT(IFERROR(INDEX('Overview - Section A'!$E$45:$E$52,MATCH(G406,'Overview - Section A'!$U$45:$U$52,0)),""),"d-mmm-yy")</f>
        <v>1-ene-19 to 31-dic-19</v>
      </c>
      <c r="D406" s="514"/>
      <c r="E406" s="514"/>
      <c r="F406" s="515"/>
      <c r="G406" s="516" t="s">
        <v>427</v>
      </c>
      <c r="H406" s="517"/>
      <c r="I406" s="516" t="b">
        <f t="shared" si="21"/>
        <v>1</v>
      </c>
      <c r="J406" s="516" t="b">
        <f t="shared" si="22"/>
        <v>0</v>
      </c>
      <c r="K406" s="516" t="str">
        <f t="shared" si="23"/>
        <v>a1N36000002QfNYEA0</v>
      </c>
      <c r="L406" s="518" t="s">
        <v>1214</v>
      </c>
      <c r="M406" s="514"/>
      <c r="N406" s="514"/>
      <c r="O406" s="47"/>
      <c r="AM406" s="6"/>
      <c r="AN406" s="6"/>
    </row>
    <row r="407" spans="1:40" ht="285.45" x14ac:dyDescent="0.45">
      <c r="A407" s="406">
        <v>53</v>
      </c>
      <c r="B407" s="425" t="str">
        <f t="shared" si="20"/>
        <v/>
      </c>
      <c r="C407" s="426" t="str">
        <f ca="1">TEXT(IFERROR(INDEX('Overview - Section A'!$A$45:$A$52,MATCH(G407,'Overview - Section A'!$U$45:$U$52,0)),""),"d-mmm-yy") &amp;" to " &amp; TEXT(IFERROR(INDEX('Overview - Section A'!$E$45:$E$52,MATCH(G407,'Overview - Section A'!$U$45:$U$52,0)),""),"d-mmm-yy")</f>
        <v>1-ene-20 to 31-dic-20</v>
      </c>
      <c r="D407" s="514"/>
      <c r="E407" s="514"/>
      <c r="F407" s="515"/>
      <c r="G407" s="516" t="s">
        <v>429</v>
      </c>
      <c r="H407" s="517"/>
      <c r="I407" s="516" t="b">
        <f t="shared" si="21"/>
        <v>1</v>
      </c>
      <c r="J407" s="516" t="b">
        <f t="shared" si="22"/>
        <v>0</v>
      </c>
      <c r="K407" s="516" t="str">
        <f t="shared" si="23"/>
        <v>a1N36000002QfNYEA0</v>
      </c>
      <c r="L407" s="518" t="s">
        <v>1215</v>
      </c>
      <c r="M407" s="514"/>
      <c r="N407" s="514"/>
      <c r="O407" s="47"/>
      <c r="AM407" s="6"/>
      <c r="AN407" s="6"/>
    </row>
    <row r="408" spans="1:40" ht="285.45" x14ac:dyDescent="0.45">
      <c r="A408" s="406">
        <v>53</v>
      </c>
      <c r="B408" s="425" t="str">
        <f t="shared" si="20"/>
        <v/>
      </c>
      <c r="C408" s="426" t="str">
        <f ca="1">TEXT(IFERROR(INDEX('Overview - Section A'!$A$45:$A$52,MATCH(G408,'Overview - Section A'!$U$45:$U$52,0)),""),"d-mmm-yy") &amp;" to " &amp; TEXT(IFERROR(INDEX('Overview - Section A'!$E$45:$E$52,MATCH(G408,'Overview - Section A'!$U$45:$U$52,0)),""),"d-mmm-yy")</f>
        <v>1-ene-21 to 31-dic-21</v>
      </c>
      <c r="D408" s="514"/>
      <c r="E408" s="514"/>
      <c r="F408" s="515"/>
      <c r="G408" s="516" t="s">
        <v>431</v>
      </c>
      <c r="H408" s="517"/>
      <c r="I408" s="516" t="b">
        <f t="shared" si="21"/>
        <v>1</v>
      </c>
      <c r="J408" s="516" t="b">
        <f t="shared" si="22"/>
        <v>0</v>
      </c>
      <c r="K408" s="516" t="str">
        <f t="shared" si="23"/>
        <v>a1N36000002QfNYEA0</v>
      </c>
      <c r="L408" s="518" t="s">
        <v>1216</v>
      </c>
      <c r="M408" s="514"/>
      <c r="N408" s="514"/>
      <c r="O408" s="47"/>
      <c r="AM408" s="6"/>
      <c r="AN408" s="6"/>
    </row>
    <row r="409" spans="1:40" ht="285.45" x14ac:dyDescent="0.45">
      <c r="A409" s="406">
        <v>53</v>
      </c>
      <c r="B409" s="425" t="str">
        <f t="shared" si="20"/>
        <v/>
      </c>
      <c r="C409" s="426" t="str">
        <f ca="1">TEXT(IFERROR(INDEX('Overview - Section A'!$A$45:$A$52,MATCH(G409,'Overview - Section A'!$U$45:$U$52,0)),""),"d-mmm-yy") &amp;" to " &amp; TEXT(IFERROR(INDEX('Overview - Section A'!$E$45:$E$52,MATCH(G409,'Overview - Section A'!$U$45:$U$52,0)),""),"d-mmm-yy")</f>
        <v>1-ene-22 to 31-dic-22</v>
      </c>
      <c r="D409" s="514"/>
      <c r="E409" s="514"/>
      <c r="F409" s="515"/>
      <c r="G409" s="516" t="s">
        <v>433</v>
      </c>
      <c r="H409" s="517"/>
      <c r="I409" s="516" t="b">
        <f t="shared" si="21"/>
        <v>1</v>
      </c>
      <c r="J409" s="516" t="b">
        <f t="shared" si="22"/>
        <v>0</v>
      </c>
      <c r="K409" s="516" t="str">
        <f t="shared" si="23"/>
        <v>a1N36000002QfNYEA0</v>
      </c>
      <c r="L409" s="518" t="s">
        <v>1217</v>
      </c>
      <c r="M409" s="514"/>
      <c r="N409" s="514"/>
      <c r="O409" s="47"/>
      <c r="AM409" s="6"/>
      <c r="AN409" s="6"/>
    </row>
    <row r="410" spans="1:40" ht="285.45" x14ac:dyDescent="0.45">
      <c r="A410" s="406">
        <v>53</v>
      </c>
      <c r="B410" s="425" t="str">
        <f t="shared" si="20"/>
        <v/>
      </c>
      <c r="C410" s="426" t="str">
        <f ca="1">TEXT(IFERROR(INDEX('Overview - Section A'!$A$45:$A$52,MATCH(G410,'Overview - Section A'!$U$45:$U$52,0)),""),"d-mmm-yy") &amp;" to " &amp; TEXT(IFERROR(INDEX('Overview - Section A'!$E$45:$E$52,MATCH(G410,'Overview - Section A'!$U$45:$U$52,0)),""),"d-mmm-yy")</f>
        <v>1-ene-23 to 31-dic-23</v>
      </c>
      <c r="D410" s="514"/>
      <c r="E410" s="514"/>
      <c r="F410" s="515"/>
      <c r="G410" s="516" t="s">
        <v>435</v>
      </c>
      <c r="H410" s="517"/>
      <c r="I410" s="516" t="b">
        <f t="shared" si="21"/>
        <v>1</v>
      </c>
      <c r="J410" s="516" t="b">
        <f t="shared" si="22"/>
        <v>0</v>
      </c>
      <c r="K410" s="516" t="str">
        <f t="shared" si="23"/>
        <v>a1N36000002QfNYEA0</v>
      </c>
      <c r="L410" s="518" t="s">
        <v>1218</v>
      </c>
      <c r="M410" s="514"/>
      <c r="N410" s="514"/>
      <c r="O410" s="47"/>
      <c r="AM410" s="6"/>
      <c r="AN410" s="6"/>
    </row>
    <row r="411" spans="1:40" ht="285.45" x14ac:dyDescent="0.45">
      <c r="A411" s="406">
        <v>53</v>
      </c>
      <c r="B411" s="425" t="str">
        <f t="shared" si="20"/>
        <v/>
      </c>
      <c r="C411" s="426" t="str">
        <f ca="1">TEXT(IFERROR(INDEX('Overview - Section A'!$A$45:$A$52,MATCH(G411,'Overview - Section A'!$U$45:$U$52,0)),""),"d-mmm-yy") &amp;" to " &amp; TEXT(IFERROR(INDEX('Overview - Section A'!$E$45:$E$52,MATCH(G411,'Overview - Section A'!$U$45:$U$52,0)),""),"d-mmm-yy")</f>
        <v>1-ene-24 to 31-dic-24</v>
      </c>
      <c r="D411" s="514"/>
      <c r="E411" s="514"/>
      <c r="F411" s="515"/>
      <c r="G411" s="516" t="s">
        <v>437</v>
      </c>
      <c r="H411" s="517"/>
      <c r="I411" s="516" t="b">
        <f t="shared" si="21"/>
        <v>1</v>
      </c>
      <c r="J411" s="516" t="b">
        <f t="shared" si="22"/>
        <v>0</v>
      </c>
      <c r="K411" s="516" t="str">
        <f t="shared" si="23"/>
        <v>a1N36000002QfNYEA0</v>
      </c>
      <c r="L411" s="518" t="s">
        <v>1219</v>
      </c>
      <c r="M411" s="514"/>
      <c r="N411" s="514"/>
      <c r="O411" s="47"/>
      <c r="AM411" s="6"/>
      <c r="AN411" s="6"/>
    </row>
    <row r="412" spans="1:40" ht="285.45" x14ac:dyDescent="0.45">
      <c r="A412" s="406">
        <v>54</v>
      </c>
      <c r="B412" s="425" t="str">
        <f t="shared" si="20"/>
        <v/>
      </c>
      <c r="C412" s="426" t="str">
        <f ca="1">TEXT(IFERROR(INDEX('Overview - Section A'!$A$45:$A$52,MATCH(G412,'Overview - Section A'!$U$45:$U$52,0)),""),"d-mmm-yy") &amp;" to " &amp; TEXT(IFERROR(INDEX('Overview - Section A'!$E$45:$E$52,MATCH(G412,'Overview - Section A'!$U$45:$U$52,0)),""),"d-mmm-yy")</f>
        <v>1-ene-19 to 31-dic-19</v>
      </c>
      <c r="D412" s="514"/>
      <c r="E412" s="514"/>
      <c r="F412" s="515"/>
      <c r="G412" s="516" t="s">
        <v>427</v>
      </c>
      <c r="H412" s="517"/>
      <c r="I412" s="516" t="b">
        <f t="shared" si="21"/>
        <v>1</v>
      </c>
      <c r="J412" s="516" t="b">
        <f t="shared" si="22"/>
        <v>0</v>
      </c>
      <c r="K412" s="516" t="str">
        <f t="shared" si="23"/>
        <v>a1N36000002QfNZEA0</v>
      </c>
      <c r="L412" s="518" t="s">
        <v>1220</v>
      </c>
      <c r="M412" s="514"/>
      <c r="N412" s="514"/>
      <c r="O412" s="47"/>
      <c r="AM412" s="6"/>
      <c r="AN412" s="6"/>
    </row>
    <row r="413" spans="1:40" ht="285.45" x14ac:dyDescent="0.45">
      <c r="A413" s="406">
        <v>54</v>
      </c>
      <c r="B413" s="425" t="str">
        <f t="shared" si="20"/>
        <v/>
      </c>
      <c r="C413" s="426" t="str">
        <f ca="1">TEXT(IFERROR(INDEX('Overview - Section A'!$A$45:$A$52,MATCH(G413,'Overview - Section A'!$U$45:$U$52,0)),""),"d-mmm-yy") &amp;" to " &amp; TEXT(IFERROR(INDEX('Overview - Section A'!$E$45:$E$52,MATCH(G413,'Overview - Section A'!$U$45:$U$52,0)),""),"d-mmm-yy")</f>
        <v>1-ene-20 to 31-dic-20</v>
      </c>
      <c r="D413" s="514"/>
      <c r="E413" s="514"/>
      <c r="F413" s="515"/>
      <c r="G413" s="516" t="s">
        <v>429</v>
      </c>
      <c r="H413" s="517"/>
      <c r="I413" s="516" t="b">
        <f t="shared" si="21"/>
        <v>1</v>
      </c>
      <c r="J413" s="516" t="b">
        <f t="shared" si="22"/>
        <v>0</v>
      </c>
      <c r="K413" s="516" t="str">
        <f t="shared" si="23"/>
        <v>a1N36000002QfNZEA0</v>
      </c>
      <c r="L413" s="518" t="s">
        <v>1221</v>
      </c>
      <c r="M413" s="514"/>
      <c r="N413" s="514"/>
      <c r="O413" s="47"/>
      <c r="AM413" s="6"/>
      <c r="AN413" s="6"/>
    </row>
    <row r="414" spans="1:40" ht="285.45" x14ac:dyDescent="0.45">
      <c r="A414" s="406">
        <v>54</v>
      </c>
      <c r="B414" s="425" t="str">
        <f t="shared" ref="B414:B477" si="24">IF(A414=A413,"",IF(VLOOKUP(A414,$A$8:$D$90,4,FALSE)=0,"",VLOOKUP(A414,$A$8:$D$90,4,FALSE)))</f>
        <v/>
      </c>
      <c r="C414" s="426" t="str">
        <f ca="1">TEXT(IFERROR(INDEX('Overview - Section A'!$A$45:$A$52,MATCH(G414,'Overview - Section A'!$U$45:$U$52,0)),""),"d-mmm-yy") &amp;" to " &amp; TEXT(IFERROR(INDEX('Overview - Section A'!$E$45:$E$52,MATCH(G414,'Overview - Section A'!$U$45:$U$52,0)),""),"d-mmm-yy")</f>
        <v>1-ene-21 to 31-dic-21</v>
      </c>
      <c r="D414" s="514"/>
      <c r="E414" s="514"/>
      <c r="F414" s="515"/>
      <c r="G414" s="516" t="s">
        <v>431</v>
      </c>
      <c r="H414" s="517"/>
      <c r="I414" s="516" t="b">
        <f t="shared" ref="I414:I477" si="25">IFERROR(TRUE,FALSE)</f>
        <v>1</v>
      </c>
      <c r="J414" s="516" t="b">
        <f t="shared" ref="J414:J477" si="26">IFERROR(IF(VLOOKUP(A414,$A$8:$D$90,4,FALSE)&lt;&gt;"",TRUE,FALSE),FALSE)</f>
        <v>0</v>
      </c>
      <c r="K414" s="516" t="str">
        <f t="shared" ref="K414:K477" si="27">IFERROR(VLOOKUP(A414,$A$8:$T$90,20,FALSE),"")</f>
        <v>a1N36000002QfNZEA0</v>
      </c>
      <c r="L414" s="518" t="s">
        <v>1222</v>
      </c>
      <c r="M414" s="514"/>
      <c r="N414" s="514"/>
      <c r="O414" s="47"/>
      <c r="AM414" s="6"/>
      <c r="AN414" s="6"/>
    </row>
    <row r="415" spans="1:40" ht="285.45" x14ac:dyDescent="0.45">
      <c r="A415" s="406">
        <v>54</v>
      </c>
      <c r="B415" s="425" t="str">
        <f t="shared" si="24"/>
        <v/>
      </c>
      <c r="C415" s="426" t="str">
        <f ca="1">TEXT(IFERROR(INDEX('Overview - Section A'!$A$45:$A$52,MATCH(G415,'Overview - Section A'!$U$45:$U$52,0)),""),"d-mmm-yy") &amp;" to " &amp; TEXT(IFERROR(INDEX('Overview - Section A'!$E$45:$E$52,MATCH(G415,'Overview - Section A'!$U$45:$U$52,0)),""),"d-mmm-yy")</f>
        <v>1-ene-22 to 31-dic-22</v>
      </c>
      <c r="D415" s="514"/>
      <c r="E415" s="514"/>
      <c r="F415" s="515"/>
      <c r="G415" s="516" t="s">
        <v>433</v>
      </c>
      <c r="H415" s="517"/>
      <c r="I415" s="516" t="b">
        <f t="shared" si="25"/>
        <v>1</v>
      </c>
      <c r="J415" s="516" t="b">
        <f t="shared" si="26"/>
        <v>0</v>
      </c>
      <c r="K415" s="516" t="str">
        <f t="shared" si="27"/>
        <v>a1N36000002QfNZEA0</v>
      </c>
      <c r="L415" s="518" t="s">
        <v>1223</v>
      </c>
      <c r="M415" s="514"/>
      <c r="N415" s="514"/>
      <c r="O415" s="47"/>
      <c r="AM415" s="6"/>
      <c r="AN415" s="6"/>
    </row>
    <row r="416" spans="1:40" ht="285.45" x14ac:dyDescent="0.45">
      <c r="A416" s="406">
        <v>54</v>
      </c>
      <c r="B416" s="425" t="str">
        <f t="shared" si="24"/>
        <v/>
      </c>
      <c r="C416" s="426" t="str">
        <f ca="1">TEXT(IFERROR(INDEX('Overview - Section A'!$A$45:$A$52,MATCH(G416,'Overview - Section A'!$U$45:$U$52,0)),""),"d-mmm-yy") &amp;" to " &amp; TEXT(IFERROR(INDEX('Overview - Section A'!$E$45:$E$52,MATCH(G416,'Overview - Section A'!$U$45:$U$52,0)),""),"d-mmm-yy")</f>
        <v>1-ene-23 to 31-dic-23</v>
      </c>
      <c r="D416" s="514"/>
      <c r="E416" s="514"/>
      <c r="F416" s="515"/>
      <c r="G416" s="516" t="s">
        <v>435</v>
      </c>
      <c r="H416" s="517"/>
      <c r="I416" s="516" t="b">
        <f t="shared" si="25"/>
        <v>1</v>
      </c>
      <c r="J416" s="516" t="b">
        <f t="shared" si="26"/>
        <v>0</v>
      </c>
      <c r="K416" s="516" t="str">
        <f t="shared" si="27"/>
        <v>a1N36000002QfNZEA0</v>
      </c>
      <c r="L416" s="518" t="s">
        <v>1224</v>
      </c>
      <c r="M416" s="514"/>
      <c r="N416" s="514"/>
      <c r="O416" s="47"/>
      <c r="AM416" s="6"/>
      <c r="AN416" s="6"/>
    </row>
    <row r="417" spans="1:40" ht="285.45" x14ac:dyDescent="0.45">
      <c r="A417" s="406">
        <v>54</v>
      </c>
      <c r="B417" s="425" t="str">
        <f t="shared" si="24"/>
        <v/>
      </c>
      <c r="C417" s="426" t="str">
        <f ca="1">TEXT(IFERROR(INDEX('Overview - Section A'!$A$45:$A$52,MATCH(G417,'Overview - Section A'!$U$45:$U$52,0)),""),"d-mmm-yy") &amp;" to " &amp; TEXT(IFERROR(INDEX('Overview - Section A'!$E$45:$E$52,MATCH(G417,'Overview - Section A'!$U$45:$U$52,0)),""),"d-mmm-yy")</f>
        <v>1-ene-24 to 31-dic-24</v>
      </c>
      <c r="D417" s="514"/>
      <c r="E417" s="514"/>
      <c r="F417" s="515"/>
      <c r="G417" s="516" t="s">
        <v>437</v>
      </c>
      <c r="H417" s="517"/>
      <c r="I417" s="516" t="b">
        <f t="shared" si="25"/>
        <v>1</v>
      </c>
      <c r="J417" s="516" t="b">
        <f t="shared" si="26"/>
        <v>0</v>
      </c>
      <c r="K417" s="516" t="str">
        <f t="shared" si="27"/>
        <v>a1N36000002QfNZEA0</v>
      </c>
      <c r="L417" s="518" t="s">
        <v>1225</v>
      </c>
      <c r="M417" s="514"/>
      <c r="N417" s="514"/>
      <c r="O417" s="47"/>
      <c r="AM417" s="6"/>
      <c r="AN417" s="6"/>
    </row>
    <row r="418" spans="1:40" ht="285.45" x14ac:dyDescent="0.45">
      <c r="A418" s="406">
        <v>55</v>
      </c>
      <c r="B418" s="425" t="str">
        <f t="shared" si="24"/>
        <v/>
      </c>
      <c r="C418" s="426" t="str">
        <f ca="1">TEXT(IFERROR(INDEX('Overview - Section A'!$A$45:$A$52,MATCH(G418,'Overview - Section A'!$U$45:$U$52,0)),""),"d-mmm-yy") &amp;" to " &amp; TEXT(IFERROR(INDEX('Overview - Section A'!$E$45:$E$52,MATCH(G418,'Overview - Section A'!$U$45:$U$52,0)),""),"d-mmm-yy")</f>
        <v>1-ene-19 to 31-dic-19</v>
      </c>
      <c r="D418" s="514"/>
      <c r="E418" s="514"/>
      <c r="F418" s="515"/>
      <c r="G418" s="516" t="s">
        <v>427</v>
      </c>
      <c r="H418" s="517"/>
      <c r="I418" s="516" t="b">
        <f t="shared" si="25"/>
        <v>1</v>
      </c>
      <c r="J418" s="516" t="b">
        <f t="shared" si="26"/>
        <v>0</v>
      </c>
      <c r="K418" s="516" t="str">
        <f t="shared" si="27"/>
        <v>a1N36000002QfNaEAK</v>
      </c>
      <c r="L418" s="518" t="s">
        <v>1226</v>
      </c>
      <c r="M418" s="514"/>
      <c r="N418" s="514"/>
      <c r="O418" s="47"/>
      <c r="AM418" s="6"/>
      <c r="AN418" s="6"/>
    </row>
    <row r="419" spans="1:40" ht="285.45" x14ac:dyDescent="0.45">
      <c r="A419" s="406">
        <v>55</v>
      </c>
      <c r="B419" s="425" t="str">
        <f t="shared" si="24"/>
        <v/>
      </c>
      <c r="C419" s="426" t="str">
        <f ca="1">TEXT(IFERROR(INDEX('Overview - Section A'!$A$45:$A$52,MATCH(G419,'Overview - Section A'!$U$45:$U$52,0)),""),"d-mmm-yy") &amp;" to " &amp; TEXT(IFERROR(INDEX('Overview - Section A'!$E$45:$E$52,MATCH(G419,'Overview - Section A'!$U$45:$U$52,0)),""),"d-mmm-yy")</f>
        <v>1-ene-20 to 31-dic-20</v>
      </c>
      <c r="D419" s="514"/>
      <c r="E419" s="514"/>
      <c r="F419" s="515"/>
      <c r="G419" s="516" t="s">
        <v>429</v>
      </c>
      <c r="H419" s="517"/>
      <c r="I419" s="516" t="b">
        <f t="shared" si="25"/>
        <v>1</v>
      </c>
      <c r="J419" s="516" t="b">
        <f t="shared" si="26"/>
        <v>0</v>
      </c>
      <c r="K419" s="516" t="str">
        <f t="shared" si="27"/>
        <v>a1N36000002QfNaEAK</v>
      </c>
      <c r="L419" s="518" t="s">
        <v>1227</v>
      </c>
      <c r="M419" s="514"/>
      <c r="N419" s="514"/>
      <c r="O419" s="47"/>
      <c r="AM419" s="6"/>
      <c r="AN419" s="6"/>
    </row>
    <row r="420" spans="1:40" ht="285.45" x14ac:dyDescent="0.45">
      <c r="A420" s="406">
        <v>55</v>
      </c>
      <c r="B420" s="425" t="str">
        <f t="shared" si="24"/>
        <v/>
      </c>
      <c r="C420" s="426" t="str">
        <f ca="1">TEXT(IFERROR(INDEX('Overview - Section A'!$A$45:$A$52,MATCH(G420,'Overview - Section A'!$U$45:$U$52,0)),""),"d-mmm-yy") &amp;" to " &amp; TEXT(IFERROR(INDEX('Overview - Section A'!$E$45:$E$52,MATCH(G420,'Overview - Section A'!$U$45:$U$52,0)),""),"d-mmm-yy")</f>
        <v>1-ene-21 to 31-dic-21</v>
      </c>
      <c r="D420" s="514"/>
      <c r="E420" s="514"/>
      <c r="F420" s="515"/>
      <c r="G420" s="516" t="s">
        <v>431</v>
      </c>
      <c r="H420" s="517"/>
      <c r="I420" s="516" t="b">
        <f t="shared" si="25"/>
        <v>1</v>
      </c>
      <c r="J420" s="516" t="b">
        <f t="shared" si="26"/>
        <v>0</v>
      </c>
      <c r="K420" s="516" t="str">
        <f t="shared" si="27"/>
        <v>a1N36000002QfNaEAK</v>
      </c>
      <c r="L420" s="518" t="s">
        <v>1228</v>
      </c>
      <c r="M420" s="514"/>
      <c r="N420" s="514"/>
      <c r="O420" s="47"/>
      <c r="AM420" s="6"/>
      <c r="AN420" s="6"/>
    </row>
    <row r="421" spans="1:40" ht="285.45" x14ac:dyDescent="0.45">
      <c r="A421" s="406">
        <v>55</v>
      </c>
      <c r="B421" s="425" t="str">
        <f t="shared" si="24"/>
        <v/>
      </c>
      <c r="C421" s="426" t="str">
        <f ca="1">TEXT(IFERROR(INDEX('Overview - Section A'!$A$45:$A$52,MATCH(G421,'Overview - Section A'!$U$45:$U$52,0)),""),"d-mmm-yy") &amp;" to " &amp; TEXT(IFERROR(INDEX('Overview - Section A'!$E$45:$E$52,MATCH(G421,'Overview - Section A'!$U$45:$U$52,0)),""),"d-mmm-yy")</f>
        <v>1-ene-22 to 31-dic-22</v>
      </c>
      <c r="D421" s="514"/>
      <c r="E421" s="514"/>
      <c r="F421" s="515"/>
      <c r="G421" s="516" t="s">
        <v>433</v>
      </c>
      <c r="H421" s="517"/>
      <c r="I421" s="516" t="b">
        <f t="shared" si="25"/>
        <v>1</v>
      </c>
      <c r="J421" s="516" t="b">
        <f t="shared" si="26"/>
        <v>0</v>
      </c>
      <c r="K421" s="516" t="str">
        <f t="shared" si="27"/>
        <v>a1N36000002QfNaEAK</v>
      </c>
      <c r="L421" s="518" t="s">
        <v>1229</v>
      </c>
      <c r="M421" s="514"/>
      <c r="N421" s="514"/>
      <c r="O421" s="47"/>
      <c r="AM421" s="6"/>
      <c r="AN421" s="6"/>
    </row>
    <row r="422" spans="1:40" ht="285.45" x14ac:dyDescent="0.45">
      <c r="A422" s="406">
        <v>55</v>
      </c>
      <c r="B422" s="425" t="str">
        <f t="shared" si="24"/>
        <v/>
      </c>
      <c r="C422" s="426" t="str">
        <f ca="1">TEXT(IFERROR(INDEX('Overview - Section A'!$A$45:$A$52,MATCH(G422,'Overview - Section A'!$U$45:$U$52,0)),""),"d-mmm-yy") &amp;" to " &amp; TEXT(IFERROR(INDEX('Overview - Section A'!$E$45:$E$52,MATCH(G422,'Overview - Section A'!$U$45:$U$52,0)),""),"d-mmm-yy")</f>
        <v>1-ene-23 to 31-dic-23</v>
      </c>
      <c r="D422" s="514"/>
      <c r="E422" s="514"/>
      <c r="F422" s="515"/>
      <c r="G422" s="516" t="s">
        <v>435</v>
      </c>
      <c r="H422" s="517"/>
      <c r="I422" s="516" t="b">
        <f t="shared" si="25"/>
        <v>1</v>
      </c>
      <c r="J422" s="516" t="b">
        <f t="shared" si="26"/>
        <v>0</v>
      </c>
      <c r="K422" s="516" t="str">
        <f t="shared" si="27"/>
        <v>a1N36000002QfNaEAK</v>
      </c>
      <c r="L422" s="518" t="s">
        <v>1230</v>
      </c>
      <c r="M422" s="514"/>
      <c r="N422" s="514"/>
      <c r="O422" s="47"/>
      <c r="AM422" s="6"/>
      <c r="AN422" s="6"/>
    </row>
    <row r="423" spans="1:40" ht="285.45" x14ac:dyDescent="0.45">
      <c r="A423" s="406">
        <v>55</v>
      </c>
      <c r="B423" s="425" t="str">
        <f t="shared" si="24"/>
        <v/>
      </c>
      <c r="C423" s="426" t="str">
        <f ca="1">TEXT(IFERROR(INDEX('Overview - Section A'!$A$45:$A$52,MATCH(G423,'Overview - Section A'!$U$45:$U$52,0)),""),"d-mmm-yy") &amp;" to " &amp; TEXT(IFERROR(INDEX('Overview - Section A'!$E$45:$E$52,MATCH(G423,'Overview - Section A'!$U$45:$U$52,0)),""),"d-mmm-yy")</f>
        <v>1-ene-24 to 31-dic-24</v>
      </c>
      <c r="D423" s="514"/>
      <c r="E423" s="514"/>
      <c r="F423" s="515"/>
      <c r="G423" s="516" t="s">
        <v>437</v>
      </c>
      <c r="H423" s="517"/>
      <c r="I423" s="516" t="b">
        <f t="shared" si="25"/>
        <v>1</v>
      </c>
      <c r="J423" s="516" t="b">
        <f t="shared" si="26"/>
        <v>0</v>
      </c>
      <c r="K423" s="516" t="str">
        <f t="shared" si="27"/>
        <v>a1N36000002QfNaEAK</v>
      </c>
      <c r="L423" s="518" t="s">
        <v>1231</v>
      </c>
      <c r="M423" s="514"/>
      <c r="N423" s="514"/>
      <c r="O423" s="47"/>
      <c r="AM423" s="6"/>
      <c r="AN423" s="6"/>
    </row>
    <row r="424" spans="1:40" ht="285.45" x14ac:dyDescent="0.45">
      <c r="A424" s="406">
        <v>56</v>
      </c>
      <c r="B424" s="425" t="str">
        <f t="shared" si="24"/>
        <v/>
      </c>
      <c r="C424" s="426" t="str">
        <f ca="1">TEXT(IFERROR(INDEX('Overview - Section A'!$A$45:$A$52,MATCH(G424,'Overview - Section A'!$U$45:$U$52,0)),""),"d-mmm-yy") &amp;" to " &amp; TEXT(IFERROR(INDEX('Overview - Section A'!$E$45:$E$52,MATCH(G424,'Overview - Section A'!$U$45:$U$52,0)),""),"d-mmm-yy")</f>
        <v>1-ene-19 to 31-dic-19</v>
      </c>
      <c r="D424" s="514"/>
      <c r="E424" s="514"/>
      <c r="F424" s="515"/>
      <c r="G424" s="516" t="s">
        <v>427</v>
      </c>
      <c r="H424" s="517"/>
      <c r="I424" s="516" t="b">
        <f t="shared" si="25"/>
        <v>1</v>
      </c>
      <c r="J424" s="516" t="b">
        <f t="shared" si="26"/>
        <v>0</v>
      </c>
      <c r="K424" s="516" t="str">
        <f t="shared" si="27"/>
        <v>a1N36000002QfNbEAK</v>
      </c>
      <c r="L424" s="518" t="s">
        <v>1232</v>
      </c>
      <c r="M424" s="514"/>
      <c r="N424" s="514"/>
      <c r="O424" s="47"/>
      <c r="AM424" s="6"/>
      <c r="AN424" s="6"/>
    </row>
    <row r="425" spans="1:40" ht="285.45" x14ac:dyDescent="0.45">
      <c r="A425" s="406">
        <v>56</v>
      </c>
      <c r="B425" s="425" t="str">
        <f t="shared" si="24"/>
        <v/>
      </c>
      <c r="C425" s="426" t="str">
        <f ca="1">TEXT(IFERROR(INDEX('Overview - Section A'!$A$45:$A$52,MATCH(G425,'Overview - Section A'!$U$45:$U$52,0)),""),"d-mmm-yy") &amp;" to " &amp; TEXT(IFERROR(INDEX('Overview - Section A'!$E$45:$E$52,MATCH(G425,'Overview - Section A'!$U$45:$U$52,0)),""),"d-mmm-yy")</f>
        <v>1-ene-20 to 31-dic-20</v>
      </c>
      <c r="D425" s="514"/>
      <c r="E425" s="514"/>
      <c r="F425" s="515"/>
      <c r="G425" s="516" t="s">
        <v>429</v>
      </c>
      <c r="H425" s="517"/>
      <c r="I425" s="516" t="b">
        <f t="shared" si="25"/>
        <v>1</v>
      </c>
      <c r="J425" s="516" t="b">
        <f t="shared" si="26"/>
        <v>0</v>
      </c>
      <c r="K425" s="516" t="str">
        <f t="shared" si="27"/>
        <v>a1N36000002QfNbEAK</v>
      </c>
      <c r="L425" s="518" t="s">
        <v>1233</v>
      </c>
      <c r="M425" s="514"/>
      <c r="N425" s="514"/>
      <c r="O425" s="47"/>
      <c r="AM425" s="6"/>
      <c r="AN425" s="6"/>
    </row>
    <row r="426" spans="1:40" ht="285.45" x14ac:dyDescent="0.45">
      <c r="A426" s="406">
        <v>56</v>
      </c>
      <c r="B426" s="425" t="str">
        <f t="shared" si="24"/>
        <v/>
      </c>
      <c r="C426" s="426" t="str">
        <f ca="1">TEXT(IFERROR(INDEX('Overview - Section A'!$A$45:$A$52,MATCH(G426,'Overview - Section A'!$U$45:$U$52,0)),""),"d-mmm-yy") &amp;" to " &amp; TEXT(IFERROR(INDEX('Overview - Section A'!$E$45:$E$52,MATCH(G426,'Overview - Section A'!$U$45:$U$52,0)),""),"d-mmm-yy")</f>
        <v>1-ene-21 to 31-dic-21</v>
      </c>
      <c r="D426" s="514"/>
      <c r="E426" s="514"/>
      <c r="F426" s="515"/>
      <c r="G426" s="516" t="s">
        <v>431</v>
      </c>
      <c r="H426" s="517"/>
      <c r="I426" s="516" t="b">
        <f t="shared" si="25"/>
        <v>1</v>
      </c>
      <c r="J426" s="516" t="b">
        <f t="shared" si="26"/>
        <v>0</v>
      </c>
      <c r="K426" s="516" t="str">
        <f t="shared" si="27"/>
        <v>a1N36000002QfNbEAK</v>
      </c>
      <c r="L426" s="518" t="s">
        <v>1234</v>
      </c>
      <c r="M426" s="514"/>
      <c r="N426" s="514"/>
      <c r="O426" s="47"/>
      <c r="AM426" s="6"/>
      <c r="AN426" s="6"/>
    </row>
    <row r="427" spans="1:40" ht="285.45" x14ac:dyDescent="0.45">
      <c r="A427" s="406">
        <v>56</v>
      </c>
      <c r="B427" s="425" t="str">
        <f t="shared" si="24"/>
        <v/>
      </c>
      <c r="C427" s="426" t="str">
        <f ca="1">TEXT(IFERROR(INDEX('Overview - Section A'!$A$45:$A$52,MATCH(G427,'Overview - Section A'!$U$45:$U$52,0)),""),"d-mmm-yy") &amp;" to " &amp; TEXT(IFERROR(INDEX('Overview - Section A'!$E$45:$E$52,MATCH(G427,'Overview - Section A'!$U$45:$U$52,0)),""),"d-mmm-yy")</f>
        <v>1-ene-22 to 31-dic-22</v>
      </c>
      <c r="D427" s="514"/>
      <c r="E427" s="514"/>
      <c r="F427" s="515"/>
      <c r="G427" s="516" t="s">
        <v>433</v>
      </c>
      <c r="H427" s="517"/>
      <c r="I427" s="516" t="b">
        <f t="shared" si="25"/>
        <v>1</v>
      </c>
      <c r="J427" s="516" t="b">
        <f t="shared" si="26"/>
        <v>0</v>
      </c>
      <c r="K427" s="516" t="str">
        <f t="shared" si="27"/>
        <v>a1N36000002QfNbEAK</v>
      </c>
      <c r="L427" s="518" t="s">
        <v>1235</v>
      </c>
      <c r="M427" s="514"/>
      <c r="N427" s="514"/>
      <c r="O427" s="47"/>
      <c r="AM427" s="6"/>
      <c r="AN427" s="6"/>
    </row>
    <row r="428" spans="1:40" ht="285.45" x14ac:dyDescent="0.45">
      <c r="A428" s="406">
        <v>56</v>
      </c>
      <c r="B428" s="425" t="str">
        <f t="shared" si="24"/>
        <v/>
      </c>
      <c r="C428" s="426" t="str">
        <f ca="1">TEXT(IFERROR(INDEX('Overview - Section A'!$A$45:$A$52,MATCH(G428,'Overview - Section A'!$U$45:$U$52,0)),""),"d-mmm-yy") &amp;" to " &amp; TEXT(IFERROR(INDEX('Overview - Section A'!$E$45:$E$52,MATCH(G428,'Overview - Section A'!$U$45:$U$52,0)),""),"d-mmm-yy")</f>
        <v>1-ene-23 to 31-dic-23</v>
      </c>
      <c r="D428" s="514"/>
      <c r="E428" s="514"/>
      <c r="F428" s="515"/>
      <c r="G428" s="516" t="s">
        <v>435</v>
      </c>
      <c r="H428" s="517"/>
      <c r="I428" s="516" t="b">
        <f t="shared" si="25"/>
        <v>1</v>
      </c>
      <c r="J428" s="516" t="b">
        <f t="shared" si="26"/>
        <v>0</v>
      </c>
      <c r="K428" s="516" t="str">
        <f t="shared" si="27"/>
        <v>a1N36000002QfNbEAK</v>
      </c>
      <c r="L428" s="518" t="s">
        <v>1236</v>
      </c>
      <c r="M428" s="514"/>
      <c r="N428" s="514"/>
      <c r="O428" s="47"/>
      <c r="AM428" s="6"/>
      <c r="AN428" s="6"/>
    </row>
    <row r="429" spans="1:40" ht="285.45" x14ac:dyDescent="0.45">
      <c r="A429" s="406">
        <v>56</v>
      </c>
      <c r="B429" s="425" t="str">
        <f t="shared" si="24"/>
        <v/>
      </c>
      <c r="C429" s="426" t="str">
        <f ca="1">TEXT(IFERROR(INDEX('Overview - Section A'!$A$45:$A$52,MATCH(G429,'Overview - Section A'!$U$45:$U$52,0)),""),"d-mmm-yy") &amp;" to " &amp; TEXT(IFERROR(INDEX('Overview - Section A'!$E$45:$E$52,MATCH(G429,'Overview - Section A'!$U$45:$U$52,0)),""),"d-mmm-yy")</f>
        <v>1-ene-24 to 31-dic-24</v>
      </c>
      <c r="D429" s="514"/>
      <c r="E429" s="514"/>
      <c r="F429" s="515"/>
      <c r="G429" s="516" t="s">
        <v>437</v>
      </c>
      <c r="H429" s="517"/>
      <c r="I429" s="516" t="b">
        <f t="shared" si="25"/>
        <v>1</v>
      </c>
      <c r="J429" s="516" t="b">
        <f t="shared" si="26"/>
        <v>0</v>
      </c>
      <c r="K429" s="516" t="str">
        <f t="shared" si="27"/>
        <v>a1N36000002QfNbEAK</v>
      </c>
      <c r="L429" s="518" t="s">
        <v>1237</v>
      </c>
      <c r="M429" s="514"/>
      <c r="N429" s="514"/>
      <c r="O429" s="47"/>
      <c r="AM429" s="6"/>
      <c r="AN429" s="6"/>
    </row>
    <row r="430" spans="1:40" ht="285.45" x14ac:dyDescent="0.45">
      <c r="A430" s="406">
        <v>57</v>
      </c>
      <c r="B430" s="425" t="str">
        <f t="shared" si="24"/>
        <v/>
      </c>
      <c r="C430" s="426" t="str">
        <f ca="1">TEXT(IFERROR(INDEX('Overview - Section A'!$A$45:$A$52,MATCH(G430,'Overview - Section A'!$U$45:$U$52,0)),""),"d-mmm-yy") &amp;" to " &amp; TEXT(IFERROR(INDEX('Overview - Section A'!$E$45:$E$52,MATCH(G430,'Overview - Section A'!$U$45:$U$52,0)),""),"d-mmm-yy")</f>
        <v>1-ene-19 to 31-dic-19</v>
      </c>
      <c r="D430" s="514"/>
      <c r="E430" s="514"/>
      <c r="F430" s="515"/>
      <c r="G430" s="516" t="s">
        <v>427</v>
      </c>
      <c r="H430" s="517"/>
      <c r="I430" s="516" t="b">
        <f t="shared" si="25"/>
        <v>1</v>
      </c>
      <c r="J430" s="516" t="b">
        <f t="shared" si="26"/>
        <v>0</v>
      </c>
      <c r="K430" s="516" t="str">
        <f t="shared" si="27"/>
        <v>a1N36000002QfNcEAK</v>
      </c>
      <c r="L430" s="518" t="s">
        <v>1238</v>
      </c>
      <c r="M430" s="514"/>
      <c r="N430" s="514"/>
      <c r="O430" s="47"/>
      <c r="AM430" s="6"/>
      <c r="AN430" s="6"/>
    </row>
    <row r="431" spans="1:40" ht="285.45" x14ac:dyDescent="0.45">
      <c r="A431" s="406">
        <v>57</v>
      </c>
      <c r="B431" s="425" t="str">
        <f t="shared" si="24"/>
        <v/>
      </c>
      <c r="C431" s="426" t="str">
        <f ca="1">TEXT(IFERROR(INDEX('Overview - Section A'!$A$45:$A$52,MATCH(G431,'Overview - Section A'!$U$45:$U$52,0)),""),"d-mmm-yy") &amp;" to " &amp; TEXT(IFERROR(INDEX('Overview - Section A'!$E$45:$E$52,MATCH(G431,'Overview - Section A'!$U$45:$U$52,0)),""),"d-mmm-yy")</f>
        <v>1-ene-20 to 31-dic-20</v>
      </c>
      <c r="D431" s="514"/>
      <c r="E431" s="514"/>
      <c r="F431" s="515"/>
      <c r="G431" s="516" t="s">
        <v>429</v>
      </c>
      <c r="H431" s="517"/>
      <c r="I431" s="516" t="b">
        <f t="shared" si="25"/>
        <v>1</v>
      </c>
      <c r="J431" s="516" t="b">
        <f t="shared" si="26"/>
        <v>0</v>
      </c>
      <c r="K431" s="516" t="str">
        <f t="shared" si="27"/>
        <v>a1N36000002QfNcEAK</v>
      </c>
      <c r="L431" s="518" t="s">
        <v>1239</v>
      </c>
      <c r="M431" s="514"/>
      <c r="N431" s="514"/>
      <c r="O431" s="47"/>
      <c r="AM431" s="6"/>
      <c r="AN431" s="6"/>
    </row>
    <row r="432" spans="1:40" ht="285.45" x14ac:dyDescent="0.45">
      <c r="A432" s="406">
        <v>57</v>
      </c>
      <c r="B432" s="425" t="str">
        <f t="shared" si="24"/>
        <v/>
      </c>
      <c r="C432" s="426" t="str">
        <f ca="1">TEXT(IFERROR(INDEX('Overview - Section A'!$A$45:$A$52,MATCH(G432,'Overview - Section A'!$U$45:$U$52,0)),""),"d-mmm-yy") &amp;" to " &amp; TEXT(IFERROR(INDEX('Overview - Section A'!$E$45:$E$52,MATCH(G432,'Overview - Section A'!$U$45:$U$52,0)),""),"d-mmm-yy")</f>
        <v>1-ene-21 to 31-dic-21</v>
      </c>
      <c r="D432" s="514"/>
      <c r="E432" s="514"/>
      <c r="F432" s="515"/>
      <c r="G432" s="516" t="s">
        <v>431</v>
      </c>
      <c r="H432" s="517"/>
      <c r="I432" s="516" t="b">
        <f t="shared" si="25"/>
        <v>1</v>
      </c>
      <c r="J432" s="516" t="b">
        <f t="shared" si="26"/>
        <v>0</v>
      </c>
      <c r="K432" s="516" t="str">
        <f t="shared" si="27"/>
        <v>a1N36000002QfNcEAK</v>
      </c>
      <c r="L432" s="518" t="s">
        <v>1240</v>
      </c>
      <c r="M432" s="514"/>
      <c r="N432" s="514"/>
      <c r="O432" s="47"/>
      <c r="AM432" s="6"/>
      <c r="AN432" s="6"/>
    </row>
    <row r="433" spans="1:40" ht="285.45" x14ac:dyDescent="0.45">
      <c r="A433" s="406">
        <v>57</v>
      </c>
      <c r="B433" s="425" t="str">
        <f t="shared" si="24"/>
        <v/>
      </c>
      <c r="C433" s="426" t="str">
        <f ca="1">TEXT(IFERROR(INDEX('Overview - Section A'!$A$45:$A$52,MATCH(G433,'Overview - Section A'!$U$45:$U$52,0)),""),"d-mmm-yy") &amp;" to " &amp; TEXT(IFERROR(INDEX('Overview - Section A'!$E$45:$E$52,MATCH(G433,'Overview - Section A'!$U$45:$U$52,0)),""),"d-mmm-yy")</f>
        <v>1-ene-22 to 31-dic-22</v>
      </c>
      <c r="D433" s="514"/>
      <c r="E433" s="514"/>
      <c r="F433" s="515"/>
      <c r="G433" s="516" t="s">
        <v>433</v>
      </c>
      <c r="H433" s="517"/>
      <c r="I433" s="516" t="b">
        <f t="shared" si="25"/>
        <v>1</v>
      </c>
      <c r="J433" s="516" t="b">
        <f t="shared" si="26"/>
        <v>0</v>
      </c>
      <c r="K433" s="516" t="str">
        <f t="shared" si="27"/>
        <v>a1N36000002QfNcEAK</v>
      </c>
      <c r="L433" s="518" t="s">
        <v>1241</v>
      </c>
      <c r="M433" s="514"/>
      <c r="N433" s="514"/>
      <c r="O433" s="47"/>
      <c r="AM433" s="6"/>
      <c r="AN433" s="6"/>
    </row>
    <row r="434" spans="1:40" ht="285.45" x14ac:dyDescent="0.45">
      <c r="A434" s="406">
        <v>57</v>
      </c>
      <c r="B434" s="425" t="str">
        <f t="shared" si="24"/>
        <v/>
      </c>
      <c r="C434" s="426" t="str">
        <f ca="1">TEXT(IFERROR(INDEX('Overview - Section A'!$A$45:$A$52,MATCH(G434,'Overview - Section A'!$U$45:$U$52,0)),""),"d-mmm-yy") &amp;" to " &amp; TEXT(IFERROR(INDEX('Overview - Section A'!$E$45:$E$52,MATCH(G434,'Overview - Section A'!$U$45:$U$52,0)),""),"d-mmm-yy")</f>
        <v>1-ene-23 to 31-dic-23</v>
      </c>
      <c r="D434" s="514"/>
      <c r="E434" s="514"/>
      <c r="F434" s="515"/>
      <c r="G434" s="516" t="s">
        <v>435</v>
      </c>
      <c r="H434" s="517"/>
      <c r="I434" s="516" t="b">
        <f t="shared" si="25"/>
        <v>1</v>
      </c>
      <c r="J434" s="516" t="b">
        <f t="shared" si="26"/>
        <v>0</v>
      </c>
      <c r="K434" s="516" t="str">
        <f t="shared" si="27"/>
        <v>a1N36000002QfNcEAK</v>
      </c>
      <c r="L434" s="518" t="s">
        <v>1242</v>
      </c>
      <c r="M434" s="514"/>
      <c r="N434" s="514"/>
      <c r="O434" s="47"/>
      <c r="AM434" s="6"/>
      <c r="AN434" s="6"/>
    </row>
    <row r="435" spans="1:40" ht="285.45" x14ac:dyDescent="0.45">
      <c r="A435" s="406">
        <v>57</v>
      </c>
      <c r="B435" s="425" t="str">
        <f t="shared" si="24"/>
        <v/>
      </c>
      <c r="C435" s="426" t="str">
        <f ca="1">TEXT(IFERROR(INDEX('Overview - Section A'!$A$45:$A$52,MATCH(G435,'Overview - Section A'!$U$45:$U$52,0)),""),"d-mmm-yy") &amp;" to " &amp; TEXT(IFERROR(INDEX('Overview - Section A'!$E$45:$E$52,MATCH(G435,'Overview - Section A'!$U$45:$U$52,0)),""),"d-mmm-yy")</f>
        <v>1-ene-24 to 31-dic-24</v>
      </c>
      <c r="D435" s="514"/>
      <c r="E435" s="514"/>
      <c r="F435" s="515"/>
      <c r="G435" s="516" t="s">
        <v>437</v>
      </c>
      <c r="H435" s="517"/>
      <c r="I435" s="516" t="b">
        <f t="shared" si="25"/>
        <v>1</v>
      </c>
      <c r="J435" s="516" t="b">
        <f t="shared" si="26"/>
        <v>0</v>
      </c>
      <c r="K435" s="516" t="str">
        <f t="shared" si="27"/>
        <v>a1N36000002QfNcEAK</v>
      </c>
      <c r="L435" s="518" t="s">
        <v>1243</v>
      </c>
      <c r="M435" s="514"/>
      <c r="N435" s="514"/>
      <c r="O435" s="47"/>
      <c r="AM435" s="6"/>
      <c r="AN435" s="6"/>
    </row>
    <row r="436" spans="1:40" ht="285.45" x14ac:dyDescent="0.45">
      <c r="A436" s="406">
        <v>58</v>
      </c>
      <c r="B436" s="425" t="str">
        <f t="shared" si="24"/>
        <v/>
      </c>
      <c r="C436" s="426" t="str">
        <f ca="1">TEXT(IFERROR(INDEX('Overview - Section A'!$A$45:$A$52,MATCH(G436,'Overview - Section A'!$U$45:$U$52,0)),""),"d-mmm-yy") &amp;" to " &amp; TEXT(IFERROR(INDEX('Overview - Section A'!$E$45:$E$52,MATCH(G436,'Overview - Section A'!$U$45:$U$52,0)),""),"d-mmm-yy")</f>
        <v>1-ene-19 to 31-dic-19</v>
      </c>
      <c r="D436" s="514"/>
      <c r="E436" s="514"/>
      <c r="F436" s="515"/>
      <c r="G436" s="516" t="s">
        <v>427</v>
      </c>
      <c r="H436" s="517"/>
      <c r="I436" s="516" t="b">
        <f t="shared" si="25"/>
        <v>1</v>
      </c>
      <c r="J436" s="516" t="b">
        <f t="shared" si="26"/>
        <v>0</v>
      </c>
      <c r="K436" s="516" t="str">
        <f t="shared" si="27"/>
        <v>a1N36000002QfNdEAK</v>
      </c>
      <c r="L436" s="518" t="s">
        <v>1244</v>
      </c>
      <c r="M436" s="514"/>
      <c r="N436" s="514"/>
      <c r="O436" s="47"/>
      <c r="AM436" s="6"/>
      <c r="AN436" s="6"/>
    </row>
    <row r="437" spans="1:40" ht="285.45" x14ac:dyDescent="0.45">
      <c r="A437" s="406">
        <v>58</v>
      </c>
      <c r="B437" s="425" t="str">
        <f t="shared" si="24"/>
        <v/>
      </c>
      <c r="C437" s="426" t="str">
        <f ca="1">TEXT(IFERROR(INDEX('Overview - Section A'!$A$45:$A$52,MATCH(G437,'Overview - Section A'!$U$45:$U$52,0)),""),"d-mmm-yy") &amp;" to " &amp; TEXT(IFERROR(INDEX('Overview - Section A'!$E$45:$E$52,MATCH(G437,'Overview - Section A'!$U$45:$U$52,0)),""),"d-mmm-yy")</f>
        <v>1-ene-20 to 31-dic-20</v>
      </c>
      <c r="D437" s="514"/>
      <c r="E437" s="514"/>
      <c r="F437" s="515"/>
      <c r="G437" s="516" t="s">
        <v>429</v>
      </c>
      <c r="H437" s="517"/>
      <c r="I437" s="516" t="b">
        <f t="shared" si="25"/>
        <v>1</v>
      </c>
      <c r="J437" s="516" t="b">
        <f t="shared" si="26"/>
        <v>0</v>
      </c>
      <c r="K437" s="516" t="str">
        <f t="shared" si="27"/>
        <v>a1N36000002QfNdEAK</v>
      </c>
      <c r="L437" s="518" t="s">
        <v>1245</v>
      </c>
      <c r="M437" s="514"/>
      <c r="N437" s="514"/>
      <c r="O437" s="47"/>
      <c r="AM437" s="6"/>
      <c r="AN437" s="6"/>
    </row>
    <row r="438" spans="1:40" ht="285.45" x14ac:dyDescent="0.45">
      <c r="A438" s="406">
        <v>58</v>
      </c>
      <c r="B438" s="425" t="str">
        <f t="shared" si="24"/>
        <v/>
      </c>
      <c r="C438" s="426" t="str">
        <f ca="1">TEXT(IFERROR(INDEX('Overview - Section A'!$A$45:$A$52,MATCH(G438,'Overview - Section A'!$U$45:$U$52,0)),""),"d-mmm-yy") &amp;" to " &amp; TEXT(IFERROR(INDEX('Overview - Section A'!$E$45:$E$52,MATCH(G438,'Overview - Section A'!$U$45:$U$52,0)),""),"d-mmm-yy")</f>
        <v>1-ene-21 to 31-dic-21</v>
      </c>
      <c r="D438" s="514"/>
      <c r="E438" s="514"/>
      <c r="F438" s="515"/>
      <c r="G438" s="516" t="s">
        <v>431</v>
      </c>
      <c r="H438" s="517"/>
      <c r="I438" s="516" t="b">
        <f t="shared" si="25"/>
        <v>1</v>
      </c>
      <c r="J438" s="516" t="b">
        <f t="shared" si="26"/>
        <v>0</v>
      </c>
      <c r="K438" s="516" t="str">
        <f t="shared" si="27"/>
        <v>a1N36000002QfNdEAK</v>
      </c>
      <c r="L438" s="518" t="s">
        <v>1246</v>
      </c>
      <c r="M438" s="514"/>
      <c r="N438" s="514"/>
      <c r="O438" s="47"/>
      <c r="AM438" s="6"/>
      <c r="AN438" s="6"/>
    </row>
    <row r="439" spans="1:40" ht="285.45" x14ac:dyDescent="0.45">
      <c r="A439" s="406">
        <v>58</v>
      </c>
      <c r="B439" s="425" t="str">
        <f t="shared" si="24"/>
        <v/>
      </c>
      <c r="C439" s="426" t="str">
        <f ca="1">TEXT(IFERROR(INDEX('Overview - Section A'!$A$45:$A$52,MATCH(G439,'Overview - Section A'!$U$45:$U$52,0)),""),"d-mmm-yy") &amp;" to " &amp; TEXT(IFERROR(INDEX('Overview - Section A'!$E$45:$E$52,MATCH(G439,'Overview - Section A'!$U$45:$U$52,0)),""),"d-mmm-yy")</f>
        <v>1-ene-22 to 31-dic-22</v>
      </c>
      <c r="D439" s="514"/>
      <c r="E439" s="514"/>
      <c r="F439" s="515"/>
      <c r="G439" s="516" t="s">
        <v>433</v>
      </c>
      <c r="H439" s="517"/>
      <c r="I439" s="516" t="b">
        <f t="shared" si="25"/>
        <v>1</v>
      </c>
      <c r="J439" s="516" t="b">
        <f t="shared" si="26"/>
        <v>0</v>
      </c>
      <c r="K439" s="516" t="str">
        <f t="shared" si="27"/>
        <v>a1N36000002QfNdEAK</v>
      </c>
      <c r="L439" s="518" t="s">
        <v>1247</v>
      </c>
      <c r="M439" s="514"/>
      <c r="N439" s="514"/>
      <c r="O439" s="47"/>
      <c r="AM439" s="6"/>
      <c r="AN439" s="6"/>
    </row>
    <row r="440" spans="1:40" ht="285.45" x14ac:dyDescent="0.45">
      <c r="A440" s="406">
        <v>58</v>
      </c>
      <c r="B440" s="425" t="str">
        <f t="shared" si="24"/>
        <v/>
      </c>
      <c r="C440" s="426" t="str">
        <f ca="1">TEXT(IFERROR(INDEX('Overview - Section A'!$A$45:$A$52,MATCH(G440,'Overview - Section A'!$U$45:$U$52,0)),""),"d-mmm-yy") &amp;" to " &amp; TEXT(IFERROR(INDEX('Overview - Section A'!$E$45:$E$52,MATCH(G440,'Overview - Section A'!$U$45:$U$52,0)),""),"d-mmm-yy")</f>
        <v>1-ene-23 to 31-dic-23</v>
      </c>
      <c r="D440" s="514"/>
      <c r="E440" s="514"/>
      <c r="F440" s="515"/>
      <c r="G440" s="516" t="s">
        <v>435</v>
      </c>
      <c r="H440" s="517"/>
      <c r="I440" s="516" t="b">
        <f t="shared" si="25"/>
        <v>1</v>
      </c>
      <c r="J440" s="516" t="b">
        <f t="shared" si="26"/>
        <v>0</v>
      </c>
      <c r="K440" s="516" t="str">
        <f t="shared" si="27"/>
        <v>a1N36000002QfNdEAK</v>
      </c>
      <c r="L440" s="518" t="s">
        <v>1248</v>
      </c>
      <c r="M440" s="514"/>
      <c r="N440" s="514"/>
      <c r="O440" s="47"/>
      <c r="AM440" s="6"/>
      <c r="AN440" s="6"/>
    </row>
    <row r="441" spans="1:40" ht="285.45" x14ac:dyDescent="0.45">
      <c r="A441" s="406">
        <v>58</v>
      </c>
      <c r="B441" s="425" t="str">
        <f t="shared" si="24"/>
        <v/>
      </c>
      <c r="C441" s="426" t="str">
        <f ca="1">TEXT(IFERROR(INDEX('Overview - Section A'!$A$45:$A$52,MATCH(G441,'Overview - Section A'!$U$45:$U$52,0)),""),"d-mmm-yy") &amp;" to " &amp; TEXT(IFERROR(INDEX('Overview - Section A'!$E$45:$E$52,MATCH(G441,'Overview - Section A'!$U$45:$U$52,0)),""),"d-mmm-yy")</f>
        <v>1-ene-24 to 31-dic-24</v>
      </c>
      <c r="D441" s="514"/>
      <c r="E441" s="514"/>
      <c r="F441" s="515"/>
      <c r="G441" s="516" t="s">
        <v>437</v>
      </c>
      <c r="H441" s="517"/>
      <c r="I441" s="516" t="b">
        <f t="shared" si="25"/>
        <v>1</v>
      </c>
      <c r="J441" s="516" t="b">
        <f t="shared" si="26"/>
        <v>0</v>
      </c>
      <c r="K441" s="516" t="str">
        <f t="shared" si="27"/>
        <v>a1N36000002QfNdEAK</v>
      </c>
      <c r="L441" s="518" t="s">
        <v>1249</v>
      </c>
      <c r="M441" s="514"/>
      <c r="N441" s="514"/>
      <c r="O441" s="47"/>
      <c r="AM441" s="6"/>
      <c r="AN441" s="6"/>
    </row>
    <row r="442" spans="1:40" ht="285.45" x14ac:dyDescent="0.45">
      <c r="A442" s="406">
        <v>59</v>
      </c>
      <c r="B442" s="425" t="str">
        <f t="shared" si="24"/>
        <v/>
      </c>
      <c r="C442" s="426" t="str">
        <f ca="1">TEXT(IFERROR(INDEX('Overview - Section A'!$A$45:$A$52,MATCH(G442,'Overview - Section A'!$U$45:$U$52,0)),""),"d-mmm-yy") &amp;" to " &amp; TEXT(IFERROR(INDEX('Overview - Section A'!$E$45:$E$52,MATCH(G442,'Overview - Section A'!$U$45:$U$52,0)),""),"d-mmm-yy")</f>
        <v>1-ene-19 to 31-dic-19</v>
      </c>
      <c r="D442" s="514"/>
      <c r="E442" s="514"/>
      <c r="F442" s="515"/>
      <c r="G442" s="516" t="s">
        <v>427</v>
      </c>
      <c r="H442" s="517"/>
      <c r="I442" s="516" t="b">
        <f t="shared" si="25"/>
        <v>1</v>
      </c>
      <c r="J442" s="516" t="b">
        <f t="shared" si="26"/>
        <v>0</v>
      </c>
      <c r="K442" s="516" t="str">
        <f t="shared" si="27"/>
        <v>a1N36000002QfNeEAK</v>
      </c>
      <c r="L442" s="518" t="s">
        <v>1250</v>
      </c>
      <c r="M442" s="514"/>
      <c r="N442" s="514"/>
      <c r="O442" s="47"/>
      <c r="AM442" s="6"/>
      <c r="AN442" s="6"/>
    </row>
    <row r="443" spans="1:40" ht="285.45" x14ac:dyDescent="0.45">
      <c r="A443" s="406">
        <v>59</v>
      </c>
      <c r="B443" s="425" t="str">
        <f t="shared" si="24"/>
        <v/>
      </c>
      <c r="C443" s="426" t="str">
        <f ca="1">TEXT(IFERROR(INDEX('Overview - Section A'!$A$45:$A$52,MATCH(G443,'Overview - Section A'!$U$45:$U$52,0)),""),"d-mmm-yy") &amp;" to " &amp; TEXT(IFERROR(INDEX('Overview - Section A'!$E$45:$E$52,MATCH(G443,'Overview - Section A'!$U$45:$U$52,0)),""),"d-mmm-yy")</f>
        <v>1-ene-20 to 31-dic-20</v>
      </c>
      <c r="D443" s="514"/>
      <c r="E443" s="514"/>
      <c r="F443" s="515"/>
      <c r="G443" s="516" t="s">
        <v>429</v>
      </c>
      <c r="H443" s="517"/>
      <c r="I443" s="516" t="b">
        <f t="shared" si="25"/>
        <v>1</v>
      </c>
      <c r="J443" s="516" t="b">
        <f t="shared" si="26"/>
        <v>0</v>
      </c>
      <c r="K443" s="516" t="str">
        <f t="shared" si="27"/>
        <v>a1N36000002QfNeEAK</v>
      </c>
      <c r="L443" s="518" t="s">
        <v>1251</v>
      </c>
      <c r="M443" s="514"/>
      <c r="N443" s="514"/>
      <c r="O443" s="47"/>
      <c r="AM443" s="6"/>
      <c r="AN443" s="6"/>
    </row>
    <row r="444" spans="1:40" ht="285.45" x14ac:dyDescent="0.45">
      <c r="A444" s="406">
        <v>59</v>
      </c>
      <c r="B444" s="425" t="str">
        <f t="shared" si="24"/>
        <v/>
      </c>
      <c r="C444" s="426" t="str">
        <f ca="1">TEXT(IFERROR(INDEX('Overview - Section A'!$A$45:$A$52,MATCH(G444,'Overview - Section A'!$U$45:$U$52,0)),""),"d-mmm-yy") &amp;" to " &amp; TEXT(IFERROR(INDEX('Overview - Section A'!$E$45:$E$52,MATCH(G444,'Overview - Section A'!$U$45:$U$52,0)),""),"d-mmm-yy")</f>
        <v>1-ene-21 to 31-dic-21</v>
      </c>
      <c r="D444" s="514"/>
      <c r="E444" s="514"/>
      <c r="F444" s="515"/>
      <c r="G444" s="516" t="s">
        <v>431</v>
      </c>
      <c r="H444" s="517"/>
      <c r="I444" s="516" t="b">
        <f t="shared" si="25"/>
        <v>1</v>
      </c>
      <c r="J444" s="516" t="b">
        <f t="shared" si="26"/>
        <v>0</v>
      </c>
      <c r="K444" s="516" t="str">
        <f t="shared" si="27"/>
        <v>a1N36000002QfNeEAK</v>
      </c>
      <c r="L444" s="518" t="s">
        <v>1252</v>
      </c>
      <c r="M444" s="514"/>
      <c r="N444" s="514"/>
      <c r="O444" s="47"/>
      <c r="AM444" s="6"/>
      <c r="AN444" s="6"/>
    </row>
    <row r="445" spans="1:40" ht="285.45" x14ac:dyDescent="0.45">
      <c r="A445" s="406">
        <v>59</v>
      </c>
      <c r="B445" s="425" t="str">
        <f t="shared" si="24"/>
        <v/>
      </c>
      <c r="C445" s="426" t="str">
        <f ca="1">TEXT(IFERROR(INDEX('Overview - Section A'!$A$45:$A$52,MATCH(G445,'Overview - Section A'!$U$45:$U$52,0)),""),"d-mmm-yy") &amp;" to " &amp; TEXT(IFERROR(INDEX('Overview - Section A'!$E$45:$E$52,MATCH(G445,'Overview - Section A'!$U$45:$U$52,0)),""),"d-mmm-yy")</f>
        <v>1-ene-22 to 31-dic-22</v>
      </c>
      <c r="D445" s="514"/>
      <c r="E445" s="514"/>
      <c r="F445" s="515"/>
      <c r="G445" s="516" t="s">
        <v>433</v>
      </c>
      <c r="H445" s="517"/>
      <c r="I445" s="516" t="b">
        <f t="shared" si="25"/>
        <v>1</v>
      </c>
      <c r="J445" s="516" t="b">
        <f t="shared" si="26"/>
        <v>0</v>
      </c>
      <c r="K445" s="516" t="str">
        <f t="shared" si="27"/>
        <v>a1N36000002QfNeEAK</v>
      </c>
      <c r="L445" s="518" t="s">
        <v>1253</v>
      </c>
      <c r="M445" s="514"/>
      <c r="N445" s="514"/>
      <c r="O445" s="47"/>
      <c r="AM445" s="6"/>
      <c r="AN445" s="6"/>
    </row>
    <row r="446" spans="1:40" ht="285.45" x14ac:dyDescent="0.45">
      <c r="A446" s="406">
        <v>59</v>
      </c>
      <c r="B446" s="425" t="str">
        <f t="shared" si="24"/>
        <v/>
      </c>
      <c r="C446" s="426" t="str">
        <f ca="1">TEXT(IFERROR(INDEX('Overview - Section A'!$A$45:$A$52,MATCH(G446,'Overview - Section A'!$U$45:$U$52,0)),""),"d-mmm-yy") &amp;" to " &amp; TEXT(IFERROR(INDEX('Overview - Section A'!$E$45:$E$52,MATCH(G446,'Overview - Section A'!$U$45:$U$52,0)),""),"d-mmm-yy")</f>
        <v>1-ene-23 to 31-dic-23</v>
      </c>
      <c r="D446" s="514"/>
      <c r="E446" s="514"/>
      <c r="F446" s="515"/>
      <c r="G446" s="516" t="s">
        <v>435</v>
      </c>
      <c r="H446" s="517"/>
      <c r="I446" s="516" t="b">
        <f t="shared" si="25"/>
        <v>1</v>
      </c>
      <c r="J446" s="516" t="b">
        <f t="shared" si="26"/>
        <v>0</v>
      </c>
      <c r="K446" s="516" t="str">
        <f t="shared" si="27"/>
        <v>a1N36000002QfNeEAK</v>
      </c>
      <c r="L446" s="518" t="s">
        <v>1254</v>
      </c>
      <c r="M446" s="514"/>
      <c r="N446" s="514"/>
      <c r="O446" s="47"/>
      <c r="AM446" s="6"/>
      <c r="AN446" s="6"/>
    </row>
    <row r="447" spans="1:40" ht="285.45" x14ac:dyDescent="0.45">
      <c r="A447" s="406">
        <v>59</v>
      </c>
      <c r="B447" s="425" t="str">
        <f t="shared" si="24"/>
        <v/>
      </c>
      <c r="C447" s="426" t="str">
        <f ca="1">TEXT(IFERROR(INDEX('Overview - Section A'!$A$45:$A$52,MATCH(G447,'Overview - Section A'!$U$45:$U$52,0)),""),"d-mmm-yy") &amp;" to " &amp; TEXT(IFERROR(INDEX('Overview - Section A'!$E$45:$E$52,MATCH(G447,'Overview - Section A'!$U$45:$U$52,0)),""),"d-mmm-yy")</f>
        <v>1-ene-24 to 31-dic-24</v>
      </c>
      <c r="D447" s="514"/>
      <c r="E447" s="514"/>
      <c r="F447" s="515"/>
      <c r="G447" s="516" t="s">
        <v>437</v>
      </c>
      <c r="H447" s="517"/>
      <c r="I447" s="516" t="b">
        <f t="shared" si="25"/>
        <v>1</v>
      </c>
      <c r="J447" s="516" t="b">
        <f t="shared" si="26"/>
        <v>0</v>
      </c>
      <c r="K447" s="516" t="str">
        <f t="shared" si="27"/>
        <v>a1N36000002QfNeEAK</v>
      </c>
      <c r="L447" s="518" t="s">
        <v>1255</v>
      </c>
      <c r="M447" s="514"/>
      <c r="N447" s="514"/>
      <c r="O447" s="47"/>
      <c r="AM447" s="6"/>
      <c r="AN447" s="6"/>
    </row>
    <row r="448" spans="1:40" ht="285.45" x14ac:dyDescent="0.45">
      <c r="A448" s="406">
        <v>60</v>
      </c>
      <c r="B448" s="425" t="str">
        <f t="shared" si="24"/>
        <v/>
      </c>
      <c r="C448" s="426" t="str">
        <f ca="1">TEXT(IFERROR(INDEX('Overview - Section A'!$A$45:$A$52,MATCH(G448,'Overview - Section A'!$U$45:$U$52,0)),""),"d-mmm-yy") &amp;" to " &amp; TEXT(IFERROR(INDEX('Overview - Section A'!$E$45:$E$52,MATCH(G448,'Overview - Section A'!$U$45:$U$52,0)),""),"d-mmm-yy")</f>
        <v>1-ene-19 to 31-dic-19</v>
      </c>
      <c r="D448" s="514"/>
      <c r="E448" s="514"/>
      <c r="F448" s="515"/>
      <c r="G448" s="516" t="s">
        <v>427</v>
      </c>
      <c r="H448" s="517"/>
      <c r="I448" s="516" t="b">
        <f t="shared" si="25"/>
        <v>1</v>
      </c>
      <c r="J448" s="516" t="b">
        <f t="shared" si="26"/>
        <v>0</v>
      </c>
      <c r="K448" s="516" t="str">
        <f t="shared" si="27"/>
        <v>a1N36000002QfNfEAK</v>
      </c>
      <c r="L448" s="518" t="s">
        <v>1256</v>
      </c>
      <c r="M448" s="514"/>
      <c r="N448" s="514"/>
      <c r="O448" s="47"/>
      <c r="AM448" s="6"/>
      <c r="AN448" s="6"/>
    </row>
    <row r="449" spans="1:40" ht="285.45" x14ac:dyDescent="0.45">
      <c r="A449" s="406">
        <v>60</v>
      </c>
      <c r="B449" s="425" t="str">
        <f t="shared" si="24"/>
        <v/>
      </c>
      <c r="C449" s="426" t="str">
        <f ca="1">TEXT(IFERROR(INDEX('Overview - Section A'!$A$45:$A$52,MATCH(G449,'Overview - Section A'!$U$45:$U$52,0)),""),"d-mmm-yy") &amp;" to " &amp; TEXT(IFERROR(INDEX('Overview - Section A'!$E$45:$E$52,MATCH(G449,'Overview - Section A'!$U$45:$U$52,0)),""),"d-mmm-yy")</f>
        <v>1-ene-20 to 31-dic-20</v>
      </c>
      <c r="D449" s="514"/>
      <c r="E449" s="514"/>
      <c r="F449" s="515"/>
      <c r="G449" s="516" t="s">
        <v>429</v>
      </c>
      <c r="H449" s="517"/>
      <c r="I449" s="516" t="b">
        <f t="shared" si="25"/>
        <v>1</v>
      </c>
      <c r="J449" s="516" t="b">
        <f t="shared" si="26"/>
        <v>0</v>
      </c>
      <c r="K449" s="516" t="str">
        <f t="shared" si="27"/>
        <v>a1N36000002QfNfEAK</v>
      </c>
      <c r="L449" s="518" t="s">
        <v>1257</v>
      </c>
      <c r="M449" s="514"/>
      <c r="N449" s="514"/>
      <c r="O449" s="47"/>
      <c r="AM449" s="6"/>
      <c r="AN449" s="6"/>
    </row>
    <row r="450" spans="1:40" ht="285.45" x14ac:dyDescent="0.45">
      <c r="A450" s="406">
        <v>60</v>
      </c>
      <c r="B450" s="425" t="str">
        <f t="shared" si="24"/>
        <v/>
      </c>
      <c r="C450" s="426" t="str">
        <f ca="1">TEXT(IFERROR(INDEX('Overview - Section A'!$A$45:$A$52,MATCH(G450,'Overview - Section A'!$U$45:$U$52,0)),""),"d-mmm-yy") &amp;" to " &amp; TEXT(IFERROR(INDEX('Overview - Section A'!$E$45:$E$52,MATCH(G450,'Overview - Section A'!$U$45:$U$52,0)),""),"d-mmm-yy")</f>
        <v>1-ene-21 to 31-dic-21</v>
      </c>
      <c r="D450" s="514"/>
      <c r="E450" s="514"/>
      <c r="F450" s="515"/>
      <c r="G450" s="516" t="s">
        <v>431</v>
      </c>
      <c r="H450" s="517"/>
      <c r="I450" s="516" t="b">
        <f t="shared" si="25"/>
        <v>1</v>
      </c>
      <c r="J450" s="516" t="b">
        <f t="shared" si="26"/>
        <v>0</v>
      </c>
      <c r="K450" s="516" t="str">
        <f t="shared" si="27"/>
        <v>a1N36000002QfNfEAK</v>
      </c>
      <c r="L450" s="518" t="s">
        <v>1258</v>
      </c>
      <c r="M450" s="514"/>
      <c r="N450" s="514"/>
      <c r="O450" s="47"/>
      <c r="AM450" s="6"/>
      <c r="AN450" s="6"/>
    </row>
    <row r="451" spans="1:40" ht="285.45" x14ac:dyDescent="0.45">
      <c r="A451" s="406">
        <v>60</v>
      </c>
      <c r="B451" s="425" t="str">
        <f t="shared" si="24"/>
        <v/>
      </c>
      <c r="C451" s="426" t="str">
        <f ca="1">TEXT(IFERROR(INDEX('Overview - Section A'!$A$45:$A$52,MATCH(G451,'Overview - Section A'!$U$45:$U$52,0)),""),"d-mmm-yy") &amp;" to " &amp; TEXT(IFERROR(INDEX('Overview - Section A'!$E$45:$E$52,MATCH(G451,'Overview - Section A'!$U$45:$U$52,0)),""),"d-mmm-yy")</f>
        <v>1-ene-22 to 31-dic-22</v>
      </c>
      <c r="D451" s="514"/>
      <c r="E451" s="514"/>
      <c r="F451" s="515"/>
      <c r="G451" s="516" t="s">
        <v>433</v>
      </c>
      <c r="H451" s="517"/>
      <c r="I451" s="516" t="b">
        <f t="shared" si="25"/>
        <v>1</v>
      </c>
      <c r="J451" s="516" t="b">
        <f t="shared" si="26"/>
        <v>0</v>
      </c>
      <c r="K451" s="516" t="str">
        <f t="shared" si="27"/>
        <v>a1N36000002QfNfEAK</v>
      </c>
      <c r="L451" s="518" t="s">
        <v>1259</v>
      </c>
      <c r="M451" s="514"/>
      <c r="N451" s="514"/>
      <c r="O451" s="47"/>
      <c r="AM451" s="6"/>
      <c r="AN451" s="6"/>
    </row>
    <row r="452" spans="1:40" ht="285.45" x14ac:dyDescent="0.45">
      <c r="A452" s="406">
        <v>60</v>
      </c>
      <c r="B452" s="425" t="str">
        <f t="shared" si="24"/>
        <v/>
      </c>
      <c r="C452" s="426" t="str">
        <f ca="1">TEXT(IFERROR(INDEX('Overview - Section A'!$A$45:$A$52,MATCH(G452,'Overview - Section A'!$U$45:$U$52,0)),""),"d-mmm-yy") &amp;" to " &amp; TEXT(IFERROR(INDEX('Overview - Section A'!$E$45:$E$52,MATCH(G452,'Overview - Section A'!$U$45:$U$52,0)),""),"d-mmm-yy")</f>
        <v>1-ene-23 to 31-dic-23</v>
      </c>
      <c r="D452" s="514"/>
      <c r="E452" s="514"/>
      <c r="F452" s="515"/>
      <c r="G452" s="516" t="s">
        <v>435</v>
      </c>
      <c r="H452" s="517"/>
      <c r="I452" s="516" t="b">
        <f t="shared" si="25"/>
        <v>1</v>
      </c>
      <c r="J452" s="516" t="b">
        <f t="shared" si="26"/>
        <v>0</v>
      </c>
      <c r="K452" s="516" t="str">
        <f t="shared" si="27"/>
        <v>a1N36000002QfNfEAK</v>
      </c>
      <c r="L452" s="518" t="s">
        <v>1260</v>
      </c>
      <c r="M452" s="514"/>
      <c r="N452" s="514"/>
      <c r="O452" s="47"/>
      <c r="AM452" s="6"/>
      <c r="AN452" s="6"/>
    </row>
    <row r="453" spans="1:40" ht="285.45" x14ac:dyDescent="0.45">
      <c r="A453" s="406">
        <v>60</v>
      </c>
      <c r="B453" s="425" t="str">
        <f t="shared" si="24"/>
        <v/>
      </c>
      <c r="C453" s="426" t="str">
        <f ca="1">TEXT(IFERROR(INDEX('Overview - Section A'!$A$45:$A$52,MATCH(G453,'Overview - Section A'!$U$45:$U$52,0)),""),"d-mmm-yy") &amp;" to " &amp; TEXT(IFERROR(INDEX('Overview - Section A'!$E$45:$E$52,MATCH(G453,'Overview - Section A'!$U$45:$U$52,0)),""),"d-mmm-yy")</f>
        <v>1-ene-24 to 31-dic-24</v>
      </c>
      <c r="D453" s="514"/>
      <c r="E453" s="514"/>
      <c r="F453" s="515"/>
      <c r="G453" s="516" t="s">
        <v>437</v>
      </c>
      <c r="H453" s="517"/>
      <c r="I453" s="516" t="b">
        <f t="shared" si="25"/>
        <v>1</v>
      </c>
      <c r="J453" s="516" t="b">
        <f t="shared" si="26"/>
        <v>0</v>
      </c>
      <c r="K453" s="516" t="str">
        <f t="shared" si="27"/>
        <v>a1N36000002QfNfEAK</v>
      </c>
      <c r="L453" s="518" t="s">
        <v>1261</v>
      </c>
      <c r="M453" s="514"/>
      <c r="N453" s="514"/>
      <c r="O453" s="47"/>
      <c r="AM453" s="6"/>
      <c r="AN453" s="6"/>
    </row>
    <row r="454" spans="1:40" ht="285.45" x14ac:dyDescent="0.45">
      <c r="A454" s="406">
        <v>61</v>
      </c>
      <c r="B454" s="425" t="str">
        <f t="shared" si="24"/>
        <v/>
      </c>
      <c r="C454" s="426" t="str">
        <f ca="1">TEXT(IFERROR(INDEX('Overview - Section A'!$A$45:$A$52,MATCH(G454,'Overview - Section A'!$U$45:$U$52,0)),""),"d-mmm-yy") &amp;" to " &amp; TEXT(IFERROR(INDEX('Overview - Section A'!$E$45:$E$52,MATCH(G454,'Overview - Section A'!$U$45:$U$52,0)),""),"d-mmm-yy")</f>
        <v>1-ene-19 to 31-dic-19</v>
      </c>
      <c r="D454" s="514"/>
      <c r="E454" s="514"/>
      <c r="F454" s="515"/>
      <c r="G454" s="516" t="s">
        <v>427</v>
      </c>
      <c r="H454" s="517"/>
      <c r="I454" s="516" t="b">
        <f t="shared" si="25"/>
        <v>1</v>
      </c>
      <c r="J454" s="516" t="b">
        <f t="shared" si="26"/>
        <v>0</v>
      </c>
      <c r="K454" s="516" t="str">
        <f t="shared" si="27"/>
        <v>a1N36000002QfNgEAK</v>
      </c>
      <c r="L454" s="518" t="s">
        <v>1262</v>
      </c>
      <c r="M454" s="514"/>
      <c r="N454" s="514"/>
      <c r="O454" s="47"/>
      <c r="AM454" s="6"/>
      <c r="AN454" s="6"/>
    </row>
    <row r="455" spans="1:40" ht="285.45" x14ac:dyDescent="0.45">
      <c r="A455" s="406">
        <v>61</v>
      </c>
      <c r="B455" s="425" t="str">
        <f t="shared" si="24"/>
        <v/>
      </c>
      <c r="C455" s="426" t="str">
        <f ca="1">TEXT(IFERROR(INDEX('Overview - Section A'!$A$45:$A$52,MATCH(G455,'Overview - Section A'!$U$45:$U$52,0)),""),"d-mmm-yy") &amp;" to " &amp; TEXT(IFERROR(INDEX('Overview - Section A'!$E$45:$E$52,MATCH(G455,'Overview - Section A'!$U$45:$U$52,0)),""),"d-mmm-yy")</f>
        <v>1-ene-20 to 31-dic-20</v>
      </c>
      <c r="D455" s="514"/>
      <c r="E455" s="514"/>
      <c r="F455" s="515"/>
      <c r="G455" s="516" t="s">
        <v>429</v>
      </c>
      <c r="H455" s="517"/>
      <c r="I455" s="516" t="b">
        <f t="shared" si="25"/>
        <v>1</v>
      </c>
      <c r="J455" s="516" t="b">
        <f t="shared" si="26"/>
        <v>0</v>
      </c>
      <c r="K455" s="516" t="str">
        <f t="shared" si="27"/>
        <v>a1N36000002QfNgEAK</v>
      </c>
      <c r="L455" s="518" t="s">
        <v>1263</v>
      </c>
      <c r="M455" s="514"/>
      <c r="N455" s="514"/>
      <c r="O455" s="47"/>
      <c r="AM455" s="6"/>
      <c r="AN455" s="6"/>
    </row>
    <row r="456" spans="1:40" ht="285.45" x14ac:dyDescent="0.45">
      <c r="A456" s="406">
        <v>61</v>
      </c>
      <c r="B456" s="425" t="str">
        <f t="shared" si="24"/>
        <v/>
      </c>
      <c r="C456" s="426" t="str">
        <f ca="1">TEXT(IFERROR(INDEX('Overview - Section A'!$A$45:$A$52,MATCH(G456,'Overview - Section A'!$U$45:$U$52,0)),""),"d-mmm-yy") &amp;" to " &amp; TEXT(IFERROR(INDEX('Overview - Section A'!$E$45:$E$52,MATCH(G456,'Overview - Section A'!$U$45:$U$52,0)),""),"d-mmm-yy")</f>
        <v>1-ene-21 to 31-dic-21</v>
      </c>
      <c r="D456" s="514"/>
      <c r="E456" s="514"/>
      <c r="F456" s="515"/>
      <c r="G456" s="516" t="s">
        <v>431</v>
      </c>
      <c r="H456" s="517"/>
      <c r="I456" s="516" t="b">
        <f t="shared" si="25"/>
        <v>1</v>
      </c>
      <c r="J456" s="516" t="b">
        <f t="shared" si="26"/>
        <v>0</v>
      </c>
      <c r="K456" s="516" t="str">
        <f t="shared" si="27"/>
        <v>a1N36000002QfNgEAK</v>
      </c>
      <c r="L456" s="518" t="s">
        <v>1264</v>
      </c>
      <c r="M456" s="514"/>
      <c r="N456" s="514"/>
      <c r="O456" s="47"/>
      <c r="AM456" s="6"/>
      <c r="AN456" s="6"/>
    </row>
    <row r="457" spans="1:40" ht="285.45" x14ac:dyDescent="0.45">
      <c r="A457" s="406">
        <v>61</v>
      </c>
      <c r="B457" s="425" t="str">
        <f t="shared" si="24"/>
        <v/>
      </c>
      <c r="C457" s="426" t="str">
        <f ca="1">TEXT(IFERROR(INDEX('Overview - Section A'!$A$45:$A$52,MATCH(G457,'Overview - Section A'!$U$45:$U$52,0)),""),"d-mmm-yy") &amp;" to " &amp; TEXT(IFERROR(INDEX('Overview - Section A'!$E$45:$E$52,MATCH(G457,'Overview - Section A'!$U$45:$U$52,0)),""),"d-mmm-yy")</f>
        <v>1-ene-22 to 31-dic-22</v>
      </c>
      <c r="D457" s="514"/>
      <c r="E457" s="514"/>
      <c r="F457" s="515"/>
      <c r="G457" s="516" t="s">
        <v>433</v>
      </c>
      <c r="H457" s="517"/>
      <c r="I457" s="516" t="b">
        <f t="shared" si="25"/>
        <v>1</v>
      </c>
      <c r="J457" s="516" t="b">
        <f t="shared" si="26"/>
        <v>0</v>
      </c>
      <c r="K457" s="516" t="str">
        <f t="shared" si="27"/>
        <v>a1N36000002QfNgEAK</v>
      </c>
      <c r="L457" s="518" t="s">
        <v>1265</v>
      </c>
      <c r="M457" s="514"/>
      <c r="N457" s="514"/>
      <c r="O457" s="47"/>
      <c r="AM457" s="6"/>
      <c r="AN457" s="6"/>
    </row>
    <row r="458" spans="1:40" ht="285.45" x14ac:dyDescent="0.45">
      <c r="A458" s="406">
        <v>61</v>
      </c>
      <c r="B458" s="425" t="str">
        <f t="shared" si="24"/>
        <v/>
      </c>
      <c r="C458" s="426" t="str">
        <f ca="1">TEXT(IFERROR(INDEX('Overview - Section A'!$A$45:$A$52,MATCH(G458,'Overview - Section A'!$U$45:$U$52,0)),""),"d-mmm-yy") &amp;" to " &amp; TEXT(IFERROR(INDEX('Overview - Section A'!$E$45:$E$52,MATCH(G458,'Overview - Section A'!$U$45:$U$52,0)),""),"d-mmm-yy")</f>
        <v>1-ene-23 to 31-dic-23</v>
      </c>
      <c r="D458" s="514"/>
      <c r="E458" s="514"/>
      <c r="F458" s="515"/>
      <c r="G458" s="516" t="s">
        <v>435</v>
      </c>
      <c r="H458" s="517"/>
      <c r="I458" s="516" t="b">
        <f t="shared" si="25"/>
        <v>1</v>
      </c>
      <c r="J458" s="516" t="b">
        <f t="shared" si="26"/>
        <v>0</v>
      </c>
      <c r="K458" s="516" t="str">
        <f t="shared" si="27"/>
        <v>a1N36000002QfNgEAK</v>
      </c>
      <c r="L458" s="518" t="s">
        <v>1266</v>
      </c>
      <c r="M458" s="514"/>
      <c r="N458" s="514"/>
      <c r="O458" s="47"/>
      <c r="AM458" s="6"/>
      <c r="AN458" s="6"/>
    </row>
    <row r="459" spans="1:40" ht="285.45" x14ac:dyDescent="0.45">
      <c r="A459" s="406">
        <v>61</v>
      </c>
      <c r="B459" s="425" t="str">
        <f t="shared" si="24"/>
        <v/>
      </c>
      <c r="C459" s="426" t="str">
        <f ca="1">TEXT(IFERROR(INDEX('Overview - Section A'!$A$45:$A$52,MATCH(G459,'Overview - Section A'!$U$45:$U$52,0)),""),"d-mmm-yy") &amp;" to " &amp; TEXT(IFERROR(INDEX('Overview - Section A'!$E$45:$E$52,MATCH(G459,'Overview - Section A'!$U$45:$U$52,0)),""),"d-mmm-yy")</f>
        <v>1-ene-24 to 31-dic-24</v>
      </c>
      <c r="D459" s="514"/>
      <c r="E459" s="514"/>
      <c r="F459" s="515"/>
      <c r="G459" s="516" t="s">
        <v>437</v>
      </c>
      <c r="H459" s="517"/>
      <c r="I459" s="516" t="b">
        <f t="shared" si="25"/>
        <v>1</v>
      </c>
      <c r="J459" s="516" t="b">
        <f t="shared" si="26"/>
        <v>0</v>
      </c>
      <c r="K459" s="516" t="str">
        <f t="shared" si="27"/>
        <v>a1N36000002QfNgEAK</v>
      </c>
      <c r="L459" s="518" t="s">
        <v>1267</v>
      </c>
      <c r="M459" s="514"/>
      <c r="N459" s="514"/>
      <c r="O459" s="47"/>
      <c r="AM459" s="6"/>
      <c r="AN459" s="6"/>
    </row>
    <row r="460" spans="1:40" ht="285.45" x14ac:dyDescent="0.45">
      <c r="A460" s="406">
        <v>62</v>
      </c>
      <c r="B460" s="425" t="str">
        <f t="shared" si="24"/>
        <v/>
      </c>
      <c r="C460" s="426" t="str">
        <f ca="1">TEXT(IFERROR(INDEX('Overview - Section A'!$A$45:$A$52,MATCH(G460,'Overview - Section A'!$U$45:$U$52,0)),""),"d-mmm-yy") &amp;" to " &amp; TEXT(IFERROR(INDEX('Overview - Section A'!$E$45:$E$52,MATCH(G460,'Overview - Section A'!$U$45:$U$52,0)),""),"d-mmm-yy")</f>
        <v>1-ene-19 to 31-dic-19</v>
      </c>
      <c r="D460" s="514"/>
      <c r="E460" s="514"/>
      <c r="F460" s="515"/>
      <c r="G460" s="516" t="s">
        <v>427</v>
      </c>
      <c r="H460" s="517"/>
      <c r="I460" s="516" t="b">
        <f t="shared" si="25"/>
        <v>1</v>
      </c>
      <c r="J460" s="516" t="b">
        <f t="shared" si="26"/>
        <v>0</v>
      </c>
      <c r="K460" s="516" t="str">
        <f t="shared" si="27"/>
        <v>a1N36000002QfNhEAK</v>
      </c>
      <c r="L460" s="518" t="s">
        <v>1268</v>
      </c>
      <c r="M460" s="514"/>
      <c r="N460" s="514"/>
      <c r="O460" s="47"/>
      <c r="AM460" s="6"/>
      <c r="AN460" s="6"/>
    </row>
    <row r="461" spans="1:40" ht="285.45" x14ac:dyDescent="0.45">
      <c r="A461" s="406">
        <v>62</v>
      </c>
      <c r="B461" s="425" t="str">
        <f t="shared" si="24"/>
        <v/>
      </c>
      <c r="C461" s="426" t="str">
        <f ca="1">TEXT(IFERROR(INDEX('Overview - Section A'!$A$45:$A$52,MATCH(G461,'Overview - Section A'!$U$45:$U$52,0)),""),"d-mmm-yy") &amp;" to " &amp; TEXT(IFERROR(INDEX('Overview - Section A'!$E$45:$E$52,MATCH(G461,'Overview - Section A'!$U$45:$U$52,0)),""),"d-mmm-yy")</f>
        <v>1-ene-20 to 31-dic-20</v>
      </c>
      <c r="D461" s="514"/>
      <c r="E461" s="514"/>
      <c r="F461" s="515"/>
      <c r="G461" s="516" t="s">
        <v>429</v>
      </c>
      <c r="H461" s="517"/>
      <c r="I461" s="516" t="b">
        <f t="shared" si="25"/>
        <v>1</v>
      </c>
      <c r="J461" s="516" t="b">
        <f t="shared" si="26"/>
        <v>0</v>
      </c>
      <c r="K461" s="516" t="str">
        <f t="shared" si="27"/>
        <v>a1N36000002QfNhEAK</v>
      </c>
      <c r="L461" s="518" t="s">
        <v>1269</v>
      </c>
      <c r="M461" s="514"/>
      <c r="N461" s="514"/>
      <c r="O461" s="47"/>
      <c r="AM461" s="6"/>
      <c r="AN461" s="6"/>
    </row>
    <row r="462" spans="1:40" ht="285.45" x14ac:dyDescent="0.45">
      <c r="A462" s="406">
        <v>62</v>
      </c>
      <c r="B462" s="425" t="str">
        <f t="shared" si="24"/>
        <v/>
      </c>
      <c r="C462" s="426" t="str">
        <f ca="1">TEXT(IFERROR(INDEX('Overview - Section A'!$A$45:$A$52,MATCH(G462,'Overview - Section A'!$U$45:$U$52,0)),""),"d-mmm-yy") &amp;" to " &amp; TEXT(IFERROR(INDEX('Overview - Section A'!$E$45:$E$52,MATCH(G462,'Overview - Section A'!$U$45:$U$52,0)),""),"d-mmm-yy")</f>
        <v>1-ene-21 to 31-dic-21</v>
      </c>
      <c r="D462" s="514"/>
      <c r="E462" s="514"/>
      <c r="F462" s="515"/>
      <c r="G462" s="516" t="s">
        <v>431</v>
      </c>
      <c r="H462" s="517"/>
      <c r="I462" s="516" t="b">
        <f t="shared" si="25"/>
        <v>1</v>
      </c>
      <c r="J462" s="516" t="b">
        <f t="shared" si="26"/>
        <v>0</v>
      </c>
      <c r="K462" s="516" t="str">
        <f t="shared" si="27"/>
        <v>a1N36000002QfNhEAK</v>
      </c>
      <c r="L462" s="518" t="s">
        <v>1270</v>
      </c>
      <c r="M462" s="514"/>
      <c r="N462" s="514"/>
      <c r="O462" s="47"/>
      <c r="AM462" s="6"/>
      <c r="AN462" s="6"/>
    </row>
    <row r="463" spans="1:40" ht="285.45" x14ac:dyDescent="0.45">
      <c r="A463" s="406">
        <v>62</v>
      </c>
      <c r="B463" s="425" t="str">
        <f t="shared" si="24"/>
        <v/>
      </c>
      <c r="C463" s="426" t="str">
        <f ca="1">TEXT(IFERROR(INDEX('Overview - Section A'!$A$45:$A$52,MATCH(G463,'Overview - Section A'!$U$45:$U$52,0)),""),"d-mmm-yy") &amp;" to " &amp; TEXT(IFERROR(INDEX('Overview - Section A'!$E$45:$E$52,MATCH(G463,'Overview - Section A'!$U$45:$U$52,0)),""),"d-mmm-yy")</f>
        <v>1-ene-22 to 31-dic-22</v>
      </c>
      <c r="D463" s="514"/>
      <c r="E463" s="514"/>
      <c r="F463" s="515"/>
      <c r="G463" s="516" t="s">
        <v>433</v>
      </c>
      <c r="H463" s="517"/>
      <c r="I463" s="516" t="b">
        <f t="shared" si="25"/>
        <v>1</v>
      </c>
      <c r="J463" s="516" t="b">
        <f t="shared" si="26"/>
        <v>0</v>
      </c>
      <c r="K463" s="516" t="str">
        <f t="shared" si="27"/>
        <v>a1N36000002QfNhEAK</v>
      </c>
      <c r="L463" s="518" t="s">
        <v>1271</v>
      </c>
      <c r="M463" s="514"/>
      <c r="N463" s="514"/>
      <c r="O463" s="47"/>
      <c r="AM463" s="6"/>
      <c r="AN463" s="6"/>
    </row>
    <row r="464" spans="1:40" ht="285.45" x14ac:dyDescent="0.45">
      <c r="A464" s="406">
        <v>62</v>
      </c>
      <c r="B464" s="425" t="str">
        <f t="shared" si="24"/>
        <v/>
      </c>
      <c r="C464" s="426" t="str">
        <f ca="1">TEXT(IFERROR(INDEX('Overview - Section A'!$A$45:$A$52,MATCH(G464,'Overview - Section A'!$U$45:$U$52,0)),""),"d-mmm-yy") &amp;" to " &amp; TEXT(IFERROR(INDEX('Overview - Section A'!$E$45:$E$52,MATCH(G464,'Overview - Section A'!$U$45:$U$52,0)),""),"d-mmm-yy")</f>
        <v>1-ene-23 to 31-dic-23</v>
      </c>
      <c r="D464" s="514"/>
      <c r="E464" s="514"/>
      <c r="F464" s="515"/>
      <c r="G464" s="516" t="s">
        <v>435</v>
      </c>
      <c r="H464" s="517"/>
      <c r="I464" s="516" t="b">
        <f t="shared" si="25"/>
        <v>1</v>
      </c>
      <c r="J464" s="516" t="b">
        <f t="shared" si="26"/>
        <v>0</v>
      </c>
      <c r="K464" s="516" t="str">
        <f t="shared" si="27"/>
        <v>a1N36000002QfNhEAK</v>
      </c>
      <c r="L464" s="518" t="s">
        <v>1272</v>
      </c>
      <c r="M464" s="514"/>
      <c r="N464" s="514"/>
      <c r="O464" s="47"/>
      <c r="AM464" s="6"/>
      <c r="AN464" s="6"/>
    </row>
    <row r="465" spans="1:40" ht="285.45" x14ac:dyDescent="0.45">
      <c r="A465" s="406">
        <v>62</v>
      </c>
      <c r="B465" s="425" t="str">
        <f t="shared" si="24"/>
        <v/>
      </c>
      <c r="C465" s="426" t="str">
        <f ca="1">TEXT(IFERROR(INDEX('Overview - Section A'!$A$45:$A$52,MATCH(G465,'Overview - Section A'!$U$45:$U$52,0)),""),"d-mmm-yy") &amp;" to " &amp; TEXT(IFERROR(INDEX('Overview - Section A'!$E$45:$E$52,MATCH(G465,'Overview - Section A'!$U$45:$U$52,0)),""),"d-mmm-yy")</f>
        <v>1-ene-24 to 31-dic-24</v>
      </c>
      <c r="D465" s="514"/>
      <c r="E465" s="514"/>
      <c r="F465" s="515"/>
      <c r="G465" s="516" t="s">
        <v>437</v>
      </c>
      <c r="H465" s="517"/>
      <c r="I465" s="516" t="b">
        <f t="shared" si="25"/>
        <v>1</v>
      </c>
      <c r="J465" s="516" t="b">
        <f t="shared" si="26"/>
        <v>0</v>
      </c>
      <c r="K465" s="516" t="str">
        <f t="shared" si="27"/>
        <v>a1N36000002QfNhEAK</v>
      </c>
      <c r="L465" s="518" t="s">
        <v>1273</v>
      </c>
      <c r="M465" s="514"/>
      <c r="N465" s="514"/>
      <c r="O465" s="47"/>
      <c r="AM465" s="6"/>
      <c r="AN465" s="6"/>
    </row>
    <row r="466" spans="1:40" ht="285.45" x14ac:dyDescent="0.45">
      <c r="A466" s="406">
        <v>63</v>
      </c>
      <c r="B466" s="425" t="str">
        <f t="shared" si="24"/>
        <v/>
      </c>
      <c r="C466" s="426" t="str">
        <f ca="1">TEXT(IFERROR(INDEX('Overview - Section A'!$A$45:$A$52,MATCH(G466,'Overview - Section A'!$U$45:$U$52,0)),""),"d-mmm-yy") &amp;" to " &amp; TEXT(IFERROR(INDEX('Overview - Section A'!$E$45:$E$52,MATCH(G466,'Overview - Section A'!$U$45:$U$52,0)),""),"d-mmm-yy")</f>
        <v>1-ene-19 to 31-dic-19</v>
      </c>
      <c r="D466" s="514"/>
      <c r="E466" s="514"/>
      <c r="F466" s="515"/>
      <c r="G466" s="516" t="s">
        <v>427</v>
      </c>
      <c r="H466" s="517"/>
      <c r="I466" s="516" t="b">
        <f t="shared" si="25"/>
        <v>1</v>
      </c>
      <c r="J466" s="516" t="b">
        <f t="shared" si="26"/>
        <v>0</v>
      </c>
      <c r="K466" s="516" t="str">
        <f t="shared" si="27"/>
        <v>a1N36000002QfNiEAK</v>
      </c>
      <c r="L466" s="518" t="s">
        <v>1274</v>
      </c>
      <c r="M466" s="514"/>
      <c r="N466" s="514"/>
      <c r="O466" s="47"/>
      <c r="AM466" s="6"/>
      <c r="AN466" s="6"/>
    </row>
    <row r="467" spans="1:40" ht="285.45" x14ac:dyDescent="0.45">
      <c r="A467" s="406">
        <v>63</v>
      </c>
      <c r="B467" s="425" t="str">
        <f t="shared" si="24"/>
        <v/>
      </c>
      <c r="C467" s="426" t="str">
        <f ca="1">TEXT(IFERROR(INDEX('Overview - Section A'!$A$45:$A$52,MATCH(G467,'Overview - Section A'!$U$45:$U$52,0)),""),"d-mmm-yy") &amp;" to " &amp; TEXT(IFERROR(INDEX('Overview - Section A'!$E$45:$E$52,MATCH(G467,'Overview - Section A'!$U$45:$U$52,0)),""),"d-mmm-yy")</f>
        <v>1-ene-20 to 31-dic-20</v>
      </c>
      <c r="D467" s="514"/>
      <c r="E467" s="514"/>
      <c r="F467" s="515"/>
      <c r="G467" s="516" t="s">
        <v>429</v>
      </c>
      <c r="H467" s="517"/>
      <c r="I467" s="516" t="b">
        <f t="shared" si="25"/>
        <v>1</v>
      </c>
      <c r="J467" s="516" t="b">
        <f t="shared" si="26"/>
        <v>0</v>
      </c>
      <c r="K467" s="516" t="str">
        <f t="shared" si="27"/>
        <v>a1N36000002QfNiEAK</v>
      </c>
      <c r="L467" s="518" t="s">
        <v>1275</v>
      </c>
      <c r="M467" s="514"/>
      <c r="N467" s="514"/>
      <c r="O467" s="47"/>
      <c r="AM467" s="6"/>
      <c r="AN467" s="6"/>
    </row>
    <row r="468" spans="1:40" ht="285.45" x14ac:dyDescent="0.45">
      <c r="A468" s="406">
        <v>63</v>
      </c>
      <c r="B468" s="425" t="str">
        <f t="shared" si="24"/>
        <v/>
      </c>
      <c r="C468" s="426" t="str">
        <f ca="1">TEXT(IFERROR(INDEX('Overview - Section A'!$A$45:$A$52,MATCH(G468,'Overview - Section A'!$U$45:$U$52,0)),""),"d-mmm-yy") &amp;" to " &amp; TEXT(IFERROR(INDEX('Overview - Section A'!$E$45:$E$52,MATCH(G468,'Overview - Section A'!$U$45:$U$52,0)),""),"d-mmm-yy")</f>
        <v>1-ene-21 to 31-dic-21</v>
      </c>
      <c r="D468" s="514"/>
      <c r="E468" s="514"/>
      <c r="F468" s="515"/>
      <c r="G468" s="516" t="s">
        <v>431</v>
      </c>
      <c r="H468" s="517"/>
      <c r="I468" s="516" t="b">
        <f t="shared" si="25"/>
        <v>1</v>
      </c>
      <c r="J468" s="516" t="b">
        <f t="shared" si="26"/>
        <v>0</v>
      </c>
      <c r="K468" s="516" t="str">
        <f t="shared" si="27"/>
        <v>a1N36000002QfNiEAK</v>
      </c>
      <c r="L468" s="518" t="s">
        <v>1276</v>
      </c>
      <c r="M468" s="514"/>
      <c r="N468" s="514"/>
      <c r="O468" s="47"/>
      <c r="AM468" s="6"/>
      <c r="AN468" s="6"/>
    </row>
    <row r="469" spans="1:40" ht="285.45" x14ac:dyDescent="0.45">
      <c r="A469" s="406">
        <v>63</v>
      </c>
      <c r="B469" s="425" t="str">
        <f t="shared" si="24"/>
        <v/>
      </c>
      <c r="C469" s="426" t="str">
        <f ca="1">TEXT(IFERROR(INDEX('Overview - Section A'!$A$45:$A$52,MATCH(G469,'Overview - Section A'!$U$45:$U$52,0)),""),"d-mmm-yy") &amp;" to " &amp; TEXT(IFERROR(INDEX('Overview - Section A'!$E$45:$E$52,MATCH(G469,'Overview - Section A'!$U$45:$U$52,0)),""),"d-mmm-yy")</f>
        <v>1-ene-22 to 31-dic-22</v>
      </c>
      <c r="D469" s="514"/>
      <c r="E469" s="514"/>
      <c r="F469" s="515"/>
      <c r="G469" s="516" t="s">
        <v>433</v>
      </c>
      <c r="H469" s="517"/>
      <c r="I469" s="516" t="b">
        <f t="shared" si="25"/>
        <v>1</v>
      </c>
      <c r="J469" s="516" t="b">
        <f t="shared" si="26"/>
        <v>0</v>
      </c>
      <c r="K469" s="516" t="str">
        <f t="shared" si="27"/>
        <v>a1N36000002QfNiEAK</v>
      </c>
      <c r="L469" s="518" t="s">
        <v>1277</v>
      </c>
      <c r="M469" s="514"/>
      <c r="N469" s="514"/>
      <c r="O469" s="47"/>
      <c r="AM469" s="6"/>
      <c r="AN469" s="6"/>
    </row>
    <row r="470" spans="1:40" ht="285.45" x14ac:dyDescent="0.45">
      <c r="A470" s="406">
        <v>63</v>
      </c>
      <c r="B470" s="425" t="str">
        <f t="shared" si="24"/>
        <v/>
      </c>
      <c r="C470" s="426" t="str">
        <f ca="1">TEXT(IFERROR(INDEX('Overview - Section A'!$A$45:$A$52,MATCH(G470,'Overview - Section A'!$U$45:$U$52,0)),""),"d-mmm-yy") &amp;" to " &amp; TEXT(IFERROR(INDEX('Overview - Section A'!$E$45:$E$52,MATCH(G470,'Overview - Section A'!$U$45:$U$52,0)),""),"d-mmm-yy")</f>
        <v>1-ene-23 to 31-dic-23</v>
      </c>
      <c r="D470" s="514"/>
      <c r="E470" s="514"/>
      <c r="F470" s="515"/>
      <c r="G470" s="516" t="s">
        <v>435</v>
      </c>
      <c r="H470" s="517"/>
      <c r="I470" s="516" t="b">
        <f t="shared" si="25"/>
        <v>1</v>
      </c>
      <c r="J470" s="516" t="b">
        <f t="shared" si="26"/>
        <v>0</v>
      </c>
      <c r="K470" s="516" t="str">
        <f t="shared" si="27"/>
        <v>a1N36000002QfNiEAK</v>
      </c>
      <c r="L470" s="518" t="s">
        <v>1278</v>
      </c>
      <c r="M470" s="514"/>
      <c r="N470" s="514"/>
      <c r="O470" s="47"/>
      <c r="AM470" s="6"/>
      <c r="AN470" s="6"/>
    </row>
    <row r="471" spans="1:40" ht="285.45" x14ac:dyDescent="0.45">
      <c r="A471" s="406">
        <v>63</v>
      </c>
      <c r="B471" s="425" t="str">
        <f t="shared" si="24"/>
        <v/>
      </c>
      <c r="C471" s="426" t="str">
        <f ca="1">TEXT(IFERROR(INDEX('Overview - Section A'!$A$45:$A$52,MATCH(G471,'Overview - Section A'!$U$45:$U$52,0)),""),"d-mmm-yy") &amp;" to " &amp; TEXT(IFERROR(INDEX('Overview - Section A'!$E$45:$E$52,MATCH(G471,'Overview - Section A'!$U$45:$U$52,0)),""),"d-mmm-yy")</f>
        <v>1-ene-24 to 31-dic-24</v>
      </c>
      <c r="D471" s="514"/>
      <c r="E471" s="514"/>
      <c r="F471" s="515"/>
      <c r="G471" s="516" t="s">
        <v>437</v>
      </c>
      <c r="H471" s="517"/>
      <c r="I471" s="516" t="b">
        <f t="shared" si="25"/>
        <v>1</v>
      </c>
      <c r="J471" s="516" t="b">
        <f t="shared" si="26"/>
        <v>0</v>
      </c>
      <c r="K471" s="516" t="str">
        <f t="shared" si="27"/>
        <v>a1N36000002QfNiEAK</v>
      </c>
      <c r="L471" s="518" t="s">
        <v>1279</v>
      </c>
      <c r="M471" s="514"/>
      <c r="N471" s="514"/>
      <c r="O471" s="47"/>
      <c r="AM471" s="6"/>
      <c r="AN471" s="6"/>
    </row>
    <row r="472" spans="1:40" ht="285.45" x14ac:dyDescent="0.45">
      <c r="A472" s="406">
        <v>64</v>
      </c>
      <c r="B472" s="425" t="str">
        <f t="shared" si="24"/>
        <v/>
      </c>
      <c r="C472" s="426" t="str">
        <f ca="1">TEXT(IFERROR(INDEX('Overview - Section A'!$A$45:$A$52,MATCH(G472,'Overview - Section A'!$U$45:$U$52,0)),""),"d-mmm-yy") &amp;" to " &amp; TEXT(IFERROR(INDEX('Overview - Section A'!$E$45:$E$52,MATCH(G472,'Overview - Section A'!$U$45:$U$52,0)),""),"d-mmm-yy")</f>
        <v>1-ene-19 to 31-dic-19</v>
      </c>
      <c r="D472" s="514"/>
      <c r="E472" s="514"/>
      <c r="F472" s="515"/>
      <c r="G472" s="516" t="s">
        <v>427</v>
      </c>
      <c r="H472" s="517"/>
      <c r="I472" s="516" t="b">
        <f t="shared" si="25"/>
        <v>1</v>
      </c>
      <c r="J472" s="516" t="b">
        <f t="shared" si="26"/>
        <v>0</v>
      </c>
      <c r="K472" s="516" t="str">
        <f t="shared" si="27"/>
        <v>a1N36000002QfNjEAK</v>
      </c>
      <c r="L472" s="518" t="s">
        <v>1280</v>
      </c>
      <c r="M472" s="514"/>
      <c r="N472" s="514"/>
      <c r="O472" s="47"/>
      <c r="AM472" s="6"/>
      <c r="AN472" s="6"/>
    </row>
    <row r="473" spans="1:40" ht="285.45" x14ac:dyDescent="0.45">
      <c r="A473" s="406">
        <v>64</v>
      </c>
      <c r="B473" s="425" t="str">
        <f t="shared" si="24"/>
        <v/>
      </c>
      <c r="C473" s="426" t="str">
        <f ca="1">TEXT(IFERROR(INDEX('Overview - Section A'!$A$45:$A$52,MATCH(G473,'Overview - Section A'!$U$45:$U$52,0)),""),"d-mmm-yy") &amp;" to " &amp; TEXT(IFERROR(INDEX('Overview - Section A'!$E$45:$E$52,MATCH(G473,'Overview - Section A'!$U$45:$U$52,0)),""),"d-mmm-yy")</f>
        <v>1-ene-20 to 31-dic-20</v>
      </c>
      <c r="D473" s="514"/>
      <c r="E473" s="514"/>
      <c r="F473" s="515"/>
      <c r="G473" s="516" t="s">
        <v>429</v>
      </c>
      <c r="H473" s="517"/>
      <c r="I473" s="516" t="b">
        <f t="shared" si="25"/>
        <v>1</v>
      </c>
      <c r="J473" s="516" t="b">
        <f t="shared" si="26"/>
        <v>0</v>
      </c>
      <c r="K473" s="516" t="str">
        <f t="shared" si="27"/>
        <v>a1N36000002QfNjEAK</v>
      </c>
      <c r="L473" s="518" t="s">
        <v>1281</v>
      </c>
      <c r="M473" s="514"/>
      <c r="N473" s="514"/>
      <c r="O473" s="47"/>
      <c r="AM473" s="6"/>
      <c r="AN473" s="6"/>
    </row>
    <row r="474" spans="1:40" ht="285.45" x14ac:dyDescent="0.45">
      <c r="A474" s="406">
        <v>64</v>
      </c>
      <c r="B474" s="425" t="str">
        <f t="shared" si="24"/>
        <v/>
      </c>
      <c r="C474" s="426" t="str">
        <f ca="1">TEXT(IFERROR(INDEX('Overview - Section A'!$A$45:$A$52,MATCH(G474,'Overview - Section A'!$U$45:$U$52,0)),""),"d-mmm-yy") &amp;" to " &amp; TEXT(IFERROR(INDEX('Overview - Section A'!$E$45:$E$52,MATCH(G474,'Overview - Section A'!$U$45:$U$52,0)),""),"d-mmm-yy")</f>
        <v>1-ene-21 to 31-dic-21</v>
      </c>
      <c r="D474" s="514"/>
      <c r="E474" s="514"/>
      <c r="F474" s="515"/>
      <c r="G474" s="516" t="s">
        <v>431</v>
      </c>
      <c r="H474" s="517"/>
      <c r="I474" s="516" t="b">
        <f t="shared" si="25"/>
        <v>1</v>
      </c>
      <c r="J474" s="516" t="b">
        <f t="shared" si="26"/>
        <v>0</v>
      </c>
      <c r="K474" s="516" t="str">
        <f t="shared" si="27"/>
        <v>a1N36000002QfNjEAK</v>
      </c>
      <c r="L474" s="518" t="s">
        <v>1282</v>
      </c>
      <c r="M474" s="514"/>
      <c r="N474" s="514"/>
      <c r="O474" s="47"/>
      <c r="AM474" s="6"/>
      <c r="AN474" s="6"/>
    </row>
    <row r="475" spans="1:40" ht="285.45" x14ac:dyDescent="0.45">
      <c r="A475" s="406">
        <v>64</v>
      </c>
      <c r="B475" s="425" t="str">
        <f t="shared" si="24"/>
        <v/>
      </c>
      <c r="C475" s="426" t="str">
        <f ca="1">TEXT(IFERROR(INDEX('Overview - Section A'!$A$45:$A$52,MATCH(G475,'Overview - Section A'!$U$45:$U$52,0)),""),"d-mmm-yy") &amp;" to " &amp; TEXT(IFERROR(INDEX('Overview - Section A'!$E$45:$E$52,MATCH(G475,'Overview - Section A'!$U$45:$U$52,0)),""),"d-mmm-yy")</f>
        <v>1-ene-22 to 31-dic-22</v>
      </c>
      <c r="D475" s="514"/>
      <c r="E475" s="514"/>
      <c r="F475" s="515"/>
      <c r="G475" s="516" t="s">
        <v>433</v>
      </c>
      <c r="H475" s="517"/>
      <c r="I475" s="516" t="b">
        <f t="shared" si="25"/>
        <v>1</v>
      </c>
      <c r="J475" s="516" t="b">
        <f t="shared" si="26"/>
        <v>0</v>
      </c>
      <c r="K475" s="516" t="str">
        <f t="shared" si="27"/>
        <v>a1N36000002QfNjEAK</v>
      </c>
      <c r="L475" s="518" t="s">
        <v>1283</v>
      </c>
      <c r="M475" s="514"/>
      <c r="N475" s="514"/>
      <c r="O475" s="47"/>
      <c r="AM475" s="6"/>
      <c r="AN475" s="6"/>
    </row>
    <row r="476" spans="1:40" ht="285.45" x14ac:dyDescent="0.45">
      <c r="A476" s="406">
        <v>64</v>
      </c>
      <c r="B476" s="425" t="str">
        <f t="shared" si="24"/>
        <v/>
      </c>
      <c r="C476" s="426" t="str">
        <f ca="1">TEXT(IFERROR(INDEX('Overview - Section A'!$A$45:$A$52,MATCH(G476,'Overview - Section A'!$U$45:$U$52,0)),""),"d-mmm-yy") &amp;" to " &amp; TEXT(IFERROR(INDEX('Overview - Section A'!$E$45:$E$52,MATCH(G476,'Overview - Section A'!$U$45:$U$52,0)),""),"d-mmm-yy")</f>
        <v>1-ene-23 to 31-dic-23</v>
      </c>
      <c r="D476" s="514"/>
      <c r="E476" s="514"/>
      <c r="F476" s="515"/>
      <c r="G476" s="516" t="s">
        <v>435</v>
      </c>
      <c r="H476" s="517"/>
      <c r="I476" s="516" t="b">
        <f t="shared" si="25"/>
        <v>1</v>
      </c>
      <c r="J476" s="516" t="b">
        <f t="shared" si="26"/>
        <v>0</v>
      </c>
      <c r="K476" s="516" t="str">
        <f t="shared" si="27"/>
        <v>a1N36000002QfNjEAK</v>
      </c>
      <c r="L476" s="518" t="s">
        <v>1284</v>
      </c>
      <c r="M476" s="514"/>
      <c r="N476" s="514"/>
      <c r="O476" s="47"/>
      <c r="AM476" s="6"/>
      <c r="AN476" s="6"/>
    </row>
    <row r="477" spans="1:40" ht="285.45" x14ac:dyDescent="0.45">
      <c r="A477" s="406">
        <v>64</v>
      </c>
      <c r="B477" s="425" t="str">
        <f t="shared" si="24"/>
        <v/>
      </c>
      <c r="C477" s="426" t="str">
        <f ca="1">TEXT(IFERROR(INDEX('Overview - Section A'!$A$45:$A$52,MATCH(G477,'Overview - Section A'!$U$45:$U$52,0)),""),"d-mmm-yy") &amp;" to " &amp; TEXT(IFERROR(INDEX('Overview - Section A'!$E$45:$E$52,MATCH(G477,'Overview - Section A'!$U$45:$U$52,0)),""),"d-mmm-yy")</f>
        <v>1-ene-24 to 31-dic-24</v>
      </c>
      <c r="D477" s="514"/>
      <c r="E477" s="514"/>
      <c r="F477" s="515"/>
      <c r="G477" s="516" t="s">
        <v>437</v>
      </c>
      <c r="H477" s="517"/>
      <c r="I477" s="516" t="b">
        <f t="shared" si="25"/>
        <v>1</v>
      </c>
      <c r="J477" s="516" t="b">
        <f t="shared" si="26"/>
        <v>0</v>
      </c>
      <c r="K477" s="516" t="str">
        <f t="shared" si="27"/>
        <v>a1N36000002QfNjEAK</v>
      </c>
      <c r="L477" s="518" t="s">
        <v>1285</v>
      </c>
      <c r="M477" s="514"/>
      <c r="N477" s="514"/>
      <c r="O477" s="47"/>
      <c r="AM477" s="6"/>
      <c r="AN477" s="6"/>
    </row>
    <row r="478" spans="1:40" ht="285.45" x14ac:dyDescent="0.45">
      <c r="A478" s="406">
        <v>65</v>
      </c>
      <c r="B478" s="425" t="str">
        <f t="shared" ref="B478:B541" si="28">IF(A478=A477,"",IF(VLOOKUP(A478,$A$8:$D$90,4,FALSE)=0,"",VLOOKUP(A478,$A$8:$D$90,4,FALSE)))</f>
        <v/>
      </c>
      <c r="C478" s="426" t="str">
        <f ca="1">TEXT(IFERROR(INDEX('Overview - Section A'!$A$45:$A$52,MATCH(G478,'Overview - Section A'!$U$45:$U$52,0)),""),"d-mmm-yy") &amp;" to " &amp; TEXT(IFERROR(INDEX('Overview - Section A'!$E$45:$E$52,MATCH(G478,'Overview - Section A'!$U$45:$U$52,0)),""),"d-mmm-yy")</f>
        <v>1-ene-19 to 31-dic-19</v>
      </c>
      <c r="D478" s="514"/>
      <c r="E478" s="514"/>
      <c r="F478" s="515"/>
      <c r="G478" s="516" t="s">
        <v>427</v>
      </c>
      <c r="H478" s="517"/>
      <c r="I478" s="516" t="b">
        <f t="shared" ref="I478:I541" si="29">IFERROR(TRUE,FALSE)</f>
        <v>1</v>
      </c>
      <c r="J478" s="516" t="b">
        <f t="shared" ref="J478:J541" si="30">IFERROR(IF(VLOOKUP(A478,$A$8:$D$90,4,FALSE)&lt;&gt;"",TRUE,FALSE),FALSE)</f>
        <v>0</v>
      </c>
      <c r="K478" s="516" t="str">
        <f t="shared" ref="K478:K541" si="31">IFERROR(VLOOKUP(A478,$A$8:$T$90,20,FALSE),"")</f>
        <v>a1N36000002QfNkEAK</v>
      </c>
      <c r="L478" s="518" t="s">
        <v>1286</v>
      </c>
      <c r="M478" s="514"/>
      <c r="N478" s="514"/>
      <c r="O478" s="47"/>
      <c r="AM478" s="6"/>
      <c r="AN478" s="6"/>
    </row>
    <row r="479" spans="1:40" ht="285.45" x14ac:dyDescent="0.45">
      <c r="A479" s="406">
        <v>65</v>
      </c>
      <c r="B479" s="425" t="str">
        <f t="shared" si="28"/>
        <v/>
      </c>
      <c r="C479" s="426" t="str">
        <f ca="1">TEXT(IFERROR(INDEX('Overview - Section A'!$A$45:$A$52,MATCH(G479,'Overview - Section A'!$U$45:$U$52,0)),""),"d-mmm-yy") &amp;" to " &amp; TEXT(IFERROR(INDEX('Overview - Section A'!$E$45:$E$52,MATCH(G479,'Overview - Section A'!$U$45:$U$52,0)),""),"d-mmm-yy")</f>
        <v>1-ene-20 to 31-dic-20</v>
      </c>
      <c r="D479" s="514"/>
      <c r="E479" s="514"/>
      <c r="F479" s="515"/>
      <c r="G479" s="516" t="s">
        <v>429</v>
      </c>
      <c r="H479" s="517"/>
      <c r="I479" s="516" t="b">
        <f t="shared" si="29"/>
        <v>1</v>
      </c>
      <c r="J479" s="516" t="b">
        <f t="shared" si="30"/>
        <v>0</v>
      </c>
      <c r="K479" s="516" t="str">
        <f t="shared" si="31"/>
        <v>a1N36000002QfNkEAK</v>
      </c>
      <c r="L479" s="518" t="s">
        <v>1287</v>
      </c>
      <c r="M479" s="514"/>
      <c r="N479" s="514"/>
      <c r="O479" s="47"/>
      <c r="AM479" s="6"/>
      <c r="AN479" s="6"/>
    </row>
    <row r="480" spans="1:40" ht="285.45" x14ac:dyDescent="0.45">
      <c r="A480" s="406">
        <v>65</v>
      </c>
      <c r="B480" s="425" t="str">
        <f t="shared" si="28"/>
        <v/>
      </c>
      <c r="C480" s="426" t="str">
        <f ca="1">TEXT(IFERROR(INDEX('Overview - Section A'!$A$45:$A$52,MATCH(G480,'Overview - Section A'!$U$45:$U$52,0)),""),"d-mmm-yy") &amp;" to " &amp; TEXT(IFERROR(INDEX('Overview - Section A'!$E$45:$E$52,MATCH(G480,'Overview - Section A'!$U$45:$U$52,0)),""),"d-mmm-yy")</f>
        <v>1-ene-21 to 31-dic-21</v>
      </c>
      <c r="D480" s="514"/>
      <c r="E480" s="514"/>
      <c r="F480" s="515"/>
      <c r="G480" s="516" t="s">
        <v>431</v>
      </c>
      <c r="H480" s="517"/>
      <c r="I480" s="516" t="b">
        <f t="shared" si="29"/>
        <v>1</v>
      </c>
      <c r="J480" s="516" t="b">
        <f t="shared" si="30"/>
        <v>0</v>
      </c>
      <c r="K480" s="516" t="str">
        <f t="shared" si="31"/>
        <v>a1N36000002QfNkEAK</v>
      </c>
      <c r="L480" s="518" t="s">
        <v>1288</v>
      </c>
      <c r="M480" s="514"/>
      <c r="N480" s="514"/>
      <c r="O480" s="47"/>
      <c r="AM480" s="6"/>
      <c r="AN480" s="6"/>
    </row>
    <row r="481" spans="1:40" ht="285.45" x14ac:dyDescent="0.45">
      <c r="A481" s="406">
        <v>65</v>
      </c>
      <c r="B481" s="425" t="str">
        <f t="shared" si="28"/>
        <v/>
      </c>
      <c r="C481" s="426" t="str">
        <f ca="1">TEXT(IFERROR(INDEX('Overview - Section A'!$A$45:$A$52,MATCH(G481,'Overview - Section A'!$U$45:$U$52,0)),""),"d-mmm-yy") &amp;" to " &amp; TEXT(IFERROR(INDEX('Overview - Section A'!$E$45:$E$52,MATCH(G481,'Overview - Section A'!$U$45:$U$52,0)),""),"d-mmm-yy")</f>
        <v>1-ene-22 to 31-dic-22</v>
      </c>
      <c r="D481" s="514"/>
      <c r="E481" s="514"/>
      <c r="F481" s="515"/>
      <c r="G481" s="516" t="s">
        <v>433</v>
      </c>
      <c r="H481" s="517"/>
      <c r="I481" s="516" t="b">
        <f t="shared" si="29"/>
        <v>1</v>
      </c>
      <c r="J481" s="516" t="b">
        <f t="shared" si="30"/>
        <v>0</v>
      </c>
      <c r="K481" s="516" t="str">
        <f t="shared" si="31"/>
        <v>a1N36000002QfNkEAK</v>
      </c>
      <c r="L481" s="518" t="s">
        <v>1289</v>
      </c>
      <c r="M481" s="514"/>
      <c r="N481" s="514"/>
      <c r="O481" s="47"/>
      <c r="AM481" s="6"/>
      <c r="AN481" s="6"/>
    </row>
    <row r="482" spans="1:40" ht="285.45" x14ac:dyDescent="0.45">
      <c r="A482" s="406">
        <v>65</v>
      </c>
      <c r="B482" s="425" t="str">
        <f t="shared" si="28"/>
        <v/>
      </c>
      <c r="C482" s="426" t="str">
        <f ca="1">TEXT(IFERROR(INDEX('Overview - Section A'!$A$45:$A$52,MATCH(G482,'Overview - Section A'!$U$45:$U$52,0)),""),"d-mmm-yy") &amp;" to " &amp; TEXT(IFERROR(INDEX('Overview - Section A'!$E$45:$E$52,MATCH(G482,'Overview - Section A'!$U$45:$U$52,0)),""),"d-mmm-yy")</f>
        <v>1-ene-23 to 31-dic-23</v>
      </c>
      <c r="D482" s="514"/>
      <c r="E482" s="514"/>
      <c r="F482" s="515"/>
      <c r="G482" s="516" t="s">
        <v>435</v>
      </c>
      <c r="H482" s="517"/>
      <c r="I482" s="516" t="b">
        <f t="shared" si="29"/>
        <v>1</v>
      </c>
      <c r="J482" s="516" t="b">
        <f t="shared" si="30"/>
        <v>0</v>
      </c>
      <c r="K482" s="516" t="str">
        <f t="shared" si="31"/>
        <v>a1N36000002QfNkEAK</v>
      </c>
      <c r="L482" s="518" t="s">
        <v>1290</v>
      </c>
      <c r="M482" s="514"/>
      <c r="N482" s="514"/>
      <c r="O482" s="47"/>
      <c r="AM482" s="6"/>
      <c r="AN482" s="6"/>
    </row>
    <row r="483" spans="1:40" ht="285.45" x14ac:dyDescent="0.45">
      <c r="A483" s="406">
        <v>65</v>
      </c>
      <c r="B483" s="425" t="str">
        <f t="shared" si="28"/>
        <v/>
      </c>
      <c r="C483" s="426" t="str">
        <f ca="1">TEXT(IFERROR(INDEX('Overview - Section A'!$A$45:$A$52,MATCH(G483,'Overview - Section A'!$U$45:$U$52,0)),""),"d-mmm-yy") &amp;" to " &amp; TEXT(IFERROR(INDEX('Overview - Section A'!$E$45:$E$52,MATCH(G483,'Overview - Section A'!$U$45:$U$52,0)),""),"d-mmm-yy")</f>
        <v>1-ene-24 to 31-dic-24</v>
      </c>
      <c r="D483" s="514"/>
      <c r="E483" s="514"/>
      <c r="F483" s="515"/>
      <c r="G483" s="516" t="s">
        <v>437</v>
      </c>
      <c r="H483" s="517"/>
      <c r="I483" s="516" t="b">
        <f t="shared" si="29"/>
        <v>1</v>
      </c>
      <c r="J483" s="516" t="b">
        <f t="shared" si="30"/>
        <v>0</v>
      </c>
      <c r="K483" s="516" t="str">
        <f t="shared" si="31"/>
        <v>a1N36000002QfNkEAK</v>
      </c>
      <c r="L483" s="518" t="s">
        <v>1291</v>
      </c>
      <c r="M483" s="514"/>
      <c r="N483" s="514"/>
      <c r="O483" s="47"/>
      <c r="AM483" s="6"/>
      <c r="AN483" s="6"/>
    </row>
    <row r="484" spans="1:40" ht="285.45" x14ac:dyDescent="0.45">
      <c r="A484" s="406">
        <v>66</v>
      </c>
      <c r="B484" s="425" t="str">
        <f t="shared" si="28"/>
        <v/>
      </c>
      <c r="C484" s="426" t="str">
        <f ca="1">TEXT(IFERROR(INDEX('Overview - Section A'!$A$45:$A$52,MATCH(G484,'Overview - Section A'!$U$45:$U$52,0)),""),"d-mmm-yy") &amp;" to " &amp; TEXT(IFERROR(INDEX('Overview - Section A'!$E$45:$E$52,MATCH(G484,'Overview - Section A'!$U$45:$U$52,0)),""),"d-mmm-yy")</f>
        <v>1-ene-19 to 31-dic-19</v>
      </c>
      <c r="D484" s="514"/>
      <c r="E484" s="514"/>
      <c r="F484" s="515"/>
      <c r="G484" s="516" t="s">
        <v>427</v>
      </c>
      <c r="H484" s="517"/>
      <c r="I484" s="516" t="b">
        <f t="shared" si="29"/>
        <v>1</v>
      </c>
      <c r="J484" s="516" t="b">
        <f t="shared" si="30"/>
        <v>0</v>
      </c>
      <c r="K484" s="516" t="str">
        <f t="shared" si="31"/>
        <v>a1N36000002QfNlEAK</v>
      </c>
      <c r="L484" s="518" t="s">
        <v>1292</v>
      </c>
      <c r="M484" s="514"/>
      <c r="N484" s="514"/>
      <c r="O484" s="47"/>
      <c r="AM484" s="6"/>
      <c r="AN484" s="6"/>
    </row>
    <row r="485" spans="1:40" ht="285.45" x14ac:dyDescent="0.45">
      <c r="A485" s="406">
        <v>66</v>
      </c>
      <c r="B485" s="425" t="str">
        <f t="shared" si="28"/>
        <v/>
      </c>
      <c r="C485" s="426" t="str">
        <f ca="1">TEXT(IFERROR(INDEX('Overview - Section A'!$A$45:$A$52,MATCH(G485,'Overview - Section A'!$U$45:$U$52,0)),""),"d-mmm-yy") &amp;" to " &amp; TEXT(IFERROR(INDEX('Overview - Section A'!$E$45:$E$52,MATCH(G485,'Overview - Section A'!$U$45:$U$52,0)),""),"d-mmm-yy")</f>
        <v>1-ene-20 to 31-dic-20</v>
      </c>
      <c r="D485" s="514"/>
      <c r="E485" s="514"/>
      <c r="F485" s="515"/>
      <c r="G485" s="516" t="s">
        <v>429</v>
      </c>
      <c r="H485" s="517"/>
      <c r="I485" s="516" t="b">
        <f t="shared" si="29"/>
        <v>1</v>
      </c>
      <c r="J485" s="516" t="b">
        <f t="shared" si="30"/>
        <v>0</v>
      </c>
      <c r="K485" s="516" t="str">
        <f t="shared" si="31"/>
        <v>a1N36000002QfNlEAK</v>
      </c>
      <c r="L485" s="518" t="s">
        <v>1293</v>
      </c>
      <c r="M485" s="514"/>
      <c r="N485" s="514"/>
      <c r="O485" s="47"/>
      <c r="AM485" s="6"/>
      <c r="AN485" s="6"/>
    </row>
    <row r="486" spans="1:40" ht="285.45" x14ac:dyDescent="0.45">
      <c r="A486" s="406">
        <v>66</v>
      </c>
      <c r="B486" s="425" t="str">
        <f t="shared" si="28"/>
        <v/>
      </c>
      <c r="C486" s="426" t="str">
        <f ca="1">TEXT(IFERROR(INDEX('Overview - Section A'!$A$45:$A$52,MATCH(G486,'Overview - Section A'!$U$45:$U$52,0)),""),"d-mmm-yy") &amp;" to " &amp; TEXT(IFERROR(INDEX('Overview - Section A'!$E$45:$E$52,MATCH(G486,'Overview - Section A'!$U$45:$U$52,0)),""),"d-mmm-yy")</f>
        <v>1-ene-21 to 31-dic-21</v>
      </c>
      <c r="D486" s="514"/>
      <c r="E486" s="514"/>
      <c r="F486" s="515"/>
      <c r="G486" s="516" t="s">
        <v>431</v>
      </c>
      <c r="H486" s="517"/>
      <c r="I486" s="516" t="b">
        <f t="shared" si="29"/>
        <v>1</v>
      </c>
      <c r="J486" s="516" t="b">
        <f t="shared" si="30"/>
        <v>0</v>
      </c>
      <c r="K486" s="516" t="str">
        <f t="shared" si="31"/>
        <v>a1N36000002QfNlEAK</v>
      </c>
      <c r="L486" s="518" t="s">
        <v>1294</v>
      </c>
      <c r="M486" s="514"/>
      <c r="N486" s="514"/>
      <c r="O486" s="47"/>
      <c r="AM486" s="6"/>
      <c r="AN486" s="6"/>
    </row>
    <row r="487" spans="1:40" ht="285.45" x14ac:dyDescent="0.45">
      <c r="A487" s="406">
        <v>66</v>
      </c>
      <c r="B487" s="425" t="str">
        <f t="shared" si="28"/>
        <v/>
      </c>
      <c r="C487" s="426" t="str">
        <f ca="1">TEXT(IFERROR(INDEX('Overview - Section A'!$A$45:$A$52,MATCH(G487,'Overview - Section A'!$U$45:$U$52,0)),""),"d-mmm-yy") &amp;" to " &amp; TEXT(IFERROR(INDEX('Overview - Section A'!$E$45:$E$52,MATCH(G487,'Overview - Section A'!$U$45:$U$52,0)),""),"d-mmm-yy")</f>
        <v>1-ene-22 to 31-dic-22</v>
      </c>
      <c r="D487" s="514"/>
      <c r="E487" s="514"/>
      <c r="F487" s="515"/>
      <c r="G487" s="516" t="s">
        <v>433</v>
      </c>
      <c r="H487" s="517"/>
      <c r="I487" s="516" t="b">
        <f t="shared" si="29"/>
        <v>1</v>
      </c>
      <c r="J487" s="516" t="b">
        <f t="shared" si="30"/>
        <v>0</v>
      </c>
      <c r="K487" s="516" t="str">
        <f t="shared" si="31"/>
        <v>a1N36000002QfNlEAK</v>
      </c>
      <c r="L487" s="518" t="s">
        <v>1295</v>
      </c>
      <c r="M487" s="514"/>
      <c r="N487" s="514"/>
      <c r="O487" s="47"/>
      <c r="AM487" s="6"/>
      <c r="AN487" s="6"/>
    </row>
    <row r="488" spans="1:40" ht="285.45" x14ac:dyDescent="0.45">
      <c r="A488" s="406">
        <v>66</v>
      </c>
      <c r="B488" s="425" t="str">
        <f t="shared" si="28"/>
        <v/>
      </c>
      <c r="C488" s="426" t="str">
        <f ca="1">TEXT(IFERROR(INDEX('Overview - Section A'!$A$45:$A$52,MATCH(G488,'Overview - Section A'!$U$45:$U$52,0)),""),"d-mmm-yy") &amp;" to " &amp; TEXT(IFERROR(INDEX('Overview - Section A'!$E$45:$E$52,MATCH(G488,'Overview - Section A'!$U$45:$U$52,0)),""),"d-mmm-yy")</f>
        <v>1-ene-23 to 31-dic-23</v>
      </c>
      <c r="D488" s="514"/>
      <c r="E488" s="514"/>
      <c r="F488" s="515"/>
      <c r="G488" s="516" t="s">
        <v>435</v>
      </c>
      <c r="H488" s="517"/>
      <c r="I488" s="516" t="b">
        <f t="shared" si="29"/>
        <v>1</v>
      </c>
      <c r="J488" s="516" t="b">
        <f t="shared" si="30"/>
        <v>0</v>
      </c>
      <c r="K488" s="516" t="str">
        <f t="shared" si="31"/>
        <v>a1N36000002QfNlEAK</v>
      </c>
      <c r="L488" s="518" t="s">
        <v>1296</v>
      </c>
      <c r="M488" s="514"/>
      <c r="N488" s="514"/>
      <c r="O488" s="47"/>
      <c r="AM488" s="6"/>
      <c r="AN488" s="6"/>
    </row>
    <row r="489" spans="1:40" ht="285.45" x14ac:dyDescent="0.45">
      <c r="A489" s="406">
        <v>66</v>
      </c>
      <c r="B489" s="425" t="str">
        <f t="shared" si="28"/>
        <v/>
      </c>
      <c r="C489" s="426" t="str">
        <f ca="1">TEXT(IFERROR(INDEX('Overview - Section A'!$A$45:$A$52,MATCH(G489,'Overview - Section A'!$U$45:$U$52,0)),""),"d-mmm-yy") &amp;" to " &amp; TEXT(IFERROR(INDEX('Overview - Section A'!$E$45:$E$52,MATCH(G489,'Overview - Section A'!$U$45:$U$52,0)),""),"d-mmm-yy")</f>
        <v>1-ene-24 to 31-dic-24</v>
      </c>
      <c r="D489" s="514"/>
      <c r="E489" s="514"/>
      <c r="F489" s="515"/>
      <c r="G489" s="516" t="s">
        <v>437</v>
      </c>
      <c r="H489" s="517"/>
      <c r="I489" s="516" t="b">
        <f t="shared" si="29"/>
        <v>1</v>
      </c>
      <c r="J489" s="516" t="b">
        <f t="shared" si="30"/>
        <v>0</v>
      </c>
      <c r="K489" s="516" t="str">
        <f t="shared" si="31"/>
        <v>a1N36000002QfNlEAK</v>
      </c>
      <c r="L489" s="518" t="s">
        <v>1297</v>
      </c>
      <c r="M489" s="514"/>
      <c r="N489" s="514"/>
      <c r="O489" s="47"/>
      <c r="AM489" s="6"/>
      <c r="AN489" s="6"/>
    </row>
    <row r="490" spans="1:40" ht="285.45" x14ac:dyDescent="0.45">
      <c r="A490" s="406">
        <v>67</v>
      </c>
      <c r="B490" s="425" t="str">
        <f t="shared" si="28"/>
        <v/>
      </c>
      <c r="C490" s="426" t="str">
        <f ca="1">TEXT(IFERROR(INDEX('Overview - Section A'!$A$45:$A$52,MATCH(G490,'Overview - Section A'!$U$45:$U$52,0)),""),"d-mmm-yy") &amp;" to " &amp; TEXT(IFERROR(INDEX('Overview - Section A'!$E$45:$E$52,MATCH(G490,'Overview - Section A'!$U$45:$U$52,0)),""),"d-mmm-yy")</f>
        <v>1-ene-19 to 31-dic-19</v>
      </c>
      <c r="D490" s="514"/>
      <c r="E490" s="514"/>
      <c r="F490" s="515"/>
      <c r="G490" s="516" t="s">
        <v>427</v>
      </c>
      <c r="H490" s="517"/>
      <c r="I490" s="516" t="b">
        <f t="shared" si="29"/>
        <v>1</v>
      </c>
      <c r="J490" s="516" t="b">
        <f t="shared" si="30"/>
        <v>0</v>
      </c>
      <c r="K490" s="516" t="str">
        <f t="shared" si="31"/>
        <v>a1N36000002QfNmEAK</v>
      </c>
      <c r="L490" s="518" t="s">
        <v>1298</v>
      </c>
      <c r="M490" s="514"/>
      <c r="N490" s="514"/>
      <c r="O490" s="47"/>
      <c r="AM490" s="6"/>
      <c r="AN490" s="6"/>
    </row>
    <row r="491" spans="1:40" ht="285.45" x14ac:dyDescent="0.45">
      <c r="A491" s="406">
        <v>67</v>
      </c>
      <c r="B491" s="425" t="str">
        <f t="shared" si="28"/>
        <v/>
      </c>
      <c r="C491" s="426" t="str">
        <f ca="1">TEXT(IFERROR(INDEX('Overview - Section A'!$A$45:$A$52,MATCH(G491,'Overview - Section A'!$U$45:$U$52,0)),""),"d-mmm-yy") &amp;" to " &amp; TEXT(IFERROR(INDEX('Overview - Section A'!$E$45:$E$52,MATCH(G491,'Overview - Section A'!$U$45:$U$52,0)),""),"d-mmm-yy")</f>
        <v>1-ene-20 to 31-dic-20</v>
      </c>
      <c r="D491" s="514"/>
      <c r="E491" s="514"/>
      <c r="F491" s="515"/>
      <c r="G491" s="516" t="s">
        <v>429</v>
      </c>
      <c r="H491" s="517"/>
      <c r="I491" s="516" t="b">
        <f t="shared" si="29"/>
        <v>1</v>
      </c>
      <c r="J491" s="516" t="b">
        <f t="shared" si="30"/>
        <v>0</v>
      </c>
      <c r="K491" s="516" t="str">
        <f t="shared" si="31"/>
        <v>a1N36000002QfNmEAK</v>
      </c>
      <c r="L491" s="518" t="s">
        <v>1299</v>
      </c>
      <c r="M491" s="514"/>
      <c r="N491" s="514"/>
      <c r="O491" s="47"/>
      <c r="AM491" s="6"/>
      <c r="AN491" s="6"/>
    </row>
    <row r="492" spans="1:40" ht="285.45" x14ac:dyDescent="0.45">
      <c r="A492" s="406">
        <v>67</v>
      </c>
      <c r="B492" s="425" t="str">
        <f t="shared" si="28"/>
        <v/>
      </c>
      <c r="C492" s="426" t="str">
        <f ca="1">TEXT(IFERROR(INDEX('Overview - Section A'!$A$45:$A$52,MATCH(G492,'Overview - Section A'!$U$45:$U$52,0)),""),"d-mmm-yy") &amp;" to " &amp; TEXT(IFERROR(INDEX('Overview - Section A'!$E$45:$E$52,MATCH(G492,'Overview - Section A'!$U$45:$U$52,0)),""),"d-mmm-yy")</f>
        <v>1-ene-21 to 31-dic-21</v>
      </c>
      <c r="D492" s="514"/>
      <c r="E492" s="514"/>
      <c r="F492" s="515"/>
      <c r="G492" s="516" t="s">
        <v>431</v>
      </c>
      <c r="H492" s="517"/>
      <c r="I492" s="516" t="b">
        <f t="shared" si="29"/>
        <v>1</v>
      </c>
      <c r="J492" s="516" t="b">
        <f t="shared" si="30"/>
        <v>0</v>
      </c>
      <c r="K492" s="516" t="str">
        <f t="shared" si="31"/>
        <v>a1N36000002QfNmEAK</v>
      </c>
      <c r="L492" s="518" t="s">
        <v>1300</v>
      </c>
      <c r="M492" s="514"/>
      <c r="N492" s="514"/>
      <c r="O492" s="47"/>
      <c r="AM492" s="6"/>
      <c r="AN492" s="6"/>
    </row>
    <row r="493" spans="1:40" ht="285.45" x14ac:dyDescent="0.45">
      <c r="A493" s="406">
        <v>67</v>
      </c>
      <c r="B493" s="425" t="str">
        <f t="shared" si="28"/>
        <v/>
      </c>
      <c r="C493" s="426" t="str">
        <f ca="1">TEXT(IFERROR(INDEX('Overview - Section A'!$A$45:$A$52,MATCH(G493,'Overview - Section A'!$U$45:$U$52,0)),""),"d-mmm-yy") &amp;" to " &amp; TEXT(IFERROR(INDEX('Overview - Section A'!$E$45:$E$52,MATCH(G493,'Overview - Section A'!$U$45:$U$52,0)),""),"d-mmm-yy")</f>
        <v>1-ene-22 to 31-dic-22</v>
      </c>
      <c r="D493" s="514"/>
      <c r="E493" s="514"/>
      <c r="F493" s="515"/>
      <c r="G493" s="516" t="s">
        <v>433</v>
      </c>
      <c r="H493" s="517"/>
      <c r="I493" s="516" t="b">
        <f t="shared" si="29"/>
        <v>1</v>
      </c>
      <c r="J493" s="516" t="b">
        <f t="shared" si="30"/>
        <v>0</v>
      </c>
      <c r="K493" s="516" t="str">
        <f t="shared" si="31"/>
        <v>a1N36000002QfNmEAK</v>
      </c>
      <c r="L493" s="518" t="s">
        <v>1301</v>
      </c>
      <c r="M493" s="514"/>
      <c r="N493" s="514"/>
      <c r="O493" s="47"/>
      <c r="AM493" s="6"/>
      <c r="AN493" s="6"/>
    </row>
    <row r="494" spans="1:40" ht="285.45" x14ac:dyDescent="0.45">
      <c r="A494" s="406">
        <v>67</v>
      </c>
      <c r="B494" s="425" t="str">
        <f t="shared" si="28"/>
        <v/>
      </c>
      <c r="C494" s="426" t="str">
        <f ca="1">TEXT(IFERROR(INDEX('Overview - Section A'!$A$45:$A$52,MATCH(G494,'Overview - Section A'!$U$45:$U$52,0)),""),"d-mmm-yy") &amp;" to " &amp; TEXT(IFERROR(INDEX('Overview - Section A'!$E$45:$E$52,MATCH(G494,'Overview - Section A'!$U$45:$U$52,0)),""),"d-mmm-yy")</f>
        <v>1-ene-23 to 31-dic-23</v>
      </c>
      <c r="D494" s="514"/>
      <c r="E494" s="514"/>
      <c r="F494" s="515"/>
      <c r="G494" s="516" t="s">
        <v>435</v>
      </c>
      <c r="H494" s="517"/>
      <c r="I494" s="516" t="b">
        <f t="shared" si="29"/>
        <v>1</v>
      </c>
      <c r="J494" s="516" t="b">
        <f t="shared" si="30"/>
        <v>0</v>
      </c>
      <c r="K494" s="516" t="str">
        <f t="shared" si="31"/>
        <v>a1N36000002QfNmEAK</v>
      </c>
      <c r="L494" s="518" t="s">
        <v>1302</v>
      </c>
      <c r="M494" s="514"/>
      <c r="N494" s="514"/>
      <c r="O494" s="47"/>
      <c r="AM494" s="6"/>
      <c r="AN494" s="6"/>
    </row>
    <row r="495" spans="1:40" ht="285.45" x14ac:dyDescent="0.45">
      <c r="A495" s="406">
        <v>67</v>
      </c>
      <c r="B495" s="425" t="str">
        <f t="shared" si="28"/>
        <v/>
      </c>
      <c r="C495" s="426" t="str">
        <f ca="1">TEXT(IFERROR(INDEX('Overview - Section A'!$A$45:$A$52,MATCH(G495,'Overview - Section A'!$U$45:$U$52,0)),""),"d-mmm-yy") &amp;" to " &amp; TEXT(IFERROR(INDEX('Overview - Section A'!$E$45:$E$52,MATCH(G495,'Overview - Section A'!$U$45:$U$52,0)),""),"d-mmm-yy")</f>
        <v>1-ene-24 to 31-dic-24</v>
      </c>
      <c r="D495" s="514"/>
      <c r="E495" s="514"/>
      <c r="F495" s="515"/>
      <c r="G495" s="516" t="s">
        <v>437</v>
      </c>
      <c r="H495" s="517"/>
      <c r="I495" s="516" t="b">
        <f t="shared" si="29"/>
        <v>1</v>
      </c>
      <c r="J495" s="516" t="b">
        <f t="shared" si="30"/>
        <v>0</v>
      </c>
      <c r="K495" s="516" t="str">
        <f t="shared" si="31"/>
        <v>a1N36000002QfNmEAK</v>
      </c>
      <c r="L495" s="518" t="s">
        <v>1303</v>
      </c>
      <c r="M495" s="514"/>
      <c r="N495" s="514"/>
      <c r="O495" s="47"/>
      <c r="AM495" s="6"/>
      <c r="AN495" s="6"/>
    </row>
    <row r="496" spans="1:40" ht="285.45" x14ac:dyDescent="0.45">
      <c r="A496" s="406">
        <v>68</v>
      </c>
      <c r="B496" s="425" t="str">
        <f t="shared" si="28"/>
        <v/>
      </c>
      <c r="C496" s="426" t="str">
        <f ca="1">TEXT(IFERROR(INDEX('Overview - Section A'!$A$45:$A$52,MATCH(G496,'Overview - Section A'!$U$45:$U$52,0)),""),"d-mmm-yy") &amp;" to " &amp; TEXT(IFERROR(INDEX('Overview - Section A'!$E$45:$E$52,MATCH(G496,'Overview - Section A'!$U$45:$U$52,0)),""),"d-mmm-yy")</f>
        <v>1-ene-19 to 31-dic-19</v>
      </c>
      <c r="D496" s="514"/>
      <c r="E496" s="514"/>
      <c r="F496" s="515"/>
      <c r="G496" s="516" t="s">
        <v>427</v>
      </c>
      <c r="H496" s="517"/>
      <c r="I496" s="516" t="b">
        <f t="shared" si="29"/>
        <v>1</v>
      </c>
      <c r="J496" s="516" t="b">
        <f t="shared" si="30"/>
        <v>0</v>
      </c>
      <c r="K496" s="516" t="str">
        <f t="shared" si="31"/>
        <v>a1N36000002QfNnEAK</v>
      </c>
      <c r="L496" s="518" t="s">
        <v>1304</v>
      </c>
      <c r="M496" s="514"/>
      <c r="N496" s="514"/>
      <c r="O496" s="47"/>
      <c r="AM496" s="6"/>
      <c r="AN496" s="6"/>
    </row>
    <row r="497" spans="1:40" ht="285.45" x14ac:dyDescent="0.45">
      <c r="A497" s="406">
        <v>68</v>
      </c>
      <c r="B497" s="425" t="str">
        <f t="shared" si="28"/>
        <v/>
      </c>
      <c r="C497" s="426" t="str">
        <f ca="1">TEXT(IFERROR(INDEX('Overview - Section A'!$A$45:$A$52,MATCH(G497,'Overview - Section A'!$U$45:$U$52,0)),""),"d-mmm-yy") &amp;" to " &amp; TEXT(IFERROR(INDEX('Overview - Section A'!$E$45:$E$52,MATCH(G497,'Overview - Section A'!$U$45:$U$52,0)),""),"d-mmm-yy")</f>
        <v>1-ene-20 to 31-dic-20</v>
      </c>
      <c r="D497" s="514"/>
      <c r="E497" s="514"/>
      <c r="F497" s="515"/>
      <c r="G497" s="516" t="s">
        <v>429</v>
      </c>
      <c r="H497" s="517"/>
      <c r="I497" s="516" t="b">
        <f t="shared" si="29"/>
        <v>1</v>
      </c>
      <c r="J497" s="516" t="b">
        <f t="shared" si="30"/>
        <v>0</v>
      </c>
      <c r="K497" s="516" t="str">
        <f t="shared" si="31"/>
        <v>a1N36000002QfNnEAK</v>
      </c>
      <c r="L497" s="518" t="s">
        <v>1305</v>
      </c>
      <c r="M497" s="514"/>
      <c r="N497" s="514"/>
      <c r="O497" s="47"/>
      <c r="AM497" s="6"/>
      <c r="AN497" s="6"/>
    </row>
    <row r="498" spans="1:40" ht="285.45" x14ac:dyDescent="0.45">
      <c r="A498" s="406">
        <v>68</v>
      </c>
      <c r="B498" s="425" t="str">
        <f t="shared" si="28"/>
        <v/>
      </c>
      <c r="C498" s="426" t="str">
        <f ca="1">TEXT(IFERROR(INDEX('Overview - Section A'!$A$45:$A$52,MATCH(G498,'Overview - Section A'!$U$45:$U$52,0)),""),"d-mmm-yy") &amp;" to " &amp; TEXT(IFERROR(INDEX('Overview - Section A'!$E$45:$E$52,MATCH(G498,'Overview - Section A'!$U$45:$U$52,0)),""),"d-mmm-yy")</f>
        <v>1-ene-21 to 31-dic-21</v>
      </c>
      <c r="D498" s="514"/>
      <c r="E498" s="514"/>
      <c r="F498" s="515"/>
      <c r="G498" s="516" t="s">
        <v>431</v>
      </c>
      <c r="H498" s="517"/>
      <c r="I498" s="516" t="b">
        <f t="shared" si="29"/>
        <v>1</v>
      </c>
      <c r="J498" s="516" t="b">
        <f t="shared" si="30"/>
        <v>0</v>
      </c>
      <c r="K498" s="516" t="str">
        <f t="shared" si="31"/>
        <v>a1N36000002QfNnEAK</v>
      </c>
      <c r="L498" s="518" t="s">
        <v>1306</v>
      </c>
      <c r="M498" s="514"/>
      <c r="N498" s="514"/>
      <c r="O498" s="47"/>
      <c r="AM498" s="6"/>
      <c r="AN498" s="6"/>
    </row>
    <row r="499" spans="1:40" ht="285.45" x14ac:dyDescent="0.45">
      <c r="A499" s="406">
        <v>68</v>
      </c>
      <c r="B499" s="425" t="str">
        <f t="shared" si="28"/>
        <v/>
      </c>
      <c r="C499" s="426" t="str">
        <f ca="1">TEXT(IFERROR(INDEX('Overview - Section A'!$A$45:$A$52,MATCH(G499,'Overview - Section A'!$U$45:$U$52,0)),""),"d-mmm-yy") &amp;" to " &amp; TEXT(IFERROR(INDEX('Overview - Section A'!$E$45:$E$52,MATCH(G499,'Overview - Section A'!$U$45:$U$52,0)),""),"d-mmm-yy")</f>
        <v>1-ene-22 to 31-dic-22</v>
      </c>
      <c r="D499" s="514"/>
      <c r="E499" s="514"/>
      <c r="F499" s="515"/>
      <c r="G499" s="516" t="s">
        <v>433</v>
      </c>
      <c r="H499" s="517"/>
      <c r="I499" s="516" t="b">
        <f t="shared" si="29"/>
        <v>1</v>
      </c>
      <c r="J499" s="516" t="b">
        <f t="shared" si="30"/>
        <v>0</v>
      </c>
      <c r="K499" s="516" t="str">
        <f t="shared" si="31"/>
        <v>a1N36000002QfNnEAK</v>
      </c>
      <c r="L499" s="518" t="s">
        <v>1307</v>
      </c>
      <c r="M499" s="514"/>
      <c r="N499" s="514"/>
      <c r="O499" s="47"/>
      <c r="AM499" s="6"/>
      <c r="AN499" s="6"/>
    </row>
    <row r="500" spans="1:40" ht="285.45" x14ac:dyDescent="0.45">
      <c r="A500" s="406">
        <v>68</v>
      </c>
      <c r="B500" s="425" t="str">
        <f t="shared" si="28"/>
        <v/>
      </c>
      <c r="C500" s="426" t="str">
        <f ca="1">TEXT(IFERROR(INDEX('Overview - Section A'!$A$45:$A$52,MATCH(G500,'Overview - Section A'!$U$45:$U$52,0)),""),"d-mmm-yy") &amp;" to " &amp; TEXT(IFERROR(INDEX('Overview - Section A'!$E$45:$E$52,MATCH(G500,'Overview - Section A'!$U$45:$U$52,0)),""),"d-mmm-yy")</f>
        <v>1-ene-23 to 31-dic-23</v>
      </c>
      <c r="D500" s="514"/>
      <c r="E500" s="514"/>
      <c r="F500" s="515"/>
      <c r="G500" s="516" t="s">
        <v>435</v>
      </c>
      <c r="H500" s="517"/>
      <c r="I500" s="516" t="b">
        <f t="shared" si="29"/>
        <v>1</v>
      </c>
      <c r="J500" s="516" t="b">
        <f t="shared" si="30"/>
        <v>0</v>
      </c>
      <c r="K500" s="516" t="str">
        <f t="shared" si="31"/>
        <v>a1N36000002QfNnEAK</v>
      </c>
      <c r="L500" s="518" t="s">
        <v>1308</v>
      </c>
      <c r="M500" s="514"/>
      <c r="N500" s="514"/>
      <c r="O500" s="47"/>
      <c r="AM500" s="6"/>
      <c r="AN500" s="6"/>
    </row>
    <row r="501" spans="1:40" ht="285.45" x14ac:dyDescent="0.45">
      <c r="A501" s="406">
        <v>68</v>
      </c>
      <c r="B501" s="425" t="str">
        <f t="shared" si="28"/>
        <v/>
      </c>
      <c r="C501" s="426" t="str">
        <f ca="1">TEXT(IFERROR(INDEX('Overview - Section A'!$A$45:$A$52,MATCH(G501,'Overview - Section A'!$U$45:$U$52,0)),""),"d-mmm-yy") &amp;" to " &amp; TEXT(IFERROR(INDEX('Overview - Section A'!$E$45:$E$52,MATCH(G501,'Overview - Section A'!$U$45:$U$52,0)),""),"d-mmm-yy")</f>
        <v>1-ene-24 to 31-dic-24</v>
      </c>
      <c r="D501" s="514"/>
      <c r="E501" s="514"/>
      <c r="F501" s="515"/>
      <c r="G501" s="516" t="s">
        <v>437</v>
      </c>
      <c r="H501" s="517"/>
      <c r="I501" s="516" t="b">
        <f t="shared" si="29"/>
        <v>1</v>
      </c>
      <c r="J501" s="516" t="b">
        <f t="shared" si="30"/>
        <v>0</v>
      </c>
      <c r="K501" s="516" t="str">
        <f t="shared" si="31"/>
        <v>a1N36000002QfNnEAK</v>
      </c>
      <c r="L501" s="518" t="s">
        <v>1309</v>
      </c>
      <c r="M501" s="514"/>
      <c r="N501" s="514"/>
      <c r="O501" s="47"/>
      <c r="AM501" s="6"/>
      <c r="AN501" s="6"/>
    </row>
    <row r="502" spans="1:40" ht="285.45" x14ac:dyDescent="0.45">
      <c r="A502" s="406">
        <v>69</v>
      </c>
      <c r="B502" s="425" t="str">
        <f t="shared" si="28"/>
        <v/>
      </c>
      <c r="C502" s="426" t="str">
        <f ca="1">TEXT(IFERROR(INDEX('Overview - Section A'!$A$45:$A$52,MATCH(G502,'Overview - Section A'!$U$45:$U$52,0)),""),"d-mmm-yy") &amp;" to " &amp; TEXT(IFERROR(INDEX('Overview - Section A'!$E$45:$E$52,MATCH(G502,'Overview - Section A'!$U$45:$U$52,0)),""),"d-mmm-yy")</f>
        <v>1-ene-19 to 31-dic-19</v>
      </c>
      <c r="D502" s="514"/>
      <c r="E502" s="514"/>
      <c r="F502" s="515"/>
      <c r="G502" s="516" t="s">
        <v>427</v>
      </c>
      <c r="H502" s="517"/>
      <c r="I502" s="516" t="b">
        <f t="shared" si="29"/>
        <v>1</v>
      </c>
      <c r="J502" s="516" t="b">
        <f t="shared" si="30"/>
        <v>0</v>
      </c>
      <c r="K502" s="516" t="str">
        <f t="shared" si="31"/>
        <v>a1N36000002QfNoEAK</v>
      </c>
      <c r="L502" s="518" t="s">
        <v>1310</v>
      </c>
      <c r="M502" s="514"/>
      <c r="N502" s="514"/>
      <c r="O502" s="47"/>
      <c r="AM502" s="6"/>
      <c r="AN502" s="6"/>
    </row>
    <row r="503" spans="1:40" ht="285.45" x14ac:dyDescent="0.45">
      <c r="A503" s="406">
        <v>69</v>
      </c>
      <c r="B503" s="425" t="str">
        <f t="shared" si="28"/>
        <v/>
      </c>
      <c r="C503" s="426" t="str">
        <f ca="1">TEXT(IFERROR(INDEX('Overview - Section A'!$A$45:$A$52,MATCH(G503,'Overview - Section A'!$U$45:$U$52,0)),""),"d-mmm-yy") &amp;" to " &amp; TEXT(IFERROR(INDEX('Overview - Section A'!$E$45:$E$52,MATCH(G503,'Overview - Section A'!$U$45:$U$52,0)),""),"d-mmm-yy")</f>
        <v>1-ene-20 to 31-dic-20</v>
      </c>
      <c r="D503" s="514"/>
      <c r="E503" s="514"/>
      <c r="F503" s="515"/>
      <c r="G503" s="516" t="s">
        <v>429</v>
      </c>
      <c r="H503" s="517"/>
      <c r="I503" s="516" t="b">
        <f t="shared" si="29"/>
        <v>1</v>
      </c>
      <c r="J503" s="516" t="b">
        <f t="shared" si="30"/>
        <v>0</v>
      </c>
      <c r="K503" s="516" t="str">
        <f t="shared" si="31"/>
        <v>a1N36000002QfNoEAK</v>
      </c>
      <c r="L503" s="518" t="s">
        <v>1311</v>
      </c>
      <c r="M503" s="514"/>
      <c r="N503" s="514"/>
      <c r="O503" s="47"/>
      <c r="AM503" s="6"/>
      <c r="AN503" s="6"/>
    </row>
    <row r="504" spans="1:40" ht="285.45" x14ac:dyDescent="0.45">
      <c r="A504" s="406">
        <v>69</v>
      </c>
      <c r="B504" s="425" t="str">
        <f t="shared" si="28"/>
        <v/>
      </c>
      <c r="C504" s="426" t="str">
        <f ca="1">TEXT(IFERROR(INDEX('Overview - Section A'!$A$45:$A$52,MATCH(G504,'Overview - Section A'!$U$45:$U$52,0)),""),"d-mmm-yy") &amp;" to " &amp; TEXT(IFERROR(INDEX('Overview - Section A'!$E$45:$E$52,MATCH(G504,'Overview - Section A'!$U$45:$U$52,0)),""),"d-mmm-yy")</f>
        <v>1-ene-21 to 31-dic-21</v>
      </c>
      <c r="D504" s="514"/>
      <c r="E504" s="514"/>
      <c r="F504" s="515"/>
      <c r="G504" s="516" t="s">
        <v>431</v>
      </c>
      <c r="H504" s="517"/>
      <c r="I504" s="516" t="b">
        <f t="shared" si="29"/>
        <v>1</v>
      </c>
      <c r="J504" s="516" t="b">
        <f t="shared" si="30"/>
        <v>0</v>
      </c>
      <c r="K504" s="516" t="str">
        <f t="shared" si="31"/>
        <v>a1N36000002QfNoEAK</v>
      </c>
      <c r="L504" s="518" t="s">
        <v>1312</v>
      </c>
      <c r="M504" s="514"/>
      <c r="N504" s="514"/>
      <c r="O504" s="47"/>
      <c r="AM504" s="6"/>
      <c r="AN504" s="6"/>
    </row>
    <row r="505" spans="1:40" ht="285.45" x14ac:dyDescent="0.45">
      <c r="A505" s="406">
        <v>69</v>
      </c>
      <c r="B505" s="425" t="str">
        <f t="shared" si="28"/>
        <v/>
      </c>
      <c r="C505" s="426" t="str">
        <f ca="1">TEXT(IFERROR(INDEX('Overview - Section A'!$A$45:$A$52,MATCH(G505,'Overview - Section A'!$U$45:$U$52,0)),""),"d-mmm-yy") &amp;" to " &amp; TEXT(IFERROR(INDEX('Overview - Section A'!$E$45:$E$52,MATCH(G505,'Overview - Section A'!$U$45:$U$52,0)),""),"d-mmm-yy")</f>
        <v>1-ene-22 to 31-dic-22</v>
      </c>
      <c r="D505" s="514"/>
      <c r="E505" s="514"/>
      <c r="F505" s="515"/>
      <c r="G505" s="516" t="s">
        <v>433</v>
      </c>
      <c r="H505" s="517"/>
      <c r="I505" s="516" t="b">
        <f t="shared" si="29"/>
        <v>1</v>
      </c>
      <c r="J505" s="516" t="b">
        <f t="shared" si="30"/>
        <v>0</v>
      </c>
      <c r="K505" s="516" t="str">
        <f t="shared" si="31"/>
        <v>a1N36000002QfNoEAK</v>
      </c>
      <c r="L505" s="518" t="s">
        <v>1313</v>
      </c>
      <c r="M505" s="514"/>
      <c r="N505" s="514"/>
      <c r="O505" s="47"/>
      <c r="AM505" s="6"/>
      <c r="AN505" s="6"/>
    </row>
    <row r="506" spans="1:40" ht="285.45" x14ac:dyDescent="0.45">
      <c r="A506" s="406">
        <v>69</v>
      </c>
      <c r="B506" s="425" t="str">
        <f t="shared" si="28"/>
        <v/>
      </c>
      <c r="C506" s="426" t="str">
        <f ca="1">TEXT(IFERROR(INDEX('Overview - Section A'!$A$45:$A$52,MATCH(G506,'Overview - Section A'!$U$45:$U$52,0)),""),"d-mmm-yy") &amp;" to " &amp; TEXT(IFERROR(INDEX('Overview - Section A'!$E$45:$E$52,MATCH(G506,'Overview - Section A'!$U$45:$U$52,0)),""),"d-mmm-yy")</f>
        <v>1-ene-23 to 31-dic-23</v>
      </c>
      <c r="D506" s="514"/>
      <c r="E506" s="514"/>
      <c r="F506" s="515"/>
      <c r="G506" s="516" t="s">
        <v>435</v>
      </c>
      <c r="H506" s="517"/>
      <c r="I506" s="516" t="b">
        <f t="shared" si="29"/>
        <v>1</v>
      </c>
      <c r="J506" s="516" t="b">
        <f t="shared" si="30"/>
        <v>0</v>
      </c>
      <c r="K506" s="516" t="str">
        <f t="shared" si="31"/>
        <v>a1N36000002QfNoEAK</v>
      </c>
      <c r="L506" s="518" t="s">
        <v>1314</v>
      </c>
      <c r="M506" s="514"/>
      <c r="N506" s="514"/>
      <c r="O506" s="47"/>
      <c r="AM506" s="6"/>
      <c r="AN506" s="6"/>
    </row>
    <row r="507" spans="1:40" ht="285.45" x14ac:dyDescent="0.45">
      <c r="A507" s="406">
        <v>69</v>
      </c>
      <c r="B507" s="425" t="str">
        <f t="shared" si="28"/>
        <v/>
      </c>
      <c r="C507" s="426" t="str">
        <f ca="1">TEXT(IFERROR(INDEX('Overview - Section A'!$A$45:$A$52,MATCH(G507,'Overview - Section A'!$U$45:$U$52,0)),""),"d-mmm-yy") &amp;" to " &amp; TEXT(IFERROR(INDEX('Overview - Section A'!$E$45:$E$52,MATCH(G507,'Overview - Section A'!$U$45:$U$52,0)),""),"d-mmm-yy")</f>
        <v>1-ene-24 to 31-dic-24</v>
      </c>
      <c r="D507" s="514"/>
      <c r="E507" s="514"/>
      <c r="F507" s="515"/>
      <c r="G507" s="516" t="s">
        <v>437</v>
      </c>
      <c r="H507" s="517"/>
      <c r="I507" s="516" t="b">
        <f t="shared" si="29"/>
        <v>1</v>
      </c>
      <c r="J507" s="516" t="b">
        <f t="shared" si="30"/>
        <v>0</v>
      </c>
      <c r="K507" s="516" t="str">
        <f t="shared" si="31"/>
        <v>a1N36000002QfNoEAK</v>
      </c>
      <c r="L507" s="518" t="s">
        <v>1315</v>
      </c>
      <c r="M507" s="514"/>
      <c r="N507" s="514"/>
      <c r="O507" s="47"/>
      <c r="AM507" s="6"/>
      <c r="AN507" s="6"/>
    </row>
    <row r="508" spans="1:40" ht="285.45" x14ac:dyDescent="0.45">
      <c r="A508" s="406">
        <v>70</v>
      </c>
      <c r="B508" s="425" t="str">
        <f t="shared" si="28"/>
        <v/>
      </c>
      <c r="C508" s="426" t="str">
        <f ca="1">TEXT(IFERROR(INDEX('Overview - Section A'!$A$45:$A$52,MATCH(G508,'Overview - Section A'!$U$45:$U$52,0)),""),"d-mmm-yy") &amp;" to " &amp; TEXT(IFERROR(INDEX('Overview - Section A'!$E$45:$E$52,MATCH(G508,'Overview - Section A'!$U$45:$U$52,0)),""),"d-mmm-yy")</f>
        <v>1-ene-19 to 31-dic-19</v>
      </c>
      <c r="D508" s="514"/>
      <c r="E508" s="514"/>
      <c r="F508" s="515"/>
      <c r="G508" s="516" t="s">
        <v>427</v>
      </c>
      <c r="H508" s="517"/>
      <c r="I508" s="516" t="b">
        <f t="shared" si="29"/>
        <v>1</v>
      </c>
      <c r="J508" s="516" t="b">
        <f t="shared" si="30"/>
        <v>0</v>
      </c>
      <c r="K508" s="516" t="str">
        <f t="shared" si="31"/>
        <v>a1N36000002QfNpEAK</v>
      </c>
      <c r="L508" s="518" t="s">
        <v>1316</v>
      </c>
      <c r="M508" s="514"/>
      <c r="N508" s="514"/>
      <c r="O508" s="47"/>
      <c r="AM508" s="6"/>
      <c r="AN508" s="6"/>
    </row>
    <row r="509" spans="1:40" ht="285.45" x14ac:dyDescent="0.45">
      <c r="A509" s="406">
        <v>70</v>
      </c>
      <c r="B509" s="425" t="str">
        <f t="shared" si="28"/>
        <v/>
      </c>
      <c r="C509" s="426" t="str">
        <f ca="1">TEXT(IFERROR(INDEX('Overview - Section A'!$A$45:$A$52,MATCH(G509,'Overview - Section A'!$U$45:$U$52,0)),""),"d-mmm-yy") &amp;" to " &amp; TEXT(IFERROR(INDEX('Overview - Section A'!$E$45:$E$52,MATCH(G509,'Overview - Section A'!$U$45:$U$52,0)),""),"d-mmm-yy")</f>
        <v>1-ene-20 to 31-dic-20</v>
      </c>
      <c r="D509" s="514"/>
      <c r="E509" s="514"/>
      <c r="F509" s="515"/>
      <c r="G509" s="516" t="s">
        <v>429</v>
      </c>
      <c r="H509" s="517"/>
      <c r="I509" s="516" t="b">
        <f t="shared" si="29"/>
        <v>1</v>
      </c>
      <c r="J509" s="516" t="b">
        <f t="shared" si="30"/>
        <v>0</v>
      </c>
      <c r="K509" s="516" t="str">
        <f t="shared" si="31"/>
        <v>a1N36000002QfNpEAK</v>
      </c>
      <c r="L509" s="518" t="s">
        <v>1317</v>
      </c>
      <c r="M509" s="514"/>
      <c r="N509" s="514"/>
      <c r="O509" s="47"/>
      <c r="AM509" s="6"/>
      <c r="AN509" s="6"/>
    </row>
    <row r="510" spans="1:40" ht="285.45" x14ac:dyDescent="0.45">
      <c r="A510" s="406">
        <v>70</v>
      </c>
      <c r="B510" s="425" t="str">
        <f t="shared" si="28"/>
        <v/>
      </c>
      <c r="C510" s="426" t="str">
        <f ca="1">TEXT(IFERROR(INDEX('Overview - Section A'!$A$45:$A$52,MATCH(G510,'Overview - Section A'!$U$45:$U$52,0)),""),"d-mmm-yy") &amp;" to " &amp; TEXT(IFERROR(INDEX('Overview - Section A'!$E$45:$E$52,MATCH(G510,'Overview - Section A'!$U$45:$U$52,0)),""),"d-mmm-yy")</f>
        <v>1-ene-21 to 31-dic-21</v>
      </c>
      <c r="D510" s="514"/>
      <c r="E510" s="514"/>
      <c r="F510" s="515"/>
      <c r="G510" s="516" t="s">
        <v>431</v>
      </c>
      <c r="H510" s="517"/>
      <c r="I510" s="516" t="b">
        <f t="shared" si="29"/>
        <v>1</v>
      </c>
      <c r="J510" s="516" t="b">
        <f t="shared" si="30"/>
        <v>0</v>
      </c>
      <c r="K510" s="516" t="str">
        <f t="shared" si="31"/>
        <v>a1N36000002QfNpEAK</v>
      </c>
      <c r="L510" s="518" t="s">
        <v>1318</v>
      </c>
      <c r="M510" s="514"/>
      <c r="N510" s="514"/>
      <c r="O510" s="47"/>
      <c r="AM510" s="6"/>
      <c r="AN510" s="6"/>
    </row>
    <row r="511" spans="1:40" ht="285.45" x14ac:dyDescent="0.45">
      <c r="A511" s="406">
        <v>70</v>
      </c>
      <c r="B511" s="425" t="str">
        <f t="shared" si="28"/>
        <v/>
      </c>
      <c r="C511" s="426" t="str">
        <f ca="1">TEXT(IFERROR(INDEX('Overview - Section A'!$A$45:$A$52,MATCH(G511,'Overview - Section A'!$U$45:$U$52,0)),""),"d-mmm-yy") &amp;" to " &amp; TEXT(IFERROR(INDEX('Overview - Section A'!$E$45:$E$52,MATCH(G511,'Overview - Section A'!$U$45:$U$52,0)),""),"d-mmm-yy")</f>
        <v>1-ene-22 to 31-dic-22</v>
      </c>
      <c r="D511" s="514"/>
      <c r="E511" s="514"/>
      <c r="F511" s="515"/>
      <c r="G511" s="516" t="s">
        <v>433</v>
      </c>
      <c r="H511" s="517"/>
      <c r="I511" s="516" t="b">
        <f t="shared" si="29"/>
        <v>1</v>
      </c>
      <c r="J511" s="516" t="b">
        <f t="shared" si="30"/>
        <v>0</v>
      </c>
      <c r="K511" s="516" t="str">
        <f t="shared" si="31"/>
        <v>a1N36000002QfNpEAK</v>
      </c>
      <c r="L511" s="518" t="s">
        <v>1319</v>
      </c>
      <c r="M511" s="514"/>
      <c r="N511" s="514"/>
      <c r="O511" s="47"/>
      <c r="AM511" s="6"/>
      <c r="AN511" s="6"/>
    </row>
    <row r="512" spans="1:40" ht="285.45" x14ac:dyDescent="0.45">
      <c r="A512" s="406">
        <v>70</v>
      </c>
      <c r="B512" s="425" t="str">
        <f t="shared" si="28"/>
        <v/>
      </c>
      <c r="C512" s="426" t="str">
        <f ca="1">TEXT(IFERROR(INDEX('Overview - Section A'!$A$45:$A$52,MATCH(G512,'Overview - Section A'!$U$45:$U$52,0)),""),"d-mmm-yy") &amp;" to " &amp; TEXT(IFERROR(INDEX('Overview - Section A'!$E$45:$E$52,MATCH(G512,'Overview - Section A'!$U$45:$U$52,0)),""),"d-mmm-yy")</f>
        <v>1-ene-23 to 31-dic-23</v>
      </c>
      <c r="D512" s="514"/>
      <c r="E512" s="514"/>
      <c r="F512" s="515"/>
      <c r="G512" s="516" t="s">
        <v>435</v>
      </c>
      <c r="H512" s="517"/>
      <c r="I512" s="516" t="b">
        <f t="shared" si="29"/>
        <v>1</v>
      </c>
      <c r="J512" s="516" t="b">
        <f t="shared" si="30"/>
        <v>0</v>
      </c>
      <c r="K512" s="516" t="str">
        <f t="shared" si="31"/>
        <v>a1N36000002QfNpEAK</v>
      </c>
      <c r="L512" s="518" t="s">
        <v>1320</v>
      </c>
      <c r="M512" s="514"/>
      <c r="N512" s="514"/>
      <c r="O512" s="47"/>
      <c r="AM512" s="6"/>
      <c r="AN512" s="6"/>
    </row>
    <row r="513" spans="1:40" ht="285.45" x14ac:dyDescent="0.45">
      <c r="A513" s="406">
        <v>70</v>
      </c>
      <c r="B513" s="425" t="str">
        <f t="shared" si="28"/>
        <v/>
      </c>
      <c r="C513" s="426" t="str">
        <f ca="1">TEXT(IFERROR(INDEX('Overview - Section A'!$A$45:$A$52,MATCH(G513,'Overview - Section A'!$U$45:$U$52,0)),""),"d-mmm-yy") &amp;" to " &amp; TEXT(IFERROR(INDEX('Overview - Section A'!$E$45:$E$52,MATCH(G513,'Overview - Section A'!$U$45:$U$52,0)),""),"d-mmm-yy")</f>
        <v>1-ene-24 to 31-dic-24</v>
      </c>
      <c r="D513" s="514"/>
      <c r="E513" s="514"/>
      <c r="F513" s="515"/>
      <c r="G513" s="516" t="s">
        <v>437</v>
      </c>
      <c r="H513" s="517"/>
      <c r="I513" s="516" t="b">
        <f t="shared" si="29"/>
        <v>1</v>
      </c>
      <c r="J513" s="516" t="b">
        <f t="shared" si="30"/>
        <v>0</v>
      </c>
      <c r="K513" s="516" t="str">
        <f t="shared" si="31"/>
        <v>a1N36000002QfNpEAK</v>
      </c>
      <c r="L513" s="518" t="s">
        <v>1321</v>
      </c>
      <c r="M513" s="514"/>
      <c r="N513" s="514"/>
      <c r="O513" s="47"/>
      <c r="AM513" s="6"/>
      <c r="AN513" s="6"/>
    </row>
    <row r="514" spans="1:40" ht="285.45" x14ac:dyDescent="0.45">
      <c r="A514" s="406">
        <v>71</v>
      </c>
      <c r="B514" s="425" t="str">
        <f t="shared" si="28"/>
        <v/>
      </c>
      <c r="C514" s="426" t="str">
        <f ca="1">TEXT(IFERROR(INDEX('Overview - Section A'!$A$45:$A$52,MATCH(G514,'Overview - Section A'!$U$45:$U$52,0)),""),"d-mmm-yy") &amp;" to " &amp; TEXT(IFERROR(INDEX('Overview - Section A'!$E$45:$E$52,MATCH(G514,'Overview - Section A'!$U$45:$U$52,0)),""),"d-mmm-yy")</f>
        <v>1-ene-19 to 31-dic-19</v>
      </c>
      <c r="D514" s="514"/>
      <c r="E514" s="514"/>
      <c r="F514" s="515"/>
      <c r="G514" s="516" t="s">
        <v>427</v>
      </c>
      <c r="H514" s="517"/>
      <c r="I514" s="516" t="b">
        <f t="shared" si="29"/>
        <v>1</v>
      </c>
      <c r="J514" s="516" t="b">
        <f t="shared" si="30"/>
        <v>0</v>
      </c>
      <c r="K514" s="516" t="str">
        <f t="shared" si="31"/>
        <v>a1N36000002QfNqEAK</v>
      </c>
      <c r="L514" s="518" t="s">
        <v>1322</v>
      </c>
      <c r="M514" s="514"/>
      <c r="N514" s="514"/>
      <c r="O514" s="47"/>
      <c r="AM514" s="6"/>
      <c r="AN514" s="6"/>
    </row>
    <row r="515" spans="1:40" ht="285.45" x14ac:dyDescent="0.45">
      <c r="A515" s="406">
        <v>71</v>
      </c>
      <c r="B515" s="425" t="str">
        <f t="shared" si="28"/>
        <v/>
      </c>
      <c r="C515" s="426" t="str">
        <f ca="1">TEXT(IFERROR(INDEX('Overview - Section A'!$A$45:$A$52,MATCH(G515,'Overview - Section A'!$U$45:$U$52,0)),""),"d-mmm-yy") &amp;" to " &amp; TEXT(IFERROR(INDEX('Overview - Section A'!$E$45:$E$52,MATCH(G515,'Overview - Section A'!$U$45:$U$52,0)),""),"d-mmm-yy")</f>
        <v>1-ene-20 to 31-dic-20</v>
      </c>
      <c r="D515" s="514"/>
      <c r="E515" s="514"/>
      <c r="F515" s="515"/>
      <c r="G515" s="516" t="s">
        <v>429</v>
      </c>
      <c r="H515" s="517"/>
      <c r="I515" s="516" t="b">
        <f t="shared" si="29"/>
        <v>1</v>
      </c>
      <c r="J515" s="516" t="b">
        <f t="shared" si="30"/>
        <v>0</v>
      </c>
      <c r="K515" s="516" t="str">
        <f t="shared" si="31"/>
        <v>a1N36000002QfNqEAK</v>
      </c>
      <c r="L515" s="518" t="s">
        <v>1323</v>
      </c>
      <c r="M515" s="514"/>
      <c r="N515" s="514"/>
      <c r="O515" s="47"/>
      <c r="AM515" s="6"/>
      <c r="AN515" s="6"/>
    </row>
    <row r="516" spans="1:40" ht="285.45" x14ac:dyDescent="0.45">
      <c r="A516" s="406">
        <v>71</v>
      </c>
      <c r="B516" s="425" t="str">
        <f t="shared" si="28"/>
        <v/>
      </c>
      <c r="C516" s="426" t="str">
        <f ca="1">TEXT(IFERROR(INDEX('Overview - Section A'!$A$45:$A$52,MATCH(G516,'Overview - Section A'!$U$45:$U$52,0)),""),"d-mmm-yy") &amp;" to " &amp; TEXT(IFERROR(INDEX('Overview - Section A'!$E$45:$E$52,MATCH(G516,'Overview - Section A'!$U$45:$U$52,0)),""),"d-mmm-yy")</f>
        <v>1-ene-21 to 31-dic-21</v>
      </c>
      <c r="D516" s="514"/>
      <c r="E516" s="514"/>
      <c r="F516" s="515"/>
      <c r="G516" s="516" t="s">
        <v>431</v>
      </c>
      <c r="H516" s="517"/>
      <c r="I516" s="516" t="b">
        <f t="shared" si="29"/>
        <v>1</v>
      </c>
      <c r="J516" s="516" t="b">
        <f t="shared" si="30"/>
        <v>0</v>
      </c>
      <c r="K516" s="516" t="str">
        <f t="shared" si="31"/>
        <v>a1N36000002QfNqEAK</v>
      </c>
      <c r="L516" s="518" t="s">
        <v>1324</v>
      </c>
      <c r="M516" s="514"/>
      <c r="N516" s="514"/>
      <c r="O516" s="47"/>
      <c r="AM516" s="6"/>
      <c r="AN516" s="6"/>
    </row>
    <row r="517" spans="1:40" ht="285.45" x14ac:dyDescent="0.45">
      <c r="A517" s="406">
        <v>71</v>
      </c>
      <c r="B517" s="425" t="str">
        <f t="shared" si="28"/>
        <v/>
      </c>
      <c r="C517" s="426" t="str">
        <f ca="1">TEXT(IFERROR(INDEX('Overview - Section A'!$A$45:$A$52,MATCH(G517,'Overview - Section A'!$U$45:$U$52,0)),""),"d-mmm-yy") &amp;" to " &amp; TEXT(IFERROR(INDEX('Overview - Section A'!$E$45:$E$52,MATCH(G517,'Overview - Section A'!$U$45:$U$52,0)),""),"d-mmm-yy")</f>
        <v>1-ene-22 to 31-dic-22</v>
      </c>
      <c r="D517" s="514"/>
      <c r="E517" s="514"/>
      <c r="F517" s="515"/>
      <c r="G517" s="516" t="s">
        <v>433</v>
      </c>
      <c r="H517" s="517"/>
      <c r="I517" s="516" t="b">
        <f t="shared" si="29"/>
        <v>1</v>
      </c>
      <c r="J517" s="516" t="b">
        <f t="shared" si="30"/>
        <v>0</v>
      </c>
      <c r="K517" s="516" t="str">
        <f t="shared" si="31"/>
        <v>a1N36000002QfNqEAK</v>
      </c>
      <c r="L517" s="518" t="s">
        <v>1325</v>
      </c>
      <c r="M517" s="514"/>
      <c r="N517" s="514"/>
      <c r="O517" s="47"/>
      <c r="AM517" s="6"/>
      <c r="AN517" s="6"/>
    </row>
    <row r="518" spans="1:40" ht="285.45" x14ac:dyDescent="0.45">
      <c r="A518" s="406">
        <v>71</v>
      </c>
      <c r="B518" s="425" t="str">
        <f t="shared" si="28"/>
        <v/>
      </c>
      <c r="C518" s="426" t="str">
        <f ca="1">TEXT(IFERROR(INDEX('Overview - Section A'!$A$45:$A$52,MATCH(G518,'Overview - Section A'!$U$45:$U$52,0)),""),"d-mmm-yy") &amp;" to " &amp; TEXT(IFERROR(INDEX('Overview - Section A'!$E$45:$E$52,MATCH(G518,'Overview - Section A'!$U$45:$U$52,0)),""),"d-mmm-yy")</f>
        <v>1-ene-23 to 31-dic-23</v>
      </c>
      <c r="D518" s="514"/>
      <c r="E518" s="514"/>
      <c r="F518" s="515"/>
      <c r="G518" s="516" t="s">
        <v>435</v>
      </c>
      <c r="H518" s="517"/>
      <c r="I518" s="516" t="b">
        <f t="shared" si="29"/>
        <v>1</v>
      </c>
      <c r="J518" s="516" t="b">
        <f t="shared" si="30"/>
        <v>0</v>
      </c>
      <c r="K518" s="516" t="str">
        <f t="shared" si="31"/>
        <v>a1N36000002QfNqEAK</v>
      </c>
      <c r="L518" s="518" t="s">
        <v>1326</v>
      </c>
      <c r="M518" s="514"/>
      <c r="N518" s="514"/>
      <c r="O518" s="47"/>
      <c r="AM518" s="6"/>
      <c r="AN518" s="6"/>
    </row>
    <row r="519" spans="1:40" ht="285.45" x14ac:dyDescent="0.45">
      <c r="A519" s="406">
        <v>71</v>
      </c>
      <c r="B519" s="425" t="str">
        <f t="shared" si="28"/>
        <v/>
      </c>
      <c r="C519" s="426" t="str">
        <f ca="1">TEXT(IFERROR(INDEX('Overview - Section A'!$A$45:$A$52,MATCH(G519,'Overview - Section A'!$U$45:$U$52,0)),""),"d-mmm-yy") &amp;" to " &amp; TEXT(IFERROR(INDEX('Overview - Section A'!$E$45:$E$52,MATCH(G519,'Overview - Section A'!$U$45:$U$52,0)),""),"d-mmm-yy")</f>
        <v>1-ene-24 to 31-dic-24</v>
      </c>
      <c r="D519" s="514"/>
      <c r="E519" s="514"/>
      <c r="F519" s="515"/>
      <c r="G519" s="516" t="s">
        <v>437</v>
      </c>
      <c r="H519" s="517"/>
      <c r="I519" s="516" t="b">
        <f t="shared" si="29"/>
        <v>1</v>
      </c>
      <c r="J519" s="516" t="b">
        <f t="shared" si="30"/>
        <v>0</v>
      </c>
      <c r="K519" s="516" t="str">
        <f t="shared" si="31"/>
        <v>a1N36000002QfNqEAK</v>
      </c>
      <c r="L519" s="518" t="s">
        <v>1327</v>
      </c>
      <c r="M519" s="514"/>
      <c r="N519" s="514"/>
      <c r="O519" s="47"/>
      <c r="AM519" s="6"/>
      <c r="AN519" s="6"/>
    </row>
    <row r="520" spans="1:40" ht="285.45" x14ac:dyDescent="0.45">
      <c r="A520" s="406">
        <v>72</v>
      </c>
      <c r="B520" s="425" t="str">
        <f t="shared" si="28"/>
        <v/>
      </c>
      <c r="C520" s="426" t="str">
        <f ca="1">TEXT(IFERROR(INDEX('Overview - Section A'!$A$45:$A$52,MATCH(G520,'Overview - Section A'!$U$45:$U$52,0)),""),"d-mmm-yy") &amp;" to " &amp; TEXT(IFERROR(INDEX('Overview - Section A'!$E$45:$E$52,MATCH(G520,'Overview - Section A'!$U$45:$U$52,0)),""),"d-mmm-yy")</f>
        <v>1-ene-19 to 31-dic-19</v>
      </c>
      <c r="D520" s="514"/>
      <c r="E520" s="514"/>
      <c r="F520" s="515"/>
      <c r="G520" s="516" t="s">
        <v>427</v>
      </c>
      <c r="H520" s="517"/>
      <c r="I520" s="516" t="b">
        <f t="shared" si="29"/>
        <v>1</v>
      </c>
      <c r="J520" s="516" t="b">
        <f t="shared" si="30"/>
        <v>0</v>
      </c>
      <c r="K520" s="516" t="str">
        <f t="shared" si="31"/>
        <v>a1N36000002QfNrEAK</v>
      </c>
      <c r="L520" s="518" t="s">
        <v>1328</v>
      </c>
      <c r="M520" s="514"/>
      <c r="N520" s="514"/>
      <c r="O520" s="47"/>
      <c r="AM520" s="6"/>
      <c r="AN520" s="6"/>
    </row>
    <row r="521" spans="1:40" ht="285.45" x14ac:dyDescent="0.45">
      <c r="A521" s="406">
        <v>72</v>
      </c>
      <c r="B521" s="425" t="str">
        <f t="shared" si="28"/>
        <v/>
      </c>
      <c r="C521" s="426" t="str">
        <f ca="1">TEXT(IFERROR(INDEX('Overview - Section A'!$A$45:$A$52,MATCH(G521,'Overview - Section A'!$U$45:$U$52,0)),""),"d-mmm-yy") &amp;" to " &amp; TEXT(IFERROR(INDEX('Overview - Section A'!$E$45:$E$52,MATCH(G521,'Overview - Section A'!$U$45:$U$52,0)),""),"d-mmm-yy")</f>
        <v>1-ene-20 to 31-dic-20</v>
      </c>
      <c r="D521" s="514"/>
      <c r="E521" s="514"/>
      <c r="F521" s="515"/>
      <c r="G521" s="516" t="s">
        <v>429</v>
      </c>
      <c r="H521" s="517"/>
      <c r="I521" s="516" t="b">
        <f t="shared" si="29"/>
        <v>1</v>
      </c>
      <c r="J521" s="516" t="b">
        <f t="shared" si="30"/>
        <v>0</v>
      </c>
      <c r="K521" s="516" t="str">
        <f t="shared" si="31"/>
        <v>a1N36000002QfNrEAK</v>
      </c>
      <c r="L521" s="518" t="s">
        <v>1329</v>
      </c>
      <c r="M521" s="514"/>
      <c r="N521" s="514"/>
      <c r="O521" s="47"/>
      <c r="AM521" s="6"/>
      <c r="AN521" s="6"/>
    </row>
    <row r="522" spans="1:40" ht="285.45" x14ac:dyDescent="0.45">
      <c r="A522" s="406">
        <v>72</v>
      </c>
      <c r="B522" s="425" t="str">
        <f t="shared" si="28"/>
        <v/>
      </c>
      <c r="C522" s="426" t="str">
        <f ca="1">TEXT(IFERROR(INDEX('Overview - Section A'!$A$45:$A$52,MATCH(G522,'Overview - Section A'!$U$45:$U$52,0)),""),"d-mmm-yy") &amp;" to " &amp; TEXT(IFERROR(INDEX('Overview - Section A'!$E$45:$E$52,MATCH(G522,'Overview - Section A'!$U$45:$U$52,0)),""),"d-mmm-yy")</f>
        <v>1-ene-21 to 31-dic-21</v>
      </c>
      <c r="D522" s="514"/>
      <c r="E522" s="514"/>
      <c r="F522" s="515"/>
      <c r="G522" s="516" t="s">
        <v>431</v>
      </c>
      <c r="H522" s="517"/>
      <c r="I522" s="516" t="b">
        <f t="shared" si="29"/>
        <v>1</v>
      </c>
      <c r="J522" s="516" t="b">
        <f t="shared" si="30"/>
        <v>0</v>
      </c>
      <c r="K522" s="516" t="str">
        <f t="shared" si="31"/>
        <v>a1N36000002QfNrEAK</v>
      </c>
      <c r="L522" s="518" t="s">
        <v>1330</v>
      </c>
      <c r="M522" s="514"/>
      <c r="N522" s="514"/>
      <c r="O522" s="47"/>
      <c r="AM522" s="6"/>
      <c r="AN522" s="6"/>
    </row>
    <row r="523" spans="1:40" ht="285.45" x14ac:dyDescent="0.45">
      <c r="A523" s="406">
        <v>72</v>
      </c>
      <c r="B523" s="425" t="str">
        <f t="shared" si="28"/>
        <v/>
      </c>
      <c r="C523" s="426" t="str">
        <f ca="1">TEXT(IFERROR(INDEX('Overview - Section A'!$A$45:$A$52,MATCH(G523,'Overview - Section A'!$U$45:$U$52,0)),""),"d-mmm-yy") &amp;" to " &amp; TEXT(IFERROR(INDEX('Overview - Section A'!$E$45:$E$52,MATCH(G523,'Overview - Section A'!$U$45:$U$52,0)),""),"d-mmm-yy")</f>
        <v>1-ene-22 to 31-dic-22</v>
      </c>
      <c r="D523" s="514"/>
      <c r="E523" s="514"/>
      <c r="F523" s="515"/>
      <c r="G523" s="516" t="s">
        <v>433</v>
      </c>
      <c r="H523" s="517"/>
      <c r="I523" s="516" t="b">
        <f t="shared" si="29"/>
        <v>1</v>
      </c>
      <c r="J523" s="516" t="b">
        <f t="shared" si="30"/>
        <v>0</v>
      </c>
      <c r="K523" s="516" t="str">
        <f t="shared" si="31"/>
        <v>a1N36000002QfNrEAK</v>
      </c>
      <c r="L523" s="518" t="s">
        <v>1331</v>
      </c>
      <c r="M523" s="514"/>
      <c r="N523" s="514"/>
      <c r="O523" s="47"/>
      <c r="AM523" s="6"/>
      <c r="AN523" s="6"/>
    </row>
    <row r="524" spans="1:40" ht="285.45" x14ac:dyDescent="0.45">
      <c r="A524" s="406">
        <v>72</v>
      </c>
      <c r="B524" s="425" t="str">
        <f t="shared" si="28"/>
        <v/>
      </c>
      <c r="C524" s="426" t="str">
        <f ca="1">TEXT(IFERROR(INDEX('Overview - Section A'!$A$45:$A$52,MATCH(G524,'Overview - Section A'!$U$45:$U$52,0)),""),"d-mmm-yy") &amp;" to " &amp; TEXT(IFERROR(INDEX('Overview - Section A'!$E$45:$E$52,MATCH(G524,'Overview - Section A'!$U$45:$U$52,0)),""),"d-mmm-yy")</f>
        <v>1-ene-23 to 31-dic-23</v>
      </c>
      <c r="D524" s="514"/>
      <c r="E524" s="514"/>
      <c r="F524" s="515"/>
      <c r="G524" s="516" t="s">
        <v>435</v>
      </c>
      <c r="H524" s="517"/>
      <c r="I524" s="516" t="b">
        <f t="shared" si="29"/>
        <v>1</v>
      </c>
      <c r="J524" s="516" t="b">
        <f t="shared" si="30"/>
        <v>0</v>
      </c>
      <c r="K524" s="516" t="str">
        <f t="shared" si="31"/>
        <v>a1N36000002QfNrEAK</v>
      </c>
      <c r="L524" s="518" t="s">
        <v>1332</v>
      </c>
      <c r="M524" s="514"/>
      <c r="N524" s="514"/>
      <c r="O524" s="47"/>
      <c r="AM524" s="6"/>
      <c r="AN524" s="6"/>
    </row>
    <row r="525" spans="1:40" ht="285.45" x14ac:dyDescent="0.45">
      <c r="A525" s="406">
        <v>72</v>
      </c>
      <c r="B525" s="425" t="str">
        <f t="shared" si="28"/>
        <v/>
      </c>
      <c r="C525" s="426" t="str">
        <f ca="1">TEXT(IFERROR(INDEX('Overview - Section A'!$A$45:$A$52,MATCH(G525,'Overview - Section A'!$U$45:$U$52,0)),""),"d-mmm-yy") &amp;" to " &amp; TEXT(IFERROR(INDEX('Overview - Section A'!$E$45:$E$52,MATCH(G525,'Overview - Section A'!$U$45:$U$52,0)),""),"d-mmm-yy")</f>
        <v>1-ene-24 to 31-dic-24</v>
      </c>
      <c r="D525" s="514"/>
      <c r="E525" s="514"/>
      <c r="F525" s="515"/>
      <c r="G525" s="516" t="s">
        <v>437</v>
      </c>
      <c r="H525" s="517"/>
      <c r="I525" s="516" t="b">
        <f t="shared" si="29"/>
        <v>1</v>
      </c>
      <c r="J525" s="516" t="b">
        <f t="shared" si="30"/>
        <v>0</v>
      </c>
      <c r="K525" s="516" t="str">
        <f t="shared" si="31"/>
        <v>a1N36000002QfNrEAK</v>
      </c>
      <c r="L525" s="518" t="s">
        <v>1333</v>
      </c>
      <c r="M525" s="514"/>
      <c r="N525" s="514"/>
      <c r="O525" s="47"/>
      <c r="AM525" s="6"/>
      <c r="AN525" s="6"/>
    </row>
    <row r="526" spans="1:40" ht="285.45" x14ac:dyDescent="0.45">
      <c r="A526" s="406">
        <v>73</v>
      </c>
      <c r="B526" s="425" t="str">
        <f t="shared" si="28"/>
        <v/>
      </c>
      <c r="C526" s="426" t="str">
        <f ca="1">TEXT(IFERROR(INDEX('Overview - Section A'!$A$45:$A$52,MATCH(G526,'Overview - Section A'!$U$45:$U$52,0)),""),"d-mmm-yy") &amp;" to " &amp; TEXT(IFERROR(INDEX('Overview - Section A'!$E$45:$E$52,MATCH(G526,'Overview - Section A'!$U$45:$U$52,0)),""),"d-mmm-yy")</f>
        <v>1-ene-19 to 31-dic-19</v>
      </c>
      <c r="D526" s="514"/>
      <c r="E526" s="514"/>
      <c r="F526" s="515"/>
      <c r="G526" s="516" t="s">
        <v>427</v>
      </c>
      <c r="H526" s="517"/>
      <c r="I526" s="516" t="b">
        <f t="shared" si="29"/>
        <v>1</v>
      </c>
      <c r="J526" s="516" t="b">
        <f t="shared" si="30"/>
        <v>0</v>
      </c>
      <c r="K526" s="516" t="str">
        <f t="shared" si="31"/>
        <v>a1N36000002QfNsEAK</v>
      </c>
      <c r="L526" s="518" t="s">
        <v>1334</v>
      </c>
      <c r="M526" s="514"/>
      <c r="N526" s="514"/>
      <c r="O526" s="47"/>
      <c r="AM526" s="6"/>
      <c r="AN526" s="6"/>
    </row>
    <row r="527" spans="1:40" ht="285.45" x14ac:dyDescent="0.45">
      <c r="A527" s="406">
        <v>73</v>
      </c>
      <c r="B527" s="425" t="str">
        <f t="shared" si="28"/>
        <v/>
      </c>
      <c r="C527" s="426" t="str">
        <f ca="1">TEXT(IFERROR(INDEX('Overview - Section A'!$A$45:$A$52,MATCH(G527,'Overview - Section A'!$U$45:$U$52,0)),""),"d-mmm-yy") &amp;" to " &amp; TEXT(IFERROR(INDEX('Overview - Section A'!$E$45:$E$52,MATCH(G527,'Overview - Section A'!$U$45:$U$52,0)),""),"d-mmm-yy")</f>
        <v>1-ene-20 to 31-dic-20</v>
      </c>
      <c r="D527" s="514"/>
      <c r="E527" s="514"/>
      <c r="F527" s="515"/>
      <c r="G527" s="516" t="s">
        <v>429</v>
      </c>
      <c r="H527" s="517"/>
      <c r="I527" s="516" t="b">
        <f t="shared" si="29"/>
        <v>1</v>
      </c>
      <c r="J527" s="516" t="b">
        <f t="shared" si="30"/>
        <v>0</v>
      </c>
      <c r="K527" s="516" t="str">
        <f t="shared" si="31"/>
        <v>a1N36000002QfNsEAK</v>
      </c>
      <c r="L527" s="518" t="s">
        <v>1335</v>
      </c>
      <c r="M527" s="514"/>
      <c r="N527" s="514"/>
      <c r="O527" s="47"/>
      <c r="AM527" s="6"/>
      <c r="AN527" s="6"/>
    </row>
    <row r="528" spans="1:40" ht="285.45" x14ac:dyDescent="0.45">
      <c r="A528" s="406">
        <v>73</v>
      </c>
      <c r="B528" s="425" t="str">
        <f t="shared" si="28"/>
        <v/>
      </c>
      <c r="C528" s="426" t="str">
        <f ca="1">TEXT(IFERROR(INDEX('Overview - Section A'!$A$45:$A$52,MATCH(G528,'Overview - Section A'!$U$45:$U$52,0)),""),"d-mmm-yy") &amp;" to " &amp; TEXT(IFERROR(INDEX('Overview - Section A'!$E$45:$E$52,MATCH(G528,'Overview - Section A'!$U$45:$U$52,0)),""),"d-mmm-yy")</f>
        <v>1-ene-21 to 31-dic-21</v>
      </c>
      <c r="D528" s="514"/>
      <c r="E528" s="514"/>
      <c r="F528" s="515"/>
      <c r="G528" s="516" t="s">
        <v>431</v>
      </c>
      <c r="H528" s="517"/>
      <c r="I528" s="516" t="b">
        <f t="shared" si="29"/>
        <v>1</v>
      </c>
      <c r="J528" s="516" t="b">
        <f t="shared" si="30"/>
        <v>0</v>
      </c>
      <c r="K528" s="516" t="str">
        <f t="shared" si="31"/>
        <v>a1N36000002QfNsEAK</v>
      </c>
      <c r="L528" s="518" t="s">
        <v>1336</v>
      </c>
      <c r="M528" s="514"/>
      <c r="N528" s="514"/>
      <c r="O528" s="47"/>
      <c r="AM528" s="6"/>
      <c r="AN528" s="6"/>
    </row>
    <row r="529" spans="1:40" ht="285.45" x14ac:dyDescent="0.45">
      <c r="A529" s="406">
        <v>73</v>
      </c>
      <c r="B529" s="425" t="str">
        <f t="shared" si="28"/>
        <v/>
      </c>
      <c r="C529" s="426" t="str">
        <f ca="1">TEXT(IFERROR(INDEX('Overview - Section A'!$A$45:$A$52,MATCH(G529,'Overview - Section A'!$U$45:$U$52,0)),""),"d-mmm-yy") &amp;" to " &amp; TEXT(IFERROR(INDEX('Overview - Section A'!$E$45:$E$52,MATCH(G529,'Overview - Section A'!$U$45:$U$52,0)),""),"d-mmm-yy")</f>
        <v>1-ene-22 to 31-dic-22</v>
      </c>
      <c r="D529" s="514"/>
      <c r="E529" s="514"/>
      <c r="F529" s="515"/>
      <c r="G529" s="516" t="s">
        <v>433</v>
      </c>
      <c r="H529" s="517"/>
      <c r="I529" s="516" t="b">
        <f t="shared" si="29"/>
        <v>1</v>
      </c>
      <c r="J529" s="516" t="b">
        <f t="shared" si="30"/>
        <v>0</v>
      </c>
      <c r="K529" s="516" t="str">
        <f t="shared" si="31"/>
        <v>a1N36000002QfNsEAK</v>
      </c>
      <c r="L529" s="518" t="s">
        <v>1337</v>
      </c>
      <c r="M529" s="514"/>
      <c r="N529" s="514"/>
      <c r="O529" s="47"/>
      <c r="AM529" s="6"/>
      <c r="AN529" s="6"/>
    </row>
    <row r="530" spans="1:40" ht="285.45" x14ac:dyDescent="0.45">
      <c r="A530" s="406">
        <v>73</v>
      </c>
      <c r="B530" s="425" t="str">
        <f t="shared" si="28"/>
        <v/>
      </c>
      <c r="C530" s="426" t="str">
        <f ca="1">TEXT(IFERROR(INDEX('Overview - Section A'!$A$45:$A$52,MATCH(G530,'Overview - Section A'!$U$45:$U$52,0)),""),"d-mmm-yy") &amp;" to " &amp; TEXT(IFERROR(INDEX('Overview - Section A'!$E$45:$E$52,MATCH(G530,'Overview - Section A'!$U$45:$U$52,0)),""),"d-mmm-yy")</f>
        <v>1-ene-23 to 31-dic-23</v>
      </c>
      <c r="D530" s="514"/>
      <c r="E530" s="514"/>
      <c r="F530" s="515"/>
      <c r="G530" s="516" t="s">
        <v>435</v>
      </c>
      <c r="H530" s="517"/>
      <c r="I530" s="516" t="b">
        <f t="shared" si="29"/>
        <v>1</v>
      </c>
      <c r="J530" s="516" t="b">
        <f t="shared" si="30"/>
        <v>0</v>
      </c>
      <c r="K530" s="516" t="str">
        <f t="shared" si="31"/>
        <v>a1N36000002QfNsEAK</v>
      </c>
      <c r="L530" s="518" t="s">
        <v>1338</v>
      </c>
      <c r="M530" s="514"/>
      <c r="N530" s="514"/>
      <c r="O530" s="47"/>
      <c r="AM530" s="6"/>
      <c r="AN530" s="6"/>
    </row>
    <row r="531" spans="1:40" ht="285.45" x14ac:dyDescent="0.45">
      <c r="A531" s="406">
        <v>73</v>
      </c>
      <c r="B531" s="425" t="str">
        <f t="shared" si="28"/>
        <v/>
      </c>
      <c r="C531" s="426" t="str">
        <f ca="1">TEXT(IFERROR(INDEX('Overview - Section A'!$A$45:$A$52,MATCH(G531,'Overview - Section A'!$U$45:$U$52,0)),""),"d-mmm-yy") &amp;" to " &amp; TEXT(IFERROR(INDEX('Overview - Section A'!$E$45:$E$52,MATCH(G531,'Overview - Section A'!$U$45:$U$52,0)),""),"d-mmm-yy")</f>
        <v>1-ene-24 to 31-dic-24</v>
      </c>
      <c r="D531" s="514"/>
      <c r="E531" s="514"/>
      <c r="F531" s="515"/>
      <c r="G531" s="516" t="s">
        <v>437</v>
      </c>
      <c r="H531" s="517"/>
      <c r="I531" s="516" t="b">
        <f t="shared" si="29"/>
        <v>1</v>
      </c>
      <c r="J531" s="516" t="b">
        <f t="shared" si="30"/>
        <v>0</v>
      </c>
      <c r="K531" s="516" t="str">
        <f t="shared" si="31"/>
        <v>a1N36000002QfNsEAK</v>
      </c>
      <c r="L531" s="518" t="s">
        <v>1339</v>
      </c>
      <c r="M531" s="514"/>
      <c r="N531" s="514"/>
      <c r="O531" s="47"/>
      <c r="AM531" s="6"/>
      <c r="AN531" s="6"/>
    </row>
    <row r="532" spans="1:40" ht="285.45" x14ac:dyDescent="0.45">
      <c r="A532" s="406">
        <v>74</v>
      </c>
      <c r="B532" s="425" t="str">
        <f t="shared" si="28"/>
        <v/>
      </c>
      <c r="C532" s="426" t="str">
        <f ca="1">TEXT(IFERROR(INDEX('Overview - Section A'!$A$45:$A$52,MATCH(G532,'Overview - Section A'!$U$45:$U$52,0)),""),"d-mmm-yy") &amp;" to " &amp; TEXT(IFERROR(INDEX('Overview - Section A'!$E$45:$E$52,MATCH(G532,'Overview - Section A'!$U$45:$U$52,0)),""),"d-mmm-yy")</f>
        <v>1-ene-19 to 31-dic-19</v>
      </c>
      <c r="D532" s="514"/>
      <c r="E532" s="514"/>
      <c r="F532" s="515"/>
      <c r="G532" s="516" t="s">
        <v>427</v>
      </c>
      <c r="H532" s="517"/>
      <c r="I532" s="516" t="b">
        <f t="shared" si="29"/>
        <v>1</v>
      </c>
      <c r="J532" s="516" t="b">
        <f t="shared" si="30"/>
        <v>0</v>
      </c>
      <c r="K532" s="516" t="str">
        <f t="shared" si="31"/>
        <v>a1N36000002QfNtEAK</v>
      </c>
      <c r="L532" s="518" t="s">
        <v>1340</v>
      </c>
      <c r="M532" s="514"/>
      <c r="N532" s="514"/>
      <c r="O532" s="47"/>
      <c r="AM532" s="6"/>
      <c r="AN532" s="6"/>
    </row>
    <row r="533" spans="1:40" ht="285.45" x14ac:dyDescent="0.45">
      <c r="A533" s="406">
        <v>74</v>
      </c>
      <c r="B533" s="425" t="str">
        <f t="shared" si="28"/>
        <v/>
      </c>
      <c r="C533" s="426" t="str">
        <f ca="1">TEXT(IFERROR(INDEX('Overview - Section A'!$A$45:$A$52,MATCH(G533,'Overview - Section A'!$U$45:$U$52,0)),""),"d-mmm-yy") &amp;" to " &amp; TEXT(IFERROR(INDEX('Overview - Section A'!$E$45:$E$52,MATCH(G533,'Overview - Section A'!$U$45:$U$52,0)),""),"d-mmm-yy")</f>
        <v>1-ene-20 to 31-dic-20</v>
      </c>
      <c r="D533" s="514"/>
      <c r="E533" s="514"/>
      <c r="F533" s="515"/>
      <c r="G533" s="516" t="s">
        <v>429</v>
      </c>
      <c r="H533" s="517"/>
      <c r="I533" s="516" t="b">
        <f t="shared" si="29"/>
        <v>1</v>
      </c>
      <c r="J533" s="516" t="b">
        <f t="shared" si="30"/>
        <v>0</v>
      </c>
      <c r="K533" s="516" t="str">
        <f t="shared" si="31"/>
        <v>a1N36000002QfNtEAK</v>
      </c>
      <c r="L533" s="518" t="s">
        <v>1341</v>
      </c>
      <c r="M533" s="514"/>
      <c r="N533" s="514"/>
      <c r="O533" s="47"/>
      <c r="AM533" s="6"/>
      <c r="AN533" s="6"/>
    </row>
    <row r="534" spans="1:40" ht="285.45" x14ac:dyDescent="0.45">
      <c r="A534" s="406">
        <v>74</v>
      </c>
      <c r="B534" s="425" t="str">
        <f t="shared" si="28"/>
        <v/>
      </c>
      <c r="C534" s="426" t="str">
        <f ca="1">TEXT(IFERROR(INDEX('Overview - Section A'!$A$45:$A$52,MATCH(G534,'Overview - Section A'!$U$45:$U$52,0)),""),"d-mmm-yy") &amp;" to " &amp; TEXT(IFERROR(INDEX('Overview - Section A'!$E$45:$E$52,MATCH(G534,'Overview - Section A'!$U$45:$U$52,0)),""),"d-mmm-yy")</f>
        <v>1-ene-21 to 31-dic-21</v>
      </c>
      <c r="D534" s="514"/>
      <c r="E534" s="514"/>
      <c r="F534" s="515"/>
      <c r="G534" s="516" t="s">
        <v>431</v>
      </c>
      <c r="H534" s="517"/>
      <c r="I534" s="516" t="b">
        <f t="shared" si="29"/>
        <v>1</v>
      </c>
      <c r="J534" s="516" t="b">
        <f t="shared" si="30"/>
        <v>0</v>
      </c>
      <c r="K534" s="516" t="str">
        <f t="shared" si="31"/>
        <v>a1N36000002QfNtEAK</v>
      </c>
      <c r="L534" s="518" t="s">
        <v>1342</v>
      </c>
      <c r="M534" s="514"/>
      <c r="N534" s="514"/>
      <c r="O534" s="47"/>
      <c r="AM534" s="6"/>
      <c r="AN534" s="6"/>
    </row>
    <row r="535" spans="1:40" ht="285.45" x14ac:dyDescent="0.45">
      <c r="A535" s="406">
        <v>74</v>
      </c>
      <c r="B535" s="425" t="str">
        <f t="shared" si="28"/>
        <v/>
      </c>
      <c r="C535" s="426" t="str">
        <f ca="1">TEXT(IFERROR(INDEX('Overview - Section A'!$A$45:$A$52,MATCH(G535,'Overview - Section A'!$U$45:$U$52,0)),""),"d-mmm-yy") &amp;" to " &amp; TEXT(IFERROR(INDEX('Overview - Section A'!$E$45:$E$52,MATCH(G535,'Overview - Section A'!$U$45:$U$52,0)),""),"d-mmm-yy")</f>
        <v>1-ene-22 to 31-dic-22</v>
      </c>
      <c r="D535" s="514"/>
      <c r="E535" s="514"/>
      <c r="F535" s="515"/>
      <c r="G535" s="516" t="s">
        <v>433</v>
      </c>
      <c r="H535" s="517"/>
      <c r="I535" s="516" t="b">
        <f t="shared" si="29"/>
        <v>1</v>
      </c>
      <c r="J535" s="516" t="b">
        <f t="shared" si="30"/>
        <v>0</v>
      </c>
      <c r="K535" s="516" t="str">
        <f t="shared" si="31"/>
        <v>a1N36000002QfNtEAK</v>
      </c>
      <c r="L535" s="518" t="s">
        <v>1343</v>
      </c>
      <c r="M535" s="514"/>
      <c r="N535" s="514"/>
      <c r="O535" s="47"/>
      <c r="AM535" s="6"/>
      <c r="AN535" s="6"/>
    </row>
    <row r="536" spans="1:40" ht="285.45" x14ac:dyDescent="0.45">
      <c r="A536" s="406">
        <v>74</v>
      </c>
      <c r="B536" s="425" t="str">
        <f t="shared" si="28"/>
        <v/>
      </c>
      <c r="C536" s="426" t="str">
        <f ca="1">TEXT(IFERROR(INDEX('Overview - Section A'!$A$45:$A$52,MATCH(G536,'Overview - Section A'!$U$45:$U$52,0)),""),"d-mmm-yy") &amp;" to " &amp; TEXT(IFERROR(INDEX('Overview - Section A'!$E$45:$E$52,MATCH(G536,'Overview - Section A'!$U$45:$U$52,0)),""),"d-mmm-yy")</f>
        <v>1-ene-23 to 31-dic-23</v>
      </c>
      <c r="D536" s="514"/>
      <c r="E536" s="514"/>
      <c r="F536" s="515"/>
      <c r="G536" s="516" t="s">
        <v>435</v>
      </c>
      <c r="H536" s="517"/>
      <c r="I536" s="516" t="b">
        <f t="shared" si="29"/>
        <v>1</v>
      </c>
      <c r="J536" s="516" t="b">
        <f t="shared" si="30"/>
        <v>0</v>
      </c>
      <c r="K536" s="516" t="str">
        <f t="shared" si="31"/>
        <v>a1N36000002QfNtEAK</v>
      </c>
      <c r="L536" s="518" t="s">
        <v>1344</v>
      </c>
      <c r="M536" s="514"/>
      <c r="N536" s="514"/>
      <c r="O536" s="47"/>
      <c r="AM536" s="6"/>
      <c r="AN536" s="6"/>
    </row>
    <row r="537" spans="1:40" ht="285.45" x14ac:dyDescent="0.45">
      <c r="A537" s="406">
        <v>74</v>
      </c>
      <c r="B537" s="425" t="str">
        <f t="shared" si="28"/>
        <v/>
      </c>
      <c r="C537" s="426" t="str">
        <f ca="1">TEXT(IFERROR(INDEX('Overview - Section A'!$A$45:$A$52,MATCH(G537,'Overview - Section A'!$U$45:$U$52,0)),""),"d-mmm-yy") &amp;" to " &amp; TEXT(IFERROR(INDEX('Overview - Section A'!$E$45:$E$52,MATCH(G537,'Overview - Section A'!$U$45:$U$52,0)),""),"d-mmm-yy")</f>
        <v>1-ene-24 to 31-dic-24</v>
      </c>
      <c r="D537" s="514"/>
      <c r="E537" s="514"/>
      <c r="F537" s="515"/>
      <c r="G537" s="516" t="s">
        <v>437</v>
      </c>
      <c r="H537" s="517"/>
      <c r="I537" s="516" t="b">
        <f t="shared" si="29"/>
        <v>1</v>
      </c>
      <c r="J537" s="516" t="b">
        <f t="shared" si="30"/>
        <v>0</v>
      </c>
      <c r="K537" s="516" t="str">
        <f t="shared" si="31"/>
        <v>a1N36000002QfNtEAK</v>
      </c>
      <c r="L537" s="518" t="s">
        <v>1345</v>
      </c>
      <c r="M537" s="514"/>
      <c r="N537" s="514"/>
      <c r="O537" s="47"/>
      <c r="AM537" s="6"/>
      <c r="AN537" s="6"/>
    </row>
    <row r="538" spans="1:40" ht="285.45" x14ac:dyDescent="0.45">
      <c r="A538" s="406">
        <v>75</v>
      </c>
      <c r="B538" s="425" t="str">
        <f t="shared" si="28"/>
        <v/>
      </c>
      <c r="C538" s="426" t="str">
        <f ca="1">TEXT(IFERROR(INDEX('Overview - Section A'!$A$45:$A$52,MATCH(G538,'Overview - Section A'!$U$45:$U$52,0)),""),"d-mmm-yy") &amp;" to " &amp; TEXT(IFERROR(INDEX('Overview - Section A'!$E$45:$E$52,MATCH(G538,'Overview - Section A'!$U$45:$U$52,0)),""),"d-mmm-yy")</f>
        <v>1-ene-19 to 31-dic-19</v>
      </c>
      <c r="D538" s="514"/>
      <c r="E538" s="514"/>
      <c r="F538" s="515"/>
      <c r="G538" s="516" t="s">
        <v>427</v>
      </c>
      <c r="H538" s="517"/>
      <c r="I538" s="516" t="b">
        <f t="shared" si="29"/>
        <v>1</v>
      </c>
      <c r="J538" s="516" t="b">
        <f t="shared" si="30"/>
        <v>0</v>
      </c>
      <c r="K538" s="516" t="str">
        <f t="shared" si="31"/>
        <v>a1N36000002QfNuEAK</v>
      </c>
      <c r="L538" s="518" t="s">
        <v>1346</v>
      </c>
      <c r="M538" s="514"/>
      <c r="N538" s="514"/>
      <c r="O538" s="47"/>
      <c r="AM538" s="6"/>
      <c r="AN538" s="6"/>
    </row>
    <row r="539" spans="1:40" ht="285.45" x14ac:dyDescent="0.45">
      <c r="A539" s="406">
        <v>75</v>
      </c>
      <c r="B539" s="425" t="str">
        <f t="shared" si="28"/>
        <v/>
      </c>
      <c r="C539" s="426" t="str">
        <f ca="1">TEXT(IFERROR(INDEX('Overview - Section A'!$A$45:$A$52,MATCH(G539,'Overview - Section A'!$U$45:$U$52,0)),""),"d-mmm-yy") &amp;" to " &amp; TEXT(IFERROR(INDEX('Overview - Section A'!$E$45:$E$52,MATCH(G539,'Overview - Section A'!$U$45:$U$52,0)),""),"d-mmm-yy")</f>
        <v>1-ene-20 to 31-dic-20</v>
      </c>
      <c r="D539" s="514"/>
      <c r="E539" s="514"/>
      <c r="F539" s="515"/>
      <c r="G539" s="516" t="s">
        <v>429</v>
      </c>
      <c r="H539" s="517"/>
      <c r="I539" s="516" t="b">
        <f t="shared" si="29"/>
        <v>1</v>
      </c>
      <c r="J539" s="516" t="b">
        <f t="shared" si="30"/>
        <v>0</v>
      </c>
      <c r="K539" s="516" t="str">
        <f t="shared" si="31"/>
        <v>a1N36000002QfNuEAK</v>
      </c>
      <c r="L539" s="518" t="s">
        <v>1347</v>
      </c>
      <c r="M539" s="514"/>
      <c r="N539" s="514"/>
      <c r="O539" s="47"/>
      <c r="AM539" s="6"/>
      <c r="AN539" s="6"/>
    </row>
    <row r="540" spans="1:40" ht="285.45" x14ac:dyDescent="0.45">
      <c r="A540" s="406">
        <v>75</v>
      </c>
      <c r="B540" s="425" t="str">
        <f t="shared" si="28"/>
        <v/>
      </c>
      <c r="C540" s="426" t="str">
        <f ca="1">TEXT(IFERROR(INDEX('Overview - Section A'!$A$45:$A$52,MATCH(G540,'Overview - Section A'!$U$45:$U$52,0)),""),"d-mmm-yy") &amp;" to " &amp; TEXT(IFERROR(INDEX('Overview - Section A'!$E$45:$E$52,MATCH(G540,'Overview - Section A'!$U$45:$U$52,0)),""),"d-mmm-yy")</f>
        <v>1-ene-21 to 31-dic-21</v>
      </c>
      <c r="D540" s="514"/>
      <c r="E540" s="514"/>
      <c r="F540" s="515"/>
      <c r="G540" s="516" t="s">
        <v>431</v>
      </c>
      <c r="H540" s="517"/>
      <c r="I540" s="516" t="b">
        <f t="shared" si="29"/>
        <v>1</v>
      </c>
      <c r="J540" s="516" t="b">
        <f t="shared" si="30"/>
        <v>0</v>
      </c>
      <c r="K540" s="516" t="str">
        <f t="shared" si="31"/>
        <v>a1N36000002QfNuEAK</v>
      </c>
      <c r="L540" s="518" t="s">
        <v>1348</v>
      </c>
      <c r="M540" s="514"/>
      <c r="N540" s="514"/>
      <c r="O540" s="47"/>
      <c r="AM540" s="6"/>
      <c r="AN540" s="6"/>
    </row>
    <row r="541" spans="1:40" ht="285.45" x14ac:dyDescent="0.45">
      <c r="A541" s="406">
        <v>75</v>
      </c>
      <c r="B541" s="425" t="str">
        <f t="shared" si="28"/>
        <v/>
      </c>
      <c r="C541" s="426" t="str">
        <f ca="1">TEXT(IFERROR(INDEX('Overview - Section A'!$A$45:$A$52,MATCH(G541,'Overview - Section A'!$U$45:$U$52,0)),""),"d-mmm-yy") &amp;" to " &amp; TEXT(IFERROR(INDEX('Overview - Section A'!$E$45:$E$52,MATCH(G541,'Overview - Section A'!$U$45:$U$52,0)),""),"d-mmm-yy")</f>
        <v>1-ene-22 to 31-dic-22</v>
      </c>
      <c r="D541" s="514"/>
      <c r="E541" s="514"/>
      <c r="F541" s="515"/>
      <c r="G541" s="516" t="s">
        <v>433</v>
      </c>
      <c r="H541" s="517"/>
      <c r="I541" s="516" t="b">
        <f t="shared" si="29"/>
        <v>1</v>
      </c>
      <c r="J541" s="516" t="b">
        <f t="shared" si="30"/>
        <v>0</v>
      </c>
      <c r="K541" s="516" t="str">
        <f t="shared" si="31"/>
        <v>a1N36000002QfNuEAK</v>
      </c>
      <c r="L541" s="518" t="s">
        <v>1349</v>
      </c>
      <c r="M541" s="514"/>
      <c r="N541" s="514"/>
      <c r="O541" s="47"/>
      <c r="AM541" s="6"/>
      <c r="AN541" s="6"/>
    </row>
    <row r="542" spans="1:40" ht="285.45" x14ac:dyDescent="0.45">
      <c r="A542" s="406">
        <v>75</v>
      </c>
      <c r="B542" s="425" t="str">
        <f t="shared" ref="B542:B573" si="32">IF(A542=A541,"",IF(VLOOKUP(A542,$A$8:$D$90,4,FALSE)=0,"",VLOOKUP(A542,$A$8:$D$90,4,FALSE)))</f>
        <v/>
      </c>
      <c r="C542" s="426" t="str">
        <f ca="1">TEXT(IFERROR(INDEX('Overview - Section A'!$A$45:$A$52,MATCH(G542,'Overview - Section A'!$U$45:$U$52,0)),""),"d-mmm-yy") &amp;" to " &amp; TEXT(IFERROR(INDEX('Overview - Section A'!$E$45:$E$52,MATCH(G542,'Overview - Section A'!$U$45:$U$52,0)),""),"d-mmm-yy")</f>
        <v>1-ene-23 to 31-dic-23</v>
      </c>
      <c r="D542" s="514"/>
      <c r="E542" s="514"/>
      <c r="F542" s="515"/>
      <c r="G542" s="516" t="s">
        <v>435</v>
      </c>
      <c r="H542" s="517"/>
      <c r="I542" s="516" t="b">
        <f t="shared" ref="I542:I573" si="33">IFERROR(TRUE,FALSE)</f>
        <v>1</v>
      </c>
      <c r="J542" s="516" t="b">
        <f t="shared" ref="J542:J573" si="34">IFERROR(IF(VLOOKUP(A542,$A$8:$D$90,4,FALSE)&lt;&gt;"",TRUE,FALSE),FALSE)</f>
        <v>0</v>
      </c>
      <c r="K542" s="516" t="str">
        <f t="shared" ref="K542:K573" si="35">IFERROR(VLOOKUP(A542,$A$8:$T$90,20,FALSE),"")</f>
        <v>a1N36000002QfNuEAK</v>
      </c>
      <c r="L542" s="518" t="s">
        <v>1350</v>
      </c>
      <c r="M542" s="514"/>
      <c r="N542" s="514"/>
      <c r="O542" s="47"/>
      <c r="AM542" s="6"/>
      <c r="AN542" s="6"/>
    </row>
    <row r="543" spans="1:40" ht="285.45" x14ac:dyDescent="0.45">
      <c r="A543" s="406">
        <v>75</v>
      </c>
      <c r="B543" s="425" t="str">
        <f t="shared" si="32"/>
        <v/>
      </c>
      <c r="C543" s="426" t="str">
        <f ca="1">TEXT(IFERROR(INDEX('Overview - Section A'!$A$45:$A$52,MATCH(G543,'Overview - Section A'!$U$45:$U$52,0)),""),"d-mmm-yy") &amp;" to " &amp; TEXT(IFERROR(INDEX('Overview - Section A'!$E$45:$E$52,MATCH(G543,'Overview - Section A'!$U$45:$U$52,0)),""),"d-mmm-yy")</f>
        <v>1-ene-24 to 31-dic-24</v>
      </c>
      <c r="D543" s="514"/>
      <c r="E543" s="514"/>
      <c r="F543" s="515"/>
      <c r="G543" s="516" t="s">
        <v>437</v>
      </c>
      <c r="H543" s="517"/>
      <c r="I543" s="516" t="b">
        <f t="shared" si="33"/>
        <v>1</v>
      </c>
      <c r="J543" s="516" t="b">
        <f t="shared" si="34"/>
        <v>0</v>
      </c>
      <c r="K543" s="516" t="str">
        <f t="shared" si="35"/>
        <v>a1N36000002QfNuEAK</v>
      </c>
      <c r="L543" s="518" t="s">
        <v>1351</v>
      </c>
      <c r="M543" s="514"/>
      <c r="N543" s="514"/>
      <c r="O543" s="47"/>
      <c r="AM543" s="6"/>
      <c r="AN543" s="6"/>
    </row>
    <row r="544" spans="1:40" ht="285.45" x14ac:dyDescent="0.45">
      <c r="A544" s="406">
        <v>76</v>
      </c>
      <c r="B544" s="425" t="str">
        <f t="shared" si="32"/>
        <v/>
      </c>
      <c r="C544" s="426" t="str">
        <f ca="1">TEXT(IFERROR(INDEX('Overview - Section A'!$A$45:$A$52,MATCH(G544,'Overview - Section A'!$U$45:$U$52,0)),""),"d-mmm-yy") &amp;" to " &amp; TEXT(IFERROR(INDEX('Overview - Section A'!$E$45:$E$52,MATCH(G544,'Overview - Section A'!$U$45:$U$52,0)),""),"d-mmm-yy")</f>
        <v>1-ene-19 to 31-dic-19</v>
      </c>
      <c r="D544" s="514"/>
      <c r="E544" s="514"/>
      <c r="F544" s="515"/>
      <c r="G544" s="516" t="s">
        <v>427</v>
      </c>
      <c r="H544" s="517"/>
      <c r="I544" s="516" t="b">
        <f t="shared" si="33"/>
        <v>1</v>
      </c>
      <c r="J544" s="516" t="b">
        <f t="shared" si="34"/>
        <v>0</v>
      </c>
      <c r="K544" s="516" t="str">
        <f t="shared" si="35"/>
        <v>a1N36000002QfNvEAK</v>
      </c>
      <c r="L544" s="518" t="s">
        <v>1352</v>
      </c>
      <c r="M544" s="514"/>
      <c r="N544" s="514"/>
      <c r="O544" s="47"/>
      <c r="AM544" s="6"/>
      <c r="AN544" s="6"/>
    </row>
    <row r="545" spans="1:40" ht="285.45" x14ac:dyDescent="0.45">
      <c r="A545" s="406">
        <v>76</v>
      </c>
      <c r="B545" s="425" t="str">
        <f t="shared" si="32"/>
        <v/>
      </c>
      <c r="C545" s="426" t="str">
        <f ca="1">TEXT(IFERROR(INDEX('Overview - Section A'!$A$45:$A$52,MATCH(G545,'Overview - Section A'!$U$45:$U$52,0)),""),"d-mmm-yy") &amp;" to " &amp; TEXT(IFERROR(INDEX('Overview - Section A'!$E$45:$E$52,MATCH(G545,'Overview - Section A'!$U$45:$U$52,0)),""),"d-mmm-yy")</f>
        <v>1-ene-20 to 31-dic-20</v>
      </c>
      <c r="D545" s="514"/>
      <c r="E545" s="514"/>
      <c r="F545" s="515"/>
      <c r="G545" s="516" t="s">
        <v>429</v>
      </c>
      <c r="H545" s="517"/>
      <c r="I545" s="516" t="b">
        <f t="shared" si="33"/>
        <v>1</v>
      </c>
      <c r="J545" s="516" t="b">
        <f t="shared" si="34"/>
        <v>0</v>
      </c>
      <c r="K545" s="516" t="str">
        <f t="shared" si="35"/>
        <v>a1N36000002QfNvEAK</v>
      </c>
      <c r="L545" s="518" t="s">
        <v>1353</v>
      </c>
      <c r="M545" s="514"/>
      <c r="N545" s="514"/>
      <c r="O545" s="47"/>
      <c r="AM545" s="6"/>
      <c r="AN545" s="6"/>
    </row>
    <row r="546" spans="1:40" ht="285.45" x14ac:dyDescent="0.45">
      <c r="A546" s="406">
        <v>76</v>
      </c>
      <c r="B546" s="425" t="str">
        <f t="shared" si="32"/>
        <v/>
      </c>
      <c r="C546" s="426" t="str">
        <f ca="1">TEXT(IFERROR(INDEX('Overview - Section A'!$A$45:$A$52,MATCH(G546,'Overview - Section A'!$U$45:$U$52,0)),""),"d-mmm-yy") &amp;" to " &amp; TEXT(IFERROR(INDEX('Overview - Section A'!$E$45:$E$52,MATCH(G546,'Overview - Section A'!$U$45:$U$52,0)),""),"d-mmm-yy")</f>
        <v>1-ene-21 to 31-dic-21</v>
      </c>
      <c r="D546" s="514"/>
      <c r="E546" s="514"/>
      <c r="F546" s="515"/>
      <c r="G546" s="516" t="s">
        <v>431</v>
      </c>
      <c r="H546" s="517"/>
      <c r="I546" s="516" t="b">
        <f t="shared" si="33"/>
        <v>1</v>
      </c>
      <c r="J546" s="516" t="b">
        <f t="shared" si="34"/>
        <v>0</v>
      </c>
      <c r="K546" s="516" t="str">
        <f t="shared" si="35"/>
        <v>a1N36000002QfNvEAK</v>
      </c>
      <c r="L546" s="518" t="s">
        <v>1354</v>
      </c>
      <c r="M546" s="514"/>
      <c r="N546" s="514"/>
      <c r="O546" s="47"/>
      <c r="AM546" s="6"/>
      <c r="AN546" s="6"/>
    </row>
    <row r="547" spans="1:40" ht="285.45" x14ac:dyDescent="0.45">
      <c r="A547" s="406">
        <v>76</v>
      </c>
      <c r="B547" s="425" t="str">
        <f t="shared" si="32"/>
        <v/>
      </c>
      <c r="C547" s="426" t="str">
        <f ca="1">TEXT(IFERROR(INDEX('Overview - Section A'!$A$45:$A$52,MATCH(G547,'Overview - Section A'!$U$45:$U$52,0)),""),"d-mmm-yy") &amp;" to " &amp; TEXT(IFERROR(INDEX('Overview - Section A'!$E$45:$E$52,MATCH(G547,'Overview - Section A'!$U$45:$U$52,0)),""),"d-mmm-yy")</f>
        <v>1-ene-22 to 31-dic-22</v>
      </c>
      <c r="D547" s="514"/>
      <c r="E547" s="514"/>
      <c r="F547" s="515"/>
      <c r="G547" s="516" t="s">
        <v>433</v>
      </c>
      <c r="H547" s="517"/>
      <c r="I547" s="516" t="b">
        <f t="shared" si="33"/>
        <v>1</v>
      </c>
      <c r="J547" s="516" t="b">
        <f t="shared" si="34"/>
        <v>0</v>
      </c>
      <c r="K547" s="516" t="str">
        <f t="shared" si="35"/>
        <v>a1N36000002QfNvEAK</v>
      </c>
      <c r="L547" s="518" t="s">
        <v>1355</v>
      </c>
      <c r="M547" s="514"/>
      <c r="N547" s="514"/>
      <c r="O547" s="47"/>
      <c r="AM547" s="6"/>
      <c r="AN547" s="6"/>
    </row>
    <row r="548" spans="1:40" ht="285.45" x14ac:dyDescent="0.45">
      <c r="A548" s="406">
        <v>76</v>
      </c>
      <c r="B548" s="425" t="str">
        <f t="shared" si="32"/>
        <v/>
      </c>
      <c r="C548" s="426" t="str">
        <f ca="1">TEXT(IFERROR(INDEX('Overview - Section A'!$A$45:$A$52,MATCH(G548,'Overview - Section A'!$U$45:$U$52,0)),""),"d-mmm-yy") &amp;" to " &amp; TEXT(IFERROR(INDEX('Overview - Section A'!$E$45:$E$52,MATCH(G548,'Overview - Section A'!$U$45:$U$52,0)),""),"d-mmm-yy")</f>
        <v>1-ene-23 to 31-dic-23</v>
      </c>
      <c r="D548" s="514"/>
      <c r="E548" s="514"/>
      <c r="F548" s="515"/>
      <c r="G548" s="516" t="s">
        <v>435</v>
      </c>
      <c r="H548" s="517"/>
      <c r="I548" s="516" t="b">
        <f t="shared" si="33"/>
        <v>1</v>
      </c>
      <c r="J548" s="516" t="b">
        <f t="shared" si="34"/>
        <v>0</v>
      </c>
      <c r="K548" s="516" t="str">
        <f t="shared" si="35"/>
        <v>a1N36000002QfNvEAK</v>
      </c>
      <c r="L548" s="518" t="s">
        <v>1356</v>
      </c>
      <c r="M548" s="514"/>
      <c r="N548" s="514"/>
      <c r="O548" s="47"/>
      <c r="AM548" s="6"/>
      <c r="AN548" s="6"/>
    </row>
    <row r="549" spans="1:40" ht="285.45" x14ac:dyDescent="0.45">
      <c r="A549" s="406">
        <v>76</v>
      </c>
      <c r="B549" s="425" t="str">
        <f t="shared" si="32"/>
        <v/>
      </c>
      <c r="C549" s="426" t="str">
        <f ca="1">TEXT(IFERROR(INDEX('Overview - Section A'!$A$45:$A$52,MATCH(G549,'Overview - Section A'!$U$45:$U$52,0)),""),"d-mmm-yy") &amp;" to " &amp; TEXT(IFERROR(INDEX('Overview - Section A'!$E$45:$E$52,MATCH(G549,'Overview - Section A'!$U$45:$U$52,0)),""),"d-mmm-yy")</f>
        <v>1-ene-24 to 31-dic-24</v>
      </c>
      <c r="D549" s="514"/>
      <c r="E549" s="514"/>
      <c r="F549" s="515"/>
      <c r="G549" s="516" t="s">
        <v>437</v>
      </c>
      <c r="H549" s="517"/>
      <c r="I549" s="516" t="b">
        <f t="shared" si="33"/>
        <v>1</v>
      </c>
      <c r="J549" s="516" t="b">
        <f t="shared" si="34"/>
        <v>0</v>
      </c>
      <c r="K549" s="516" t="str">
        <f t="shared" si="35"/>
        <v>a1N36000002QfNvEAK</v>
      </c>
      <c r="L549" s="518" t="s">
        <v>1357</v>
      </c>
      <c r="M549" s="514"/>
      <c r="N549" s="514"/>
      <c r="O549" s="47"/>
      <c r="AM549" s="6"/>
      <c r="AN549" s="6"/>
    </row>
    <row r="550" spans="1:40" ht="285.45" x14ac:dyDescent="0.45">
      <c r="A550" s="406">
        <v>77</v>
      </c>
      <c r="B550" s="425" t="str">
        <f t="shared" si="32"/>
        <v/>
      </c>
      <c r="C550" s="426" t="str">
        <f ca="1">TEXT(IFERROR(INDEX('Overview - Section A'!$A$45:$A$52,MATCH(G550,'Overview - Section A'!$U$45:$U$52,0)),""),"d-mmm-yy") &amp;" to " &amp; TEXT(IFERROR(INDEX('Overview - Section A'!$E$45:$E$52,MATCH(G550,'Overview - Section A'!$U$45:$U$52,0)),""),"d-mmm-yy")</f>
        <v>1-ene-19 to 31-dic-19</v>
      </c>
      <c r="D550" s="514"/>
      <c r="E550" s="514"/>
      <c r="F550" s="515"/>
      <c r="G550" s="516" t="s">
        <v>427</v>
      </c>
      <c r="H550" s="517"/>
      <c r="I550" s="516" t="b">
        <f t="shared" si="33"/>
        <v>1</v>
      </c>
      <c r="J550" s="516" t="b">
        <f t="shared" si="34"/>
        <v>0</v>
      </c>
      <c r="K550" s="516" t="str">
        <f t="shared" si="35"/>
        <v>a1N36000002QfNwEAK</v>
      </c>
      <c r="L550" s="518" t="s">
        <v>1358</v>
      </c>
      <c r="M550" s="514"/>
      <c r="N550" s="514"/>
      <c r="O550" s="47"/>
      <c r="AM550" s="6"/>
      <c r="AN550" s="6"/>
    </row>
    <row r="551" spans="1:40" ht="285.45" x14ac:dyDescent="0.45">
      <c r="A551" s="406">
        <v>77</v>
      </c>
      <c r="B551" s="425" t="str">
        <f t="shared" si="32"/>
        <v/>
      </c>
      <c r="C551" s="426" t="str">
        <f ca="1">TEXT(IFERROR(INDEX('Overview - Section A'!$A$45:$A$52,MATCH(G551,'Overview - Section A'!$U$45:$U$52,0)),""),"d-mmm-yy") &amp;" to " &amp; TEXT(IFERROR(INDEX('Overview - Section A'!$E$45:$E$52,MATCH(G551,'Overview - Section A'!$U$45:$U$52,0)),""),"d-mmm-yy")</f>
        <v>1-ene-20 to 31-dic-20</v>
      </c>
      <c r="D551" s="514"/>
      <c r="E551" s="514"/>
      <c r="F551" s="515"/>
      <c r="G551" s="516" t="s">
        <v>429</v>
      </c>
      <c r="H551" s="517"/>
      <c r="I551" s="516" t="b">
        <f t="shared" si="33"/>
        <v>1</v>
      </c>
      <c r="J551" s="516" t="b">
        <f t="shared" si="34"/>
        <v>0</v>
      </c>
      <c r="K551" s="516" t="str">
        <f t="shared" si="35"/>
        <v>a1N36000002QfNwEAK</v>
      </c>
      <c r="L551" s="518" t="s">
        <v>1359</v>
      </c>
      <c r="M551" s="514"/>
      <c r="N551" s="514"/>
      <c r="O551" s="47"/>
      <c r="AM551" s="6"/>
      <c r="AN551" s="6"/>
    </row>
    <row r="552" spans="1:40" ht="285.45" x14ac:dyDescent="0.45">
      <c r="A552" s="406">
        <v>77</v>
      </c>
      <c r="B552" s="425" t="str">
        <f t="shared" si="32"/>
        <v/>
      </c>
      <c r="C552" s="426" t="str">
        <f ca="1">TEXT(IFERROR(INDEX('Overview - Section A'!$A$45:$A$52,MATCH(G552,'Overview - Section A'!$U$45:$U$52,0)),""),"d-mmm-yy") &amp;" to " &amp; TEXT(IFERROR(INDEX('Overview - Section A'!$E$45:$E$52,MATCH(G552,'Overview - Section A'!$U$45:$U$52,0)),""),"d-mmm-yy")</f>
        <v>1-ene-21 to 31-dic-21</v>
      </c>
      <c r="D552" s="514"/>
      <c r="E552" s="514"/>
      <c r="F552" s="515"/>
      <c r="G552" s="516" t="s">
        <v>431</v>
      </c>
      <c r="H552" s="517"/>
      <c r="I552" s="516" t="b">
        <f t="shared" si="33"/>
        <v>1</v>
      </c>
      <c r="J552" s="516" t="b">
        <f t="shared" si="34"/>
        <v>0</v>
      </c>
      <c r="K552" s="516" t="str">
        <f t="shared" si="35"/>
        <v>a1N36000002QfNwEAK</v>
      </c>
      <c r="L552" s="518" t="s">
        <v>1360</v>
      </c>
      <c r="M552" s="514"/>
      <c r="N552" s="514"/>
      <c r="O552" s="47"/>
      <c r="AM552" s="6"/>
      <c r="AN552" s="6"/>
    </row>
    <row r="553" spans="1:40" ht="285.45" x14ac:dyDescent="0.45">
      <c r="A553" s="406">
        <v>77</v>
      </c>
      <c r="B553" s="425" t="str">
        <f t="shared" si="32"/>
        <v/>
      </c>
      <c r="C553" s="426" t="str">
        <f ca="1">TEXT(IFERROR(INDEX('Overview - Section A'!$A$45:$A$52,MATCH(G553,'Overview - Section A'!$U$45:$U$52,0)),""),"d-mmm-yy") &amp;" to " &amp; TEXT(IFERROR(INDEX('Overview - Section A'!$E$45:$E$52,MATCH(G553,'Overview - Section A'!$U$45:$U$52,0)),""),"d-mmm-yy")</f>
        <v>1-ene-22 to 31-dic-22</v>
      </c>
      <c r="D553" s="514"/>
      <c r="E553" s="514"/>
      <c r="F553" s="515"/>
      <c r="G553" s="516" t="s">
        <v>433</v>
      </c>
      <c r="H553" s="517"/>
      <c r="I553" s="516" t="b">
        <f t="shared" si="33"/>
        <v>1</v>
      </c>
      <c r="J553" s="516" t="b">
        <f t="shared" si="34"/>
        <v>0</v>
      </c>
      <c r="K553" s="516" t="str">
        <f t="shared" si="35"/>
        <v>a1N36000002QfNwEAK</v>
      </c>
      <c r="L553" s="518" t="s">
        <v>1361</v>
      </c>
      <c r="M553" s="514"/>
      <c r="N553" s="514"/>
      <c r="O553" s="47"/>
      <c r="AM553" s="6"/>
      <c r="AN553" s="6"/>
    </row>
    <row r="554" spans="1:40" ht="285.45" x14ac:dyDescent="0.45">
      <c r="A554" s="406">
        <v>77</v>
      </c>
      <c r="B554" s="425" t="str">
        <f t="shared" si="32"/>
        <v/>
      </c>
      <c r="C554" s="426" t="str">
        <f ca="1">TEXT(IFERROR(INDEX('Overview - Section A'!$A$45:$A$52,MATCH(G554,'Overview - Section A'!$U$45:$U$52,0)),""),"d-mmm-yy") &amp;" to " &amp; TEXT(IFERROR(INDEX('Overview - Section A'!$E$45:$E$52,MATCH(G554,'Overview - Section A'!$U$45:$U$52,0)),""),"d-mmm-yy")</f>
        <v>1-ene-23 to 31-dic-23</v>
      </c>
      <c r="D554" s="514"/>
      <c r="E554" s="514"/>
      <c r="F554" s="515"/>
      <c r="G554" s="516" t="s">
        <v>435</v>
      </c>
      <c r="H554" s="517"/>
      <c r="I554" s="516" t="b">
        <f t="shared" si="33"/>
        <v>1</v>
      </c>
      <c r="J554" s="516" t="b">
        <f t="shared" si="34"/>
        <v>0</v>
      </c>
      <c r="K554" s="516" t="str">
        <f t="shared" si="35"/>
        <v>a1N36000002QfNwEAK</v>
      </c>
      <c r="L554" s="518" t="s">
        <v>1362</v>
      </c>
      <c r="M554" s="514"/>
      <c r="N554" s="514"/>
      <c r="O554" s="47"/>
      <c r="AM554" s="6"/>
      <c r="AN554" s="6"/>
    </row>
    <row r="555" spans="1:40" ht="285.45" x14ac:dyDescent="0.45">
      <c r="A555" s="406">
        <v>77</v>
      </c>
      <c r="B555" s="425" t="str">
        <f t="shared" si="32"/>
        <v/>
      </c>
      <c r="C555" s="426" t="str">
        <f ca="1">TEXT(IFERROR(INDEX('Overview - Section A'!$A$45:$A$52,MATCH(G555,'Overview - Section A'!$U$45:$U$52,0)),""),"d-mmm-yy") &amp;" to " &amp; TEXT(IFERROR(INDEX('Overview - Section A'!$E$45:$E$52,MATCH(G555,'Overview - Section A'!$U$45:$U$52,0)),""),"d-mmm-yy")</f>
        <v>1-ene-24 to 31-dic-24</v>
      </c>
      <c r="D555" s="514"/>
      <c r="E555" s="514"/>
      <c r="F555" s="515"/>
      <c r="G555" s="516" t="s">
        <v>437</v>
      </c>
      <c r="H555" s="517"/>
      <c r="I555" s="516" t="b">
        <f t="shared" si="33"/>
        <v>1</v>
      </c>
      <c r="J555" s="516" t="b">
        <f t="shared" si="34"/>
        <v>0</v>
      </c>
      <c r="K555" s="516" t="str">
        <f t="shared" si="35"/>
        <v>a1N36000002QfNwEAK</v>
      </c>
      <c r="L555" s="518" t="s">
        <v>1363</v>
      </c>
      <c r="M555" s="514"/>
      <c r="N555" s="514"/>
      <c r="O555" s="47"/>
      <c r="AM555" s="6"/>
      <c r="AN555" s="6"/>
    </row>
    <row r="556" spans="1:40" ht="285.45" x14ac:dyDescent="0.45">
      <c r="A556" s="406">
        <v>78</v>
      </c>
      <c r="B556" s="425" t="str">
        <f t="shared" si="32"/>
        <v/>
      </c>
      <c r="C556" s="426" t="str">
        <f ca="1">TEXT(IFERROR(INDEX('Overview - Section A'!$A$45:$A$52,MATCH(G556,'Overview - Section A'!$U$45:$U$52,0)),""),"d-mmm-yy") &amp;" to " &amp; TEXT(IFERROR(INDEX('Overview - Section A'!$E$45:$E$52,MATCH(G556,'Overview - Section A'!$U$45:$U$52,0)),""),"d-mmm-yy")</f>
        <v>1-ene-19 to 31-dic-19</v>
      </c>
      <c r="D556" s="514"/>
      <c r="E556" s="514"/>
      <c r="F556" s="515"/>
      <c r="G556" s="516" t="s">
        <v>427</v>
      </c>
      <c r="H556" s="517"/>
      <c r="I556" s="516" t="b">
        <f t="shared" si="33"/>
        <v>1</v>
      </c>
      <c r="J556" s="516" t="b">
        <f t="shared" si="34"/>
        <v>0</v>
      </c>
      <c r="K556" s="516" t="str">
        <f t="shared" si="35"/>
        <v>a1N36000002QfNxEAK</v>
      </c>
      <c r="L556" s="518" t="s">
        <v>1364</v>
      </c>
      <c r="M556" s="514"/>
      <c r="N556" s="514"/>
      <c r="O556" s="47"/>
      <c r="AM556" s="6"/>
      <c r="AN556" s="6"/>
    </row>
    <row r="557" spans="1:40" ht="285.45" x14ac:dyDescent="0.45">
      <c r="A557" s="406">
        <v>78</v>
      </c>
      <c r="B557" s="425" t="str">
        <f t="shared" si="32"/>
        <v/>
      </c>
      <c r="C557" s="426" t="str">
        <f ca="1">TEXT(IFERROR(INDEX('Overview - Section A'!$A$45:$A$52,MATCH(G557,'Overview - Section A'!$U$45:$U$52,0)),""),"d-mmm-yy") &amp;" to " &amp; TEXT(IFERROR(INDEX('Overview - Section A'!$E$45:$E$52,MATCH(G557,'Overview - Section A'!$U$45:$U$52,0)),""),"d-mmm-yy")</f>
        <v>1-ene-20 to 31-dic-20</v>
      </c>
      <c r="D557" s="514"/>
      <c r="E557" s="514"/>
      <c r="F557" s="515"/>
      <c r="G557" s="516" t="s">
        <v>429</v>
      </c>
      <c r="H557" s="517"/>
      <c r="I557" s="516" t="b">
        <f t="shared" si="33"/>
        <v>1</v>
      </c>
      <c r="J557" s="516" t="b">
        <f t="shared" si="34"/>
        <v>0</v>
      </c>
      <c r="K557" s="516" t="str">
        <f t="shared" si="35"/>
        <v>a1N36000002QfNxEAK</v>
      </c>
      <c r="L557" s="518" t="s">
        <v>1365</v>
      </c>
      <c r="M557" s="514"/>
      <c r="N557" s="514"/>
      <c r="O557" s="47"/>
      <c r="AM557" s="6"/>
      <c r="AN557" s="6"/>
    </row>
    <row r="558" spans="1:40" ht="285.45" x14ac:dyDescent="0.45">
      <c r="A558" s="406">
        <v>78</v>
      </c>
      <c r="B558" s="425" t="str">
        <f t="shared" si="32"/>
        <v/>
      </c>
      <c r="C558" s="426" t="str">
        <f ca="1">TEXT(IFERROR(INDEX('Overview - Section A'!$A$45:$A$52,MATCH(G558,'Overview - Section A'!$U$45:$U$52,0)),""),"d-mmm-yy") &amp;" to " &amp; TEXT(IFERROR(INDEX('Overview - Section A'!$E$45:$E$52,MATCH(G558,'Overview - Section A'!$U$45:$U$52,0)),""),"d-mmm-yy")</f>
        <v>1-ene-21 to 31-dic-21</v>
      </c>
      <c r="D558" s="514"/>
      <c r="E558" s="514"/>
      <c r="F558" s="515"/>
      <c r="G558" s="516" t="s">
        <v>431</v>
      </c>
      <c r="H558" s="517"/>
      <c r="I558" s="516" t="b">
        <f t="shared" si="33"/>
        <v>1</v>
      </c>
      <c r="J558" s="516" t="b">
        <f t="shared" si="34"/>
        <v>0</v>
      </c>
      <c r="K558" s="516" t="str">
        <f t="shared" si="35"/>
        <v>a1N36000002QfNxEAK</v>
      </c>
      <c r="L558" s="518" t="s">
        <v>1366</v>
      </c>
      <c r="M558" s="514"/>
      <c r="N558" s="514"/>
      <c r="O558" s="47"/>
      <c r="AM558" s="6"/>
      <c r="AN558" s="6"/>
    </row>
    <row r="559" spans="1:40" ht="285.45" x14ac:dyDescent="0.45">
      <c r="A559" s="406">
        <v>78</v>
      </c>
      <c r="B559" s="425" t="str">
        <f t="shared" si="32"/>
        <v/>
      </c>
      <c r="C559" s="426" t="str">
        <f ca="1">TEXT(IFERROR(INDEX('Overview - Section A'!$A$45:$A$52,MATCH(G559,'Overview - Section A'!$U$45:$U$52,0)),""),"d-mmm-yy") &amp;" to " &amp; TEXT(IFERROR(INDEX('Overview - Section A'!$E$45:$E$52,MATCH(G559,'Overview - Section A'!$U$45:$U$52,0)),""),"d-mmm-yy")</f>
        <v>1-ene-22 to 31-dic-22</v>
      </c>
      <c r="D559" s="514"/>
      <c r="E559" s="514"/>
      <c r="F559" s="515"/>
      <c r="G559" s="516" t="s">
        <v>433</v>
      </c>
      <c r="H559" s="517"/>
      <c r="I559" s="516" t="b">
        <f t="shared" si="33"/>
        <v>1</v>
      </c>
      <c r="J559" s="516" t="b">
        <f t="shared" si="34"/>
        <v>0</v>
      </c>
      <c r="K559" s="516" t="str">
        <f t="shared" si="35"/>
        <v>a1N36000002QfNxEAK</v>
      </c>
      <c r="L559" s="518" t="s">
        <v>1367</v>
      </c>
      <c r="M559" s="514"/>
      <c r="N559" s="514"/>
      <c r="O559" s="47"/>
      <c r="AM559" s="6"/>
      <c r="AN559" s="6"/>
    </row>
    <row r="560" spans="1:40" ht="285.45" x14ac:dyDescent="0.45">
      <c r="A560" s="406">
        <v>78</v>
      </c>
      <c r="B560" s="425" t="str">
        <f t="shared" si="32"/>
        <v/>
      </c>
      <c r="C560" s="426" t="str">
        <f ca="1">TEXT(IFERROR(INDEX('Overview - Section A'!$A$45:$A$52,MATCH(G560,'Overview - Section A'!$U$45:$U$52,0)),""),"d-mmm-yy") &amp;" to " &amp; TEXT(IFERROR(INDEX('Overview - Section A'!$E$45:$E$52,MATCH(G560,'Overview - Section A'!$U$45:$U$52,0)),""),"d-mmm-yy")</f>
        <v>1-ene-23 to 31-dic-23</v>
      </c>
      <c r="D560" s="514"/>
      <c r="E560" s="514"/>
      <c r="F560" s="515"/>
      <c r="G560" s="516" t="s">
        <v>435</v>
      </c>
      <c r="H560" s="517"/>
      <c r="I560" s="516" t="b">
        <f t="shared" si="33"/>
        <v>1</v>
      </c>
      <c r="J560" s="516" t="b">
        <f t="shared" si="34"/>
        <v>0</v>
      </c>
      <c r="K560" s="516" t="str">
        <f t="shared" si="35"/>
        <v>a1N36000002QfNxEAK</v>
      </c>
      <c r="L560" s="518" t="s">
        <v>1368</v>
      </c>
      <c r="M560" s="514"/>
      <c r="N560" s="514"/>
      <c r="O560" s="47"/>
      <c r="AM560" s="6"/>
      <c r="AN560" s="6"/>
    </row>
    <row r="561" spans="1:40" ht="285.45" x14ac:dyDescent="0.45">
      <c r="A561" s="406">
        <v>78</v>
      </c>
      <c r="B561" s="425" t="str">
        <f t="shared" si="32"/>
        <v/>
      </c>
      <c r="C561" s="426" t="str">
        <f ca="1">TEXT(IFERROR(INDEX('Overview - Section A'!$A$45:$A$52,MATCH(G561,'Overview - Section A'!$U$45:$U$52,0)),""),"d-mmm-yy") &amp;" to " &amp; TEXT(IFERROR(INDEX('Overview - Section A'!$E$45:$E$52,MATCH(G561,'Overview - Section A'!$U$45:$U$52,0)),""),"d-mmm-yy")</f>
        <v>1-ene-24 to 31-dic-24</v>
      </c>
      <c r="D561" s="514"/>
      <c r="E561" s="514"/>
      <c r="F561" s="515"/>
      <c r="G561" s="516" t="s">
        <v>437</v>
      </c>
      <c r="H561" s="517"/>
      <c r="I561" s="516" t="b">
        <f t="shared" si="33"/>
        <v>1</v>
      </c>
      <c r="J561" s="516" t="b">
        <f t="shared" si="34"/>
        <v>0</v>
      </c>
      <c r="K561" s="516" t="str">
        <f t="shared" si="35"/>
        <v>a1N36000002QfNxEAK</v>
      </c>
      <c r="L561" s="518" t="s">
        <v>1369</v>
      </c>
      <c r="M561" s="514"/>
      <c r="N561" s="514"/>
      <c r="O561" s="47"/>
      <c r="AM561" s="6"/>
      <c r="AN561" s="6"/>
    </row>
    <row r="562" spans="1:40" ht="285.45" x14ac:dyDescent="0.45">
      <c r="A562" s="406">
        <v>79</v>
      </c>
      <c r="B562" s="425" t="str">
        <f t="shared" si="32"/>
        <v/>
      </c>
      <c r="C562" s="426" t="str">
        <f ca="1">TEXT(IFERROR(INDEX('Overview - Section A'!$A$45:$A$52,MATCH(G562,'Overview - Section A'!$U$45:$U$52,0)),""),"d-mmm-yy") &amp;" to " &amp; TEXT(IFERROR(INDEX('Overview - Section A'!$E$45:$E$52,MATCH(G562,'Overview - Section A'!$U$45:$U$52,0)),""),"d-mmm-yy")</f>
        <v>1-ene-19 to 31-dic-19</v>
      </c>
      <c r="D562" s="514"/>
      <c r="E562" s="514"/>
      <c r="F562" s="515"/>
      <c r="G562" s="516" t="s">
        <v>427</v>
      </c>
      <c r="H562" s="517"/>
      <c r="I562" s="516" t="b">
        <f t="shared" si="33"/>
        <v>1</v>
      </c>
      <c r="J562" s="516" t="b">
        <f t="shared" si="34"/>
        <v>0</v>
      </c>
      <c r="K562" s="516" t="str">
        <f t="shared" si="35"/>
        <v>a1N36000002QfNyEAK</v>
      </c>
      <c r="L562" s="518" t="s">
        <v>1370</v>
      </c>
      <c r="M562" s="514"/>
      <c r="N562" s="514"/>
      <c r="O562" s="47"/>
      <c r="AM562" s="6"/>
      <c r="AN562" s="6"/>
    </row>
    <row r="563" spans="1:40" ht="285.45" x14ac:dyDescent="0.45">
      <c r="A563" s="406">
        <v>79</v>
      </c>
      <c r="B563" s="425" t="str">
        <f t="shared" si="32"/>
        <v/>
      </c>
      <c r="C563" s="426" t="str">
        <f ca="1">TEXT(IFERROR(INDEX('Overview - Section A'!$A$45:$A$52,MATCH(G563,'Overview - Section A'!$U$45:$U$52,0)),""),"d-mmm-yy") &amp;" to " &amp; TEXT(IFERROR(INDEX('Overview - Section A'!$E$45:$E$52,MATCH(G563,'Overview - Section A'!$U$45:$U$52,0)),""),"d-mmm-yy")</f>
        <v>1-ene-20 to 31-dic-20</v>
      </c>
      <c r="D563" s="514"/>
      <c r="E563" s="514"/>
      <c r="F563" s="515"/>
      <c r="G563" s="516" t="s">
        <v>429</v>
      </c>
      <c r="H563" s="517"/>
      <c r="I563" s="516" t="b">
        <f t="shared" si="33"/>
        <v>1</v>
      </c>
      <c r="J563" s="516" t="b">
        <f t="shared" si="34"/>
        <v>0</v>
      </c>
      <c r="K563" s="516" t="str">
        <f t="shared" si="35"/>
        <v>a1N36000002QfNyEAK</v>
      </c>
      <c r="L563" s="518" t="s">
        <v>1371</v>
      </c>
      <c r="M563" s="514"/>
      <c r="N563" s="514"/>
      <c r="O563" s="47"/>
      <c r="AM563" s="6"/>
      <c r="AN563" s="6"/>
    </row>
    <row r="564" spans="1:40" ht="285.45" x14ac:dyDescent="0.45">
      <c r="A564" s="406">
        <v>79</v>
      </c>
      <c r="B564" s="425" t="str">
        <f t="shared" si="32"/>
        <v/>
      </c>
      <c r="C564" s="426" t="str">
        <f ca="1">TEXT(IFERROR(INDEX('Overview - Section A'!$A$45:$A$52,MATCH(G564,'Overview - Section A'!$U$45:$U$52,0)),""),"d-mmm-yy") &amp;" to " &amp; TEXT(IFERROR(INDEX('Overview - Section A'!$E$45:$E$52,MATCH(G564,'Overview - Section A'!$U$45:$U$52,0)),""),"d-mmm-yy")</f>
        <v>1-ene-21 to 31-dic-21</v>
      </c>
      <c r="D564" s="514"/>
      <c r="E564" s="514"/>
      <c r="F564" s="515"/>
      <c r="G564" s="516" t="s">
        <v>431</v>
      </c>
      <c r="H564" s="517"/>
      <c r="I564" s="516" t="b">
        <f t="shared" si="33"/>
        <v>1</v>
      </c>
      <c r="J564" s="516" t="b">
        <f t="shared" si="34"/>
        <v>0</v>
      </c>
      <c r="K564" s="516" t="str">
        <f t="shared" si="35"/>
        <v>a1N36000002QfNyEAK</v>
      </c>
      <c r="L564" s="518" t="s">
        <v>1372</v>
      </c>
      <c r="M564" s="514"/>
      <c r="N564" s="514"/>
      <c r="O564" s="47"/>
      <c r="AM564" s="6"/>
      <c r="AN564" s="6"/>
    </row>
    <row r="565" spans="1:40" ht="285.45" x14ac:dyDescent="0.45">
      <c r="A565" s="406">
        <v>79</v>
      </c>
      <c r="B565" s="425" t="str">
        <f t="shared" si="32"/>
        <v/>
      </c>
      <c r="C565" s="426" t="str">
        <f ca="1">TEXT(IFERROR(INDEX('Overview - Section A'!$A$45:$A$52,MATCH(G565,'Overview - Section A'!$U$45:$U$52,0)),""),"d-mmm-yy") &amp;" to " &amp; TEXT(IFERROR(INDEX('Overview - Section A'!$E$45:$E$52,MATCH(G565,'Overview - Section A'!$U$45:$U$52,0)),""),"d-mmm-yy")</f>
        <v>1-ene-22 to 31-dic-22</v>
      </c>
      <c r="D565" s="514"/>
      <c r="E565" s="514"/>
      <c r="F565" s="515"/>
      <c r="G565" s="516" t="s">
        <v>433</v>
      </c>
      <c r="H565" s="517"/>
      <c r="I565" s="516" t="b">
        <f t="shared" si="33"/>
        <v>1</v>
      </c>
      <c r="J565" s="516" t="b">
        <f t="shared" si="34"/>
        <v>0</v>
      </c>
      <c r="K565" s="516" t="str">
        <f t="shared" si="35"/>
        <v>a1N36000002QfNyEAK</v>
      </c>
      <c r="L565" s="518" t="s">
        <v>1373</v>
      </c>
      <c r="M565" s="514"/>
      <c r="N565" s="514"/>
      <c r="O565" s="47"/>
      <c r="AM565" s="6"/>
      <c r="AN565" s="6"/>
    </row>
    <row r="566" spans="1:40" ht="285.45" x14ac:dyDescent="0.45">
      <c r="A566" s="406">
        <v>79</v>
      </c>
      <c r="B566" s="425" t="str">
        <f t="shared" si="32"/>
        <v/>
      </c>
      <c r="C566" s="426" t="str">
        <f ca="1">TEXT(IFERROR(INDEX('Overview - Section A'!$A$45:$A$52,MATCH(G566,'Overview - Section A'!$U$45:$U$52,0)),""),"d-mmm-yy") &amp;" to " &amp; TEXT(IFERROR(INDEX('Overview - Section A'!$E$45:$E$52,MATCH(G566,'Overview - Section A'!$U$45:$U$52,0)),""),"d-mmm-yy")</f>
        <v>1-ene-23 to 31-dic-23</v>
      </c>
      <c r="D566" s="514"/>
      <c r="E566" s="514"/>
      <c r="F566" s="515"/>
      <c r="G566" s="516" t="s">
        <v>435</v>
      </c>
      <c r="H566" s="517"/>
      <c r="I566" s="516" t="b">
        <f t="shared" si="33"/>
        <v>1</v>
      </c>
      <c r="J566" s="516" t="b">
        <f t="shared" si="34"/>
        <v>0</v>
      </c>
      <c r="K566" s="516" t="str">
        <f t="shared" si="35"/>
        <v>a1N36000002QfNyEAK</v>
      </c>
      <c r="L566" s="518" t="s">
        <v>1374</v>
      </c>
      <c r="M566" s="514"/>
      <c r="N566" s="514"/>
      <c r="O566" s="47"/>
      <c r="AM566" s="6"/>
      <c r="AN566" s="6"/>
    </row>
    <row r="567" spans="1:40" ht="285.45" x14ac:dyDescent="0.45">
      <c r="A567" s="406">
        <v>79</v>
      </c>
      <c r="B567" s="425" t="str">
        <f t="shared" si="32"/>
        <v/>
      </c>
      <c r="C567" s="426" t="str">
        <f ca="1">TEXT(IFERROR(INDEX('Overview - Section A'!$A$45:$A$52,MATCH(G567,'Overview - Section A'!$U$45:$U$52,0)),""),"d-mmm-yy") &amp;" to " &amp; TEXT(IFERROR(INDEX('Overview - Section A'!$E$45:$E$52,MATCH(G567,'Overview - Section A'!$U$45:$U$52,0)),""),"d-mmm-yy")</f>
        <v>1-ene-24 to 31-dic-24</v>
      </c>
      <c r="D567" s="514"/>
      <c r="E567" s="514"/>
      <c r="F567" s="515"/>
      <c r="G567" s="516" t="s">
        <v>437</v>
      </c>
      <c r="H567" s="517"/>
      <c r="I567" s="516" t="b">
        <f t="shared" si="33"/>
        <v>1</v>
      </c>
      <c r="J567" s="516" t="b">
        <f t="shared" si="34"/>
        <v>0</v>
      </c>
      <c r="K567" s="516" t="str">
        <f t="shared" si="35"/>
        <v>a1N36000002QfNyEAK</v>
      </c>
      <c r="L567" s="518" t="s">
        <v>1375</v>
      </c>
      <c r="M567" s="514"/>
      <c r="N567" s="514"/>
      <c r="O567" s="47"/>
      <c r="AM567" s="6"/>
      <c r="AN567" s="6"/>
    </row>
    <row r="568" spans="1:40" ht="285.45" x14ac:dyDescent="0.45">
      <c r="A568" s="406">
        <v>80</v>
      </c>
      <c r="B568" s="425" t="str">
        <f t="shared" si="32"/>
        <v/>
      </c>
      <c r="C568" s="426" t="str">
        <f ca="1">TEXT(IFERROR(INDEX('Overview - Section A'!$A$45:$A$52,MATCH(G568,'Overview - Section A'!$U$45:$U$52,0)),""),"d-mmm-yy") &amp;" to " &amp; TEXT(IFERROR(INDEX('Overview - Section A'!$E$45:$E$52,MATCH(G568,'Overview - Section A'!$U$45:$U$52,0)),""),"d-mmm-yy")</f>
        <v>1-ene-19 to 31-dic-19</v>
      </c>
      <c r="D568" s="514"/>
      <c r="E568" s="514"/>
      <c r="F568" s="515"/>
      <c r="G568" s="516" t="s">
        <v>427</v>
      </c>
      <c r="H568" s="517"/>
      <c r="I568" s="516" t="b">
        <f t="shared" si="33"/>
        <v>1</v>
      </c>
      <c r="J568" s="516" t="b">
        <f t="shared" si="34"/>
        <v>0</v>
      </c>
      <c r="K568" s="516" t="str">
        <f t="shared" si="35"/>
        <v>a1N36000002QfNzEAK</v>
      </c>
      <c r="L568" s="518" t="s">
        <v>1376</v>
      </c>
      <c r="M568" s="514"/>
      <c r="N568" s="514"/>
      <c r="O568" s="47"/>
      <c r="AM568" s="6"/>
      <c r="AN568" s="6"/>
    </row>
    <row r="569" spans="1:40" ht="285.45" x14ac:dyDescent="0.45">
      <c r="A569" s="406">
        <v>80</v>
      </c>
      <c r="B569" s="425" t="str">
        <f t="shared" si="32"/>
        <v/>
      </c>
      <c r="C569" s="426" t="str">
        <f ca="1">TEXT(IFERROR(INDEX('Overview - Section A'!$A$45:$A$52,MATCH(G569,'Overview - Section A'!$U$45:$U$52,0)),""),"d-mmm-yy") &amp;" to " &amp; TEXT(IFERROR(INDEX('Overview - Section A'!$E$45:$E$52,MATCH(G569,'Overview - Section A'!$U$45:$U$52,0)),""),"d-mmm-yy")</f>
        <v>1-ene-20 to 31-dic-20</v>
      </c>
      <c r="D569" s="514"/>
      <c r="E569" s="514"/>
      <c r="F569" s="515"/>
      <c r="G569" s="516" t="s">
        <v>429</v>
      </c>
      <c r="H569" s="517"/>
      <c r="I569" s="516" t="b">
        <f t="shared" si="33"/>
        <v>1</v>
      </c>
      <c r="J569" s="516" t="b">
        <f t="shared" si="34"/>
        <v>0</v>
      </c>
      <c r="K569" s="516" t="str">
        <f t="shared" si="35"/>
        <v>a1N36000002QfNzEAK</v>
      </c>
      <c r="L569" s="518" t="s">
        <v>1377</v>
      </c>
      <c r="M569" s="514"/>
      <c r="N569" s="514"/>
      <c r="O569" s="47"/>
      <c r="AM569" s="6"/>
      <c r="AN569" s="6"/>
    </row>
    <row r="570" spans="1:40" ht="285.45" x14ac:dyDescent="0.45">
      <c r="A570" s="406">
        <v>80</v>
      </c>
      <c r="B570" s="425" t="str">
        <f t="shared" si="32"/>
        <v/>
      </c>
      <c r="C570" s="426" t="str">
        <f ca="1">TEXT(IFERROR(INDEX('Overview - Section A'!$A$45:$A$52,MATCH(G570,'Overview - Section A'!$U$45:$U$52,0)),""),"d-mmm-yy") &amp;" to " &amp; TEXT(IFERROR(INDEX('Overview - Section A'!$E$45:$E$52,MATCH(G570,'Overview - Section A'!$U$45:$U$52,0)),""),"d-mmm-yy")</f>
        <v>1-ene-21 to 31-dic-21</v>
      </c>
      <c r="D570" s="514"/>
      <c r="E570" s="514"/>
      <c r="F570" s="515"/>
      <c r="G570" s="516" t="s">
        <v>431</v>
      </c>
      <c r="H570" s="517"/>
      <c r="I570" s="516" t="b">
        <f t="shared" si="33"/>
        <v>1</v>
      </c>
      <c r="J570" s="516" t="b">
        <f t="shared" si="34"/>
        <v>0</v>
      </c>
      <c r="K570" s="516" t="str">
        <f t="shared" si="35"/>
        <v>a1N36000002QfNzEAK</v>
      </c>
      <c r="L570" s="518" t="s">
        <v>1378</v>
      </c>
      <c r="M570" s="514"/>
      <c r="N570" s="514"/>
      <c r="O570" s="47"/>
      <c r="AM570" s="6"/>
      <c r="AN570" s="6"/>
    </row>
    <row r="571" spans="1:40" ht="285.45" x14ac:dyDescent="0.45">
      <c r="A571" s="406">
        <v>80</v>
      </c>
      <c r="B571" s="425" t="str">
        <f t="shared" si="32"/>
        <v/>
      </c>
      <c r="C571" s="426" t="str">
        <f ca="1">TEXT(IFERROR(INDEX('Overview - Section A'!$A$45:$A$52,MATCH(G571,'Overview - Section A'!$U$45:$U$52,0)),""),"d-mmm-yy") &amp;" to " &amp; TEXT(IFERROR(INDEX('Overview - Section A'!$E$45:$E$52,MATCH(G571,'Overview - Section A'!$U$45:$U$52,0)),""),"d-mmm-yy")</f>
        <v>1-ene-22 to 31-dic-22</v>
      </c>
      <c r="D571" s="514"/>
      <c r="E571" s="514"/>
      <c r="F571" s="515"/>
      <c r="G571" s="516" t="s">
        <v>433</v>
      </c>
      <c r="H571" s="517"/>
      <c r="I571" s="516" t="b">
        <f t="shared" si="33"/>
        <v>1</v>
      </c>
      <c r="J571" s="516" t="b">
        <f t="shared" si="34"/>
        <v>0</v>
      </c>
      <c r="K571" s="516" t="str">
        <f t="shared" si="35"/>
        <v>a1N36000002QfNzEAK</v>
      </c>
      <c r="L571" s="518" t="s">
        <v>1379</v>
      </c>
      <c r="M571" s="514"/>
      <c r="N571" s="514"/>
      <c r="O571" s="47"/>
      <c r="AM571" s="6"/>
      <c r="AN571" s="6"/>
    </row>
    <row r="572" spans="1:40" ht="285.45" x14ac:dyDescent="0.45">
      <c r="A572" s="406">
        <v>80</v>
      </c>
      <c r="B572" s="425" t="str">
        <f t="shared" si="32"/>
        <v/>
      </c>
      <c r="C572" s="426" t="str">
        <f ca="1">TEXT(IFERROR(INDEX('Overview - Section A'!$A$45:$A$52,MATCH(G572,'Overview - Section A'!$U$45:$U$52,0)),""),"d-mmm-yy") &amp;" to " &amp; TEXT(IFERROR(INDEX('Overview - Section A'!$E$45:$E$52,MATCH(G572,'Overview - Section A'!$U$45:$U$52,0)),""),"d-mmm-yy")</f>
        <v>1-ene-23 to 31-dic-23</v>
      </c>
      <c r="D572" s="514"/>
      <c r="E572" s="514"/>
      <c r="F572" s="515"/>
      <c r="G572" s="516" t="s">
        <v>435</v>
      </c>
      <c r="H572" s="517"/>
      <c r="I572" s="516" t="b">
        <f t="shared" si="33"/>
        <v>1</v>
      </c>
      <c r="J572" s="516" t="b">
        <f t="shared" si="34"/>
        <v>0</v>
      </c>
      <c r="K572" s="516" t="str">
        <f t="shared" si="35"/>
        <v>a1N36000002QfNzEAK</v>
      </c>
      <c r="L572" s="518" t="s">
        <v>1380</v>
      </c>
      <c r="M572" s="514"/>
      <c r="N572" s="514"/>
      <c r="O572" s="47"/>
      <c r="AM572" s="6"/>
      <c r="AN572" s="6"/>
    </row>
    <row r="573" spans="1:40" ht="285.45" x14ac:dyDescent="0.45">
      <c r="A573" s="406">
        <v>80</v>
      </c>
      <c r="B573" s="425" t="str">
        <f t="shared" si="32"/>
        <v/>
      </c>
      <c r="C573" s="426" t="str">
        <f ca="1">TEXT(IFERROR(INDEX('Overview - Section A'!$A$45:$A$52,MATCH(G573,'Overview - Section A'!$U$45:$U$52,0)),""),"d-mmm-yy") &amp;" to " &amp; TEXT(IFERROR(INDEX('Overview - Section A'!$E$45:$E$52,MATCH(G573,'Overview - Section A'!$U$45:$U$52,0)),""),"d-mmm-yy")</f>
        <v>1-ene-24 to 31-dic-24</v>
      </c>
      <c r="D573" s="514"/>
      <c r="E573" s="514"/>
      <c r="F573" s="515"/>
      <c r="G573" s="516" t="s">
        <v>437</v>
      </c>
      <c r="H573" s="517"/>
      <c r="I573" s="516" t="b">
        <f t="shared" si="33"/>
        <v>1</v>
      </c>
      <c r="J573" s="516" t="b">
        <f t="shared" si="34"/>
        <v>0</v>
      </c>
      <c r="K573" s="516" t="str">
        <f t="shared" si="35"/>
        <v>a1N36000002QfNzEAK</v>
      </c>
      <c r="L573" s="518" t="s">
        <v>1381</v>
      </c>
      <c r="M573" s="514"/>
      <c r="N573" s="514"/>
      <c r="O573" s="47"/>
      <c r="AM573" s="6"/>
      <c r="AN573" s="6"/>
    </row>
    <row r="574" spans="1:40" ht="0.65" customHeight="1" thickBot="1" x14ac:dyDescent="0.5">
      <c r="A574" s="62"/>
      <c r="B574" s="63"/>
      <c r="C574" s="63"/>
      <c r="D574" s="63"/>
      <c r="E574" s="63"/>
      <c r="F574" s="63"/>
      <c r="G574" s="63"/>
      <c r="H574" s="63"/>
      <c r="I574" s="63"/>
      <c r="J574" s="63"/>
      <c r="K574" s="63"/>
      <c r="L574" s="63"/>
      <c r="M574" s="63"/>
      <c r="N574" s="63"/>
      <c r="O574" s="57"/>
    </row>
    <row r="577" spans="1:5" x14ac:dyDescent="0.45">
      <c r="D577" s="103"/>
      <c r="E577" s="103"/>
    </row>
    <row r="578" spans="1:5" x14ac:dyDescent="0.45">
      <c r="D578" s="302"/>
      <c r="E578" s="302"/>
    </row>
    <row r="579" spans="1:5" x14ac:dyDescent="0.45">
      <c r="D579" s="103"/>
      <c r="E579" s="103"/>
    </row>
    <row r="580" spans="1:5" x14ac:dyDescent="0.45">
      <c r="A580" s="64" t="s">
        <v>81</v>
      </c>
    </row>
  </sheetData>
  <sheetProtection password="FB8C" sheet="1" objects="1" scenarios="1" formatCells="0" sort="0" autoFilter="0"/>
  <dataConsolidate/>
  <mergeCells count="3">
    <mergeCell ref="A6:O6"/>
    <mergeCell ref="A91:N91"/>
    <mergeCell ref="A1:O2"/>
  </mergeCells>
  <conditionalFormatting sqref="A93:C573">
    <cfRule type="expression" dxfId="7" priority="6">
      <formula>MOD($A93,2)=0</formula>
    </cfRule>
    <cfRule type="expression" dxfId="6" priority="7">
      <formula>MOD($A93,2)=1</formula>
    </cfRule>
  </conditionalFormatting>
  <conditionalFormatting sqref="A8:AA12">
    <cfRule type="expression" dxfId="5" priority="2">
      <formula>$T8:$T89="[Record ID]"</formula>
    </cfRule>
  </conditionalFormatting>
  <conditionalFormatting sqref="A93:N573">
    <cfRule type="expression" dxfId="4" priority="1">
      <formula>$G93:$G574="[Record ID]"</formula>
    </cfRule>
  </conditionalFormatting>
  <conditionalFormatting sqref="A13:AA88">
    <cfRule type="expression" dxfId="3" priority="38">
      <formula>$T13:$T574="[Record ID]"</formula>
    </cfRule>
  </conditionalFormatting>
  <dataValidations count="9">
    <dataValidation type="list" allowBlank="1" showInputMessage="1" showErrorMessage="1" sqref="B8:B88" xr:uid="{00000000-0002-0000-0600-000000000000}">
      <formula1>Coverage_Module</formula1>
    </dataValidation>
    <dataValidation type="list" allowBlank="1" showInputMessage="1" showErrorMessage="1" sqref="C8:C88" xr:uid="{00000000-0002-0000-0600-000001000000}">
      <formula1>OFFSET(KeyActivityStart,MATCH(B8,KeyActivityColumn,0)-1,18,COUNTIF(KeyActivityColumn,B8),1)</formula1>
    </dataValidation>
    <dataValidation type="list" allowBlank="1" showInputMessage="1" showErrorMessage="1" sqref="E8:E88" xr:uid="{00000000-0002-0000-0600-000002000000}">
      <formula1>ResponsiblePR</formula1>
    </dataValidation>
    <dataValidation type="list" allowBlank="1" showInputMessage="1" showErrorMessage="1" sqref="M8:M88" xr:uid="{00000000-0002-0000-0600-000003000000}">
      <formula1>Country</formula1>
    </dataValidation>
    <dataValidation type="decimal" allowBlank="1" showInputMessage="1" showErrorMessage="1" errorTitle="X-Author for Excel" error="Please enter a valid numeric value. Valid range for Key Activity Milestone Number is -1E+18 to 1E+18." promptTitle="X-Author for Excel" sqref="A8:A88 A93:A573" xr:uid="{00000000-0002-0000-0600-000004000000}">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S8:S88 I93:J573" xr:uid="{00000000-0002-0000-0600-000005000000}">
      <formula1>"TRUE,FALSE"</formula1>
    </dataValidation>
    <dataValidation type="custom" allowBlank="1" showInputMessage="1" showErrorMessage="1" errorTitle="X-Author for Excel" error="Id and Lookup fields are not editable." promptTitle="X-Author for Excel" sqref="Z8:Z88 T8:V88 G93:G573 K93:L573" xr:uid="{00000000-0002-0000-0600-000006000000}">
      <formula1>""</formula1>
    </dataValidation>
    <dataValidation type="list" allowBlank="1" showInputMessage="1" showErrorMessage="1" errorTitle="X-Author for Excel" error="Please select a value from the drop-down." promptTitle="X-Author for Excel" sqref="AA8:AA88" xr:uid="{00000000-0002-0000-0600-000007000000}">
      <formula1>IF(IFERROR(ROWS(INDIRECT(SUBSTITUTE("AIM_Key_Activity_Milestone__c.AIM_De_activate_Key_Activity__c"," ","_"))),-1) &lt; 0, XAuthorInvalidPicklistData,INDIRECT(SUBSTITUTE("AIM_Key_Activity_Milestone__c.AIM_De_activate_Key_Activity__c"," ","_")))</formula1>
    </dataValidation>
    <dataValidation type="date" allowBlank="1" showInputMessage="1" showErrorMessage="1" errorTitle="X-Author for Excel" error="Please enter a valid date." promptTitle="X-Author for Excel" sqref="H93:H573" xr:uid="{00000000-0002-0000-0600-000008000000}">
      <formula1>1</formula1>
      <formula2>767376</formula2>
    </dataValidation>
  </dataValidations>
  <hyperlinks>
    <hyperlink ref="B4" location="'WPTM - Section F'!A6" display="Work Plan tracking Measures" xr:uid="{00000000-0004-0000-0600-000000000000}"/>
    <hyperlink ref="C4" location="_d8b44ed0_a865_499e_aa2c_09925ed64c24" display="Milestone targets" xr:uid="{00000000-0004-0000-0600-000001000000}"/>
    <hyperlink ref="A580" location="'WPTM - Section F'!A4" display="'WPTM - Section F'!A4" xr:uid="{00000000-0004-0000-0600-000002000000}"/>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5" id="{606BD51C-FAB7-456B-922B-5FAE5AC357B5}">
            <xm:f>INDEX('Overview - Section A'!$E$43:$E$44,MATCH($G93,'Overview - Section A'!$I$43:$I$44,0))&gt;'Overview - Section A'!$E$8</xm:f>
            <x14:dxf>
              <font>
                <color theme="0" tint="-0.24994659260841701"/>
              </font>
              <fill>
                <patternFill>
                  <bgColor theme="0" tint="-0.24994659260841701"/>
                </patternFill>
              </fill>
            </x14:dxf>
          </x14:cfRule>
          <xm:sqref>A93:E574</xm:sqref>
        </x14:conditionalFormatting>
        <x14:conditionalFormatting xmlns:xm="http://schemas.microsoft.com/office/excel/2006/main">
          <x14:cfRule type="expression" priority="4" id="{BA358AE9-FD49-48F9-860F-392AF5E900A6}">
            <xm:f>OR('Overview - Section A'!$AN$5="Grant Making", 'Overview - Section A'!$AN$5="Grant Revision")</xm:f>
            <x14:dxf>
              <font>
                <color theme="0" tint="-0.24994659260841701"/>
              </font>
              <fill>
                <patternFill>
                  <bgColor theme="0" tint="-0.24994659260841701"/>
                </patternFill>
              </fill>
              <border>
                <left/>
                <right/>
                <top/>
                <bottom/>
              </border>
            </x14:dxf>
          </x14:cfRule>
          <xm:sqref>E7:E88</xm:sqref>
        </x14:conditionalFormatting>
        <x14:conditionalFormatting xmlns:xm="http://schemas.microsoft.com/office/excel/2006/main">
          <x14:cfRule type="expression" priority="3" id="{DB6B644D-D7FB-40E2-9059-FA6EADC531E6}">
            <xm:f>INDEX('Overview - Section A'!$E$43:$E$44,MATCH($G93,'Overview - Section A'!$I$43:$I$44,0))&gt;'Overview - Section A'!$E$8</xm:f>
            <x14:dxf>
              <font>
                <color theme="0" tint="-0.24994659260841701"/>
              </font>
              <fill>
                <patternFill>
                  <bgColor theme="0" tint="-0.24994659260841701"/>
                </patternFill>
              </fill>
            </x14:dxf>
          </x14:cfRule>
          <xm:sqref>M93:N573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9000000}">
          <x14:formula1>
            <xm:f>'Overview - Section A'!$AO$25:$AO$40</xm:f>
          </x14:formula1>
          <xm:sqref>G8:L88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J363"/>
  <sheetViews>
    <sheetView topLeftCell="J75" zoomScale="50" zoomScaleNormal="50" workbookViewId="0">
      <selection activeCell="Z79" sqref="Z79"/>
    </sheetView>
  </sheetViews>
  <sheetFormatPr baseColWidth="10" defaultColWidth="9" defaultRowHeight="15.9" x14ac:dyDescent="0.45"/>
  <cols>
    <col min="1" max="1" width="9.0703125" style="158" customWidth="1"/>
    <col min="2" max="2" width="40.92578125" style="158" customWidth="1"/>
    <col min="3" max="3" width="47.7109375" style="158" customWidth="1"/>
    <col min="4" max="4" width="39.2109375" style="158" customWidth="1"/>
    <col min="5" max="5" width="15.0703125" style="158" customWidth="1"/>
    <col min="6" max="6" width="13.5703125" style="158" customWidth="1"/>
    <col min="7" max="7" width="12.5" style="158" customWidth="1"/>
    <col min="8" max="8" width="27" style="158" customWidth="1"/>
    <col min="9" max="10" width="19.92578125" style="158" customWidth="1"/>
    <col min="11" max="11" width="21.92578125" style="158" customWidth="1"/>
    <col min="12" max="12" width="15.0703125" style="158" customWidth="1"/>
    <col min="13" max="13" width="16.5" style="158" customWidth="1"/>
    <col min="14" max="14" width="19.42578125" style="158" customWidth="1"/>
    <col min="15" max="15" width="17.42578125" style="158" customWidth="1"/>
    <col min="16" max="16" width="15.7109375" style="158" customWidth="1"/>
    <col min="17" max="17" width="14.0703125" style="158" customWidth="1"/>
    <col min="18" max="18" width="15.5703125" style="158" customWidth="1"/>
    <col min="19" max="19" width="12.0703125" style="158" customWidth="1"/>
    <col min="20" max="20" width="16.7109375" style="158" customWidth="1"/>
    <col min="21" max="21" width="15" style="158" customWidth="1"/>
    <col min="22" max="22" width="13.92578125" style="158" customWidth="1"/>
    <col min="23" max="23" width="15.42578125" style="158" customWidth="1"/>
    <col min="24" max="24" width="12.7109375" style="158" customWidth="1"/>
    <col min="25" max="25" width="15" style="158" customWidth="1"/>
    <col min="26" max="26" width="15.5703125" style="158" customWidth="1"/>
    <col min="27" max="27" width="14.0703125" style="158" customWidth="1"/>
    <col min="28" max="28" width="15.2109375" style="158" customWidth="1"/>
    <col min="29" max="29" width="13.0703125" style="158" customWidth="1"/>
    <col min="30" max="30" width="15.0703125" style="158" customWidth="1"/>
    <col min="31" max="31" width="15.5" style="158" customWidth="1"/>
    <col min="32" max="32" width="14" style="158" customWidth="1"/>
    <col min="33" max="33" width="15" style="158" customWidth="1"/>
    <col min="34" max="34" width="12.5" style="158" customWidth="1"/>
    <col min="35" max="35" width="17.7109375" style="158" customWidth="1"/>
    <col min="36" max="36" width="93" customWidth="1"/>
  </cols>
  <sheetData>
    <row r="1" spans="1:35" ht="28.75" thickBot="1" x14ac:dyDescent="0.5">
      <c r="A1" s="599" t="str">
        <f>'Overview - Section A'!A1:D1</f>
        <v>Marco de desempeño  - Overview - Section A</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row>
    <row r="2" spans="1:35" ht="36" thickBot="1" x14ac:dyDescent="0.95">
      <c r="A2" s="601" t="s">
        <v>120</v>
      </c>
      <c r="B2" s="602"/>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row>
    <row r="3" spans="1:35" ht="16.3" thickBot="1" x14ac:dyDescent="0.5">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row>
    <row r="4" spans="1:35" ht="99.75" customHeight="1" thickBot="1" x14ac:dyDescent="0.5">
      <c r="A4" s="138"/>
      <c r="B4" s="139" t="str">
        <f>'Overview - Section A'!A5</f>
        <v>País / Solicitante:</v>
      </c>
      <c r="C4" s="164" t="str">
        <f>'Overview - Section A'!E5</f>
        <v>El Salvador</v>
      </c>
      <c r="D4" s="138"/>
      <c r="E4" s="603" t="str">
        <f>'Overview - Section A'!E24</f>
        <v>Receptores principales</v>
      </c>
      <c r="F4" s="604"/>
      <c r="G4" s="604"/>
      <c r="H4" s="605"/>
      <c r="I4" s="606" t="e">
        <f>'Overview - Section A'!#REF!</f>
        <v>#REF!</v>
      </c>
      <c r="J4" s="604"/>
      <c r="K4" s="604"/>
      <c r="L4" s="605"/>
      <c r="M4" s="138"/>
      <c r="N4" s="138"/>
      <c r="O4" s="607">
        <f>'Overview - Section A'!A41</f>
        <v>0</v>
      </c>
      <c r="P4" s="608"/>
      <c r="Q4" s="608"/>
      <c r="R4" s="609"/>
      <c r="S4" s="138"/>
      <c r="T4" s="138"/>
      <c r="U4" s="138"/>
      <c r="V4" s="138"/>
      <c r="W4" s="138"/>
      <c r="X4" s="138"/>
      <c r="Y4" s="138"/>
      <c r="Z4" s="138"/>
      <c r="AA4" s="138"/>
      <c r="AB4" s="138"/>
      <c r="AC4" s="138"/>
      <c r="AD4" s="138"/>
      <c r="AE4" s="138"/>
      <c r="AF4" s="138"/>
      <c r="AG4" s="138"/>
      <c r="AH4" s="138"/>
      <c r="AI4" s="138"/>
    </row>
    <row r="5" spans="1:35" ht="46.75" thickBot="1" x14ac:dyDescent="0.5">
      <c r="A5" s="138"/>
      <c r="B5" s="139" t="str">
        <f>'Overview - Section A'!A6</f>
        <v>Grant Name/Funding Request Name</v>
      </c>
      <c r="C5" s="164" t="str">
        <f>'Overview - Section A'!E6</f>
        <v>FR325-SLV-H</v>
      </c>
      <c r="D5" s="166">
        <v>1</v>
      </c>
      <c r="E5" s="596" t="str">
        <f>IFERROR(IF(INDEX('Overview - Section A'!E$25:E$26,MATCH('Print View'!D5,'Overview - Section A'!$A$25:$A$26,0))&lt;&gt;0,(INDEX('Overview - Section A'!$E$25:$E$26,MATCH('Print View'!D5,'Overview - Section A'!$A$25:$A$26,0))),""),"")</f>
        <v/>
      </c>
      <c r="F5" s="597"/>
      <c r="G5" s="597"/>
      <c r="H5" s="598"/>
      <c r="I5" s="596" t="str">
        <f>IFERROR(IF(INDEX('Overview - Section A'!#REF!,MATCH('Print View'!D5,'Overview - Section A'!$A$25:$A$26,0))&lt;&gt;0,(INDEX('Overview - Section A'!#REF!,MATCH('Print View'!D5,'Overview - Section A'!$A$25:$A$26,0))),""),"")</f>
        <v/>
      </c>
      <c r="J5" s="597"/>
      <c r="K5" s="597"/>
      <c r="L5" s="598"/>
      <c r="M5" s="138"/>
      <c r="N5" s="166">
        <v>2</v>
      </c>
      <c r="O5" s="610" t="str">
        <f>IFERROR(IF(INDEX('Overview - Section A'!A$43:A$44,MATCH('Print View'!$N5,'Overview - Section A'!$B$43:$B$44,0))&lt;&gt;0,(INDEX('Overview - Section A'!A$43:A$44,MATCH('Print View'!$N5,'Overview - Section A'!$B$43:$B$44,0))),""),"")</f>
        <v/>
      </c>
      <c r="P5" s="611"/>
      <c r="Q5" s="612" t="str">
        <f>IFERROR(IF(INDEX('Overview - Section A'!E$43:E$44,MATCH('Print View'!$N5,'Overview - Section A'!$B$43:$B$44,0))&lt;&gt;0,(INDEX('Overview - Section A'!E$43:E$44,MATCH('Print View'!$N5,'Overview - Section A'!$B$43:$B$44,0))),""),"")</f>
        <v/>
      </c>
      <c r="R5" s="613"/>
      <c r="S5" s="138"/>
      <c r="T5" s="138"/>
      <c r="U5" s="138"/>
      <c r="V5" s="138"/>
      <c r="W5" s="138"/>
      <c r="X5" s="138"/>
      <c r="Y5" s="138"/>
      <c r="Z5" s="138"/>
      <c r="AA5" s="138"/>
      <c r="AB5" s="138"/>
      <c r="AC5" s="138"/>
      <c r="AD5" s="138"/>
      <c r="AE5" s="138"/>
      <c r="AF5" s="138"/>
      <c r="AG5" s="138"/>
      <c r="AH5" s="138"/>
      <c r="AI5" s="138"/>
    </row>
    <row r="6" spans="1:35" ht="77.25" customHeight="1" thickBot="1" x14ac:dyDescent="0.5">
      <c r="A6" s="138"/>
      <c r="B6" s="139" t="str">
        <f>'Overview - Section A'!A7</f>
        <v>Fecha de inicio del programa</v>
      </c>
      <c r="C6" s="165">
        <f>'Overview - Section A'!E7</f>
        <v>43466</v>
      </c>
      <c r="D6" s="166">
        <v>2</v>
      </c>
      <c r="E6" s="596" t="str">
        <f>IFERROR(IF(INDEX('Overview - Section A'!E$25:E$26,MATCH('Print View'!D6,'Overview - Section A'!$A$25:$A$26,0))&lt;&gt;0,(INDEX('Overview - Section A'!$E$25:$E$26,MATCH('Print View'!D6,'Overview - Section A'!$A$25:$A$26,0))),""),"")</f>
        <v/>
      </c>
      <c r="F6" s="597"/>
      <c r="G6" s="597"/>
      <c r="H6" s="598"/>
      <c r="I6" s="596" t="str">
        <f>IFERROR(IF(INDEX('Overview - Section A'!#REF!,MATCH('Print View'!D6,'Overview - Section A'!$A$25:$A$26,0))&lt;&gt;0,(INDEX('Overview - Section A'!#REF!,MATCH('Print View'!D6,'Overview - Section A'!$A$25:$A$26,0))),""),"")</f>
        <v/>
      </c>
      <c r="J6" s="597"/>
      <c r="K6" s="597"/>
      <c r="L6" s="598"/>
      <c r="M6" s="138"/>
      <c r="N6" s="166">
        <v>3</v>
      </c>
      <c r="O6" s="616" t="str">
        <f>IFERROR(IF(INDEX('Overview - Section A'!A$43:A$44,MATCH('Print View'!$N6,'Overview - Section A'!$B$43:$B$44,0))&lt;&gt;0,(INDEX('Overview - Section A'!A$43:A$44,MATCH('Print View'!$N6,'Overview - Section A'!$B$43:$B$44,0))),""),"")</f>
        <v/>
      </c>
      <c r="P6" s="617"/>
      <c r="Q6" s="614" t="str">
        <f>IFERROR(IF(INDEX('Overview - Section A'!E$43:E$44,MATCH('Print View'!$N6,'Overview - Section A'!$B$43:$B$44,0))&lt;&gt;0,(INDEX('Overview - Section A'!E$43:E$44,MATCH('Print View'!$N6,'Overview - Section A'!$B$43:$B$44,0))),""),"")</f>
        <v/>
      </c>
      <c r="R6" s="615"/>
      <c r="S6" s="138"/>
      <c r="T6" s="138"/>
      <c r="U6" s="138"/>
      <c r="V6" s="138"/>
      <c r="W6" s="138"/>
      <c r="X6" s="138"/>
      <c r="Y6" s="138"/>
      <c r="Z6" s="138"/>
      <c r="AA6" s="138"/>
      <c r="AB6" s="138"/>
      <c r="AC6" s="138"/>
      <c r="AD6" s="138"/>
      <c r="AE6" s="138"/>
      <c r="AF6" s="138"/>
      <c r="AG6" s="138"/>
      <c r="AH6" s="138"/>
      <c r="AI6" s="138"/>
    </row>
    <row r="7" spans="1:35" ht="23.6" thickBot="1" x14ac:dyDescent="0.5">
      <c r="A7" s="138"/>
      <c r="B7" s="139" t="str">
        <f>'Overview - Section A'!A8</f>
        <v>Fecha final del programa</v>
      </c>
      <c r="C7" s="165">
        <f>'Overview - Section A'!E8</f>
        <v>44561</v>
      </c>
      <c r="D7" s="166">
        <v>3</v>
      </c>
      <c r="E7" s="596" t="str">
        <f>IFERROR(IF(INDEX('Overview - Section A'!E$25:E$26,MATCH('Print View'!D7,'Overview - Section A'!$A$25:$A$26,0))&lt;&gt;0,(INDEX('Overview - Section A'!$E$25:$E$26,MATCH('Print View'!D7,'Overview - Section A'!$A$25:$A$26,0))),""),"")</f>
        <v/>
      </c>
      <c r="F7" s="597"/>
      <c r="G7" s="597"/>
      <c r="H7" s="598"/>
      <c r="I7" s="596" t="str">
        <f>IFERROR(IF(INDEX('Overview - Section A'!#REF!,MATCH('Print View'!D7,'Overview - Section A'!$A$25:$A$26,0))&lt;&gt;0,(INDEX('Overview - Section A'!#REF!,MATCH('Print View'!D7,'Overview - Section A'!$A$25:$A$26,0))),""),"")</f>
        <v/>
      </c>
      <c r="J7" s="597"/>
      <c r="K7" s="597"/>
      <c r="L7" s="598"/>
      <c r="M7" s="138"/>
      <c r="N7" s="166">
        <v>4</v>
      </c>
      <c r="O7" s="616" t="str">
        <f>IFERROR(IF(INDEX('Overview - Section A'!A$43:A$44,MATCH('Print View'!$N7,'Overview - Section A'!$B$43:$B$44,0))&lt;&gt;0,(INDEX('Overview - Section A'!A$43:A$44,MATCH('Print View'!$N7,'Overview - Section A'!$B$43:$B$44,0))),""),"")</f>
        <v/>
      </c>
      <c r="P7" s="617"/>
      <c r="Q7" s="614" t="str">
        <f>IFERROR(IF(INDEX('Overview - Section A'!E$43:E$44,MATCH('Print View'!$N7,'Overview - Section A'!$B$43:$B$44,0))&lt;&gt;0,(INDEX('Overview - Section A'!E$43:E$44,MATCH('Print View'!$N7,'Overview - Section A'!$B$43:$B$44,0))),""),"")</f>
        <v/>
      </c>
      <c r="R7" s="615"/>
      <c r="S7" s="138"/>
      <c r="T7" s="138"/>
      <c r="U7" s="138"/>
      <c r="V7" s="138"/>
      <c r="W7" s="138"/>
      <c r="X7" s="138"/>
      <c r="Y7" s="138"/>
      <c r="Z7" s="138"/>
      <c r="AA7" s="138"/>
      <c r="AB7" s="138"/>
      <c r="AC7" s="138"/>
      <c r="AD7" s="138"/>
      <c r="AE7" s="138"/>
      <c r="AF7" s="138"/>
      <c r="AG7" s="138"/>
      <c r="AH7" s="138"/>
      <c r="AI7" s="138"/>
    </row>
    <row r="8" spans="1:35" ht="72" customHeight="1" thickBot="1" x14ac:dyDescent="0.5">
      <c r="A8" s="138"/>
      <c r="B8" s="139" t="str">
        <f>'Overview - Section A'!A9</f>
        <v>Programmatic Report Period Frequency</v>
      </c>
      <c r="C8" s="165">
        <f>'Overview - Section A'!E9</f>
        <v>12</v>
      </c>
      <c r="D8" s="166">
        <v>4</v>
      </c>
      <c r="E8" s="596" t="str">
        <f>IFERROR(IF(INDEX('Overview - Section A'!E$25:E$26,MATCH('Print View'!D8,'Overview - Section A'!$A$25:$A$26,0))&lt;&gt;0,(INDEX('Overview - Section A'!$E$25:$E$26,MATCH('Print View'!D8,'Overview - Section A'!$A$25:$A$26,0))),""),"")</f>
        <v/>
      </c>
      <c r="F8" s="597"/>
      <c r="G8" s="597"/>
      <c r="H8" s="598"/>
      <c r="I8" s="596" t="str">
        <f>IFERROR(IF(INDEX('Overview - Section A'!#REF!,MATCH('Print View'!D8,'Overview - Section A'!$A$25:$A$26,0))&lt;&gt;0,(INDEX('Overview - Section A'!#REF!,MATCH('Print View'!D8,'Overview - Section A'!$A$25:$A$26,0))),""),"")</f>
        <v/>
      </c>
      <c r="J8" s="597"/>
      <c r="K8" s="597"/>
      <c r="L8" s="598"/>
      <c r="M8" s="138"/>
      <c r="N8" s="166">
        <v>5</v>
      </c>
      <c r="O8" s="616" t="str">
        <f>IFERROR(IF(INDEX('Overview - Section A'!A$43:A$44,MATCH('Print View'!$N8,'Overview - Section A'!$B$43:$B$44,0))&lt;&gt;0,(INDEX('Overview - Section A'!A$43:A$44,MATCH('Print View'!$N8,'Overview - Section A'!$B$43:$B$44,0))),""),"")</f>
        <v/>
      </c>
      <c r="P8" s="617"/>
      <c r="Q8" s="614" t="str">
        <f>IFERROR(IF(INDEX('Overview - Section A'!E$43:E$44,MATCH('Print View'!$N8,'Overview - Section A'!$B$43:$B$44,0))&lt;&gt;0,(INDEX('Overview - Section A'!E$43:E$44,MATCH('Print View'!$N8,'Overview - Section A'!$B$43:$B$44,0))),""),"")</f>
        <v/>
      </c>
      <c r="R8" s="615"/>
      <c r="S8" s="138"/>
      <c r="T8" s="138"/>
      <c r="U8" s="138"/>
      <c r="V8" s="138"/>
      <c r="W8" s="138"/>
      <c r="X8" s="138"/>
      <c r="Y8" s="138"/>
      <c r="Z8" s="138"/>
      <c r="AA8" s="138"/>
      <c r="AB8" s="138"/>
      <c r="AC8" s="138"/>
      <c r="AD8" s="138"/>
      <c r="AE8" s="138"/>
      <c r="AF8" s="138"/>
      <c r="AG8" s="138"/>
      <c r="AH8" s="138"/>
      <c r="AI8" s="138"/>
    </row>
    <row r="9" spans="1:35" ht="73.5" customHeight="1" thickBot="1" x14ac:dyDescent="0.5">
      <c r="A9" s="138"/>
      <c r="B9" s="139" t="str">
        <f>'Overview - Section A'!A10</f>
        <v>Allocation Utilization Period Start Date</v>
      </c>
      <c r="C9" s="165">
        <f>'Overview - Section A'!E10</f>
        <v>0</v>
      </c>
      <c r="D9" s="166">
        <v>5</v>
      </c>
      <c r="E9" s="596" t="str">
        <f>IFERROR(IF(INDEX('Overview - Section A'!E$25:E$26,MATCH('Print View'!D9,'Overview - Section A'!$A$25:$A$26,0))&lt;&gt;0,(INDEX('Overview - Section A'!$E$25:$E$26,MATCH('Print View'!D9,'Overview - Section A'!$A$25:$A$26,0))),""),"")</f>
        <v/>
      </c>
      <c r="F9" s="597"/>
      <c r="G9" s="597"/>
      <c r="H9" s="598"/>
      <c r="I9" s="596" t="str">
        <f>IFERROR(IF(INDEX('Overview - Section A'!#REF!,MATCH('Print View'!D9,'Overview - Section A'!$A$25:$A$26,0))&lt;&gt;0,(INDEX('Overview - Section A'!#REF!,MATCH('Print View'!D9,'Overview - Section A'!$A$25:$A$26,0))),""),"")</f>
        <v/>
      </c>
      <c r="J9" s="597"/>
      <c r="K9" s="597"/>
      <c r="L9" s="598"/>
      <c r="M9" s="138"/>
      <c r="N9" s="166">
        <v>6</v>
      </c>
      <c r="O9" s="616" t="str">
        <f>IFERROR(IF(INDEX('Overview - Section A'!A$43:A$44,MATCH('Print View'!$N9,'Overview - Section A'!$B$43:$B$44,0))&lt;&gt;0,(INDEX('Overview - Section A'!A$43:A$44,MATCH('Print View'!$N9,'Overview - Section A'!$B$43:$B$44,0))),""),"")</f>
        <v/>
      </c>
      <c r="P9" s="617"/>
      <c r="Q9" s="614" t="str">
        <f>IFERROR(IF(INDEX('Overview - Section A'!E$43:E$44,MATCH('Print View'!$N9,'Overview - Section A'!$B$43:$B$44,0))&lt;&gt;0,(INDEX('Overview - Section A'!E$43:E$44,MATCH('Print View'!$N9,'Overview - Section A'!$B$43:$B$44,0))),""),"")</f>
        <v/>
      </c>
      <c r="R9" s="615"/>
      <c r="S9" s="138"/>
      <c r="T9" s="138"/>
      <c r="U9" s="138"/>
      <c r="V9" s="138"/>
      <c r="W9" s="138"/>
      <c r="X9" s="138"/>
      <c r="Y9" s="138"/>
      <c r="Z9" s="138"/>
      <c r="AA9" s="138"/>
      <c r="AB9" s="138"/>
      <c r="AC9" s="138"/>
      <c r="AD9" s="138"/>
      <c r="AE9" s="138"/>
      <c r="AF9" s="138"/>
      <c r="AG9" s="138"/>
      <c r="AH9" s="138"/>
      <c r="AI9" s="138"/>
    </row>
    <row r="10" spans="1:35" ht="23.6" thickBot="1" x14ac:dyDescent="0.5">
      <c r="A10" s="138"/>
      <c r="B10" s="138"/>
      <c r="C10" s="138"/>
      <c r="D10" s="166">
        <v>6</v>
      </c>
      <c r="E10" s="596" t="str">
        <f>IFERROR(IF(INDEX('Overview - Section A'!E$25:E$26,MATCH('Print View'!D10,'Overview - Section A'!$A$25:$A$26,0))&lt;&gt;0,(INDEX('Overview - Section A'!$E$25:$E$26,MATCH('Print View'!D10,'Overview - Section A'!$A$25:$A$26,0))),""),"")</f>
        <v/>
      </c>
      <c r="F10" s="597"/>
      <c r="G10" s="597"/>
      <c r="H10" s="598"/>
      <c r="I10" s="596" t="str">
        <f>IFERROR(IF(INDEX('Overview - Section A'!#REF!,MATCH('Print View'!D10,'Overview - Section A'!$A$25:$A$26,0))&lt;&gt;0,(INDEX('Overview - Section A'!#REF!,MATCH('Print View'!D10,'Overview - Section A'!$A$25:$A$26,0))),""),"")</f>
        <v/>
      </c>
      <c r="J10" s="597"/>
      <c r="K10" s="597"/>
      <c r="L10" s="598"/>
      <c r="M10" s="138"/>
      <c r="N10" s="166">
        <v>7</v>
      </c>
      <c r="O10" s="616" t="str">
        <f>IFERROR(IF(INDEX('Overview - Section A'!A$43:A$44,MATCH('Print View'!$N10,'Overview - Section A'!$B$43:$B$44,0))&lt;&gt;0,(INDEX('Overview - Section A'!A$43:A$44,MATCH('Print View'!$N10,'Overview - Section A'!$B$43:$B$44,0))),""),"")</f>
        <v/>
      </c>
      <c r="P10" s="617"/>
      <c r="Q10" s="614" t="str">
        <f>IFERROR(IF(INDEX('Overview - Section A'!E$43:E$44,MATCH('Print View'!$N10,'Overview - Section A'!$B$43:$B$44,0))&lt;&gt;0,(INDEX('Overview - Section A'!E$43:E$44,MATCH('Print View'!$N10,'Overview - Section A'!$B$43:$B$44,0))),""),"")</f>
        <v/>
      </c>
      <c r="R10" s="615"/>
      <c r="S10" s="138"/>
      <c r="T10" s="138"/>
      <c r="U10" s="138"/>
      <c r="V10" s="138"/>
      <c r="W10" s="138"/>
      <c r="X10" s="138"/>
      <c r="Y10" s="138"/>
      <c r="Z10" s="138"/>
      <c r="AA10" s="138"/>
      <c r="AB10" s="138"/>
      <c r="AC10" s="138"/>
      <c r="AD10" s="138"/>
      <c r="AE10" s="138"/>
      <c r="AF10" s="138"/>
      <c r="AG10" s="138"/>
      <c r="AH10" s="138"/>
      <c r="AI10" s="138"/>
    </row>
    <row r="11" spans="1:35" ht="23.6" thickBot="1" x14ac:dyDescent="0.5">
      <c r="A11" s="138"/>
      <c r="B11" s="138"/>
      <c r="C11" s="138"/>
      <c r="D11" s="166">
        <v>7</v>
      </c>
      <c r="E11" s="596" t="str">
        <f>IFERROR(IF(INDEX('Overview - Section A'!E$25:E$26,MATCH('Print View'!D11,'Overview - Section A'!$A$25:$A$26,0))&lt;&gt;0,(INDEX('Overview - Section A'!$E$25:$E$26,MATCH('Print View'!D11,'Overview - Section A'!$A$25:$A$26,0))),""),"")</f>
        <v/>
      </c>
      <c r="F11" s="597"/>
      <c r="G11" s="597"/>
      <c r="H11" s="598"/>
      <c r="I11" s="596" t="str">
        <f>IFERROR(IF(INDEX('Overview - Section A'!#REF!,MATCH('Print View'!D11,'Overview - Section A'!$A$25:$A$26,0))&lt;&gt;0,(INDEX('Overview - Section A'!#REF!,MATCH('Print View'!D11,'Overview - Section A'!$A$25:$A$26,0))),""),"")</f>
        <v/>
      </c>
      <c r="J11" s="597"/>
      <c r="K11" s="597"/>
      <c r="L11" s="598"/>
      <c r="M11" s="138"/>
      <c r="N11" s="166">
        <v>8</v>
      </c>
      <c r="O11" s="616" t="str">
        <f>IFERROR(IF(INDEX('Overview - Section A'!A$43:A$44,MATCH('Print View'!$N11,'Overview - Section A'!$B$43:$B$44,0))&lt;&gt;0,(INDEX('Overview - Section A'!A$43:A$44,MATCH('Print View'!$N11,'Overview - Section A'!$B$43:$B$44,0))),""),"")</f>
        <v/>
      </c>
      <c r="P11" s="617"/>
      <c r="Q11" s="614" t="str">
        <f>IFERROR(IF(INDEX('Overview - Section A'!E$43:E$44,MATCH('Print View'!$N11,'Overview - Section A'!$B$43:$B$44,0))&lt;&gt;0,(INDEX('Overview - Section A'!E$43:E$44,MATCH('Print View'!$N11,'Overview - Section A'!$B$43:$B$44,0))),""),"")</f>
        <v/>
      </c>
      <c r="R11" s="615"/>
      <c r="S11" s="138"/>
      <c r="T11" s="138"/>
      <c r="U11" s="138"/>
      <c r="V11" s="138"/>
      <c r="W11" s="138"/>
      <c r="X11" s="138"/>
      <c r="Y11" s="138"/>
      <c r="Z11" s="138"/>
      <c r="AA11" s="138"/>
      <c r="AB11" s="138"/>
      <c r="AC11" s="138"/>
      <c r="AD11" s="138"/>
      <c r="AE11" s="138"/>
      <c r="AF11" s="138"/>
      <c r="AG11" s="138"/>
      <c r="AH11" s="138"/>
      <c r="AI11" s="138"/>
    </row>
    <row r="12" spans="1:35" ht="23.6" thickBot="1" x14ac:dyDescent="0.5">
      <c r="A12" s="138"/>
      <c r="B12" s="138"/>
      <c r="C12" s="138"/>
      <c r="D12" s="166">
        <v>8</v>
      </c>
      <c r="E12" s="596" t="str">
        <f>IFERROR(IF(INDEX('Overview - Section A'!E$25:E$26,MATCH('Print View'!D12,'Overview - Section A'!$A$25:$A$26,0))&lt;&gt;0,(INDEX('Overview - Section A'!$E$25:$E$26,MATCH('Print View'!D12,'Overview - Section A'!$A$25:$A$26,0))),""),"")</f>
        <v/>
      </c>
      <c r="F12" s="597"/>
      <c r="G12" s="597"/>
      <c r="H12" s="598"/>
      <c r="I12" s="596" t="str">
        <f>IFERROR(IF(INDEX('Overview - Section A'!#REF!,MATCH('Print View'!D12,'Overview - Section A'!$A$25:$A$26,0))&lt;&gt;0,(INDEX('Overview - Section A'!#REF!,MATCH('Print View'!D12,'Overview - Section A'!$A$25:$A$26,0))),""),"")</f>
        <v/>
      </c>
      <c r="J12" s="597"/>
      <c r="K12" s="597"/>
      <c r="L12" s="598"/>
      <c r="M12" s="138"/>
      <c r="N12" s="166">
        <v>9</v>
      </c>
      <c r="O12" s="618" t="str">
        <f>IFERROR(IF(INDEX('Overview - Section A'!A$43:A$44,MATCH('Print View'!$N12,'Overview - Section A'!$B$43:$B$44,0))&lt;&gt;0,(INDEX('Overview - Section A'!A$43:A$44,MATCH('Print View'!$N12,'Overview - Section A'!$B$43:$B$44,0))),""),"")</f>
        <v/>
      </c>
      <c r="P12" s="619"/>
      <c r="Q12" s="623" t="str">
        <f>IFERROR(IF(INDEX('Overview - Section A'!E$43:E$44,MATCH('Print View'!$N12,'Overview - Section A'!$B$43:$B$44,0))&lt;&gt;0,(INDEX('Overview - Section A'!E$43:E$44,MATCH('Print View'!$N12,'Overview - Section A'!$B$43:$B$44,0))),""),"")</f>
        <v/>
      </c>
      <c r="R12" s="624"/>
      <c r="S12" s="138"/>
      <c r="T12" s="138"/>
      <c r="U12" s="138"/>
      <c r="V12" s="138"/>
      <c r="W12" s="138"/>
      <c r="X12" s="138"/>
      <c r="Y12" s="138"/>
      <c r="Z12" s="138"/>
      <c r="AA12" s="138"/>
      <c r="AB12" s="138"/>
      <c r="AC12" s="138"/>
      <c r="AD12" s="138"/>
      <c r="AE12" s="138"/>
      <c r="AF12" s="138"/>
      <c r="AG12" s="138"/>
      <c r="AH12" s="138"/>
      <c r="AI12" s="138"/>
    </row>
    <row r="13" spans="1:35" ht="23.6" thickBot="1" x14ac:dyDescent="0.5">
      <c r="A13" s="138"/>
      <c r="B13" s="138"/>
      <c r="C13" s="138"/>
      <c r="D13" s="166">
        <v>9</v>
      </c>
      <c r="E13" s="596" t="str">
        <f>IFERROR(IF(INDEX('Overview - Section A'!E$25:E$26,MATCH('Print View'!D13,'Overview - Section A'!$A$25:$A$26,0))&lt;&gt;0,(INDEX('Overview - Section A'!$E$25:$E$26,MATCH('Print View'!D13,'Overview - Section A'!$A$25:$A$26,0))),""),"")</f>
        <v/>
      </c>
      <c r="F13" s="597"/>
      <c r="G13" s="597"/>
      <c r="H13" s="598"/>
      <c r="I13" s="596" t="str">
        <f>IFERROR(IF(INDEX('Overview - Section A'!#REF!,MATCH('Print View'!D13,'Overview - Section A'!$A$25:$A$26,0))&lt;&gt;0,(INDEX('Overview - Section A'!#REF!,MATCH('Print View'!D13,'Overview - Section A'!$A$25:$A$26,0))),""),"")</f>
        <v/>
      </c>
      <c r="J13" s="597"/>
      <c r="K13" s="597"/>
      <c r="L13" s="59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row>
    <row r="14" spans="1:35" x14ac:dyDescent="0.45">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row>
    <row r="15" spans="1:35" ht="16.3" thickBot="1" x14ac:dyDescent="0.5">
      <c r="A15" s="138"/>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row>
    <row r="16" spans="1:35" ht="46.3" x14ac:dyDescent="0.45">
      <c r="A16" s="138"/>
      <c r="B16" s="620" t="str">
        <f>'Overview - Section A'!A56</f>
        <v xml:space="preserve">Metas </v>
      </c>
      <c r="C16" s="621"/>
      <c r="D16" s="621"/>
      <c r="E16" s="621"/>
      <c r="F16" s="621"/>
      <c r="G16" s="621"/>
      <c r="H16" s="621"/>
      <c r="I16" s="621"/>
      <c r="J16" s="621"/>
      <c r="K16" s="621"/>
      <c r="L16" s="622"/>
      <c r="M16" s="138"/>
      <c r="N16" s="138"/>
      <c r="O16" s="620" t="str">
        <f>'Overview - Section A'!A74</f>
        <v>Objetivos</v>
      </c>
      <c r="P16" s="621"/>
      <c r="Q16" s="621"/>
      <c r="R16" s="621"/>
      <c r="S16" s="621"/>
      <c r="T16" s="621"/>
      <c r="U16" s="621"/>
      <c r="V16" s="621"/>
      <c r="W16" s="621"/>
      <c r="X16" s="621"/>
      <c r="Y16" s="621"/>
      <c r="Z16" s="621"/>
      <c r="AA16" s="622"/>
      <c r="AB16" s="138"/>
      <c r="AC16" s="138"/>
      <c r="AD16" s="138"/>
      <c r="AE16" s="138"/>
      <c r="AF16" s="138"/>
      <c r="AG16" s="138"/>
      <c r="AH16" s="138"/>
      <c r="AI16" s="138"/>
    </row>
    <row r="17" spans="1:35" ht="32.15" x14ac:dyDescent="0.45">
      <c r="A17" s="166">
        <v>1</v>
      </c>
      <c r="B17" s="625" t="str">
        <f>IFERROR(IF(INDEX('Overview - Section A'!$E$58:$E$71,MATCH('Print View'!$A17,'Overview - Section A'!$A$58:$A$71,0))&lt;&gt;0,INDEX('Overview - Section A'!$E$58:$E$71,MATCH('Print View'!$A17,'Overview - Section A'!$A$58:$A$71,0)),""),"")</f>
        <v>Reducir nuevas infecciones del VIH en poblaciones claves en El Salvador</v>
      </c>
      <c r="C17" s="626"/>
      <c r="D17" s="626"/>
      <c r="E17" s="626"/>
      <c r="F17" s="626"/>
      <c r="G17" s="626"/>
      <c r="H17" s="626"/>
      <c r="I17" s="626"/>
      <c r="J17" s="626"/>
      <c r="K17" s="626"/>
      <c r="L17" s="627"/>
      <c r="M17" s="217"/>
      <c r="N17" s="217"/>
      <c r="O17" s="625" t="str">
        <f>IFERROR(IF(INDEX('Overview - Section A'!$E$76:$E$89,MATCH('Print View'!$A17,'Overview - Section A'!$A$76:$A$89,0))&lt;&gt;0,INDEX('Overview - Section A'!$E$76:$E$89,MATCH('Print View'!$A17,'Overview - Section A'!$A$76:$A$89,0)),""),"")</f>
        <v>Contribuir a la prevención del VIH en poblaciones claves a través de la prestación de servicios integrales</v>
      </c>
      <c r="P17" s="626"/>
      <c r="Q17" s="626"/>
      <c r="R17" s="626"/>
      <c r="S17" s="626"/>
      <c r="T17" s="626"/>
      <c r="U17" s="626"/>
      <c r="V17" s="626"/>
      <c r="W17" s="626"/>
      <c r="X17" s="626"/>
      <c r="Y17" s="626"/>
      <c r="Z17" s="626"/>
      <c r="AA17" s="627"/>
      <c r="AB17" s="138"/>
      <c r="AC17" s="138"/>
      <c r="AD17" s="138"/>
      <c r="AE17" s="138"/>
      <c r="AF17" s="138"/>
      <c r="AG17" s="138"/>
      <c r="AH17" s="138"/>
      <c r="AI17" s="138"/>
    </row>
    <row r="18" spans="1:35" ht="32.15" x14ac:dyDescent="0.45">
      <c r="A18" s="166">
        <v>2</v>
      </c>
      <c r="B18" s="625" t="str">
        <f>IFERROR(IF(INDEX('Overview - Section A'!$E$58:$E$71,MATCH('Print View'!$A18,'Overview - Section A'!$A$58:$A$71,0))&lt;&gt;0,INDEX('Overview - Section A'!$E$58:$E$71,MATCH('Print View'!$A18,'Overview - Section A'!$A$58:$A$71,0)),""),"")</f>
        <v/>
      </c>
      <c r="C18" s="626"/>
      <c r="D18" s="626"/>
      <c r="E18" s="626"/>
      <c r="F18" s="626"/>
      <c r="G18" s="626"/>
      <c r="H18" s="626"/>
      <c r="I18" s="626"/>
      <c r="J18" s="626"/>
      <c r="K18" s="626"/>
      <c r="L18" s="627"/>
      <c r="M18" s="217"/>
      <c r="N18" s="217"/>
      <c r="O18" s="625" t="str">
        <f>IFERROR(IF(INDEX('Overview - Section A'!$E$76:$E$89,MATCH('Print View'!$A18,'Overview - Section A'!$A$76:$A$89,0))&lt;&gt;0,INDEX('Overview - Section A'!$E$76:$E$89,MATCH('Print View'!$A18,'Overview - Section A'!$A$76:$A$89,0)),""),"")</f>
        <v>Fortalecer y ampliar la atención integral a las personas con VIH-SIDA, con énfasis en la población clave, en las diferentes instituciones prestadoras de servicios de salud.</v>
      </c>
      <c r="P18" s="626"/>
      <c r="Q18" s="626"/>
      <c r="R18" s="626"/>
      <c r="S18" s="626"/>
      <c r="T18" s="626"/>
      <c r="U18" s="626"/>
      <c r="V18" s="626"/>
      <c r="W18" s="626"/>
      <c r="X18" s="626"/>
      <c r="Y18" s="626"/>
      <c r="Z18" s="626"/>
      <c r="AA18" s="627"/>
      <c r="AB18" s="138"/>
      <c r="AC18" s="138"/>
      <c r="AD18" s="138"/>
      <c r="AE18" s="138"/>
      <c r="AF18" s="138"/>
      <c r="AG18" s="138"/>
      <c r="AH18" s="138"/>
      <c r="AI18" s="138"/>
    </row>
    <row r="19" spans="1:35" ht="32.15" x14ac:dyDescent="0.45">
      <c r="A19" s="166">
        <v>3</v>
      </c>
      <c r="B19" s="625" t="str">
        <f>IFERROR(IF(INDEX('Overview - Section A'!$E$58:$E$71,MATCH('Print View'!$A19,'Overview - Section A'!$A$58:$A$71,0))&lt;&gt;0,INDEX('Overview - Section A'!$E$58:$E$71,MATCH('Print View'!$A19,'Overview - Section A'!$A$58:$A$71,0)),""),"")</f>
        <v/>
      </c>
      <c r="C19" s="626"/>
      <c r="D19" s="626"/>
      <c r="E19" s="626"/>
      <c r="F19" s="626"/>
      <c r="G19" s="626"/>
      <c r="H19" s="626"/>
      <c r="I19" s="626"/>
      <c r="J19" s="626"/>
      <c r="K19" s="626"/>
      <c r="L19" s="627"/>
      <c r="M19" s="217"/>
      <c r="N19" s="217"/>
      <c r="O19" s="625" t="str">
        <f>IFERROR(IF(INDEX('Overview - Section A'!$E$76:$E$89,MATCH('Print View'!$A19,'Overview - Section A'!$A$76:$A$89,0))&lt;&gt;0,INDEX('Overview - Section A'!$E$76:$E$89,MATCH('Print View'!$A19,'Overview - Section A'!$A$76:$A$89,0)),""),"")</f>
        <v xml:space="preserve">Fortalecer del sistema de salud para su resiliencia y sostenibilidad, bajo un enfoque de derechos humanos, género y participación multisectorial. 
</v>
      </c>
      <c r="P19" s="626"/>
      <c r="Q19" s="626"/>
      <c r="R19" s="626"/>
      <c r="S19" s="626"/>
      <c r="T19" s="626"/>
      <c r="U19" s="626"/>
      <c r="V19" s="626"/>
      <c r="W19" s="626"/>
      <c r="X19" s="626"/>
      <c r="Y19" s="626"/>
      <c r="Z19" s="626"/>
      <c r="AA19" s="627"/>
      <c r="AB19" s="138"/>
      <c r="AC19" s="138"/>
      <c r="AD19" s="138"/>
      <c r="AE19" s="138"/>
      <c r="AF19" s="138"/>
      <c r="AG19" s="138"/>
      <c r="AH19" s="138"/>
      <c r="AI19" s="138"/>
    </row>
    <row r="20" spans="1:35" ht="32.15" x14ac:dyDescent="0.45">
      <c r="A20" s="166">
        <v>4</v>
      </c>
      <c r="B20" s="625" t="str">
        <f>IFERROR(IF(INDEX('Overview - Section A'!$E$58:$E$71,MATCH('Print View'!$A20,'Overview - Section A'!$A$58:$A$71,0))&lt;&gt;0,INDEX('Overview - Section A'!$E$58:$E$71,MATCH('Print View'!$A20,'Overview - Section A'!$A$58:$A$71,0)),""),"")</f>
        <v/>
      </c>
      <c r="C20" s="626"/>
      <c r="D20" s="626"/>
      <c r="E20" s="626"/>
      <c r="F20" s="626"/>
      <c r="G20" s="626"/>
      <c r="H20" s="626"/>
      <c r="I20" s="626"/>
      <c r="J20" s="626"/>
      <c r="K20" s="626"/>
      <c r="L20" s="627"/>
      <c r="M20" s="217"/>
      <c r="N20" s="217"/>
      <c r="O20" s="625" t="str">
        <f>IFERROR(IF(INDEX('Overview - Section A'!$E$76:$E$89,MATCH('Print View'!$A20,'Overview - Section A'!$A$76:$A$89,0))&lt;&gt;0,INDEX('Overview - Section A'!$E$76:$E$89,MATCH('Print View'!$A20,'Overview - Section A'!$A$76:$A$89,0)),""),"")</f>
        <v/>
      </c>
      <c r="P20" s="626"/>
      <c r="Q20" s="626"/>
      <c r="R20" s="626"/>
      <c r="S20" s="626"/>
      <c r="T20" s="626"/>
      <c r="U20" s="626"/>
      <c r="V20" s="626"/>
      <c r="W20" s="626"/>
      <c r="X20" s="626"/>
      <c r="Y20" s="626"/>
      <c r="Z20" s="626"/>
      <c r="AA20" s="627"/>
      <c r="AB20" s="138"/>
      <c r="AC20" s="138"/>
      <c r="AD20" s="138"/>
      <c r="AE20" s="138"/>
      <c r="AF20" s="138"/>
      <c r="AG20" s="138"/>
      <c r="AH20" s="138"/>
      <c r="AI20" s="138"/>
    </row>
    <row r="21" spans="1:35" ht="32.15" x14ac:dyDescent="0.45">
      <c r="A21" s="166">
        <v>5</v>
      </c>
      <c r="B21" s="625" t="str">
        <f>IFERROR(IF(INDEX('Overview - Section A'!$E$58:$E$71,MATCH('Print View'!$A21,'Overview - Section A'!$A$58:$A$71,0))&lt;&gt;0,INDEX('Overview - Section A'!$E$58:$E$71,MATCH('Print View'!$A21,'Overview - Section A'!$A$58:$A$71,0)),""),"")</f>
        <v/>
      </c>
      <c r="C21" s="626"/>
      <c r="D21" s="626"/>
      <c r="E21" s="626"/>
      <c r="F21" s="626"/>
      <c r="G21" s="626"/>
      <c r="H21" s="626"/>
      <c r="I21" s="626"/>
      <c r="J21" s="626"/>
      <c r="K21" s="626"/>
      <c r="L21" s="627"/>
      <c r="M21" s="217"/>
      <c r="N21" s="217"/>
      <c r="O21" s="625" t="str">
        <f>IFERROR(IF(INDEX('Overview - Section A'!$E$76:$E$89,MATCH('Print View'!$A21,'Overview - Section A'!$A$76:$A$89,0))&lt;&gt;0,INDEX('Overview - Section A'!$E$76:$E$89,MATCH('Print View'!$A21,'Overview - Section A'!$A$76:$A$89,0)),""),"")</f>
        <v/>
      </c>
      <c r="P21" s="626"/>
      <c r="Q21" s="626"/>
      <c r="R21" s="626"/>
      <c r="S21" s="626"/>
      <c r="T21" s="626"/>
      <c r="U21" s="626"/>
      <c r="V21" s="626"/>
      <c r="W21" s="626"/>
      <c r="X21" s="626"/>
      <c r="Y21" s="626"/>
      <c r="Z21" s="626"/>
      <c r="AA21" s="627"/>
      <c r="AB21" s="138"/>
      <c r="AC21" s="138"/>
      <c r="AD21" s="138"/>
      <c r="AE21" s="138"/>
      <c r="AF21" s="138"/>
      <c r="AG21" s="138"/>
      <c r="AH21" s="138"/>
      <c r="AI21" s="138"/>
    </row>
    <row r="22" spans="1:35" ht="32.15" x14ac:dyDescent="0.45">
      <c r="A22" s="166">
        <v>6</v>
      </c>
      <c r="B22" s="625" t="str">
        <f>IFERROR(IF(INDEX('Overview - Section A'!$E$58:$E$71,MATCH('Print View'!$A22,'Overview - Section A'!$A$58:$A$71,0))&lt;&gt;0,INDEX('Overview - Section A'!$E$58:$E$71,MATCH('Print View'!$A22,'Overview - Section A'!$A$58:$A$71,0)),""),"")</f>
        <v/>
      </c>
      <c r="C22" s="626"/>
      <c r="D22" s="626"/>
      <c r="E22" s="626"/>
      <c r="F22" s="626"/>
      <c r="G22" s="626"/>
      <c r="H22" s="626"/>
      <c r="I22" s="626"/>
      <c r="J22" s="626"/>
      <c r="K22" s="626"/>
      <c r="L22" s="627"/>
      <c r="M22" s="217"/>
      <c r="N22" s="217"/>
      <c r="O22" s="625" t="str">
        <f>IFERROR(IF(INDEX('Overview - Section A'!$E$76:$E$89,MATCH('Print View'!$A22,'Overview - Section A'!$A$76:$A$89,0))&lt;&gt;0,INDEX('Overview - Section A'!$E$76:$E$89,MATCH('Print View'!$A22,'Overview - Section A'!$A$76:$A$89,0)),""),"")</f>
        <v/>
      </c>
      <c r="P22" s="626"/>
      <c r="Q22" s="626"/>
      <c r="R22" s="626"/>
      <c r="S22" s="626"/>
      <c r="T22" s="626"/>
      <c r="U22" s="626"/>
      <c r="V22" s="626"/>
      <c r="W22" s="626"/>
      <c r="X22" s="626"/>
      <c r="Y22" s="626"/>
      <c r="Z22" s="626"/>
      <c r="AA22" s="627"/>
      <c r="AB22" s="138"/>
      <c r="AC22" s="138"/>
      <c r="AD22" s="138"/>
      <c r="AE22" s="138"/>
      <c r="AF22" s="138"/>
      <c r="AG22" s="138"/>
      <c r="AH22" s="138"/>
      <c r="AI22" s="138"/>
    </row>
    <row r="23" spans="1:35" ht="32.15" x14ac:dyDescent="0.45">
      <c r="A23" s="166">
        <v>7</v>
      </c>
      <c r="B23" s="625" t="str">
        <f>IFERROR(IF(INDEX('Overview - Section A'!$E$58:$E$71,MATCH('Print View'!$A23,'Overview - Section A'!$A$58:$A$71,0))&lt;&gt;0,INDEX('Overview - Section A'!$E$58:$E$71,MATCH('Print View'!$A23,'Overview - Section A'!$A$58:$A$71,0)),""),"")</f>
        <v/>
      </c>
      <c r="C23" s="626"/>
      <c r="D23" s="626"/>
      <c r="E23" s="626"/>
      <c r="F23" s="626"/>
      <c r="G23" s="626"/>
      <c r="H23" s="626"/>
      <c r="I23" s="626"/>
      <c r="J23" s="626"/>
      <c r="K23" s="626"/>
      <c r="L23" s="627"/>
      <c r="M23" s="217"/>
      <c r="N23" s="217"/>
      <c r="O23" s="625" t="str">
        <f>IFERROR(IF(INDEX('Overview - Section A'!$E$76:$E$89,MATCH('Print View'!$A23,'Overview - Section A'!$A$76:$A$89,0))&lt;&gt;0,INDEX('Overview - Section A'!$E$76:$E$89,MATCH('Print View'!$A23,'Overview - Section A'!$A$76:$A$89,0)),""),"")</f>
        <v/>
      </c>
      <c r="P23" s="626"/>
      <c r="Q23" s="626"/>
      <c r="R23" s="626"/>
      <c r="S23" s="626"/>
      <c r="T23" s="626"/>
      <c r="U23" s="626"/>
      <c r="V23" s="626"/>
      <c r="W23" s="626"/>
      <c r="X23" s="626"/>
      <c r="Y23" s="626"/>
      <c r="Z23" s="626"/>
      <c r="AA23" s="627"/>
      <c r="AB23" s="138"/>
      <c r="AC23" s="138"/>
      <c r="AD23" s="138"/>
      <c r="AE23" s="138"/>
      <c r="AF23" s="138"/>
      <c r="AG23" s="138"/>
      <c r="AH23" s="138"/>
      <c r="AI23" s="138"/>
    </row>
    <row r="24" spans="1:35" ht="32.15" x14ac:dyDescent="0.45">
      <c r="A24" s="166">
        <v>8</v>
      </c>
      <c r="B24" s="625" t="str">
        <f>IFERROR(IF(INDEX('Overview - Section A'!$E$58:$E$71,MATCH('Print View'!$A24,'Overview - Section A'!$A$58:$A$71,0))&lt;&gt;0,INDEX('Overview - Section A'!$E$58:$E$71,MATCH('Print View'!$A24,'Overview - Section A'!$A$58:$A$71,0)),""),"")</f>
        <v/>
      </c>
      <c r="C24" s="626"/>
      <c r="D24" s="626"/>
      <c r="E24" s="626"/>
      <c r="F24" s="626"/>
      <c r="G24" s="626"/>
      <c r="H24" s="626"/>
      <c r="I24" s="626"/>
      <c r="J24" s="626"/>
      <c r="K24" s="626"/>
      <c r="L24" s="627"/>
      <c r="M24" s="217"/>
      <c r="N24" s="217"/>
      <c r="O24" s="625" t="str">
        <f>IFERROR(IF(INDEX('Overview - Section A'!$E$76:$E$89,MATCH('Print View'!$A24,'Overview - Section A'!$A$76:$A$89,0))&lt;&gt;0,INDEX('Overview - Section A'!$E$76:$E$89,MATCH('Print View'!$A24,'Overview - Section A'!$A$76:$A$89,0)),""),"")</f>
        <v/>
      </c>
      <c r="P24" s="626"/>
      <c r="Q24" s="626"/>
      <c r="R24" s="626"/>
      <c r="S24" s="626"/>
      <c r="T24" s="626"/>
      <c r="U24" s="626"/>
      <c r="V24" s="626"/>
      <c r="W24" s="626"/>
      <c r="X24" s="626"/>
      <c r="Y24" s="626"/>
      <c r="Z24" s="626"/>
      <c r="AA24" s="627"/>
      <c r="AB24" s="138"/>
      <c r="AC24" s="138"/>
      <c r="AD24" s="138"/>
      <c r="AE24" s="138"/>
      <c r="AF24" s="138"/>
      <c r="AG24" s="138"/>
      <c r="AH24" s="138"/>
      <c r="AI24" s="138"/>
    </row>
    <row r="25" spans="1:35" ht="32.15" x14ac:dyDescent="0.45">
      <c r="A25" s="166">
        <v>9</v>
      </c>
      <c r="B25" s="625" t="str">
        <f>IFERROR(IF(INDEX('Overview - Section A'!$E$58:$E$71,MATCH('Print View'!$A25,'Overview - Section A'!$A$58:$A$71,0))&lt;&gt;0,INDEX('Overview - Section A'!$E$58:$E$71,MATCH('Print View'!$A25,'Overview - Section A'!$A$58:$A$71,0)),""),"")</f>
        <v/>
      </c>
      <c r="C25" s="626"/>
      <c r="D25" s="626"/>
      <c r="E25" s="626"/>
      <c r="F25" s="626"/>
      <c r="G25" s="626"/>
      <c r="H25" s="626"/>
      <c r="I25" s="626"/>
      <c r="J25" s="626"/>
      <c r="K25" s="626"/>
      <c r="L25" s="627"/>
      <c r="M25" s="217"/>
      <c r="N25" s="217"/>
      <c r="O25" s="625" t="str">
        <f>IFERROR(IF(INDEX('Overview - Section A'!$E$76:$E$89,MATCH('Print View'!$A25,'Overview - Section A'!$A$76:$A$89,0))&lt;&gt;0,INDEX('Overview - Section A'!$E$76:$E$89,MATCH('Print View'!$A25,'Overview - Section A'!$A$76:$A$89,0)),""),"")</f>
        <v/>
      </c>
      <c r="P25" s="626"/>
      <c r="Q25" s="626"/>
      <c r="R25" s="626"/>
      <c r="S25" s="626"/>
      <c r="T25" s="626"/>
      <c r="U25" s="626"/>
      <c r="V25" s="626"/>
      <c r="W25" s="626"/>
      <c r="X25" s="626"/>
      <c r="Y25" s="626"/>
      <c r="Z25" s="626"/>
      <c r="AA25" s="627"/>
      <c r="AB25" s="138"/>
      <c r="AC25" s="138"/>
      <c r="AD25" s="138"/>
      <c r="AE25" s="138"/>
      <c r="AF25" s="138"/>
      <c r="AG25" s="138"/>
      <c r="AH25" s="138"/>
      <c r="AI25" s="138"/>
    </row>
    <row r="26" spans="1:35" ht="32.15" x14ac:dyDescent="0.45">
      <c r="A26" s="166">
        <v>10</v>
      </c>
      <c r="B26" s="625" t="str">
        <f>IFERROR(IF(INDEX('Overview - Section A'!$E$58:$E$71,MATCH('Print View'!$A26,'Overview - Section A'!$A$58:$A$71,0))&lt;&gt;0,INDEX('Overview - Section A'!$E$58:$E$71,MATCH('Print View'!$A26,'Overview - Section A'!$A$58:$A$71,0)),""),"")</f>
        <v/>
      </c>
      <c r="C26" s="626"/>
      <c r="D26" s="626"/>
      <c r="E26" s="626"/>
      <c r="F26" s="626"/>
      <c r="G26" s="626"/>
      <c r="H26" s="626"/>
      <c r="I26" s="626"/>
      <c r="J26" s="626"/>
      <c r="K26" s="626"/>
      <c r="L26" s="627"/>
      <c r="M26" s="217"/>
      <c r="N26" s="217"/>
      <c r="O26" s="625" t="str">
        <f>IFERROR(IF(INDEX('Overview - Section A'!$E$76:$E$89,MATCH('Print View'!$A26,'Overview - Section A'!$A$76:$A$89,0))&lt;&gt;0,INDEX('Overview - Section A'!$E$76:$E$89,MATCH('Print View'!$A26,'Overview - Section A'!$A$76:$A$89,0)),""),"")</f>
        <v/>
      </c>
      <c r="P26" s="626"/>
      <c r="Q26" s="626"/>
      <c r="R26" s="626"/>
      <c r="S26" s="626"/>
      <c r="T26" s="626"/>
      <c r="U26" s="626"/>
      <c r="V26" s="626"/>
      <c r="W26" s="626"/>
      <c r="X26" s="626"/>
      <c r="Y26" s="626"/>
      <c r="Z26" s="626"/>
      <c r="AA26" s="627"/>
      <c r="AB26" s="138"/>
      <c r="AC26" s="138"/>
      <c r="AD26" s="138"/>
      <c r="AE26" s="138"/>
      <c r="AF26" s="138"/>
      <c r="AG26" s="138"/>
      <c r="AH26" s="138"/>
      <c r="AI26" s="138"/>
    </row>
    <row r="27" spans="1:35" ht="32.15" x14ac:dyDescent="0.45">
      <c r="A27" s="166">
        <v>11</v>
      </c>
      <c r="B27" s="625" t="str">
        <f>IFERROR(IF(INDEX('Overview - Section A'!$E$58:$E$71,MATCH('Print View'!$A27,'Overview - Section A'!$A$58:$A$71,0))&lt;&gt;0,INDEX('Overview - Section A'!$E$58:$E$71,MATCH('Print View'!$A27,'Overview - Section A'!$A$58:$A$71,0)),""),"")</f>
        <v/>
      </c>
      <c r="C27" s="626"/>
      <c r="D27" s="626"/>
      <c r="E27" s="626"/>
      <c r="F27" s="626"/>
      <c r="G27" s="626"/>
      <c r="H27" s="626"/>
      <c r="I27" s="626"/>
      <c r="J27" s="626"/>
      <c r="K27" s="626"/>
      <c r="L27" s="627"/>
      <c r="M27" s="217"/>
      <c r="N27" s="217"/>
      <c r="O27" s="625" t="str">
        <f>IFERROR(IF(INDEX('Overview - Section A'!$E$76:$E$89,MATCH('Print View'!$A27,'Overview - Section A'!$A$76:$A$89,0))&lt;&gt;0,INDEX('Overview - Section A'!$E$76:$E$89,MATCH('Print View'!$A27,'Overview - Section A'!$A$76:$A$89,0)),""),"")</f>
        <v/>
      </c>
      <c r="P27" s="626"/>
      <c r="Q27" s="626"/>
      <c r="R27" s="626"/>
      <c r="S27" s="626"/>
      <c r="T27" s="626"/>
      <c r="U27" s="626"/>
      <c r="V27" s="626"/>
      <c r="W27" s="626"/>
      <c r="X27" s="626"/>
      <c r="Y27" s="626"/>
      <c r="Z27" s="626"/>
      <c r="AA27" s="627"/>
      <c r="AB27" s="138"/>
      <c r="AC27" s="138"/>
      <c r="AD27" s="138"/>
      <c r="AE27" s="138"/>
      <c r="AF27" s="138"/>
      <c r="AG27" s="138"/>
      <c r="AH27" s="138"/>
      <c r="AI27" s="138"/>
    </row>
    <row r="28" spans="1:35" ht="32.15" x14ac:dyDescent="0.45">
      <c r="A28" s="166">
        <v>12</v>
      </c>
      <c r="B28" s="625" t="str">
        <f>IFERROR(IF(INDEX('Overview - Section A'!$E$58:$E$71,MATCH('Print View'!$A28,'Overview - Section A'!$A$58:$A$71,0))&lt;&gt;0,INDEX('Overview - Section A'!$E$58:$E$71,MATCH('Print View'!$A28,'Overview - Section A'!$A$58:$A$71,0)),""),"")</f>
        <v/>
      </c>
      <c r="C28" s="626"/>
      <c r="D28" s="626"/>
      <c r="E28" s="626"/>
      <c r="F28" s="626"/>
      <c r="G28" s="626"/>
      <c r="H28" s="626"/>
      <c r="I28" s="626"/>
      <c r="J28" s="626"/>
      <c r="K28" s="626"/>
      <c r="L28" s="627"/>
      <c r="M28" s="217"/>
      <c r="N28" s="217"/>
      <c r="O28" s="625" t="str">
        <f>IFERROR(IF(INDEX('Overview - Section A'!$E$76:$E$89,MATCH('Print View'!$A28,'Overview - Section A'!$A$76:$A$89,0))&lt;&gt;0,INDEX('Overview - Section A'!$E$76:$E$89,MATCH('Print View'!$A28,'Overview - Section A'!$A$76:$A$89,0)),""),"")</f>
        <v/>
      </c>
      <c r="P28" s="626"/>
      <c r="Q28" s="626"/>
      <c r="R28" s="626"/>
      <c r="S28" s="626"/>
      <c r="T28" s="626"/>
      <c r="U28" s="626"/>
      <c r="V28" s="626"/>
      <c r="W28" s="626"/>
      <c r="X28" s="626"/>
      <c r="Y28" s="626"/>
      <c r="Z28" s="626"/>
      <c r="AA28" s="627"/>
      <c r="AB28" s="138"/>
      <c r="AC28" s="138"/>
      <c r="AD28" s="138"/>
      <c r="AE28" s="138"/>
      <c r="AF28" s="138"/>
      <c r="AG28" s="138"/>
      <c r="AH28" s="138"/>
      <c r="AI28" s="138"/>
    </row>
    <row r="29" spans="1:35" x14ac:dyDescent="0.45">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row>
    <row r="30" spans="1:35" x14ac:dyDescent="0.45">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row>
    <row r="31" spans="1:35" x14ac:dyDescent="0.45">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row>
    <row r="32" spans="1:35" ht="16.3" thickBot="1" x14ac:dyDescent="0.5">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row>
    <row r="33" spans="1:36" ht="46.75" thickBot="1" x14ac:dyDescent="0.5">
      <c r="A33" s="628" t="str">
        <f>'Impact Indicators - Section B'!A7:J7</f>
        <v>Impact Indicators</v>
      </c>
      <c r="B33" s="629"/>
      <c r="C33" s="629"/>
      <c r="D33" s="629"/>
      <c r="E33" s="629"/>
      <c r="F33" s="629"/>
      <c r="G33" s="629"/>
      <c r="H33" s="629"/>
      <c r="I33" s="630"/>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row>
    <row r="34" spans="1:36" ht="16.3" thickBot="1" x14ac:dyDescent="0.5">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row>
    <row r="35" spans="1:36" ht="28.75" thickBot="1" x14ac:dyDescent="0.5">
      <c r="A35" s="631" t="s">
        <v>124</v>
      </c>
      <c r="B35" s="633" t="str">
        <f>'Impact Indicators - Section B'!B8</f>
        <v xml:space="preserve">Indicador de impacto estándar </v>
      </c>
      <c r="C35" s="633" t="str">
        <f>'Impact Indicators - Section B'!C8</f>
        <v>Indicador personalizado</v>
      </c>
      <c r="D35" s="633" t="str">
        <f>'Impact Indicators - Section B'!D8</f>
        <v>Línea de base valor</v>
      </c>
      <c r="E35" s="633" t="str">
        <f>'Impact Indicators - Section B'!E8</f>
        <v>Línea de base año</v>
      </c>
      <c r="F35" s="633" t="str">
        <f>'Impact Indicators - Section B'!F8</f>
        <v>Línea de base año fuente</v>
      </c>
      <c r="G35" s="633" t="str">
        <f>'Impact Indicators - Section B'!G8</f>
        <v>Desglose requerido</v>
      </c>
      <c r="H35" s="633" t="str">
        <f>'Impact Indicators - Section B'!H8</f>
        <v>Receptor principales</v>
      </c>
      <c r="I35" s="635">
        <f>'Impact Indicators - Section B'!O8</f>
        <v>0</v>
      </c>
      <c r="J35" s="670"/>
      <c r="K35" s="671"/>
      <c r="L35" s="671"/>
      <c r="M35" s="671"/>
      <c r="N35" s="672"/>
      <c r="O35" s="673"/>
      <c r="P35" s="674"/>
      <c r="Q35" s="674"/>
      <c r="R35" s="674"/>
      <c r="S35" s="675"/>
      <c r="T35" s="673"/>
      <c r="U35" s="674"/>
      <c r="V35" s="674"/>
      <c r="W35" s="674"/>
      <c r="X35" s="675"/>
      <c r="Y35" s="673"/>
      <c r="Z35" s="674"/>
      <c r="AA35" s="674"/>
      <c r="AB35" s="674"/>
      <c r="AC35" s="675"/>
      <c r="AD35" s="673"/>
      <c r="AE35" s="674"/>
      <c r="AF35" s="674"/>
      <c r="AG35" s="674"/>
      <c r="AH35" s="675"/>
      <c r="AI35" s="223"/>
      <c r="AJ35" s="681">
        <f>'Impact Indicators - Section B'!P8</f>
        <v>0</v>
      </c>
    </row>
    <row r="36" spans="1:36" ht="141.9" thickBot="1" x14ac:dyDescent="0.5">
      <c r="A36" s="632"/>
      <c r="B36" s="634"/>
      <c r="C36" s="634"/>
      <c r="D36" s="634"/>
      <c r="E36" s="634"/>
      <c r="F36" s="634"/>
      <c r="G36" s="634"/>
      <c r="H36" s="634"/>
      <c r="I36" s="636"/>
      <c r="J36" s="224" t="str">
        <f>'Impact Indicators - Section B'!D28</f>
        <v>Meta N#</v>
      </c>
      <c r="K36" s="225" t="str">
        <f>'Impact Indicators - Section B'!E28</f>
        <v>Meta D#</v>
      </c>
      <c r="L36" s="225" t="str">
        <f>'Impact Indicators - Section B'!F28</f>
        <v>Meta %</v>
      </c>
      <c r="M36" s="225" t="str">
        <f>'Impact Indicators - Section B'!G28</f>
        <v>Fecha prevista del informe</v>
      </c>
      <c r="N36" s="226" t="str">
        <f>'Impact Indicators - Section B'!H28</f>
        <v>Mark if target is TBD?</v>
      </c>
      <c r="O36" s="224" t="str">
        <f>'Impact Indicators - Section B'!D28</f>
        <v>Meta N#</v>
      </c>
      <c r="P36" s="225" t="str">
        <f>'Impact Indicators - Section B'!E28</f>
        <v>Meta D#</v>
      </c>
      <c r="Q36" s="225" t="str">
        <f>'Impact Indicators - Section B'!F28</f>
        <v>Meta %</v>
      </c>
      <c r="R36" s="225" t="str">
        <f>'Impact Indicators - Section B'!G28</f>
        <v>Fecha prevista del informe</v>
      </c>
      <c r="S36" s="226" t="str">
        <f>'Impact Indicators - Section B'!H28</f>
        <v>Mark if target is TBD?</v>
      </c>
      <c r="T36" s="224" t="str">
        <f>'Impact Indicators - Section B'!D28</f>
        <v>Meta N#</v>
      </c>
      <c r="U36" s="225" t="str">
        <f>'Impact Indicators - Section B'!E28</f>
        <v>Meta D#</v>
      </c>
      <c r="V36" s="225" t="str">
        <f>'Impact Indicators - Section B'!F28</f>
        <v>Meta %</v>
      </c>
      <c r="W36" s="225" t="str">
        <f>'Impact Indicators - Section B'!G28</f>
        <v>Fecha prevista del informe</v>
      </c>
      <c r="X36" s="226" t="str">
        <f>'Impact Indicators - Section B'!H28</f>
        <v>Mark if target is TBD?</v>
      </c>
      <c r="Y36" s="224" t="str">
        <f>'Impact Indicators - Section B'!D28</f>
        <v>Meta N#</v>
      </c>
      <c r="Z36" s="225" t="str">
        <f>'Impact Indicators - Section B'!E28</f>
        <v>Meta D#</v>
      </c>
      <c r="AA36" s="225" t="str">
        <f>'Impact Indicators - Section B'!F28</f>
        <v>Meta %</v>
      </c>
      <c r="AB36" s="225" t="str">
        <f>'Impact Indicators - Section B'!G28</f>
        <v>Fecha prevista del informe</v>
      </c>
      <c r="AC36" s="227" t="str">
        <f>'Impact Indicators - Section B'!H28</f>
        <v>Mark if target is TBD?</v>
      </c>
      <c r="AD36" s="224" t="str">
        <f>'Impact Indicators - Section B'!D28</f>
        <v>Meta N#</v>
      </c>
      <c r="AE36" s="225" t="str">
        <f>'Impact Indicators - Section B'!E28</f>
        <v>Meta D#</v>
      </c>
      <c r="AF36" s="225" t="str">
        <f>'Impact Indicators - Section B'!F28</f>
        <v>Meta %</v>
      </c>
      <c r="AG36" s="225" t="str">
        <f>'Impact Indicators - Section B'!G28</f>
        <v>Fecha prevista del informe</v>
      </c>
      <c r="AH36" s="226" t="str">
        <f>'Impact Indicators - Section B'!H28</f>
        <v>Mark if target is TBD?</v>
      </c>
      <c r="AI36" s="228"/>
      <c r="AJ36" s="682"/>
    </row>
    <row r="37" spans="1:36" s="181" customFormat="1" ht="169.75" x14ac:dyDescent="0.75">
      <c r="A37" s="263">
        <v>1</v>
      </c>
      <c r="B37" s="229" t="str">
        <f>IFERROR(IF(INDEX('Impact Indicators - Section B'!B$9:B$25,MATCH('Print View'!$A37,'Impact Indicators - Section B'!$A$9:$A$25,0))&lt;&gt;0,INDEX('Impact Indicators - Section B'!B$9:B$25,MATCH('Print View'!$A37,'Impact Indicators - Section B'!$A$9:$A$25,0)),""),"")</f>
        <v>HIV I-9a(M): Porcentaje de hombres que mantienen relaciones sexuales con otros hombres y viven con el VIH</v>
      </c>
      <c r="C37" s="229" t="str">
        <f>IFERROR(IF(INDEX('Impact Indicators - Section B'!C$9:C$25,MATCH('Print View'!$A37,'Impact Indicators - Section B'!$A$9:$A$25,0))&lt;&gt;0,INDEX('Impact Indicators - Section B'!C$9:C$25,MATCH('Print View'!$A37,'Impact Indicators - Section B'!$A$9:$A$25,0)),""),"")</f>
        <v/>
      </c>
      <c r="D37" s="229" t="str">
        <f>IFERROR(IF(INDEX('Impact Indicators - Section B'!D$9:D$25,MATCH('Print View'!$A37,'Impact Indicators - Section B'!$A$9:$A$25,0))&lt;&gt;0,INDEX('Impact Indicators - Section B'!D$9:D$25,MATCH('Print View'!$A37,'Impact Indicators - Section B'!$A$9:$A$25,0)),""),"")</f>
        <v>10.5%</v>
      </c>
      <c r="E37" s="229" t="str">
        <f>IFERROR(IF(INDEX('Impact Indicators - Section B'!E$9:E$25,MATCH('Print View'!$A37,'Impact Indicators - Section B'!$A$9:$A$25,0))&lt;&gt;0,INDEX('Impact Indicators - Section B'!E$9:E$25,MATCH('Print View'!$A37,'Impact Indicators - Section B'!$A$9:$A$25,0)),""),"")</f>
        <v>2016</v>
      </c>
      <c r="F37" s="229" t="str">
        <f>IFERROR(IF(INDEX('Impact Indicators - Section B'!F$9:F$25,MATCH('Print View'!$A37,'Impact Indicators - Section B'!$A$9:$A$25,0))&lt;&gt;0,INDEX('Impact Indicators - Section B'!F$9:F$25,MATCH('Print View'!$A37,'Impact Indicators - Section B'!$A$9:$A$25,0)),""),"")</f>
        <v>Estudio de Tamaño Poblacional</v>
      </c>
      <c r="G37" s="229" t="str">
        <f>IFERROR(IF(INDEX('Impact Indicators - Section B'!G$9:G$25,MATCH('Print View'!$A37,'Impact Indicators - Section B'!$A$9:$A$25,0))&lt;&gt;0,INDEX('Impact Indicators - Section B'!G$9:G$25,MATCH('Print View'!$A37,'Impact Indicators - Section B'!$A$9:$A$25,0)),""),"")</f>
        <v>Edad</v>
      </c>
      <c r="H37" s="229" t="str">
        <f>IFERROR(IF(INDEX('Impact Indicators - Section B'!H$9:H$25,MATCH('Print View'!$A37,'Impact Indicators - Section B'!$A$9:$A$25,0))&lt;&gt;0,INDEX('Impact Indicators - Section B'!H$9:H$25,MATCH('Print View'!$A37,'Impact Indicators - Section B'!$A$9:$A$25,0)),""),"")</f>
        <v>Ministry of Health of the Republic of El Salvador</v>
      </c>
      <c r="I37" s="229" t="str">
        <f>IFERROR(IF(INDEX('Impact Indicators - Section B'!O$9:O$25,MATCH('Print View'!H37,'Impact Indicators - Section B'!$A$9:$A$25,0))&lt;&gt;0,INDEX('Impact Indicators - Section B'!O$9:O$25,MATCH('Print View'!$A37,'Impact Indicators - Section B'!$A$9:$A$25,0)),""),"")</f>
        <v/>
      </c>
      <c r="J37" s="230"/>
      <c r="K37" s="231"/>
      <c r="L37" s="231"/>
      <c r="M37" s="231"/>
      <c r="N37" s="232"/>
      <c r="O37" s="230"/>
      <c r="P37" s="231"/>
      <c r="Q37" s="231"/>
      <c r="R37" s="231"/>
      <c r="S37" s="232"/>
      <c r="T37" s="230"/>
      <c r="U37" s="231"/>
      <c r="V37" s="231"/>
      <c r="W37" s="231"/>
      <c r="X37" s="233"/>
      <c r="Y37" s="234"/>
      <c r="Z37" s="231"/>
      <c r="AA37" s="231"/>
      <c r="AB37" s="231"/>
      <c r="AC37" s="235"/>
      <c r="AD37" s="230"/>
      <c r="AE37" s="231"/>
      <c r="AF37" s="231"/>
      <c r="AG37" s="229"/>
      <c r="AH37" s="236"/>
      <c r="AI37" s="237"/>
      <c r="AJ37" s="238" t="str">
        <f>IFERROR(IF(INDEX('Impact Indicators - Section B'!P$9:P$25,MATCH('Print View'!H37,'Impact Indicators - Section B'!$A$9:$A$25,0))&lt;&gt;0,INDEX('Impact Indicators - Section B'!P$9:P$25,MATCH('Print View'!$A37,'Impact Indicators - Section B'!$A$9:$A$25,0)),""),"")</f>
        <v/>
      </c>
    </row>
    <row r="38" spans="1:36" s="181" customFormat="1" ht="141.44999999999999" x14ac:dyDescent="0.75">
      <c r="A38" s="264">
        <v>2</v>
      </c>
      <c r="B38" s="265" t="str">
        <f>IFERROR(IF(INDEX('Impact Indicators - Section B'!B$9:B$25,MATCH('Print View'!$A38,'Impact Indicators - Section B'!$A$9:$A$25,0))&lt;&gt;0,INDEX('Impact Indicators - Section B'!B$9:B$25,MATCH('Print View'!$A38,'Impact Indicators - Section B'!$A$9:$A$25,0)),""),"")</f>
        <v>HIV I-9b(M): Porcentaje de personas transgénero que viven con el VIH</v>
      </c>
      <c r="C38" s="265" t="str">
        <f>IFERROR(IF(INDEX('Impact Indicators - Section B'!C$9:C$25,MATCH('Print View'!$A38,'Impact Indicators - Section B'!$A$9:$A$25,0))&lt;&gt;0,INDEX('Impact Indicators - Section B'!C$9:C$25,MATCH('Print View'!$A38,'Impact Indicators - Section B'!$A$9:$A$25,0)),""),"")</f>
        <v/>
      </c>
      <c r="D38" s="265" t="str">
        <f>IFERROR(IF(INDEX('Impact Indicators - Section B'!D$9:D$25,MATCH('Print View'!$A38,'Impact Indicators - Section B'!$A$9:$A$25,0))&lt;&gt;0,INDEX('Impact Indicators - Section B'!D$9:D$25,MATCH('Print View'!$A38,'Impact Indicators - Section B'!$A$9:$A$25,0)),""),"")</f>
        <v>16.6%</v>
      </c>
      <c r="E38" s="265" t="str">
        <f>IFERROR(IF(INDEX('Impact Indicators - Section B'!E$9:E$25,MATCH('Print View'!$A38,'Impact Indicators - Section B'!$A$9:$A$25,0))&lt;&gt;0,INDEX('Impact Indicators - Section B'!E$9:E$25,MATCH('Print View'!$A38,'Impact Indicators - Section B'!$A$9:$A$25,0)),""),"")</f>
        <v>2014</v>
      </c>
      <c r="F38" s="265" t="str">
        <f>IFERROR(IF(INDEX('Impact Indicators - Section B'!F$9:F$25,MATCH('Print View'!$A38,'Impact Indicators - Section B'!$A$9:$A$25,0))&lt;&gt;0,INDEX('Impact Indicators - Section B'!F$9:F$25,MATCH('Print View'!$A38,'Impact Indicators - Section B'!$A$9:$A$25,0)),""),"")</f>
        <v>Estudio de Tamaño Poblacional</v>
      </c>
      <c r="G38" s="265" t="str">
        <f>IFERROR(IF(INDEX('Impact Indicators - Section B'!G$9:G$25,MATCH('Print View'!$A38,'Impact Indicators - Section B'!$A$9:$A$25,0))&lt;&gt;0,INDEX('Impact Indicators - Section B'!G$9:G$25,MATCH('Print View'!$A38,'Impact Indicators - Section B'!$A$9:$A$25,0)),""),"")</f>
        <v>Edad</v>
      </c>
      <c r="H38" s="265" t="str">
        <f>IFERROR(IF(INDEX('Impact Indicators - Section B'!H$9:H$25,MATCH('Print View'!$A38,'Impact Indicators - Section B'!$A$9:$A$25,0))&lt;&gt;0,INDEX('Impact Indicators - Section B'!H$9:H$25,MATCH('Print View'!$A38,'Impact Indicators - Section B'!$A$9:$A$25,0)),""),"")</f>
        <v>Ministry of Health of the Republic of El Salvador</v>
      </c>
      <c r="I38" s="265" t="str">
        <f>IFERROR(IF(INDEX('Impact Indicators - Section B'!O$9:O$25,MATCH('Print View'!H38,'Impact Indicators - Section B'!$A$9:$A$25,0))&lt;&gt;0,INDEX('Impact Indicators - Section B'!O$9:O$25,MATCH('Print View'!$A38,'Impact Indicators - Section B'!$A$9:$A$25,0)),""),"")</f>
        <v/>
      </c>
      <c r="J38" s="266"/>
      <c r="K38" s="267"/>
      <c r="L38" s="267"/>
      <c r="M38" s="267"/>
      <c r="N38" s="268"/>
      <c r="O38" s="266"/>
      <c r="P38" s="267"/>
      <c r="Q38" s="267"/>
      <c r="R38" s="267"/>
      <c r="S38" s="268"/>
      <c r="T38" s="266"/>
      <c r="U38" s="267"/>
      <c r="V38" s="267"/>
      <c r="W38" s="267"/>
      <c r="X38" s="269"/>
      <c r="Y38" s="270"/>
      <c r="Z38" s="267"/>
      <c r="AA38" s="267"/>
      <c r="AB38" s="267"/>
      <c r="AC38" s="271"/>
      <c r="AD38" s="266"/>
      <c r="AE38" s="267"/>
      <c r="AF38" s="267"/>
      <c r="AG38" s="272"/>
      <c r="AH38" s="273"/>
      <c r="AI38" s="237"/>
      <c r="AJ38" s="274" t="str">
        <f>IFERROR(IF(INDEX('Impact Indicators - Section B'!P$9:P$25,MATCH('Print View'!H38,'Impact Indicators - Section B'!$A$9:$A$25,0))&lt;&gt;0,INDEX('Impact Indicators - Section B'!P$9:P$25,MATCH('Print View'!$A38,'Impact Indicators - Section B'!$A$9:$A$25,0)),""),"")</f>
        <v/>
      </c>
    </row>
    <row r="39" spans="1:36" s="181" customFormat="1" ht="141.44999999999999" x14ac:dyDescent="0.75">
      <c r="A39" s="264">
        <v>3</v>
      </c>
      <c r="B39" s="229" t="str">
        <f>IFERROR(IF(INDEX('Impact Indicators - Section B'!B$9:B$25,MATCH('Print View'!$A39,'Impact Indicators - Section B'!$A$9:$A$25,0))&lt;&gt;0,INDEX('Impact Indicators - Section B'!B$9:B$25,MATCH('Print View'!$A39,'Impact Indicators - Section B'!$A$9:$A$25,0)),""),"")</f>
        <v>HIV I-10(M): Porcentaje de profesionales del sexo que viven con el VIH</v>
      </c>
      <c r="C39" s="229" t="str">
        <f>IFERROR(IF(INDEX('Impact Indicators - Section B'!C$9:C$25,MATCH('Print View'!$A39,'Impact Indicators - Section B'!$A$9:$A$25,0))&lt;&gt;0,INDEX('Impact Indicators - Section B'!C$9:C$25,MATCH('Print View'!$A39,'Impact Indicators - Section B'!$A$9:$A$25,0)),""),"")</f>
        <v/>
      </c>
      <c r="D39" s="229" t="str">
        <f>IFERROR(IF(INDEX('Impact Indicators - Section B'!D$9:D$25,MATCH('Print View'!$A39,'Impact Indicators - Section B'!$A$9:$A$25,0))&lt;&gt;0,INDEX('Impact Indicators - Section B'!D$9:D$25,MATCH('Print View'!$A39,'Impact Indicators - Section B'!$A$9:$A$25,0)),""),"")</f>
        <v>8.2%</v>
      </c>
      <c r="E39" s="229" t="str">
        <f>IFERROR(IF(INDEX('Impact Indicators - Section B'!E$9:E$25,MATCH('Print View'!$A39,'Impact Indicators - Section B'!$A$9:$A$25,0))&lt;&gt;0,INDEX('Impact Indicators - Section B'!E$9:E$25,MATCH('Print View'!$A39,'Impact Indicators - Section B'!$A$9:$A$25,0)),""),"")</f>
        <v>2016</v>
      </c>
      <c r="F39" s="229" t="str">
        <f>IFERROR(IF(INDEX('Impact Indicators - Section B'!F$9:F$25,MATCH('Print View'!$A39,'Impact Indicators - Section B'!$A$9:$A$25,0))&lt;&gt;0,INDEX('Impact Indicators - Section B'!F$9:F$25,MATCH('Print View'!$A39,'Impact Indicators - Section B'!$A$9:$A$25,0)),""),"")</f>
        <v>Estudio de Tamaño Poblacional</v>
      </c>
      <c r="G39" s="229" t="str">
        <f>IFERROR(IF(INDEX('Impact Indicators - Section B'!G$9:G$25,MATCH('Print View'!$A39,'Impact Indicators - Section B'!$A$9:$A$25,0))&lt;&gt;0,INDEX('Impact Indicators - Section B'!G$9:G$25,MATCH('Print View'!$A39,'Impact Indicators - Section B'!$A$9:$A$25,0)),""),"")</f>
        <v>Edad</v>
      </c>
      <c r="H39" s="229" t="str">
        <f>IFERROR(IF(INDEX('Impact Indicators - Section B'!H$9:H$25,MATCH('Print View'!$A39,'Impact Indicators - Section B'!$A$9:$A$25,0))&lt;&gt;0,INDEX('Impact Indicators - Section B'!H$9:H$25,MATCH('Print View'!$A39,'Impact Indicators - Section B'!$A$9:$A$25,0)),""),"")</f>
        <v>Ministry of Health of the Republic of El Salvador</v>
      </c>
      <c r="I39" s="229" t="str">
        <f>IFERROR(IF(INDEX('Impact Indicators - Section B'!O$9:O$25,MATCH('Print View'!H39,'Impact Indicators - Section B'!$A$9:$A$25,0))&lt;&gt;0,INDEX('Impact Indicators - Section B'!O$9:O$25,MATCH('Print View'!$A39,'Impact Indicators - Section B'!$A$9:$A$25,0)),""),"")</f>
        <v/>
      </c>
      <c r="J39" s="239"/>
      <c r="K39" s="240"/>
      <c r="L39" s="240"/>
      <c r="M39" s="240"/>
      <c r="N39" s="241"/>
      <c r="O39" s="239"/>
      <c r="P39" s="240"/>
      <c r="Q39" s="240"/>
      <c r="R39" s="240"/>
      <c r="S39" s="241"/>
      <c r="T39" s="239"/>
      <c r="U39" s="240"/>
      <c r="V39" s="240"/>
      <c r="W39" s="240"/>
      <c r="X39" s="242"/>
      <c r="Y39" s="243"/>
      <c r="Z39" s="240"/>
      <c r="AA39" s="240"/>
      <c r="AB39" s="240"/>
      <c r="AC39" s="244"/>
      <c r="AD39" s="239"/>
      <c r="AE39" s="240"/>
      <c r="AF39" s="240"/>
      <c r="AG39" s="245"/>
      <c r="AH39" s="246"/>
      <c r="AI39" s="237"/>
      <c r="AJ39" s="238" t="str">
        <f>IFERROR(IF(INDEX('Impact Indicators - Section B'!P$9:P$25,MATCH('Print View'!H39,'Impact Indicators - Section B'!$A$9:$A$25,0))&lt;&gt;0,INDEX('Impact Indicators - Section B'!P$9:P$25,MATCH('Print View'!$A39,'Impact Indicators - Section B'!$A$9:$A$25,0)),""),"")</f>
        <v/>
      </c>
    </row>
    <row r="40" spans="1:36" s="181" customFormat="1" ht="28.3" x14ac:dyDescent="0.75">
      <c r="A40" s="264">
        <v>4</v>
      </c>
      <c r="B40" s="265" t="str">
        <f>IFERROR(IF(INDEX('Impact Indicators - Section B'!B$9:B$25,MATCH('Print View'!$A40,'Impact Indicators - Section B'!$A$9:$A$25,0))&lt;&gt;0,INDEX('Impact Indicators - Section B'!B$9:B$25,MATCH('Print View'!$A40,'Impact Indicators - Section B'!$A$9:$A$25,0)),""),"")</f>
        <v/>
      </c>
      <c r="C40" s="265" t="str">
        <f>IFERROR(IF(INDEX('Impact Indicators - Section B'!C$9:C$25,MATCH('Print View'!$A40,'Impact Indicators - Section B'!$A$9:$A$25,0))&lt;&gt;0,INDEX('Impact Indicators - Section B'!C$9:C$25,MATCH('Print View'!$A40,'Impact Indicators - Section B'!$A$9:$A$25,0)),""),"")</f>
        <v/>
      </c>
      <c r="D40" s="265" t="str">
        <f>IFERROR(IF(INDEX('Impact Indicators - Section B'!D$9:D$25,MATCH('Print View'!$A40,'Impact Indicators - Section B'!$A$9:$A$25,0))&lt;&gt;0,INDEX('Impact Indicators - Section B'!D$9:D$25,MATCH('Print View'!$A40,'Impact Indicators - Section B'!$A$9:$A$25,0)),""),"")</f>
        <v/>
      </c>
      <c r="E40" s="265" t="str">
        <f>IFERROR(IF(INDEX('Impact Indicators - Section B'!E$9:E$25,MATCH('Print View'!$A40,'Impact Indicators - Section B'!$A$9:$A$25,0))&lt;&gt;0,INDEX('Impact Indicators - Section B'!E$9:E$25,MATCH('Print View'!$A40,'Impact Indicators - Section B'!$A$9:$A$25,0)),""),"")</f>
        <v/>
      </c>
      <c r="F40" s="265" t="str">
        <f>IFERROR(IF(INDEX('Impact Indicators - Section B'!F$9:F$25,MATCH('Print View'!$A40,'Impact Indicators - Section B'!$A$9:$A$25,0))&lt;&gt;0,INDEX('Impact Indicators - Section B'!F$9:F$25,MATCH('Print View'!$A40,'Impact Indicators - Section B'!$A$9:$A$25,0)),""),"")</f>
        <v/>
      </c>
      <c r="G40" s="265" t="str">
        <f>IFERROR(IF(INDEX('Impact Indicators - Section B'!G$9:G$25,MATCH('Print View'!$A40,'Impact Indicators - Section B'!$A$9:$A$25,0))&lt;&gt;0,INDEX('Impact Indicators - Section B'!G$9:G$25,MATCH('Print View'!$A40,'Impact Indicators - Section B'!$A$9:$A$25,0)),""),"")</f>
        <v/>
      </c>
      <c r="H40" s="265" t="str">
        <f>IFERROR(IF(INDEX('Impact Indicators - Section B'!H$9:H$25,MATCH('Print View'!$A40,'Impact Indicators - Section B'!$A$9:$A$25,0))&lt;&gt;0,INDEX('Impact Indicators - Section B'!H$9:H$25,MATCH('Print View'!$A40,'Impact Indicators - Section B'!$A$9:$A$25,0)),""),"")</f>
        <v/>
      </c>
      <c r="I40" s="265" t="str">
        <f>IFERROR(IF(INDEX('Impact Indicators - Section B'!O$9:O$25,MATCH('Print View'!H40,'Impact Indicators - Section B'!$A$9:$A$25,0))&lt;&gt;0,INDEX('Impact Indicators - Section B'!O$9:O$25,MATCH('Print View'!$A40,'Impact Indicators - Section B'!$A$9:$A$25,0)),""),"")</f>
        <v/>
      </c>
      <c r="J40" s="266"/>
      <c r="K40" s="267"/>
      <c r="L40" s="267"/>
      <c r="M40" s="267"/>
      <c r="N40" s="268"/>
      <c r="O40" s="266"/>
      <c r="P40" s="267"/>
      <c r="Q40" s="267"/>
      <c r="R40" s="267"/>
      <c r="S40" s="268"/>
      <c r="T40" s="266"/>
      <c r="U40" s="267"/>
      <c r="V40" s="267"/>
      <c r="W40" s="267"/>
      <c r="X40" s="269"/>
      <c r="Y40" s="270"/>
      <c r="Z40" s="267"/>
      <c r="AA40" s="267"/>
      <c r="AB40" s="267"/>
      <c r="AC40" s="271"/>
      <c r="AD40" s="266"/>
      <c r="AE40" s="267"/>
      <c r="AF40" s="267"/>
      <c r="AG40" s="272"/>
      <c r="AH40" s="273"/>
      <c r="AI40" s="237"/>
      <c r="AJ40" s="274" t="str">
        <f>IFERROR(IF(INDEX('Impact Indicators - Section B'!P$9:P$25,MATCH('Print View'!H40,'Impact Indicators - Section B'!$A$9:$A$25,0))&lt;&gt;0,INDEX('Impact Indicators - Section B'!P$9:P$25,MATCH('Print View'!$A40,'Impact Indicators - Section B'!$A$9:$A$25,0)),""),"")</f>
        <v/>
      </c>
    </row>
    <row r="41" spans="1:36" s="181" customFormat="1" ht="28.3" x14ac:dyDescent="0.75">
      <c r="A41" s="264">
        <v>5</v>
      </c>
      <c r="B41" s="229" t="str">
        <f>IFERROR(IF(INDEX('Impact Indicators - Section B'!B$9:B$25,MATCH('Print View'!$A41,'Impact Indicators - Section B'!$A$9:$A$25,0))&lt;&gt;0,INDEX('Impact Indicators - Section B'!B$9:B$25,MATCH('Print View'!$A41,'Impact Indicators - Section B'!$A$9:$A$25,0)),""),"")</f>
        <v/>
      </c>
      <c r="C41" s="229" t="str">
        <f>IFERROR(IF(INDEX('Impact Indicators - Section B'!C$9:C$25,MATCH('Print View'!$A41,'Impact Indicators - Section B'!$A$9:$A$25,0))&lt;&gt;0,INDEX('Impact Indicators - Section B'!C$9:C$25,MATCH('Print View'!$A41,'Impact Indicators - Section B'!$A$9:$A$25,0)),""),"")</f>
        <v/>
      </c>
      <c r="D41" s="229" t="str">
        <f>IFERROR(IF(INDEX('Impact Indicators - Section B'!D$9:D$25,MATCH('Print View'!$A41,'Impact Indicators - Section B'!$A$9:$A$25,0))&lt;&gt;0,INDEX('Impact Indicators - Section B'!D$9:D$25,MATCH('Print View'!$A41,'Impact Indicators - Section B'!$A$9:$A$25,0)),""),"")</f>
        <v/>
      </c>
      <c r="E41" s="229" t="str">
        <f>IFERROR(IF(INDEX('Impact Indicators - Section B'!E$9:E$25,MATCH('Print View'!$A41,'Impact Indicators - Section B'!$A$9:$A$25,0))&lt;&gt;0,INDEX('Impact Indicators - Section B'!E$9:E$25,MATCH('Print View'!$A41,'Impact Indicators - Section B'!$A$9:$A$25,0)),""),"")</f>
        <v/>
      </c>
      <c r="F41" s="229" t="str">
        <f>IFERROR(IF(INDEX('Impact Indicators - Section B'!F$9:F$25,MATCH('Print View'!$A41,'Impact Indicators - Section B'!$A$9:$A$25,0))&lt;&gt;0,INDEX('Impact Indicators - Section B'!F$9:F$25,MATCH('Print View'!$A41,'Impact Indicators - Section B'!$A$9:$A$25,0)),""),"")</f>
        <v/>
      </c>
      <c r="G41" s="229" t="str">
        <f>IFERROR(IF(INDEX('Impact Indicators - Section B'!G$9:G$25,MATCH('Print View'!$A41,'Impact Indicators - Section B'!$A$9:$A$25,0))&lt;&gt;0,INDEX('Impact Indicators - Section B'!G$9:G$25,MATCH('Print View'!$A41,'Impact Indicators - Section B'!$A$9:$A$25,0)),""),"")</f>
        <v/>
      </c>
      <c r="H41" s="229" t="str">
        <f>IFERROR(IF(INDEX('Impact Indicators - Section B'!H$9:H$25,MATCH('Print View'!$A41,'Impact Indicators - Section B'!$A$9:$A$25,0))&lt;&gt;0,INDEX('Impact Indicators - Section B'!H$9:H$25,MATCH('Print View'!$A41,'Impact Indicators - Section B'!$A$9:$A$25,0)),""),"")</f>
        <v/>
      </c>
      <c r="I41" s="229" t="str">
        <f>IFERROR(IF(INDEX('Impact Indicators - Section B'!O$9:O$25,MATCH('Print View'!H41,'Impact Indicators - Section B'!$A$9:$A$25,0))&lt;&gt;0,INDEX('Impact Indicators - Section B'!O$9:O$25,MATCH('Print View'!$A41,'Impact Indicators - Section B'!$A$9:$A$25,0)),""),"")</f>
        <v/>
      </c>
      <c r="J41" s="239"/>
      <c r="K41" s="240"/>
      <c r="L41" s="240"/>
      <c r="M41" s="240"/>
      <c r="N41" s="241"/>
      <c r="O41" s="239"/>
      <c r="P41" s="240"/>
      <c r="Q41" s="240"/>
      <c r="R41" s="240"/>
      <c r="S41" s="241"/>
      <c r="T41" s="239"/>
      <c r="U41" s="240"/>
      <c r="V41" s="240"/>
      <c r="W41" s="240"/>
      <c r="X41" s="242"/>
      <c r="Y41" s="239"/>
      <c r="Z41" s="240"/>
      <c r="AA41" s="240"/>
      <c r="AB41" s="240"/>
      <c r="AC41" s="244"/>
      <c r="AD41" s="239"/>
      <c r="AE41" s="240"/>
      <c r="AF41" s="240"/>
      <c r="AG41" s="245"/>
      <c r="AH41" s="246"/>
      <c r="AI41" s="237"/>
      <c r="AJ41" s="238" t="str">
        <f>IFERROR(IF(INDEX('Impact Indicators - Section B'!P$9:P$25,MATCH('Print View'!H41,'Impact Indicators - Section B'!$A$9:$A$25,0))&lt;&gt;0,INDEX('Impact Indicators - Section B'!P$9:P$25,MATCH('Print View'!$A41,'Impact Indicators - Section B'!$A$9:$A$25,0)),""),"")</f>
        <v/>
      </c>
    </row>
    <row r="42" spans="1:36" s="181" customFormat="1" ht="28.3" x14ac:dyDescent="0.75">
      <c r="A42" s="263">
        <v>6</v>
      </c>
      <c r="B42" s="265" t="str">
        <f>IFERROR(IF(INDEX('Impact Indicators - Section B'!B$9:B$25,MATCH('Print View'!$A42,'Impact Indicators - Section B'!$A$9:$A$25,0))&lt;&gt;0,INDEX('Impact Indicators - Section B'!B$9:B$25,MATCH('Print View'!$A42,'Impact Indicators - Section B'!$A$9:$A$25,0)),""),"")</f>
        <v/>
      </c>
      <c r="C42" s="265" t="str">
        <f>IFERROR(IF(INDEX('Impact Indicators - Section B'!C$9:C$25,MATCH('Print View'!$A42,'Impact Indicators - Section B'!$A$9:$A$25,0))&lt;&gt;0,INDEX('Impact Indicators - Section B'!C$9:C$25,MATCH('Print View'!$A42,'Impact Indicators - Section B'!$A$9:$A$25,0)),""),"")</f>
        <v/>
      </c>
      <c r="D42" s="265" t="str">
        <f>IFERROR(IF(INDEX('Impact Indicators - Section B'!D$9:D$25,MATCH('Print View'!$A42,'Impact Indicators - Section B'!$A$9:$A$25,0))&lt;&gt;0,INDEX('Impact Indicators - Section B'!D$9:D$25,MATCH('Print View'!$A42,'Impact Indicators - Section B'!$A$9:$A$25,0)),""),"")</f>
        <v/>
      </c>
      <c r="E42" s="265" t="str">
        <f>IFERROR(IF(INDEX('Impact Indicators - Section B'!E$9:E$25,MATCH('Print View'!$A42,'Impact Indicators - Section B'!$A$9:$A$25,0))&lt;&gt;0,INDEX('Impact Indicators - Section B'!E$9:E$25,MATCH('Print View'!$A42,'Impact Indicators - Section B'!$A$9:$A$25,0)),""),"")</f>
        <v/>
      </c>
      <c r="F42" s="265" t="str">
        <f>IFERROR(IF(INDEX('Impact Indicators - Section B'!F$9:F$25,MATCH('Print View'!$A42,'Impact Indicators - Section B'!$A$9:$A$25,0))&lt;&gt;0,INDEX('Impact Indicators - Section B'!F$9:F$25,MATCH('Print View'!$A42,'Impact Indicators - Section B'!$A$9:$A$25,0)),""),"")</f>
        <v/>
      </c>
      <c r="G42" s="265" t="str">
        <f>IFERROR(IF(INDEX('Impact Indicators - Section B'!G$9:G$25,MATCH('Print View'!$A42,'Impact Indicators - Section B'!$A$9:$A$25,0))&lt;&gt;0,INDEX('Impact Indicators - Section B'!G$9:G$25,MATCH('Print View'!$A42,'Impact Indicators - Section B'!$A$9:$A$25,0)),""),"")</f>
        <v/>
      </c>
      <c r="H42" s="265" t="str">
        <f>IFERROR(IF(INDEX('Impact Indicators - Section B'!H$9:H$25,MATCH('Print View'!$A42,'Impact Indicators - Section B'!$A$9:$A$25,0))&lt;&gt;0,INDEX('Impact Indicators - Section B'!H$9:H$25,MATCH('Print View'!$A42,'Impact Indicators - Section B'!$A$9:$A$25,0)),""),"")</f>
        <v/>
      </c>
      <c r="I42" s="265" t="str">
        <f>IFERROR(IF(INDEX('Impact Indicators - Section B'!O$9:O$25,MATCH('Print View'!H42,'Impact Indicators - Section B'!$A$9:$A$25,0))&lt;&gt;0,INDEX('Impact Indicators - Section B'!O$9:O$25,MATCH('Print View'!$A42,'Impact Indicators - Section B'!$A$9:$A$25,0)),""),"")</f>
        <v/>
      </c>
      <c r="J42" s="266"/>
      <c r="K42" s="267"/>
      <c r="L42" s="267"/>
      <c r="M42" s="267"/>
      <c r="N42" s="268"/>
      <c r="O42" s="266"/>
      <c r="P42" s="267"/>
      <c r="Q42" s="267"/>
      <c r="R42" s="267"/>
      <c r="S42" s="268"/>
      <c r="T42" s="266"/>
      <c r="U42" s="267"/>
      <c r="V42" s="267"/>
      <c r="W42" s="267"/>
      <c r="X42" s="269"/>
      <c r="Y42" s="266"/>
      <c r="Z42" s="267"/>
      <c r="AA42" s="267"/>
      <c r="AB42" s="267"/>
      <c r="AC42" s="271"/>
      <c r="AD42" s="266"/>
      <c r="AE42" s="267"/>
      <c r="AF42" s="267"/>
      <c r="AG42" s="272"/>
      <c r="AH42" s="273"/>
      <c r="AI42" s="237"/>
      <c r="AJ42" s="274" t="str">
        <f>IFERROR(IF(INDEX('Impact Indicators - Section B'!P$9:P$25,MATCH('Print View'!H42,'Impact Indicators - Section B'!$A$9:$A$25,0))&lt;&gt;0,INDEX('Impact Indicators - Section B'!P$9:P$25,MATCH('Print View'!$A42,'Impact Indicators - Section B'!$A$9:$A$25,0)),""),"")</f>
        <v/>
      </c>
    </row>
    <row r="43" spans="1:36" s="181" customFormat="1" ht="28.3" x14ac:dyDescent="0.75">
      <c r="A43" s="264">
        <v>7</v>
      </c>
      <c r="B43" s="229" t="str">
        <f>IFERROR(IF(INDEX('Impact Indicators - Section B'!B$9:B$25,MATCH('Print View'!$A43,'Impact Indicators - Section B'!$A$9:$A$25,0))&lt;&gt;0,INDEX('Impact Indicators - Section B'!B$9:B$25,MATCH('Print View'!$A43,'Impact Indicators - Section B'!$A$9:$A$25,0)),""),"")</f>
        <v/>
      </c>
      <c r="C43" s="229" t="str">
        <f>IFERROR(IF(INDEX('Impact Indicators - Section B'!C$9:C$25,MATCH('Print View'!$A43,'Impact Indicators - Section B'!$A$9:$A$25,0))&lt;&gt;0,INDEX('Impact Indicators - Section B'!C$9:C$25,MATCH('Print View'!$A43,'Impact Indicators - Section B'!$A$9:$A$25,0)),""),"")</f>
        <v/>
      </c>
      <c r="D43" s="229" t="str">
        <f>IFERROR(IF(INDEX('Impact Indicators - Section B'!D$9:D$25,MATCH('Print View'!$A43,'Impact Indicators - Section B'!$A$9:$A$25,0))&lt;&gt;0,INDEX('Impact Indicators - Section B'!D$9:D$25,MATCH('Print View'!$A43,'Impact Indicators - Section B'!$A$9:$A$25,0)),""),"")</f>
        <v/>
      </c>
      <c r="E43" s="229" t="str">
        <f>IFERROR(IF(INDEX('Impact Indicators - Section B'!E$9:E$25,MATCH('Print View'!$A43,'Impact Indicators - Section B'!$A$9:$A$25,0))&lt;&gt;0,INDEX('Impact Indicators - Section B'!E$9:E$25,MATCH('Print View'!$A43,'Impact Indicators - Section B'!$A$9:$A$25,0)),""),"")</f>
        <v/>
      </c>
      <c r="F43" s="229" t="str">
        <f>IFERROR(IF(INDEX('Impact Indicators - Section B'!F$9:F$25,MATCH('Print View'!$A43,'Impact Indicators - Section B'!$A$9:$A$25,0))&lt;&gt;0,INDEX('Impact Indicators - Section B'!F$9:F$25,MATCH('Print View'!$A43,'Impact Indicators - Section B'!$A$9:$A$25,0)),""),"")</f>
        <v/>
      </c>
      <c r="G43" s="229" t="str">
        <f>IFERROR(IF(INDEX('Impact Indicators - Section B'!G$9:G$25,MATCH('Print View'!$A43,'Impact Indicators - Section B'!$A$9:$A$25,0))&lt;&gt;0,INDEX('Impact Indicators - Section B'!G$9:G$25,MATCH('Print View'!$A43,'Impact Indicators - Section B'!$A$9:$A$25,0)),""),"")</f>
        <v/>
      </c>
      <c r="H43" s="229" t="str">
        <f>IFERROR(IF(INDEX('Impact Indicators - Section B'!H$9:H$25,MATCH('Print View'!$A43,'Impact Indicators - Section B'!$A$9:$A$25,0))&lt;&gt;0,INDEX('Impact Indicators - Section B'!H$9:H$25,MATCH('Print View'!$A43,'Impact Indicators - Section B'!$A$9:$A$25,0)),""),"")</f>
        <v/>
      </c>
      <c r="I43" s="229" t="str">
        <f>IFERROR(IF(INDEX('Impact Indicators - Section B'!O$9:O$25,MATCH('Print View'!H43,'Impact Indicators - Section B'!$A$9:$A$25,0))&lt;&gt;0,INDEX('Impact Indicators - Section B'!O$9:O$25,MATCH('Print View'!$A43,'Impact Indicators - Section B'!$A$9:$A$25,0)),""),"")</f>
        <v/>
      </c>
      <c r="J43" s="239"/>
      <c r="K43" s="240"/>
      <c r="L43" s="240"/>
      <c r="M43" s="240"/>
      <c r="N43" s="241"/>
      <c r="O43" s="239"/>
      <c r="P43" s="240"/>
      <c r="Q43" s="240"/>
      <c r="R43" s="240"/>
      <c r="S43" s="241"/>
      <c r="T43" s="239"/>
      <c r="U43" s="240"/>
      <c r="V43" s="240"/>
      <c r="W43" s="240"/>
      <c r="X43" s="242"/>
      <c r="Y43" s="239"/>
      <c r="Z43" s="240"/>
      <c r="AA43" s="240"/>
      <c r="AB43" s="240"/>
      <c r="AC43" s="244"/>
      <c r="AD43" s="239"/>
      <c r="AE43" s="240"/>
      <c r="AF43" s="240"/>
      <c r="AG43" s="245"/>
      <c r="AH43" s="246"/>
      <c r="AI43" s="237"/>
      <c r="AJ43" s="238" t="str">
        <f>IFERROR(IF(INDEX('Impact Indicators - Section B'!P$9:P$25,MATCH('Print View'!H43,'Impact Indicators - Section B'!$A$9:$A$25,0))&lt;&gt;0,INDEX('Impact Indicators - Section B'!P$9:P$25,MATCH('Print View'!$A43,'Impact Indicators - Section B'!$A$9:$A$25,0)),""),"")</f>
        <v/>
      </c>
    </row>
    <row r="44" spans="1:36" s="181" customFormat="1" ht="28.3" x14ac:dyDescent="0.75">
      <c r="A44" s="264">
        <v>8</v>
      </c>
      <c r="B44" s="265" t="str">
        <f>IFERROR(IF(INDEX('Impact Indicators - Section B'!B$9:B$25,MATCH('Print View'!$A44,'Impact Indicators - Section B'!$A$9:$A$25,0))&lt;&gt;0,INDEX('Impact Indicators - Section B'!B$9:B$25,MATCH('Print View'!$A44,'Impact Indicators - Section B'!$A$9:$A$25,0)),""),"")</f>
        <v/>
      </c>
      <c r="C44" s="265" t="str">
        <f>IFERROR(IF(INDEX('Impact Indicators - Section B'!C$9:C$25,MATCH('Print View'!$A44,'Impact Indicators - Section B'!$A$9:$A$25,0))&lt;&gt;0,INDEX('Impact Indicators - Section B'!C$9:C$25,MATCH('Print View'!$A44,'Impact Indicators - Section B'!$A$9:$A$25,0)),""),"")</f>
        <v/>
      </c>
      <c r="D44" s="265" t="str">
        <f>IFERROR(IF(INDEX('Impact Indicators - Section B'!D$9:D$25,MATCH('Print View'!$A44,'Impact Indicators - Section B'!$A$9:$A$25,0))&lt;&gt;0,INDEX('Impact Indicators - Section B'!D$9:D$25,MATCH('Print View'!$A44,'Impact Indicators - Section B'!$A$9:$A$25,0)),""),"")</f>
        <v/>
      </c>
      <c r="E44" s="265" t="str">
        <f>IFERROR(IF(INDEX('Impact Indicators - Section B'!E$9:E$25,MATCH('Print View'!$A44,'Impact Indicators - Section B'!$A$9:$A$25,0))&lt;&gt;0,INDEX('Impact Indicators - Section B'!E$9:E$25,MATCH('Print View'!$A44,'Impact Indicators - Section B'!$A$9:$A$25,0)),""),"")</f>
        <v/>
      </c>
      <c r="F44" s="265" t="str">
        <f>IFERROR(IF(INDEX('Impact Indicators - Section B'!F$9:F$25,MATCH('Print View'!$A44,'Impact Indicators - Section B'!$A$9:$A$25,0))&lt;&gt;0,INDEX('Impact Indicators - Section B'!F$9:F$25,MATCH('Print View'!$A44,'Impact Indicators - Section B'!$A$9:$A$25,0)),""),"")</f>
        <v/>
      </c>
      <c r="G44" s="265" t="str">
        <f>IFERROR(IF(INDEX('Impact Indicators - Section B'!G$9:G$25,MATCH('Print View'!$A44,'Impact Indicators - Section B'!$A$9:$A$25,0))&lt;&gt;0,INDEX('Impact Indicators - Section B'!G$9:G$25,MATCH('Print View'!$A44,'Impact Indicators - Section B'!$A$9:$A$25,0)),""),"")</f>
        <v/>
      </c>
      <c r="H44" s="265" t="str">
        <f>IFERROR(IF(INDEX('Impact Indicators - Section B'!H$9:H$25,MATCH('Print View'!$A44,'Impact Indicators - Section B'!$A$9:$A$25,0))&lt;&gt;0,INDEX('Impact Indicators - Section B'!H$9:H$25,MATCH('Print View'!$A44,'Impact Indicators - Section B'!$A$9:$A$25,0)),""),"")</f>
        <v/>
      </c>
      <c r="I44" s="265" t="str">
        <f>IFERROR(IF(INDEX('Impact Indicators - Section B'!O$9:O$25,MATCH('Print View'!H44,'Impact Indicators - Section B'!$A$9:$A$25,0))&lt;&gt;0,INDEX('Impact Indicators - Section B'!O$9:O$25,MATCH('Print View'!$A44,'Impact Indicators - Section B'!$A$9:$A$25,0)),""),"")</f>
        <v/>
      </c>
      <c r="J44" s="266"/>
      <c r="K44" s="267"/>
      <c r="L44" s="267"/>
      <c r="M44" s="267"/>
      <c r="N44" s="268"/>
      <c r="O44" s="266"/>
      <c r="P44" s="267"/>
      <c r="Q44" s="267"/>
      <c r="R44" s="267"/>
      <c r="S44" s="268"/>
      <c r="T44" s="266"/>
      <c r="U44" s="267"/>
      <c r="V44" s="267"/>
      <c r="W44" s="267"/>
      <c r="X44" s="269"/>
      <c r="Y44" s="266"/>
      <c r="Z44" s="267"/>
      <c r="AA44" s="267"/>
      <c r="AB44" s="267"/>
      <c r="AC44" s="271"/>
      <c r="AD44" s="266"/>
      <c r="AE44" s="267"/>
      <c r="AF44" s="267"/>
      <c r="AG44" s="272"/>
      <c r="AH44" s="273"/>
      <c r="AI44" s="237"/>
      <c r="AJ44" s="274" t="str">
        <f>IFERROR(IF(INDEX('Impact Indicators - Section B'!P$9:P$25,MATCH('Print View'!H44,'Impact Indicators - Section B'!$A$9:$A$25,0))&lt;&gt;0,INDEX('Impact Indicators - Section B'!P$9:P$25,MATCH('Print View'!$A44,'Impact Indicators - Section B'!$A$9:$A$25,0)),""),"")</f>
        <v/>
      </c>
    </row>
    <row r="45" spans="1:36" s="181" customFormat="1" ht="28.3" x14ac:dyDescent="0.75">
      <c r="A45" s="264">
        <v>9</v>
      </c>
      <c r="B45" s="229" t="str">
        <f>IFERROR(IF(INDEX('Impact Indicators - Section B'!B$9:B$25,MATCH('Print View'!$A45,'Impact Indicators - Section B'!$A$9:$A$25,0))&lt;&gt;0,INDEX('Impact Indicators - Section B'!B$9:B$25,MATCH('Print View'!$A45,'Impact Indicators - Section B'!$A$9:$A$25,0)),""),"")</f>
        <v/>
      </c>
      <c r="C45" s="229" t="str">
        <f>IFERROR(IF(INDEX('Impact Indicators - Section B'!C$9:C$25,MATCH('Print View'!$A45,'Impact Indicators - Section B'!$A$9:$A$25,0))&lt;&gt;0,INDEX('Impact Indicators - Section B'!C$9:C$25,MATCH('Print View'!$A45,'Impact Indicators - Section B'!$A$9:$A$25,0)),""),"")</f>
        <v/>
      </c>
      <c r="D45" s="229" t="str">
        <f>IFERROR(IF(INDEX('Impact Indicators - Section B'!D$9:D$25,MATCH('Print View'!$A45,'Impact Indicators - Section B'!$A$9:$A$25,0))&lt;&gt;0,INDEX('Impact Indicators - Section B'!D$9:D$25,MATCH('Print View'!$A45,'Impact Indicators - Section B'!$A$9:$A$25,0)),""),"")</f>
        <v/>
      </c>
      <c r="E45" s="229" t="str">
        <f>IFERROR(IF(INDEX('Impact Indicators - Section B'!E$9:E$25,MATCH('Print View'!$A45,'Impact Indicators - Section B'!$A$9:$A$25,0))&lt;&gt;0,INDEX('Impact Indicators - Section B'!E$9:E$25,MATCH('Print View'!$A45,'Impact Indicators - Section B'!$A$9:$A$25,0)),""),"")</f>
        <v/>
      </c>
      <c r="F45" s="229" t="str">
        <f>IFERROR(IF(INDEX('Impact Indicators - Section B'!F$9:F$25,MATCH('Print View'!$A45,'Impact Indicators - Section B'!$A$9:$A$25,0))&lt;&gt;0,INDEX('Impact Indicators - Section B'!F$9:F$25,MATCH('Print View'!$A45,'Impact Indicators - Section B'!$A$9:$A$25,0)),""),"")</f>
        <v/>
      </c>
      <c r="G45" s="229" t="str">
        <f>IFERROR(IF(INDEX('Impact Indicators - Section B'!G$9:G$25,MATCH('Print View'!$A45,'Impact Indicators - Section B'!$A$9:$A$25,0))&lt;&gt;0,INDEX('Impact Indicators - Section B'!G$9:G$25,MATCH('Print View'!$A45,'Impact Indicators - Section B'!$A$9:$A$25,0)),""),"")</f>
        <v/>
      </c>
      <c r="H45" s="229" t="str">
        <f>IFERROR(IF(INDEX('Impact Indicators - Section B'!H$9:H$25,MATCH('Print View'!$A45,'Impact Indicators - Section B'!$A$9:$A$25,0))&lt;&gt;0,INDEX('Impact Indicators - Section B'!H$9:H$25,MATCH('Print View'!$A45,'Impact Indicators - Section B'!$A$9:$A$25,0)),""),"")</f>
        <v/>
      </c>
      <c r="I45" s="229" t="str">
        <f>IFERROR(IF(INDEX('Impact Indicators - Section B'!O$9:O$25,MATCH('Print View'!H45,'Impact Indicators - Section B'!$A$9:$A$25,0))&lt;&gt;0,INDEX('Impact Indicators - Section B'!O$9:O$25,MATCH('Print View'!$A45,'Impact Indicators - Section B'!$A$9:$A$25,0)),""),"")</f>
        <v/>
      </c>
      <c r="J45" s="239"/>
      <c r="K45" s="240"/>
      <c r="L45" s="240"/>
      <c r="M45" s="240"/>
      <c r="N45" s="241"/>
      <c r="O45" s="239"/>
      <c r="P45" s="240"/>
      <c r="Q45" s="240"/>
      <c r="R45" s="240"/>
      <c r="S45" s="241"/>
      <c r="T45" s="239"/>
      <c r="U45" s="240"/>
      <c r="V45" s="240"/>
      <c r="W45" s="240"/>
      <c r="X45" s="242"/>
      <c r="Y45" s="239"/>
      <c r="Z45" s="267"/>
      <c r="AA45" s="240"/>
      <c r="AB45" s="240"/>
      <c r="AC45" s="244"/>
      <c r="AD45" s="239"/>
      <c r="AE45" s="240"/>
      <c r="AF45" s="240"/>
      <c r="AG45" s="245"/>
      <c r="AH45" s="246"/>
      <c r="AI45" s="237"/>
      <c r="AJ45" s="238" t="str">
        <f>IFERROR(IF(INDEX('Impact Indicators - Section B'!P$9:P$25,MATCH('Print View'!H45,'Impact Indicators - Section B'!$A$9:$A$25,0))&lt;&gt;0,INDEX('Impact Indicators - Section B'!P$9:P$25,MATCH('Print View'!$A45,'Impact Indicators - Section B'!$A$9:$A$25,0)),""),"")</f>
        <v/>
      </c>
    </row>
    <row r="46" spans="1:36" s="181" customFormat="1" ht="28.3" x14ac:dyDescent="0.75">
      <c r="A46" s="264">
        <v>10</v>
      </c>
      <c r="B46" s="265" t="str">
        <f>IFERROR(IF(INDEX('Impact Indicators - Section B'!B$9:B$25,MATCH('Print View'!$A46,'Impact Indicators - Section B'!$A$9:$A$25,0))&lt;&gt;0,INDEX('Impact Indicators - Section B'!B$9:B$25,MATCH('Print View'!$A46,'Impact Indicators - Section B'!$A$9:$A$25,0)),""),"")</f>
        <v/>
      </c>
      <c r="C46" s="265" t="str">
        <f>IFERROR(IF(INDEX('Impact Indicators - Section B'!C$9:C$25,MATCH('Print View'!$A46,'Impact Indicators - Section B'!$A$9:$A$25,0))&lt;&gt;0,INDEX('Impact Indicators - Section B'!C$9:C$25,MATCH('Print View'!$A46,'Impact Indicators - Section B'!$A$9:$A$25,0)),""),"")</f>
        <v/>
      </c>
      <c r="D46" s="265" t="str">
        <f>IFERROR(IF(INDEX('Impact Indicators - Section B'!D$9:D$25,MATCH('Print View'!$A46,'Impact Indicators - Section B'!$A$9:$A$25,0))&lt;&gt;0,INDEX('Impact Indicators - Section B'!D$9:D$25,MATCH('Print View'!$A46,'Impact Indicators - Section B'!$A$9:$A$25,0)),""),"")</f>
        <v/>
      </c>
      <c r="E46" s="265" t="str">
        <f>IFERROR(IF(INDEX('Impact Indicators - Section B'!E$9:E$25,MATCH('Print View'!$A46,'Impact Indicators - Section B'!$A$9:$A$25,0))&lt;&gt;0,INDEX('Impact Indicators - Section B'!E$9:E$25,MATCH('Print View'!$A46,'Impact Indicators - Section B'!$A$9:$A$25,0)),""),"")</f>
        <v/>
      </c>
      <c r="F46" s="265" t="str">
        <f>IFERROR(IF(INDEX('Impact Indicators - Section B'!F$9:F$25,MATCH('Print View'!$A46,'Impact Indicators - Section B'!$A$9:$A$25,0))&lt;&gt;0,INDEX('Impact Indicators - Section B'!F$9:F$25,MATCH('Print View'!$A46,'Impact Indicators - Section B'!$A$9:$A$25,0)),""),"")</f>
        <v/>
      </c>
      <c r="G46" s="265" t="str">
        <f>IFERROR(IF(INDEX('Impact Indicators - Section B'!G$9:G$25,MATCH('Print View'!$A46,'Impact Indicators - Section B'!$A$9:$A$25,0))&lt;&gt;0,INDEX('Impact Indicators - Section B'!G$9:G$25,MATCH('Print View'!$A46,'Impact Indicators - Section B'!$A$9:$A$25,0)),""),"")</f>
        <v/>
      </c>
      <c r="H46" s="265" t="str">
        <f>IFERROR(IF(INDEX('Impact Indicators - Section B'!H$9:H$25,MATCH('Print View'!$A46,'Impact Indicators - Section B'!$A$9:$A$25,0))&lt;&gt;0,INDEX('Impact Indicators - Section B'!H$9:H$25,MATCH('Print View'!$A46,'Impact Indicators - Section B'!$A$9:$A$25,0)),""),"")</f>
        <v/>
      </c>
      <c r="I46" s="265" t="str">
        <f>IFERROR(IF(INDEX('Impact Indicators - Section B'!O$9:O$25,MATCH('Print View'!H46,'Impact Indicators - Section B'!$A$9:$A$25,0))&lt;&gt;0,INDEX('Impact Indicators - Section B'!O$9:O$25,MATCH('Print View'!$A46,'Impact Indicators - Section B'!$A$9:$A$25,0)),""),"")</f>
        <v/>
      </c>
      <c r="J46" s="266"/>
      <c r="K46" s="267"/>
      <c r="L46" s="267"/>
      <c r="M46" s="267"/>
      <c r="N46" s="268"/>
      <c r="O46" s="266"/>
      <c r="P46" s="267"/>
      <c r="Q46" s="267"/>
      <c r="R46" s="267"/>
      <c r="S46" s="268"/>
      <c r="T46" s="266"/>
      <c r="U46" s="267"/>
      <c r="V46" s="267"/>
      <c r="W46" s="267"/>
      <c r="X46" s="269"/>
      <c r="Y46" s="266"/>
      <c r="Z46" s="267"/>
      <c r="AA46" s="267"/>
      <c r="AB46" s="267"/>
      <c r="AC46" s="271"/>
      <c r="AD46" s="266"/>
      <c r="AE46" s="267"/>
      <c r="AF46" s="267"/>
      <c r="AG46" s="272"/>
      <c r="AH46" s="273"/>
      <c r="AI46" s="237"/>
      <c r="AJ46" s="274" t="str">
        <f>IFERROR(IF(INDEX('Impact Indicators - Section B'!P$9:P$25,MATCH('Print View'!H46,'Impact Indicators - Section B'!$A$9:$A$25,0))&lt;&gt;0,INDEX('Impact Indicators - Section B'!P$9:P$25,MATCH('Print View'!$A46,'Impact Indicators - Section B'!$A$9:$A$25,0)),""),"")</f>
        <v/>
      </c>
    </row>
    <row r="47" spans="1:36" s="181" customFormat="1" ht="28.3" x14ac:dyDescent="0.75">
      <c r="A47" s="263">
        <v>11</v>
      </c>
      <c r="B47" s="229" t="str">
        <f>IFERROR(IF(INDEX('Impact Indicators - Section B'!B$9:B$25,MATCH('Print View'!$A47,'Impact Indicators - Section B'!$A$9:$A$25,0))&lt;&gt;0,INDEX('Impact Indicators - Section B'!B$9:B$25,MATCH('Print View'!$A47,'Impact Indicators - Section B'!$A$9:$A$25,0)),""),"")</f>
        <v/>
      </c>
      <c r="C47" s="229" t="str">
        <f>IFERROR(IF(INDEX('Impact Indicators - Section B'!C$9:C$25,MATCH('Print View'!$A47,'Impact Indicators - Section B'!$A$9:$A$25,0))&lt;&gt;0,INDEX('Impact Indicators - Section B'!C$9:C$25,MATCH('Print View'!$A47,'Impact Indicators - Section B'!$A$9:$A$25,0)),""),"")</f>
        <v/>
      </c>
      <c r="D47" s="229" t="str">
        <f>IFERROR(IF(INDEX('Impact Indicators - Section B'!D$9:D$25,MATCH('Print View'!$A47,'Impact Indicators - Section B'!$A$9:$A$25,0))&lt;&gt;0,INDEX('Impact Indicators - Section B'!D$9:D$25,MATCH('Print View'!$A47,'Impact Indicators - Section B'!$A$9:$A$25,0)),""),"")</f>
        <v/>
      </c>
      <c r="E47" s="229" t="str">
        <f>IFERROR(IF(INDEX('Impact Indicators - Section B'!E$9:E$25,MATCH('Print View'!$A47,'Impact Indicators - Section B'!$A$9:$A$25,0))&lt;&gt;0,INDEX('Impact Indicators - Section B'!E$9:E$25,MATCH('Print View'!$A47,'Impact Indicators - Section B'!$A$9:$A$25,0)),""),"")</f>
        <v/>
      </c>
      <c r="F47" s="229" t="str">
        <f>IFERROR(IF(INDEX('Impact Indicators - Section B'!F$9:F$25,MATCH('Print View'!$A47,'Impact Indicators - Section B'!$A$9:$A$25,0))&lt;&gt;0,INDEX('Impact Indicators - Section B'!F$9:F$25,MATCH('Print View'!$A47,'Impact Indicators - Section B'!$A$9:$A$25,0)),""),"")</f>
        <v/>
      </c>
      <c r="G47" s="229" t="str">
        <f>IFERROR(IF(INDEX('Impact Indicators - Section B'!G$9:G$25,MATCH('Print View'!$A47,'Impact Indicators - Section B'!$A$9:$A$25,0))&lt;&gt;0,INDEX('Impact Indicators - Section B'!G$9:G$25,MATCH('Print View'!$A47,'Impact Indicators - Section B'!$A$9:$A$25,0)),""),"")</f>
        <v/>
      </c>
      <c r="H47" s="229" t="str">
        <f>IFERROR(IF(INDEX('Impact Indicators - Section B'!H$9:H$25,MATCH('Print View'!$A47,'Impact Indicators - Section B'!$A$9:$A$25,0))&lt;&gt;0,INDEX('Impact Indicators - Section B'!H$9:H$25,MATCH('Print View'!$A47,'Impact Indicators - Section B'!$A$9:$A$25,0)),""),"")</f>
        <v/>
      </c>
      <c r="I47" s="229" t="str">
        <f>IFERROR(IF(INDEX('Impact Indicators - Section B'!O$9:O$25,MATCH('Print View'!H47,'Impact Indicators - Section B'!$A$9:$A$25,0))&lt;&gt;0,INDEX('Impact Indicators - Section B'!O$9:O$25,MATCH('Print View'!$A47,'Impact Indicators - Section B'!$A$9:$A$25,0)),""),"")</f>
        <v/>
      </c>
      <c r="J47" s="239"/>
      <c r="K47" s="240"/>
      <c r="L47" s="240"/>
      <c r="M47" s="240"/>
      <c r="N47" s="241"/>
      <c r="O47" s="239"/>
      <c r="P47" s="240"/>
      <c r="Q47" s="240"/>
      <c r="R47" s="240"/>
      <c r="S47" s="241"/>
      <c r="T47" s="239"/>
      <c r="U47" s="240"/>
      <c r="V47" s="240"/>
      <c r="W47" s="240"/>
      <c r="X47" s="242"/>
      <c r="Y47" s="239"/>
      <c r="Z47" s="240"/>
      <c r="AA47" s="240"/>
      <c r="AB47" s="240"/>
      <c r="AC47" s="244"/>
      <c r="AD47" s="239"/>
      <c r="AE47" s="240"/>
      <c r="AF47" s="240"/>
      <c r="AG47" s="245"/>
      <c r="AH47" s="246"/>
      <c r="AI47" s="237"/>
      <c r="AJ47" s="238" t="str">
        <f>IFERROR(IF(INDEX('Impact Indicators - Section B'!P$9:P$25,MATCH('Print View'!H47,'Impact Indicators - Section B'!$A$9:$A$25,0))&lt;&gt;0,INDEX('Impact Indicators - Section B'!P$9:P$25,MATCH('Print View'!$A47,'Impact Indicators - Section B'!$A$9:$A$25,0)),""),"")</f>
        <v/>
      </c>
    </row>
    <row r="48" spans="1:36" s="181" customFormat="1" ht="28.3" x14ac:dyDescent="0.75">
      <c r="A48" s="264">
        <v>12</v>
      </c>
      <c r="B48" s="265" t="str">
        <f>IFERROR(IF(INDEX('Impact Indicators - Section B'!B$9:B$25,MATCH('Print View'!$A48,'Impact Indicators - Section B'!$A$9:$A$25,0))&lt;&gt;0,INDEX('Impact Indicators - Section B'!B$9:B$25,MATCH('Print View'!$A48,'Impact Indicators - Section B'!$A$9:$A$25,0)),""),"")</f>
        <v/>
      </c>
      <c r="C48" s="265" t="str">
        <f>IFERROR(IF(INDEX('Impact Indicators - Section B'!C$9:C$25,MATCH('Print View'!$A48,'Impact Indicators - Section B'!$A$9:$A$25,0))&lt;&gt;0,INDEX('Impact Indicators - Section B'!C$9:C$25,MATCH('Print View'!$A48,'Impact Indicators - Section B'!$A$9:$A$25,0)),""),"")</f>
        <v/>
      </c>
      <c r="D48" s="265" t="str">
        <f>IFERROR(IF(INDEX('Impact Indicators - Section B'!D$9:D$25,MATCH('Print View'!$A48,'Impact Indicators - Section B'!$A$9:$A$25,0))&lt;&gt;0,INDEX('Impact Indicators - Section B'!D$9:D$25,MATCH('Print View'!$A48,'Impact Indicators - Section B'!$A$9:$A$25,0)),""),"")</f>
        <v/>
      </c>
      <c r="E48" s="265" t="str">
        <f>IFERROR(IF(INDEX('Impact Indicators - Section B'!E$9:E$25,MATCH('Print View'!$A48,'Impact Indicators - Section B'!$A$9:$A$25,0))&lt;&gt;0,INDEX('Impact Indicators - Section B'!E$9:E$25,MATCH('Print View'!$A48,'Impact Indicators - Section B'!$A$9:$A$25,0)),""),"")</f>
        <v/>
      </c>
      <c r="F48" s="265" t="str">
        <f>IFERROR(IF(INDEX('Impact Indicators - Section B'!F$9:F$25,MATCH('Print View'!$A48,'Impact Indicators - Section B'!$A$9:$A$25,0))&lt;&gt;0,INDEX('Impact Indicators - Section B'!F$9:F$25,MATCH('Print View'!$A48,'Impact Indicators - Section B'!$A$9:$A$25,0)),""),"")</f>
        <v/>
      </c>
      <c r="G48" s="265" t="str">
        <f>IFERROR(IF(INDEX('Impact Indicators - Section B'!G$9:G$25,MATCH('Print View'!$A48,'Impact Indicators - Section B'!$A$9:$A$25,0))&lt;&gt;0,INDEX('Impact Indicators - Section B'!G$9:G$25,MATCH('Print View'!$A48,'Impact Indicators - Section B'!$A$9:$A$25,0)),""),"")</f>
        <v/>
      </c>
      <c r="H48" s="265" t="str">
        <f>IFERROR(IF(INDEX('Impact Indicators - Section B'!H$9:H$25,MATCH('Print View'!$A48,'Impact Indicators - Section B'!$A$9:$A$25,0))&lt;&gt;0,INDEX('Impact Indicators - Section B'!H$9:H$25,MATCH('Print View'!$A48,'Impact Indicators - Section B'!$A$9:$A$25,0)),""),"")</f>
        <v/>
      </c>
      <c r="I48" s="265" t="str">
        <f>IFERROR(IF(INDEX('Impact Indicators - Section B'!O$9:O$25,MATCH('Print View'!H48,'Impact Indicators - Section B'!$A$9:$A$25,0))&lt;&gt;0,INDEX('Impact Indicators - Section B'!O$9:O$25,MATCH('Print View'!$A48,'Impact Indicators - Section B'!$A$9:$A$25,0)),""),"")</f>
        <v/>
      </c>
      <c r="J48" s="266"/>
      <c r="K48" s="267"/>
      <c r="L48" s="267"/>
      <c r="M48" s="267"/>
      <c r="N48" s="268"/>
      <c r="O48" s="266"/>
      <c r="P48" s="267"/>
      <c r="Q48" s="267"/>
      <c r="R48" s="267"/>
      <c r="S48" s="268"/>
      <c r="T48" s="266"/>
      <c r="U48" s="267"/>
      <c r="V48" s="267"/>
      <c r="W48" s="267"/>
      <c r="X48" s="269"/>
      <c r="Y48" s="266"/>
      <c r="Z48" s="267"/>
      <c r="AA48" s="267"/>
      <c r="AB48" s="267"/>
      <c r="AC48" s="271"/>
      <c r="AD48" s="266"/>
      <c r="AE48" s="267"/>
      <c r="AF48" s="267"/>
      <c r="AG48" s="272"/>
      <c r="AH48" s="273"/>
      <c r="AI48" s="237"/>
      <c r="AJ48" s="274" t="str">
        <f>IFERROR(IF(INDEX('Impact Indicators - Section B'!P$9:P$25,MATCH('Print View'!H48,'Impact Indicators - Section B'!$A$9:$A$25,0))&lt;&gt;0,INDEX('Impact Indicators - Section B'!P$9:P$25,MATCH('Print View'!$A48,'Impact Indicators - Section B'!$A$9:$A$25,0)),""),"")</f>
        <v/>
      </c>
    </row>
    <row r="49" spans="1:36" s="181" customFormat="1" ht="28.3" x14ac:dyDescent="0.75">
      <c r="A49" s="264">
        <v>13</v>
      </c>
      <c r="B49" s="229" t="str">
        <f>IFERROR(IF(INDEX('Impact Indicators - Section B'!B$9:B$25,MATCH('Print View'!$A49,'Impact Indicators - Section B'!$A$9:$A$25,0))&lt;&gt;0,INDEX('Impact Indicators - Section B'!B$9:B$25,MATCH('Print View'!$A49,'Impact Indicators - Section B'!$A$9:$A$25,0)),""),"")</f>
        <v/>
      </c>
      <c r="C49" s="229" t="str">
        <f>IFERROR(IF(INDEX('Impact Indicators - Section B'!C$9:C$25,MATCH('Print View'!$A49,'Impact Indicators - Section B'!$A$9:$A$25,0))&lt;&gt;0,INDEX('Impact Indicators - Section B'!C$9:C$25,MATCH('Print View'!$A49,'Impact Indicators - Section B'!$A$9:$A$25,0)),""),"")</f>
        <v/>
      </c>
      <c r="D49" s="229" t="str">
        <f>IFERROR(IF(INDEX('Impact Indicators - Section B'!D$9:D$25,MATCH('Print View'!$A49,'Impact Indicators - Section B'!$A$9:$A$25,0))&lt;&gt;0,INDEX('Impact Indicators - Section B'!D$9:D$25,MATCH('Print View'!$A49,'Impact Indicators - Section B'!$A$9:$A$25,0)),""),"")</f>
        <v/>
      </c>
      <c r="E49" s="229" t="str">
        <f>IFERROR(IF(INDEX('Impact Indicators - Section B'!E$9:E$25,MATCH('Print View'!$A49,'Impact Indicators - Section B'!$A$9:$A$25,0))&lt;&gt;0,INDEX('Impact Indicators - Section B'!E$9:E$25,MATCH('Print View'!$A49,'Impact Indicators - Section B'!$A$9:$A$25,0)),""),"")</f>
        <v/>
      </c>
      <c r="F49" s="229" t="str">
        <f>IFERROR(IF(INDEX('Impact Indicators - Section B'!F$9:F$25,MATCH('Print View'!$A49,'Impact Indicators - Section B'!$A$9:$A$25,0))&lt;&gt;0,INDEX('Impact Indicators - Section B'!F$9:F$25,MATCH('Print View'!$A49,'Impact Indicators - Section B'!$A$9:$A$25,0)),""),"")</f>
        <v/>
      </c>
      <c r="G49" s="229" t="str">
        <f>IFERROR(IF(INDEX('Impact Indicators - Section B'!G$9:G$25,MATCH('Print View'!$A49,'Impact Indicators - Section B'!$A$9:$A$25,0))&lt;&gt;0,INDEX('Impact Indicators - Section B'!G$9:G$25,MATCH('Print View'!$A49,'Impact Indicators - Section B'!$A$9:$A$25,0)),""),"")</f>
        <v/>
      </c>
      <c r="H49" s="229" t="str">
        <f>IFERROR(IF(INDEX('Impact Indicators - Section B'!H$9:H$25,MATCH('Print View'!$A49,'Impact Indicators - Section B'!$A$9:$A$25,0))&lt;&gt;0,INDEX('Impact Indicators - Section B'!H$9:H$25,MATCH('Print View'!$A49,'Impact Indicators - Section B'!$A$9:$A$25,0)),""),"")</f>
        <v/>
      </c>
      <c r="I49" s="229" t="str">
        <f>IFERROR(IF(INDEX('Impact Indicators - Section B'!O$9:O$25,MATCH('Print View'!H49,'Impact Indicators - Section B'!$A$9:$A$25,0))&lt;&gt;0,INDEX('Impact Indicators - Section B'!O$9:O$25,MATCH('Print View'!$A49,'Impact Indicators - Section B'!$A$9:$A$25,0)),""),"")</f>
        <v/>
      </c>
      <c r="J49" s="239"/>
      <c r="K49" s="240"/>
      <c r="L49" s="240"/>
      <c r="M49" s="240"/>
      <c r="N49" s="241"/>
      <c r="O49" s="239"/>
      <c r="P49" s="240"/>
      <c r="Q49" s="240"/>
      <c r="R49" s="240"/>
      <c r="S49" s="241"/>
      <c r="T49" s="239"/>
      <c r="U49" s="240"/>
      <c r="V49" s="240"/>
      <c r="W49" s="240"/>
      <c r="X49" s="242"/>
      <c r="Y49" s="239"/>
      <c r="Z49" s="240"/>
      <c r="AA49" s="240"/>
      <c r="AB49" s="240"/>
      <c r="AC49" s="244"/>
      <c r="AD49" s="239"/>
      <c r="AE49" s="240"/>
      <c r="AF49" s="240"/>
      <c r="AG49" s="245"/>
      <c r="AH49" s="246"/>
      <c r="AI49" s="237"/>
      <c r="AJ49" s="238" t="str">
        <f>IFERROR(IF(INDEX('Impact Indicators - Section B'!P$9:P$25,MATCH('Print View'!H49,'Impact Indicators - Section B'!$A$9:$A$25,0))&lt;&gt;0,INDEX('Impact Indicators - Section B'!P$9:P$25,MATCH('Print View'!$A49,'Impact Indicators - Section B'!$A$9:$A$25,0)),""),"")</f>
        <v/>
      </c>
    </row>
    <row r="50" spans="1:36" s="181" customFormat="1" ht="28.3" x14ac:dyDescent="0.75">
      <c r="A50" s="264">
        <v>14</v>
      </c>
      <c r="B50" s="265" t="str">
        <f>IFERROR(IF(INDEX('Impact Indicators - Section B'!B$9:B$25,MATCH('Print View'!$A50,'Impact Indicators - Section B'!$A$9:$A$25,0))&lt;&gt;0,INDEX('Impact Indicators - Section B'!B$9:B$25,MATCH('Print View'!$A50,'Impact Indicators - Section B'!$A$9:$A$25,0)),""),"")</f>
        <v/>
      </c>
      <c r="C50" s="265" t="str">
        <f>IFERROR(IF(INDEX('Impact Indicators - Section B'!C$9:C$25,MATCH('Print View'!$A50,'Impact Indicators - Section B'!$A$9:$A$25,0))&lt;&gt;0,INDEX('Impact Indicators - Section B'!C$9:C$25,MATCH('Print View'!$A50,'Impact Indicators - Section B'!$A$9:$A$25,0)),""),"")</f>
        <v/>
      </c>
      <c r="D50" s="265" t="str">
        <f>IFERROR(IF(INDEX('Impact Indicators - Section B'!D$9:D$25,MATCH('Print View'!$A50,'Impact Indicators - Section B'!$A$9:$A$25,0))&lt;&gt;0,INDEX('Impact Indicators - Section B'!D$9:D$25,MATCH('Print View'!$A50,'Impact Indicators - Section B'!$A$9:$A$25,0)),""),"")</f>
        <v/>
      </c>
      <c r="E50" s="265" t="str">
        <f>IFERROR(IF(INDEX('Impact Indicators - Section B'!E$9:E$25,MATCH('Print View'!$A50,'Impact Indicators - Section B'!$A$9:$A$25,0))&lt;&gt;0,INDEX('Impact Indicators - Section B'!E$9:E$25,MATCH('Print View'!$A50,'Impact Indicators - Section B'!$A$9:$A$25,0)),""),"")</f>
        <v/>
      </c>
      <c r="F50" s="265" t="str">
        <f>IFERROR(IF(INDEX('Impact Indicators - Section B'!F$9:F$25,MATCH('Print View'!$A50,'Impact Indicators - Section B'!$A$9:$A$25,0))&lt;&gt;0,INDEX('Impact Indicators - Section B'!F$9:F$25,MATCH('Print View'!$A50,'Impact Indicators - Section B'!$A$9:$A$25,0)),""),"")</f>
        <v/>
      </c>
      <c r="G50" s="265" t="str">
        <f>IFERROR(IF(INDEX('Impact Indicators - Section B'!G$9:G$25,MATCH('Print View'!$A50,'Impact Indicators - Section B'!$A$9:$A$25,0))&lt;&gt;0,INDEX('Impact Indicators - Section B'!G$9:G$25,MATCH('Print View'!$A50,'Impact Indicators - Section B'!$A$9:$A$25,0)),""),"")</f>
        <v/>
      </c>
      <c r="H50" s="265" t="str">
        <f>IFERROR(IF(INDEX('Impact Indicators - Section B'!H$9:H$25,MATCH('Print View'!$A50,'Impact Indicators - Section B'!$A$9:$A$25,0))&lt;&gt;0,INDEX('Impact Indicators - Section B'!H$9:H$25,MATCH('Print View'!$A50,'Impact Indicators - Section B'!$A$9:$A$25,0)),""),"")</f>
        <v/>
      </c>
      <c r="I50" s="265" t="str">
        <f>IFERROR(IF(INDEX('Impact Indicators - Section B'!O$9:O$25,MATCH('Print View'!H50,'Impact Indicators - Section B'!$A$9:$A$25,0))&lt;&gt;0,INDEX('Impact Indicators - Section B'!O$9:O$25,MATCH('Print View'!$A50,'Impact Indicators - Section B'!$A$9:$A$25,0)),""),"")</f>
        <v/>
      </c>
      <c r="J50" s="266"/>
      <c r="K50" s="267"/>
      <c r="L50" s="267"/>
      <c r="M50" s="267"/>
      <c r="N50" s="268"/>
      <c r="O50" s="266"/>
      <c r="P50" s="267"/>
      <c r="Q50" s="267"/>
      <c r="R50" s="267"/>
      <c r="S50" s="268"/>
      <c r="T50" s="266"/>
      <c r="U50" s="267"/>
      <c r="V50" s="267"/>
      <c r="W50" s="267"/>
      <c r="X50" s="269"/>
      <c r="Y50" s="266"/>
      <c r="Z50" s="267"/>
      <c r="AA50" s="267"/>
      <c r="AB50" s="267"/>
      <c r="AC50" s="271"/>
      <c r="AD50" s="266"/>
      <c r="AE50" s="267"/>
      <c r="AF50" s="267"/>
      <c r="AG50" s="272"/>
      <c r="AH50" s="273"/>
      <c r="AI50" s="237"/>
      <c r="AJ50" s="274" t="str">
        <f>IFERROR(IF(INDEX('Impact Indicators - Section B'!P$9:P$25,MATCH('Print View'!H50,'Impact Indicators - Section B'!$A$9:$A$25,0))&lt;&gt;0,INDEX('Impact Indicators - Section B'!P$9:P$25,MATCH('Print View'!$A50,'Impact Indicators - Section B'!$A$9:$A$25,0)),""),"")</f>
        <v/>
      </c>
    </row>
    <row r="51" spans="1:36" s="181" customFormat="1" ht="28.75" thickBot="1" x14ac:dyDescent="0.8">
      <c r="A51" s="264">
        <v>15</v>
      </c>
      <c r="B51" s="229" t="str">
        <f>IFERROR(IF(INDEX('Impact Indicators - Section B'!B$9:B$25,MATCH('Print View'!$A51,'Impact Indicators - Section B'!$A$9:$A$25,0))&lt;&gt;0,INDEX('Impact Indicators - Section B'!B$9:B$25,MATCH('Print View'!$A51,'Impact Indicators - Section B'!$A$9:$A$25,0)),""),"")</f>
        <v/>
      </c>
      <c r="C51" s="229" t="str">
        <f>IFERROR(IF(INDEX('Impact Indicators - Section B'!C$9:C$25,MATCH('Print View'!$A51,'Impact Indicators - Section B'!$A$9:$A$25,0))&lt;&gt;0,INDEX('Impact Indicators - Section B'!C$9:C$25,MATCH('Print View'!$A51,'Impact Indicators - Section B'!$A$9:$A$25,0)),""),"")</f>
        <v/>
      </c>
      <c r="D51" s="229" t="str">
        <f>IFERROR(IF(INDEX('Impact Indicators - Section B'!D$9:D$25,MATCH('Print View'!$A51,'Impact Indicators - Section B'!$A$9:$A$25,0))&lt;&gt;0,INDEX('Impact Indicators - Section B'!D$9:D$25,MATCH('Print View'!$A51,'Impact Indicators - Section B'!$A$9:$A$25,0)),""),"")</f>
        <v/>
      </c>
      <c r="E51" s="229" t="str">
        <f>IFERROR(IF(INDEX('Impact Indicators - Section B'!E$9:E$25,MATCH('Print View'!$A51,'Impact Indicators - Section B'!$A$9:$A$25,0))&lt;&gt;0,INDEX('Impact Indicators - Section B'!E$9:E$25,MATCH('Print View'!$A51,'Impact Indicators - Section B'!$A$9:$A$25,0)),""),"")</f>
        <v/>
      </c>
      <c r="F51" s="229" t="str">
        <f>IFERROR(IF(INDEX('Impact Indicators - Section B'!F$9:F$25,MATCH('Print View'!$A51,'Impact Indicators - Section B'!$A$9:$A$25,0))&lt;&gt;0,INDEX('Impact Indicators - Section B'!F$9:F$25,MATCH('Print View'!$A51,'Impact Indicators - Section B'!$A$9:$A$25,0)),""),"")</f>
        <v/>
      </c>
      <c r="G51" s="229" t="str">
        <f>IFERROR(IF(INDEX('Impact Indicators - Section B'!G$9:G$25,MATCH('Print View'!$A51,'Impact Indicators - Section B'!$A$9:$A$25,0))&lt;&gt;0,INDEX('Impact Indicators - Section B'!G$9:G$25,MATCH('Print View'!$A51,'Impact Indicators - Section B'!$A$9:$A$25,0)),""),"")</f>
        <v/>
      </c>
      <c r="H51" s="229" t="str">
        <f>IFERROR(IF(INDEX('Impact Indicators - Section B'!H$9:H$25,MATCH('Print View'!$A51,'Impact Indicators - Section B'!$A$9:$A$25,0))&lt;&gt;0,INDEX('Impact Indicators - Section B'!H$9:H$25,MATCH('Print View'!$A51,'Impact Indicators - Section B'!$A$9:$A$25,0)),""),"")</f>
        <v/>
      </c>
      <c r="I51" s="229" t="str">
        <f>IFERROR(IF(INDEX('Impact Indicators - Section B'!O$9:O$25,MATCH('Print View'!H51,'Impact Indicators - Section B'!$A$9:$A$25,0))&lt;&gt;0,INDEX('Impact Indicators - Section B'!O$9:O$25,MATCH('Print View'!$A51,'Impact Indicators - Section B'!$A$9:$A$25,0)),""),"")</f>
        <v/>
      </c>
      <c r="J51" s="247"/>
      <c r="K51" s="248"/>
      <c r="L51" s="248"/>
      <c r="M51" s="248"/>
      <c r="N51" s="249"/>
      <c r="O51" s="247"/>
      <c r="P51" s="248"/>
      <c r="Q51" s="248"/>
      <c r="R51" s="248"/>
      <c r="S51" s="249"/>
      <c r="T51" s="247"/>
      <c r="U51" s="248"/>
      <c r="V51" s="248"/>
      <c r="W51" s="248"/>
      <c r="X51" s="250"/>
      <c r="Y51" s="247"/>
      <c r="Z51" s="248"/>
      <c r="AA51" s="248"/>
      <c r="AB51" s="248"/>
      <c r="AC51" s="251"/>
      <c r="AD51" s="247"/>
      <c r="AE51" s="248"/>
      <c r="AF51" s="248"/>
      <c r="AG51" s="252"/>
      <c r="AH51" s="253"/>
      <c r="AI51" s="254"/>
      <c r="AJ51" s="238" t="str">
        <f>IFERROR(IF(INDEX('Impact Indicators - Section B'!P$9:P$25,MATCH('Print View'!H51,'Impact Indicators - Section B'!$A$9:$A$25,0))&lt;&gt;0,INDEX('Impact Indicators - Section B'!P$9:P$25,MATCH('Print View'!$A51,'Impact Indicators - Section B'!$A$9:$A$25,0)),""),"")</f>
        <v/>
      </c>
    </row>
    <row r="52" spans="1:36" x14ac:dyDescent="0.45">
      <c r="A52" s="138"/>
      <c r="B52" s="138"/>
      <c r="C52" s="138"/>
      <c r="D52" s="138"/>
      <c r="E52" s="138"/>
      <c r="F52" s="138"/>
      <c r="G52" s="138"/>
      <c r="H52" s="138"/>
      <c r="I52" s="138"/>
      <c r="J52" s="138"/>
      <c r="K52" s="138"/>
      <c r="L52" s="138"/>
      <c r="M52" s="138"/>
      <c r="N52" s="148"/>
      <c r="O52" s="138"/>
      <c r="P52" s="138"/>
      <c r="Q52" s="138"/>
      <c r="R52" s="138"/>
      <c r="S52" s="138"/>
      <c r="T52" s="138"/>
      <c r="U52" s="138"/>
      <c r="V52" s="138"/>
      <c r="W52" s="138"/>
      <c r="X52" s="138"/>
      <c r="Y52" s="138"/>
      <c r="Z52" s="138"/>
      <c r="AA52" s="138"/>
      <c r="AB52" s="138"/>
      <c r="AC52" s="138"/>
      <c r="AD52" s="138"/>
      <c r="AE52" s="138"/>
      <c r="AF52" s="138"/>
      <c r="AG52" s="138"/>
      <c r="AH52" s="138"/>
      <c r="AI52" s="138"/>
      <c r="AJ52" s="138"/>
    </row>
    <row r="53" spans="1:36" ht="16.3" thickBot="1" x14ac:dyDescent="0.5">
      <c r="A53" s="138"/>
      <c r="B53" s="138"/>
      <c r="C53" s="138"/>
      <c r="D53" s="138"/>
      <c r="E53" s="138"/>
      <c r="F53" s="138"/>
      <c r="G53" s="138"/>
      <c r="H53" s="138"/>
      <c r="I53" s="138"/>
      <c r="J53" s="138"/>
      <c r="K53" s="138"/>
      <c r="L53" s="138"/>
      <c r="M53" s="138"/>
      <c r="N53" s="148"/>
      <c r="O53" s="138"/>
      <c r="P53" s="138"/>
      <c r="Q53" s="138"/>
      <c r="R53" s="138"/>
      <c r="S53" s="138"/>
      <c r="T53" s="138"/>
      <c r="U53" s="138"/>
      <c r="V53" s="138"/>
      <c r="W53" s="138"/>
      <c r="X53" s="138"/>
      <c r="Y53" s="138"/>
      <c r="Z53" s="138"/>
      <c r="AA53" s="138"/>
      <c r="AB53" s="138"/>
      <c r="AC53" s="138"/>
      <c r="AD53" s="138"/>
      <c r="AE53" s="138"/>
      <c r="AF53" s="138"/>
      <c r="AG53" s="138"/>
      <c r="AH53" s="138"/>
      <c r="AI53" s="138"/>
      <c r="AJ53" s="138"/>
    </row>
    <row r="54" spans="1:36" ht="46.75" thickBot="1" x14ac:dyDescent="0.5">
      <c r="A54" s="628" t="str">
        <f>'Outcome Indicators - Section C'!A8:N8</f>
        <v xml:space="preserve">Indicador de resultados </v>
      </c>
      <c r="B54" s="629"/>
      <c r="C54" s="629"/>
      <c r="D54" s="629"/>
      <c r="E54" s="629"/>
      <c r="F54" s="629"/>
      <c r="G54" s="629"/>
      <c r="H54" s="629"/>
      <c r="I54" s="630"/>
      <c r="J54" s="138"/>
      <c r="K54" s="138"/>
      <c r="L54" s="138"/>
      <c r="M54" s="138"/>
      <c r="N54" s="148"/>
      <c r="O54" s="138"/>
      <c r="P54" s="138"/>
      <c r="Q54" s="138"/>
      <c r="R54" s="138"/>
      <c r="S54" s="138"/>
      <c r="T54" s="138"/>
      <c r="U54" s="138"/>
      <c r="V54" s="138"/>
      <c r="W54" s="138"/>
      <c r="X54" s="138"/>
      <c r="Y54" s="138"/>
      <c r="Z54" s="138"/>
      <c r="AA54" s="138"/>
      <c r="AB54" s="138"/>
      <c r="AC54" s="138"/>
      <c r="AD54" s="138"/>
      <c r="AE54" s="138"/>
      <c r="AF54" s="138"/>
      <c r="AG54" s="138"/>
      <c r="AH54" s="138"/>
      <c r="AI54" s="138"/>
      <c r="AJ54" s="138"/>
    </row>
    <row r="55" spans="1:36" ht="16.3" thickBot="1" x14ac:dyDescent="0.5">
      <c r="A55" s="138"/>
      <c r="B55" s="138"/>
      <c r="C55" s="138"/>
      <c r="D55" s="138"/>
      <c r="E55" s="138"/>
      <c r="F55" s="138"/>
      <c r="G55" s="138"/>
      <c r="H55" s="138"/>
      <c r="I55" s="138"/>
      <c r="J55" s="138"/>
      <c r="K55" s="138"/>
      <c r="L55" s="138"/>
      <c r="M55" s="138"/>
      <c r="N55" s="148"/>
      <c r="O55" s="138"/>
      <c r="P55" s="138"/>
      <c r="Q55" s="138"/>
      <c r="R55" s="138"/>
      <c r="S55" s="138"/>
      <c r="T55" s="138"/>
      <c r="U55" s="138"/>
      <c r="V55" s="138"/>
      <c r="W55" s="138"/>
      <c r="X55" s="138"/>
      <c r="Y55" s="138"/>
      <c r="Z55" s="138"/>
      <c r="AA55" s="138"/>
      <c r="AB55" s="138"/>
      <c r="AC55" s="138"/>
      <c r="AD55" s="138"/>
      <c r="AE55" s="138"/>
      <c r="AF55" s="138"/>
      <c r="AG55" s="138"/>
      <c r="AH55" s="138"/>
      <c r="AI55" s="138"/>
      <c r="AJ55" s="138"/>
    </row>
    <row r="56" spans="1:36" ht="26.25" customHeight="1" thickBot="1" x14ac:dyDescent="0.5">
      <c r="A56" s="645" t="s">
        <v>124</v>
      </c>
      <c r="B56" s="641" t="str">
        <f>'Outcome Indicators - Section C'!B9</f>
        <v>Indicador de resultados estándar</v>
      </c>
      <c r="C56" s="641" t="str">
        <f>'Outcome Indicators - Section C'!C9</f>
        <v>Indicador personalizado</v>
      </c>
      <c r="D56" s="641" t="str">
        <f>'Outcome Indicators - Section C'!D9</f>
        <v>Línea de base valor</v>
      </c>
      <c r="E56" s="641" t="str">
        <f>'Outcome Indicators - Section C'!E9</f>
        <v>Línea de base año</v>
      </c>
      <c r="F56" s="641" t="str">
        <f>'Outcome Indicators - Section C'!F9</f>
        <v>Línea de base año fuente</v>
      </c>
      <c r="G56" s="641" t="str">
        <f>'Outcome Indicators - Section C'!G9</f>
        <v>Desglose requerido</v>
      </c>
      <c r="H56" s="641" t="str">
        <f>'Outcome Indicators - Section C'!H9</f>
        <v>Receptor principales</v>
      </c>
      <c r="I56" s="643">
        <f>'Outcome Indicators - Section C'!O9</f>
        <v>0</v>
      </c>
      <c r="J56" s="683"/>
      <c r="K56" s="684"/>
      <c r="L56" s="684"/>
      <c r="M56" s="684"/>
      <c r="N56" s="685"/>
      <c r="O56" s="683"/>
      <c r="P56" s="684"/>
      <c r="Q56" s="684"/>
      <c r="R56" s="684"/>
      <c r="S56" s="685"/>
      <c r="T56" s="683"/>
      <c r="U56" s="684"/>
      <c r="V56" s="684"/>
      <c r="W56" s="684"/>
      <c r="X56" s="685"/>
      <c r="Y56" s="683"/>
      <c r="Z56" s="684"/>
      <c r="AA56" s="684"/>
      <c r="AB56" s="684"/>
      <c r="AC56" s="685"/>
      <c r="AD56" s="686"/>
      <c r="AE56" s="684"/>
      <c r="AF56" s="684"/>
      <c r="AG56" s="684"/>
      <c r="AH56" s="685"/>
      <c r="AI56" s="188"/>
      <c r="AJ56" s="687">
        <f>'Outcome Indicators - Section C'!P9</f>
        <v>0</v>
      </c>
    </row>
    <row r="57" spans="1:36" ht="288.75" customHeight="1" thickBot="1" x14ac:dyDescent="0.5">
      <c r="A57" s="646"/>
      <c r="B57" s="642"/>
      <c r="C57" s="642"/>
      <c r="D57" s="642"/>
      <c r="E57" s="642"/>
      <c r="F57" s="642"/>
      <c r="G57" s="642"/>
      <c r="H57" s="642"/>
      <c r="I57" s="644"/>
      <c r="J57" s="187" t="str">
        <f>'Outcome Indicators - Section C'!D29</f>
        <v>Meta N#</v>
      </c>
      <c r="K57" s="183" t="str">
        <f>'Outcome Indicators - Section C'!E29</f>
        <v>Meta D#</v>
      </c>
      <c r="L57" s="183" t="str">
        <f>'Outcome Indicators - Section C'!F29</f>
        <v>Meta %</v>
      </c>
      <c r="M57" s="183" t="str">
        <f>'Outcome Indicators - Section C'!G29</f>
        <v>Fecha prevista del informe</v>
      </c>
      <c r="N57" s="184" t="str">
        <f>'Outcome Indicators - Section C'!H29</f>
        <v>Mark if target is TBD?</v>
      </c>
      <c r="O57" s="187" t="str">
        <f>'Outcome Indicators - Section C'!D29</f>
        <v>Meta N#</v>
      </c>
      <c r="P57" s="183" t="str">
        <f>'Outcome Indicators - Section C'!E29</f>
        <v>Meta D#</v>
      </c>
      <c r="Q57" s="183" t="str">
        <f>'Outcome Indicators - Section C'!F29</f>
        <v>Meta %</v>
      </c>
      <c r="R57" s="183" t="str">
        <f>'Outcome Indicators - Section C'!G29</f>
        <v>Fecha prevista del informe</v>
      </c>
      <c r="S57" s="184" t="str">
        <f>'Outcome Indicators - Section C'!H29</f>
        <v>Mark if target is TBD?</v>
      </c>
      <c r="T57" s="187" t="str">
        <f>'Outcome Indicators - Section C'!D29</f>
        <v>Meta N#</v>
      </c>
      <c r="U57" s="183" t="str">
        <f>'Outcome Indicators - Section C'!E29</f>
        <v>Meta D#</v>
      </c>
      <c r="V57" s="183" t="str">
        <f>'Outcome Indicators - Section C'!F29</f>
        <v>Meta %</v>
      </c>
      <c r="W57" s="183" t="str">
        <f>'Outcome Indicators - Section C'!G29</f>
        <v>Fecha prevista del informe</v>
      </c>
      <c r="X57" s="184" t="str">
        <f>'Outcome Indicators - Section C'!H29</f>
        <v>Mark if target is TBD?</v>
      </c>
      <c r="Y57" s="187" t="str">
        <f>'Outcome Indicators - Section C'!D29</f>
        <v>Meta N#</v>
      </c>
      <c r="Z57" s="183" t="str">
        <f>'Outcome Indicators - Section C'!E29</f>
        <v>Meta D#</v>
      </c>
      <c r="AA57" s="183" t="str">
        <f>'Outcome Indicators - Section C'!F29</f>
        <v>Meta %</v>
      </c>
      <c r="AB57" s="183" t="str">
        <f>'Outcome Indicators - Section C'!G29</f>
        <v>Fecha prevista del informe</v>
      </c>
      <c r="AC57" s="184" t="str">
        <f>'Outcome Indicators - Section C'!H29</f>
        <v>Mark if target is TBD?</v>
      </c>
      <c r="AD57" s="182" t="str">
        <f>'Outcome Indicators - Section C'!D29</f>
        <v>Meta N#</v>
      </c>
      <c r="AE57" s="183" t="str">
        <f>'Outcome Indicators - Section C'!E29</f>
        <v>Meta D#</v>
      </c>
      <c r="AF57" s="183" t="str">
        <f>'Outcome Indicators - Section C'!F29</f>
        <v>Meta %</v>
      </c>
      <c r="AG57" s="183" t="str">
        <f>'Outcome Indicators - Section C'!G29</f>
        <v>Fecha prevista del informe</v>
      </c>
      <c r="AH57" s="184" t="str">
        <f>'Outcome Indicators - Section C'!H29</f>
        <v>Mark if target is TBD?</v>
      </c>
      <c r="AI57" s="189"/>
      <c r="AJ57" s="688"/>
    </row>
    <row r="58" spans="1:36" ht="115.75" x14ac:dyDescent="0.45">
      <c r="A58" s="218">
        <v>1</v>
      </c>
      <c r="B58" s="176" t="str">
        <f>IFERROR(IF(INDEX('Outcome Indicators - Section C'!B$10:B$26,MATCH('Print View'!$A58,'Outcome Indicators - Section C'!$A$10:$A$26,0))&lt;&gt;0,INDEX('Outcome Indicators - Section C'!B$10:B$26,MATCH('Print View'!$A58,'Outcome Indicators - Section C'!$A$10:$A$26,0)),""),"")</f>
        <v>HIV O-1(M): Porcentaje de adultos y niños con VIH que se sabe están bajo tratamiento 12 meses después de iniciar tratamiento antirretroviral</v>
      </c>
      <c r="C58" s="176" t="str">
        <f>IFERROR(IF(INDEX('Outcome Indicators - Section C'!C$10:C$26,MATCH('Print View'!$A58,'Outcome Indicators - Section C'!B$10:B$26,0))&lt;&gt;0,INDEX('Outcome Indicators - Section C'!C$10:C$26,MATCH('Print View'!$A58,'Outcome Indicators - Section C'!B$10:B$26,0)),""),"")</f>
        <v/>
      </c>
      <c r="D58" s="176" t="str">
        <f>IFERROR(IF(INDEX('Outcome Indicators - Section C'!D$10:D$26,MATCH('Print View'!$A58,'Outcome Indicators - Section C'!C$10:C$26,0))&lt;&gt;0,INDEX('Outcome Indicators - Section C'!D$10:D$26,MATCH('Print View'!$A58,'Outcome Indicators - Section C'!C$10:C$26,0)),""),"")</f>
        <v/>
      </c>
      <c r="E58" s="176" t="str">
        <f>IFERROR(IF(INDEX('Outcome Indicators - Section C'!E$10:E$26,MATCH('Print View'!$A58,'Outcome Indicators - Section C'!D$10:D$26,0))&lt;&gt;0,INDEX('Outcome Indicators - Section C'!E$10:E$26,MATCH('Print View'!$A58,'Outcome Indicators - Section C'!D$10:D$26,0)),""),"")</f>
        <v/>
      </c>
      <c r="F58" s="176" t="str">
        <f>IFERROR(IF(INDEX('Outcome Indicators - Section C'!F$10:F$26,MATCH('Print View'!$A58,'Outcome Indicators - Section C'!E$10:E$26,0))&lt;&gt;0,INDEX('Outcome Indicators - Section C'!F$10:F$26,MATCH('Print View'!$A58,'Outcome Indicators - Section C'!E$10:E$26,0)),""),"")</f>
        <v/>
      </c>
      <c r="G58" s="176" t="str">
        <f>IFERROR(IF(INDEX('Outcome Indicators - Section C'!G$10:G$26,MATCH('Print View'!$A58,'Outcome Indicators - Section C'!F$10:F$26,0))&lt;&gt;0,INDEX('Outcome Indicators - Section C'!G$10:G$26,MATCH('Print View'!$A58,'Outcome Indicators - Section C'!F$10:F$26,0)),""),"")</f>
        <v/>
      </c>
      <c r="H58" s="176" t="str">
        <f>IFERROR(IF(INDEX('Outcome Indicators - Section C'!H$10:H$26,MATCH('Print View'!$A58,'Outcome Indicators - Section C'!G$10:G$26,0))&lt;&gt;0,INDEX('Outcome Indicators - Section C'!H$10:H$26,MATCH('Print View'!$A58,'Outcome Indicators - Section C'!G$10:G$26,0)),""),"")</f>
        <v/>
      </c>
      <c r="I58" s="176" t="str">
        <f>IFERROR(IF(INDEX('Outcome Indicators - Section C'!O$10:O$26,MATCH('Print View'!$A58,'Outcome Indicators - Section C'!H$10:H$26,0))&lt;&gt;0,INDEX('Outcome Indicators - Section C'!O$10:O$26,MATCH('Print View'!$A58,'Outcome Indicators - Section C'!H$10:H$26,0)),""),"")</f>
        <v/>
      </c>
      <c r="J58" s="177"/>
      <c r="K58" s="167"/>
      <c r="L58" s="167"/>
      <c r="M58" s="167"/>
      <c r="N58" s="179"/>
      <c r="O58" s="185"/>
      <c r="P58" s="167"/>
      <c r="Q58" s="167"/>
      <c r="R58" s="167"/>
      <c r="S58" s="178"/>
      <c r="T58" s="185"/>
      <c r="U58" s="167"/>
      <c r="V58" s="167"/>
      <c r="W58" s="167"/>
      <c r="X58" s="179"/>
      <c r="Y58" s="186"/>
      <c r="Z58" s="167"/>
      <c r="AA58" s="167"/>
      <c r="AB58" s="167"/>
      <c r="AC58" s="179"/>
      <c r="AD58" s="177"/>
      <c r="AE58" s="167"/>
      <c r="AF58" s="167"/>
      <c r="AG58" s="167"/>
      <c r="AH58" s="192"/>
      <c r="AI58" s="190"/>
      <c r="AJ58" s="180" t="str">
        <f>IFERROR(IF(INDEX('Outcome Indicators - Section C'!P$10:P$26,MATCH('Print View'!$A58,'Outcome Indicators - Section C'!H$10:H$26,0))&lt;&gt;0,INDEX('Outcome Indicators - Section C'!P$10:P$26,MATCH('Print View'!$A58,'Outcome Indicators - Section C'!H$10:H$26,0)),""),"")</f>
        <v/>
      </c>
    </row>
    <row r="59" spans="1:36" ht="115.75" x14ac:dyDescent="0.45">
      <c r="A59" s="218">
        <v>2</v>
      </c>
      <c r="B59" s="255" t="str">
        <f>IFERROR(IF(INDEX('Outcome Indicators - Section C'!B$10:B$26,MATCH('Print View'!$A59,'Outcome Indicators - Section C'!$A$10:$A$26,0))&lt;&gt;0,INDEX('Outcome Indicators - Section C'!B$10:B$26,MATCH('Print View'!$A59,'Outcome Indicators - Section C'!$A$10:$A$26,0)),""),"")</f>
        <v>HIV O-4a(M): Porcentaje de hombres que afirman haber utilizado preservativo en su última relación de sexo anal con otro hombre</v>
      </c>
      <c r="C59" s="255" t="str">
        <f>IFERROR(IF(INDEX('Outcome Indicators - Section C'!C$10:C$26,MATCH('Print View'!$A59,'Outcome Indicators - Section C'!B$10:B$26,0))&lt;&gt;0,INDEX('Outcome Indicators - Section C'!C$10:C$26,MATCH('Print View'!$A59,'Outcome Indicators - Section C'!B$10:B$26,0)),""),"")</f>
        <v/>
      </c>
      <c r="D59" s="255" t="str">
        <f>IFERROR(IF(INDEX('Outcome Indicators - Section C'!D$10:D$26,MATCH('Print View'!$A59,'Outcome Indicators - Section C'!C$10:C$26,0))&lt;&gt;0,INDEX('Outcome Indicators - Section C'!D$10:D$26,MATCH('Print View'!$A59,'Outcome Indicators - Section C'!C$10:C$26,0)),""),"")</f>
        <v/>
      </c>
      <c r="E59" s="255" t="str">
        <f>IFERROR(IF(INDEX('Outcome Indicators - Section C'!E$10:E$26,MATCH('Print View'!$A59,'Outcome Indicators - Section C'!D$10:D$26,0))&lt;&gt;0,INDEX('Outcome Indicators - Section C'!E$10:E$26,MATCH('Print View'!$A59,'Outcome Indicators - Section C'!D$10:D$26,0)),""),"")</f>
        <v/>
      </c>
      <c r="F59" s="255" t="str">
        <f>IFERROR(IF(INDEX('Outcome Indicators - Section C'!F$10:F$26,MATCH('Print View'!$A59,'Outcome Indicators - Section C'!E$10:E$26,0))&lt;&gt;0,INDEX('Outcome Indicators - Section C'!F$10:F$26,MATCH('Print View'!$A59,'Outcome Indicators - Section C'!E$10:E$26,0)),""),"")</f>
        <v/>
      </c>
      <c r="G59" s="255" t="str">
        <f>IFERROR(IF(INDEX('Outcome Indicators - Section C'!G$10:G$26,MATCH('Print View'!$A59,'Outcome Indicators - Section C'!F$10:F$26,0))&lt;&gt;0,INDEX('Outcome Indicators - Section C'!G$10:G$26,MATCH('Print View'!$A59,'Outcome Indicators - Section C'!F$10:F$26,0)),""),"")</f>
        <v/>
      </c>
      <c r="H59" s="255" t="str">
        <f>IFERROR(IF(INDEX('Outcome Indicators - Section C'!H$10:H$26,MATCH('Print View'!$A59,'Outcome Indicators - Section C'!G$10:G$26,0))&lt;&gt;0,INDEX('Outcome Indicators - Section C'!H$10:H$26,MATCH('Print View'!$A59,'Outcome Indicators - Section C'!G$10:G$26,0)),""),"")</f>
        <v/>
      </c>
      <c r="I59" s="255" t="str">
        <f>IFERROR(IF(INDEX('Outcome Indicators - Section C'!O$10:O$26,MATCH('Print View'!$A59,'Outcome Indicators - Section C'!H$10:H$26,0))&lt;&gt;0,INDEX('Outcome Indicators - Section C'!O$10:O$26,MATCH('Print View'!$A59,'Outcome Indicators - Section C'!H$10:H$26,0)),""),"")</f>
        <v/>
      </c>
      <c r="J59" s="256"/>
      <c r="K59" s="257"/>
      <c r="L59" s="257"/>
      <c r="M59" s="257"/>
      <c r="N59" s="258"/>
      <c r="O59" s="259"/>
      <c r="P59" s="257"/>
      <c r="Q59" s="257"/>
      <c r="R59" s="257"/>
      <c r="S59" s="260"/>
      <c r="T59" s="259"/>
      <c r="U59" s="257"/>
      <c r="V59" s="257"/>
      <c r="W59" s="257"/>
      <c r="X59" s="258"/>
      <c r="Y59" s="222"/>
      <c r="Z59" s="257"/>
      <c r="AA59" s="257"/>
      <c r="AB59" s="257"/>
      <c r="AC59" s="258"/>
      <c r="AD59" s="256"/>
      <c r="AE59" s="257"/>
      <c r="AF59" s="257"/>
      <c r="AG59" s="257"/>
      <c r="AH59" s="261"/>
      <c r="AI59" s="190"/>
      <c r="AJ59" s="262" t="str">
        <f>IFERROR(IF(INDEX('Outcome Indicators - Section C'!P$10:P$26,MATCH('Print View'!$A59,'Outcome Indicators - Section C'!H$10:H$26,0))&lt;&gt;0,INDEX('Outcome Indicators - Section C'!P$10:P$26,MATCH('Print View'!$A59,'Outcome Indicators - Section C'!H$10:H$26,0)),""),"")</f>
        <v/>
      </c>
    </row>
    <row r="60" spans="1:36" ht="92.6" x14ac:dyDescent="0.45">
      <c r="A60" s="218">
        <v>3</v>
      </c>
      <c r="B60" s="176" t="str">
        <f>IFERROR(IF(INDEX('Outcome Indicators - Section C'!B$10:B$26,MATCH('Print View'!$A60,'Outcome Indicators - Section C'!$A$10:$A$26,0))&lt;&gt;0,INDEX('Outcome Indicators - Section C'!B$10:B$26,MATCH('Print View'!$A60,'Outcome Indicators - Section C'!$A$10:$A$26,0)),""),"")</f>
        <v>HIV O-5(M): porcentaje de trabajadores del sexo que dicen haber utilizado preservativo con su último cliente</v>
      </c>
      <c r="C60" s="176" t="str">
        <f>IFERROR(IF(INDEX('Outcome Indicators - Section C'!C$10:C$26,MATCH('Print View'!$A60,'Outcome Indicators - Section C'!B$10:B$26,0))&lt;&gt;0,INDEX('Outcome Indicators - Section C'!C$10:C$26,MATCH('Print View'!$A60,'Outcome Indicators - Section C'!B$10:B$26,0)),""),"")</f>
        <v/>
      </c>
      <c r="D60" s="176" t="str">
        <f>IFERROR(IF(INDEX('Outcome Indicators - Section C'!D$10:D$26,MATCH('Print View'!$A60,'Outcome Indicators - Section C'!C$10:C$26,0))&lt;&gt;0,INDEX('Outcome Indicators - Section C'!D$10:D$26,MATCH('Print View'!$A60,'Outcome Indicators - Section C'!C$10:C$26,0)),""),"")</f>
        <v/>
      </c>
      <c r="E60" s="176" t="str">
        <f>IFERROR(IF(INDEX('Outcome Indicators - Section C'!E$10:E$26,MATCH('Print View'!$A60,'Outcome Indicators - Section C'!D$10:D$26,0))&lt;&gt;0,INDEX('Outcome Indicators - Section C'!E$10:E$26,MATCH('Print View'!$A60,'Outcome Indicators - Section C'!D$10:D$26,0)),""),"")</f>
        <v/>
      </c>
      <c r="F60" s="176" t="str">
        <f>IFERROR(IF(INDEX('Outcome Indicators - Section C'!F$10:F$26,MATCH('Print View'!$A60,'Outcome Indicators - Section C'!E$10:E$26,0))&lt;&gt;0,INDEX('Outcome Indicators - Section C'!F$10:F$26,MATCH('Print View'!$A60,'Outcome Indicators - Section C'!E$10:E$26,0)),""),"")</f>
        <v/>
      </c>
      <c r="G60" s="176" t="str">
        <f>IFERROR(IF(INDEX('Outcome Indicators - Section C'!G$10:G$26,MATCH('Print View'!$A60,'Outcome Indicators - Section C'!F$10:F$26,0))&lt;&gt;0,INDEX('Outcome Indicators - Section C'!G$10:G$26,MATCH('Print View'!$A60,'Outcome Indicators - Section C'!F$10:F$26,0)),""),"")</f>
        <v/>
      </c>
      <c r="H60" s="176" t="str">
        <f>IFERROR(IF(INDEX('Outcome Indicators - Section C'!H$10:H$26,MATCH('Print View'!$A60,'Outcome Indicators - Section C'!G$10:G$26,0))&lt;&gt;0,INDEX('Outcome Indicators - Section C'!H$10:H$26,MATCH('Print View'!$A60,'Outcome Indicators - Section C'!G$10:G$26,0)),""),"")</f>
        <v/>
      </c>
      <c r="I60" s="176" t="str">
        <f>IFERROR(IF(INDEX('Outcome Indicators - Section C'!O$10:O$26,MATCH('Print View'!$A60,'Outcome Indicators - Section C'!H$10:H$26,0))&lt;&gt;0,INDEX('Outcome Indicators - Section C'!O$10:O$26,MATCH('Print View'!$A60,'Outcome Indicators - Section C'!H$10:H$26,0)),""),"")</f>
        <v/>
      </c>
      <c r="J60" s="142"/>
      <c r="K60" s="140"/>
      <c r="L60" s="140"/>
      <c r="M60" s="140"/>
      <c r="N60" s="141"/>
      <c r="O60" s="143"/>
      <c r="P60" s="140"/>
      <c r="Q60" s="140"/>
      <c r="R60" s="140"/>
      <c r="S60" s="168"/>
      <c r="T60" s="143"/>
      <c r="U60" s="140"/>
      <c r="V60" s="140"/>
      <c r="W60" s="140"/>
      <c r="X60" s="141"/>
      <c r="Y60" s="170"/>
      <c r="Z60" s="140"/>
      <c r="AA60" s="140"/>
      <c r="AB60" s="140"/>
      <c r="AC60" s="141"/>
      <c r="AD60" s="142"/>
      <c r="AE60" s="140"/>
      <c r="AF60" s="140"/>
      <c r="AG60" s="140"/>
      <c r="AH60" s="149"/>
      <c r="AI60" s="190"/>
      <c r="AJ60" s="180" t="str">
        <f>IFERROR(IF(INDEX('Outcome Indicators - Section C'!P$10:P$26,MATCH('Print View'!$A60,'Outcome Indicators - Section C'!H$10:H$26,0))&lt;&gt;0,INDEX('Outcome Indicators - Section C'!P$10:P$26,MATCH('Print View'!$A60,'Outcome Indicators - Section C'!H$10:H$26,0)),""),"")</f>
        <v/>
      </c>
    </row>
    <row r="61" spans="1:36" ht="138.9" x14ac:dyDescent="0.45">
      <c r="A61" s="218">
        <v>4</v>
      </c>
      <c r="B61" s="255" t="str">
        <f>IFERROR(IF(INDEX('Outcome Indicators - Section C'!B$10:B$26,MATCH('Print View'!$A61,'Outcome Indicators - Section C'!$A$10:$A$26,0))&lt;&gt;0,INDEX('Outcome Indicators - Section C'!B$10:B$26,MATCH('Print View'!$A61,'Outcome Indicators - Section C'!$A$10:$A$26,0)),""),"")</f>
        <v>HIV O-4.1b(M): Porcentaje de personas transgénero que reportan uso de condón la última vez que sostuvieron relaciones sexuales con una pareja</v>
      </c>
      <c r="C61" s="255" t="str">
        <f>IFERROR(IF(INDEX('Outcome Indicators - Section C'!C$10:C$26,MATCH('Print View'!$A61,'Outcome Indicators - Section C'!B$10:B$26,0))&lt;&gt;0,INDEX('Outcome Indicators - Section C'!C$10:C$26,MATCH('Print View'!$A61,'Outcome Indicators - Section C'!B$10:B$26,0)),""),"")</f>
        <v/>
      </c>
      <c r="D61" s="255" t="str">
        <f>IFERROR(IF(INDEX('Outcome Indicators - Section C'!D$10:D$26,MATCH('Print View'!$A61,'Outcome Indicators - Section C'!C$10:C$26,0))&lt;&gt;0,INDEX('Outcome Indicators - Section C'!D$10:D$26,MATCH('Print View'!$A61,'Outcome Indicators - Section C'!C$10:C$26,0)),""),"")</f>
        <v/>
      </c>
      <c r="E61" s="255" t="str">
        <f>IFERROR(IF(INDEX('Outcome Indicators - Section C'!E$10:E$26,MATCH('Print View'!$A61,'Outcome Indicators - Section C'!D$10:D$26,0))&lt;&gt;0,INDEX('Outcome Indicators - Section C'!E$10:E$26,MATCH('Print View'!$A61,'Outcome Indicators - Section C'!D$10:D$26,0)),""),"")</f>
        <v/>
      </c>
      <c r="F61" s="255" t="str">
        <f>IFERROR(IF(INDEX('Outcome Indicators - Section C'!F$10:F$26,MATCH('Print View'!$A61,'Outcome Indicators - Section C'!E$10:E$26,0))&lt;&gt;0,INDEX('Outcome Indicators - Section C'!F$10:F$26,MATCH('Print View'!$A61,'Outcome Indicators - Section C'!E$10:E$26,0)),""),"")</f>
        <v/>
      </c>
      <c r="G61" s="255" t="str">
        <f>IFERROR(IF(INDEX('Outcome Indicators - Section C'!G$10:G$26,MATCH('Print View'!$A61,'Outcome Indicators - Section C'!F$10:F$26,0))&lt;&gt;0,INDEX('Outcome Indicators - Section C'!G$10:G$26,MATCH('Print View'!$A61,'Outcome Indicators - Section C'!F$10:F$26,0)),""),"")</f>
        <v/>
      </c>
      <c r="H61" s="255" t="str">
        <f>IFERROR(IF(INDEX('Outcome Indicators - Section C'!H$10:H$26,MATCH('Print View'!$A61,'Outcome Indicators - Section C'!G$10:G$26,0))&lt;&gt;0,INDEX('Outcome Indicators - Section C'!H$10:H$26,MATCH('Print View'!$A61,'Outcome Indicators - Section C'!G$10:G$26,0)),""),"")</f>
        <v/>
      </c>
      <c r="I61" s="255" t="str">
        <f>IFERROR(IF(INDEX('Outcome Indicators - Section C'!O$10:O$26,MATCH('Print View'!$A61,'Outcome Indicators - Section C'!H$10:H$26,0))&lt;&gt;0,INDEX('Outcome Indicators - Section C'!O$10:O$26,MATCH('Print View'!$A61,'Outcome Indicators - Section C'!H$10:H$26,0)),""),"")</f>
        <v/>
      </c>
      <c r="J61" s="256"/>
      <c r="K61" s="257"/>
      <c r="L61" s="257"/>
      <c r="M61" s="257"/>
      <c r="N61" s="258"/>
      <c r="O61" s="259"/>
      <c r="P61" s="257"/>
      <c r="Q61" s="257"/>
      <c r="R61" s="257"/>
      <c r="S61" s="260"/>
      <c r="T61" s="259"/>
      <c r="U61" s="257"/>
      <c r="V61" s="257"/>
      <c r="W61" s="257"/>
      <c r="X61" s="258"/>
      <c r="Y61" s="222"/>
      <c r="Z61" s="257"/>
      <c r="AA61" s="257"/>
      <c r="AB61" s="257"/>
      <c r="AC61" s="258"/>
      <c r="AD61" s="256"/>
      <c r="AE61" s="257"/>
      <c r="AF61" s="257"/>
      <c r="AG61" s="257"/>
      <c r="AH61" s="261"/>
      <c r="AI61" s="190"/>
      <c r="AJ61" s="262" t="str">
        <f>IFERROR(IF(INDEX('Outcome Indicators - Section C'!P$10:P$26,MATCH('Print View'!$A61,'Outcome Indicators - Section C'!H$10:H$26,0))&lt;&gt;0,INDEX('Outcome Indicators - Section C'!P$10:P$26,MATCH('Print View'!$A61,'Outcome Indicators - Section C'!H$10:H$26,0)),""),"")</f>
        <v/>
      </c>
    </row>
    <row r="62" spans="1:36" ht="23.15" x14ac:dyDescent="0.45">
      <c r="A62" s="218">
        <v>5</v>
      </c>
      <c r="B62" s="176" t="str">
        <f>IFERROR(IF(INDEX('Outcome Indicators - Section C'!B$10:B$26,MATCH('Print View'!$A62,'Outcome Indicators - Section C'!$A$10:$A$26,0))&lt;&gt;0,INDEX('Outcome Indicators - Section C'!B$10:B$26,MATCH('Print View'!$A62,'Outcome Indicators - Section C'!$A$10:$A$26,0)),""),"")</f>
        <v/>
      </c>
      <c r="C62" s="176" t="str">
        <f>IFERROR(IF(INDEX('Outcome Indicators - Section C'!C$10:C$26,MATCH('Print View'!$A62,'Outcome Indicators - Section C'!B$10:B$26,0))&lt;&gt;0,INDEX('Outcome Indicators - Section C'!C$10:C$26,MATCH('Print View'!$A62,'Outcome Indicators - Section C'!B$10:B$26,0)),""),"")</f>
        <v/>
      </c>
      <c r="D62" s="176" t="str">
        <f>IFERROR(IF(INDEX('Outcome Indicators - Section C'!D$10:D$26,MATCH('Print View'!$A62,'Outcome Indicators - Section C'!C$10:C$26,0))&lt;&gt;0,INDEX('Outcome Indicators - Section C'!D$10:D$26,MATCH('Print View'!$A62,'Outcome Indicators - Section C'!C$10:C$26,0)),""),"")</f>
        <v/>
      </c>
      <c r="E62" s="176" t="str">
        <f>IFERROR(IF(INDEX('Outcome Indicators - Section C'!E$10:E$26,MATCH('Print View'!$A62,'Outcome Indicators - Section C'!D$10:D$26,0))&lt;&gt;0,INDEX('Outcome Indicators - Section C'!E$10:E$26,MATCH('Print View'!$A62,'Outcome Indicators - Section C'!D$10:D$26,0)),""),"")</f>
        <v/>
      </c>
      <c r="F62" s="176" t="str">
        <f>IFERROR(IF(INDEX('Outcome Indicators - Section C'!F$10:F$26,MATCH('Print View'!$A62,'Outcome Indicators - Section C'!E$10:E$26,0))&lt;&gt;0,INDEX('Outcome Indicators - Section C'!F$10:F$26,MATCH('Print View'!$A62,'Outcome Indicators - Section C'!E$10:E$26,0)),""),"")</f>
        <v/>
      </c>
      <c r="G62" s="176" t="str">
        <f>IFERROR(IF(INDEX('Outcome Indicators - Section C'!G$10:G$26,MATCH('Print View'!$A62,'Outcome Indicators - Section C'!F$10:F$26,0))&lt;&gt;0,INDEX('Outcome Indicators - Section C'!G$10:G$26,MATCH('Print View'!$A62,'Outcome Indicators - Section C'!F$10:F$26,0)),""),"")</f>
        <v/>
      </c>
      <c r="H62" s="176" t="str">
        <f>IFERROR(IF(INDEX('Outcome Indicators - Section C'!H$10:H$26,MATCH('Print View'!$A62,'Outcome Indicators - Section C'!G$10:G$26,0))&lt;&gt;0,INDEX('Outcome Indicators - Section C'!H$10:H$26,MATCH('Print View'!$A62,'Outcome Indicators - Section C'!G$10:G$26,0)),""),"")</f>
        <v/>
      </c>
      <c r="I62" s="176" t="str">
        <f>IFERROR(IF(INDEX('Outcome Indicators - Section C'!O$10:O$26,MATCH('Print View'!$A62,'Outcome Indicators - Section C'!H$10:H$26,0))&lt;&gt;0,INDEX('Outcome Indicators - Section C'!O$10:O$26,MATCH('Print View'!$A62,'Outcome Indicators - Section C'!H$10:H$26,0)),""),"")</f>
        <v/>
      </c>
      <c r="J62" s="142"/>
      <c r="K62" s="140"/>
      <c r="L62" s="140"/>
      <c r="M62" s="140"/>
      <c r="N62" s="141"/>
      <c r="O62" s="143"/>
      <c r="P62" s="140"/>
      <c r="Q62" s="140"/>
      <c r="R62" s="140"/>
      <c r="S62" s="168"/>
      <c r="T62" s="143"/>
      <c r="U62" s="140"/>
      <c r="V62" s="140"/>
      <c r="W62" s="140"/>
      <c r="X62" s="141"/>
      <c r="Y62" s="170"/>
      <c r="Z62" s="140"/>
      <c r="AA62" s="140"/>
      <c r="AB62" s="140"/>
      <c r="AC62" s="141"/>
      <c r="AD62" s="142"/>
      <c r="AE62" s="140"/>
      <c r="AF62" s="140"/>
      <c r="AG62" s="140"/>
      <c r="AH62" s="149"/>
      <c r="AI62" s="190"/>
      <c r="AJ62" s="180" t="str">
        <f>IFERROR(IF(INDEX('Outcome Indicators - Section C'!P$10:P$26,MATCH('Print View'!$A62,'Outcome Indicators - Section C'!H$10:H$26,0))&lt;&gt;0,INDEX('Outcome Indicators - Section C'!P$10:P$26,MATCH('Print View'!$A62,'Outcome Indicators - Section C'!H$10:H$26,0)),""),"")</f>
        <v/>
      </c>
    </row>
    <row r="63" spans="1:36" ht="23.15" x14ac:dyDescent="0.45">
      <c r="A63" s="218">
        <v>6</v>
      </c>
      <c r="B63" s="255" t="str">
        <f>IFERROR(IF(INDEX('Outcome Indicators - Section C'!B$10:B$26,MATCH('Print View'!$A63,'Outcome Indicators - Section C'!$A$10:$A$26,0))&lt;&gt;0,INDEX('Outcome Indicators - Section C'!B$10:B$26,MATCH('Print View'!$A63,'Outcome Indicators - Section C'!$A$10:$A$26,0)),""),"")</f>
        <v/>
      </c>
      <c r="C63" s="255" t="str">
        <f>IFERROR(IF(INDEX('Outcome Indicators - Section C'!C$10:C$26,MATCH('Print View'!$A63,'Outcome Indicators - Section C'!B$10:B$26,0))&lt;&gt;0,INDEX('Outcome Indicators - Section C'!C$10:C$26,MATCH('Print View'!$A63,'Outcome Indicators - Section C'!B$10:B$26,0)),""),"")</f>
        <v/>
      </c>
      <c r="D63" s="255" t="str">
        <f>IFERROR(IF(INDEX('Outcome Indicators - Section C'!D$10:D$26,MATCH('Print View'!$A63,'Outcome Indicators - Section C'!C$10:C$26,0))&lt;&gt;0,INDEX('Outcome Indicators - Section C'!D$10:D$26,MATCH('Print View'!$A63,'Outcome Indicators - Section C'!C$10:C$26,0)),""),"")</f>
        <v/>
      </c>
      <c r="E63" s="255" t="str">
        <f>IFERROR(IF(INDEX('Outcome Indicators - Section C'!E$10:E$26,MATCH('Print View'!$A63,'Outcome Indicators - Section C'!D$10:D$26,0))&lt;&gt;0,INDEX('Outcome Indicators - Section C'!E$10:E$26,MATCH('Print View'!$A63,'Outcome Indicators - Section C'!D$10:D$26,0)),""),"")</f>
        <v/>
      </c>
      <c r="F63" s="255" t="str">
        <f>IFERROR(IF(INDEX('Outcome Indicators - Section C'!F$10:F$26,MATCH('Print View'!$A63,'Outcome Indicators - Section C'!E$10:E$26,0))&lt;&gt;0,INDEX('Outcome Indicators - Section C'!F$10:F$26,MATCH('Print View'!$A63,'Outcome Indicators - Section C'!E$10:E$26,0)),""),"")</f>
        <v/>
      </c>
      <c r="G63" s="255" t="str">
        <f>IFERROR(IF(INDEX('Outcome Indicators - Section C'!G$10:G$26,MATCH('Print View'!$A63,'Outcome Indicators - Section C'!F$10:F$26,0))&lt;&gt;0,INDEX('Outcome Indicators - Section C'!G$10:G$26,MATCH('Print View'!$A63,'Outcome Indicators - Section C'!F$10:F$26,0)),""),"")</f>
        <v/>
      </c>
      <c r="H63" s="255" t="str">
        <f>IFERROR(IF(INDEX('Outcome Indicators - Section C'!H$10:H$26,MATCH('Print View'!$A63,'Outcome Indicators - Section C'!G$10:G$26,0))&lt;&gt;0,INDEX('Outcome Indicators - Section C'!H$10:H$26,MATCH('Print View'!$A63,'Outcome Indicators - Section C'!G$10:G$26,0)),""),"")</f>
        <v/>
      </c>
      <c r="I63" s="255" t="str">
        <f>IFERROR(IF(INDEX('Outcome Indicators - Section C'!O$10:O$26,MATCH('Print View'!$A63,'Outcome Indicators - Section C'!H$10:H$26,0))&lt;&gt;0,INDEX('Outcome Indicators - Section C'!O$10:O$26,MATCH('Print View'!$A63,'Outcome Indicators - Section C'!H$10:H$26,0)),""),"")</f>
        <v/>
      </c>
      <c r="J63" s="256"/>
      <c r="K63" s="257"/>
      <c r="L63" s="257"/>
      <c r="M63" s="257"/>
      <c r="N63" s="258"/>
      <c r="O63" s="259"/>
      <c r="P63" s="257"/>
      <c r="Q63" s="257"/>
      <c r="R63" s="257"/>
      <c r="S63" s="260"/>
      <c r="T63" s="259"/>
      <c r="U63" s="257"/>
      <c r="V63" s="257"/>
      <c r="W63" s="257"/>
      <c r="X63" s="258"/>
      <c r="Y63" s="222"/>
      <c r="Z63" s="257"/>
      <c r="AA63" s="257"/>
      <c r="AB63" s="257"/>
      <c r="AC63" s="258"/>
      <c r="AD63" s="256"/>
      <c r="AE63" s="257"/>
      <c r="AF63" s="257"/>
      <c r="AG63" s="257"/>
      <c r="AH63" s="261"/>
      <c r="AI63" s="190"/>
      <c r="AJ63" s="262" t="str">
        <f>IFERROR(IF(INDEX('Outcome Indicators - Section C'!P$10:P$26,MATCH('Print View'!$A63,'Outcome Indicators - Section C'!H$10:H$26,0))&lt;&gt;0,INDEX('Outcome Indicators - Section C'!P$10:P$26,MATCH('Print View'!$A63,'Outcome Indicators - Section C'!H$10:H$26,0)),""),"")</f>
        <v/>
      </c>
    </row>
    <row r="64" spans="1:36" ht="23.15" x14ac:dyDescent="0.45">
      <c r="A64" s="218">
        <v>7</v>
      </c>
      <c r="B64" s="176" t="str">
        <f>IFERROR(IF(INDEX('Outcome Indicators - Section C'!B$10:B$26,MATCH('Print View'!$A64,'Outcome Indicators - Section C'!$A$10:$A$26,0))&lt;&gt;0,INDEX('Outcome Indicators - Section C'!B$10:B$26,MATCH('Print View'!$A64,'Outcome Indicators - Section C'!$A$10:$A$26,0)),""),"")</f>
        <v/>
      </c>
      <c r="C64" s="176" t="str">
        <f>IFERROR(IF(INDEX('Outcome Indicators - Section C'!C$10:C$26,MATCH('Print View'!$A64,'Outcome Indicators - Section C'!B$10:B$26,0))&lt;&gt;0,INDEX('Outcome Indicators - Section C'!C$10:C$26,MATCH('Print View'!$A64,'Outcome Indicators - Section C'!B$10:B$26,0)),""),"")</f>
        <v/>
      </c>
      <c r="D64" s="176" t="str">
        <f>IFERROR(IF(INDEX('Outcome Indicators - Section C'!D$10:D$26,MATCH('Print View'!$A64,'Outcome Indicators - Section C'!C$10:C$26,0))&lt;&gt;0,INDEX('Outcome Indicators - Section C'!D$10:D$26,MATCH('Print View'!$A64,'Outcome Indicators - Section C'!C$10:C$26,0)),""),"")</f>
        <v/>
      </c>
      <c r="E64" s="176" t="str">
        <f>IFERROR(IF(INDEX('Outcome Indicators - Section C'!E$10:E$26,MATCH('Print View'!$A64,'Outcome Indicators - Section C'!D$10:D$26,0))&lt;&gt;0,INDEX('Outcome Indicators - Section C'!E$10:E$26,MATCH('Print View'!$A64,'Outcome Indicators - Section C'!D$10:D$26,0)),""),"")</f>
        <v/>
      </c>
      <c r="F64" s="176" t="str">
        <f>IFERROR(IF(INDEX('Outcome Indicators - Section C'!F$10:F$26,MATCH('Print View'!$A64,'Outcome Indicators - Section C'!E$10:E$26,0))&lt;&gt;0,INDEX('Outcome Indicators - Section C'!F$10:F$26,MATCH('Print View'!$A64,'Outcome Indicators - Section C'!E$10:E$26,0)),""),"")</f>
        <v/>
      </c>
      <c r="G64" s="176" t="str">
        <f>IFERROR(IF(INDEX('Outcome Indicators - Section C'!G$10:G$26,MATCH('Print View'!$A64,'Outcome Indicators - Section C'!F$10:F$26,0))&lt;&gt;0,INDEX('Outcome Indicators - Section C'!G$10:G$26,MATCH('Print View'!$A64,'Outcome Indicators - Section C'!F$10:F$26,0)),""),"")</f>
        <v/>
      </c>
      <c r="H64" s="176" t="str">
        <f>IFERROR(IF(INDEX('Outcome Indicators - Section C'!H$10:H$26,MATCH('Print View'!$A64,'Outcome Indicators - Section C'!G$10:G$26,0))&lt;&gt;0,INDEX('Outcome Indicators - Section C'!H$10:H$26,MATCH('Print View'!$A64,'Outcome Indicators - Section C'!G$10:G$26,0)),""),"")</f>
        <v/>
      </c>
      <c r="I64" s="176" t="str">
        <f>IFERROR(IF(INDEX('Outcome Indicators - Section C'!O$10:O$26,MATCH('Print View'!$A64,'Outcome Indicators - Section C'!H$10:H$26,0))&lt;&gt;0,INDEX('Outcome Indicators - Section C'!O$10:O$26,MATCH('Print View'!$A64,'Outcome Indicators - Section C'!H$10:H$26,0)),""),"")</f>
        <v/>
      </c>
      <c r="J64" s="142"/>
      <c r="K64" s="140"/>
      <c r="L64" s="140"/>
      <c r="M64" s="140"/>
      <c r="N64" s="141"/>
      <c r="O64" s="143"/>
      <c r="P64" s="140"/>
      <c r="Q64" s="140"/>
      <c r="R64" s="140"/>
      <c r="S64" s="168"/>
      <c r="T64" s="143"/>
      <c r="U64" s="140"/>
      <c r="V64" s="140"/>
      <c r="W64" s="140"/>
      <c r="X64" s="141"/>
      <c r="Y64" s="170"/>
      <c r="Z64" s="140"/>
      <c r="AA64" s="140"/>
      <c r="AB64" s="140"/>
      <c r="AC64" s="141"/>
      <c r="AD64" s="142"/>
      <c r="AE64" s="140"/>
      <c r="AF64" s="140"/>
      <c r="AG64" s="140"/>
      <c r="AH64" s="149"/>
      <c r="AI64" s="190"/>
      <c r="AJ64" s="180" t="str">
        <f>IFERROR(IF(INDEX('Outcome Indicators - Section C'!P$10:P$26,MATCH('Print View'!$A64,'Outcome Indicators - Section C'!H$10:H$26,0))&lt;&gt;0,INDEX('Outcome Indicators - Section C'!P$10:P$26,MATCH('Print View'!$A64,'Outcome Indicators - Section C'!H$10:H$26,0)),""),"")</f>
        <v/>
      </c>
    </row>
    <row r="65" spans="1:36" ht="23.15" x14ac:dyDescent="0.45">
      <c r="A65" s="218">
        <v>8</v>
      </c>
      <c r="B65" s="255" t="str">
        <f>IFERROR(IF(INDEX('Outcome Indicators - Section C'!B$10:B$26,MATCH('Print View'!$A65,'Outcome Indicators - Section C'!$A$10:$A$26,0))&lt;&gt;0,INDEX('Outcome Indicators - Section C'!B$10:B$26,MATCH('Print View'!$A65,'Outcome Indicators - Section C'!$A$10:$A$26,0)),""),"")</f>
        <v/>
      </c>
      <c r="C65" s="255" t="str">
        <f>IFERROR(IF(INDEX('Outcome Indicators - Section C'!C$10:C$26,MATCH('Print View'!$A65,'Outcome Indicators - Section C'!B$10:B$26,0))&lt;&gt;0,INDEX('Outcome Indicators - Section C'!C$10:C$26,MATCH('Print View'!$A65,'Outcome Indicators - Section C'!B$10:B$26,0)),""),"")</f>
        <v/>
      </c>
      <c r="D65" s="255" t="str">
        <f>IFERROR(IF(INDEX('Outcome Indicators - Section C'!D$10:D$26,MATCH('Print View'!$A65,'Outcome Indicators - Section C'!C$10:C$26,0))&lt;&gt;0,INDEX('Outcome Indicators - Section C'!D$10:D$26,MATCH('Print View'!$A65,'Outcome Indicators - Section C'!C$10:C$26,0)),""),"")</f>
        <v/>
      </c>
      <c r="E65" s="255" t="str">
        <f>IFERROR(IF(INDEX('Outcome Indicators - Section C'!E$10:E$26,MATCH('Print View'!$A65,'Outcome Indicators - Section C'!D$10:D$26,0))&lt;&gt;0,INDEX('Outcome Indicators - Section C'!E$10:E$26,MATCH('Print View'!$A65,'Outcome Indicators - Section C'!D$10:D$26,0)),""),"")</f>
        <v/>
      </c>
      <c r="F65" s="255" t="str">
        <f>IFERROR(IF(INDEX('Outcome Indicators - Section C'!F$10:F$26,MATCH('Print View'!$A65,'Outcome Indicators - Section C'!E$10:E$26,0))&lt;&gt;0,INDEX('Outcome Indicators - Section C'!F$10:F$26,MATCH('Print View'!$A65,'Outcome Indicators - Section C'!E$10:E$26,0)),""),"")</f>
        <v/>
      </c>
      <c r="G65" s="255" t="str">
        <f>IFERROR(IF(INDEX('Outcome Indicators - Section C'!G$10:G$26,MATCH('Print View'!$A65,'Outcome Indicators - Section C'!F$10:F$26,0))&lt;&gt;0,INDEX('Outcome Indicators - Section C'!G$10:G$26,MATCH('Print View'!$A65,'Outcome Indicators - Section C'!F$10:F$26,0)),""),"")</f>
        <v/>
      </c>
      <c r="H65" s="255" t="str">
        <f>IFERROR(IF(INDEX('Outcome Indicators - Section C'!H$10:H$26,MATCH('Print View'!$A65,'Outcome Indicators - Section C'!G$10:G$26,0))&lt;&gt;0,INDEX('Outcome Indicators - Section C'!H$10:H$26,MATCH('Print View'!$A65,'Outcome Indicators - Section C'!G$10:G$26,0)),""),"")</f>
        <v/>
      </c>
      <c r="I65" s="255" t="str">
        <f>IFERROR(IF(INDEX('Outcome Indicators - Section C'!O$10:O$26,MATCH('Print View'!$A65,'Outcome Indicators - Section C'!H$10:H$26,0))&lt;&gt;0,INDEX('Outcome Indicators - Section C'!O$10:O$26,MATCH('Print View'!$A65,'Outcome Indicators - Section C'!H$10:H$26,0)),""),"")</f>
        <v/>
      </c>
      <c r="J65" s="256"/>
      <c r="K65" s="257"/>
      <c r="L65" s="257"/>
      <c r="M65" s="257"/>
      <c r="N65" s="258"/>
      <c r="O65" s="259"/>
      <c r="P65" s="257"/>
      <c r="Q65" s="257"/>
      <c r="R65" s="257"/>
      <c r="S65" s="260"/>
      <c r="T65" s="259"/>
      <c r="U65" s="257"/>
      <c r="V65" s="257"/>
      <c r="W65" s="257"/>
      <c r="X65" s="258"/>
      <c r="Y65" s="222"/>
      <c r="Z65" s="257"/>
      <c r="AA65" s="257"/>
      <c r="AB65" s="257"/>
      <c r="AC65" s="258"/>
      <c r="AD65" s="256"/>
      <c r="AE65" s="257"/>
      <c r="AF65" s="257"/>
      <c r="AG65" s="257"/>
      <c r="AH65" s="261"/>
      <c r="AI65" s="190"/>
      <c r="AJ65" s="262" t="str">
        <f>IFERROR(IF(INDEX('Outcome Indicators - Section C'!P$10:P$26,MATCH('Print View'!$A65,'Outcome Indicators - Section C'!H$10:H$26,0))&lt;&gt;0,INDEX('Outcome Indicators - Section C'!P$10:P$26,MATCH('Print View'!$A65,'Outcome Indicators - Section C'!H$10:H$26,0)),""),"")</f>
        <v/>
      </c>
    </row>
    <row r="66" spans="1:36" ht="23.15" x14ac:dyDescent="0.45">
      <c r="A66" s="218">
        <v>9</v>
      </c>
      <c r="B66" s="176" t="str">
        <f>IFERROR(IF(INDEX('Outcome Indicators - Section C'!B$10:B$26,MATCH('Print View'!$A66,'Outcome Indicators - Section C'!$A$10:$A$26,0))&lt;&gt;0,INDEX('Outcome Indicators - Section C'!B$10:B$26,MATCH('Print View'!$A66,'Outcome Indicators - Section C'!$A$10:$A$26,0)),""),"")</f>
        <v/>
      </c>
      <c r="C66" s="176" t="str">
        <f>IFERROR(IF(INDEX('Outcome Indicators - Section C'!C$10:C$26,MATCH('Print View'!$A66,'Outcome Indicators - Section C'!B$10:B$26,0))&lt;&gt;0,INDEX('Outcome Indicators - Section C'!C$10:C$26,MATCH('Print View'!$A66,'Outcome Indicators - Section C'!B$10:B$26,0)),""),"")</f>
        <v/>
      </c>
      <c r="D66" s="176" t="str">
        <f>IFERROR(IF(INDEX('Outcome Indicators - Section C'!D$10:D$26,MATCH('Print View'!$A66,'Outcome Indicators - Section C'!C$10:C$26,0))&lt;&gt;0,INDEX('Outcome Indicators - Section C'!D$10:D$26,MATCH('Print View'!$A66,'Outcome Indicators - Section C'!C$10:C$26,0)),""),"")</f>
        <v/>
      </c>
      <c r="E66" s="176" t="str">
        <f>IFERROR(IF(INDEX('Outcome Indicators - Section C'!E$10:E$26,MATCH('Print View'!$A66,'Outcome Indicators - Section C'!D$10:D$26,0))&lt;&gt;0,INDEX('Outcome Indicators - Section C'!E$10:E$26,MATCH('Print View'!$A66,'Outcome Indicators - Section C'!D$10:D$26,0)),""),"")</f>
        <v/>
      </c>
      <c r="F66" s="176" t="str">
        <f>IFERROR(IF(INDEX('Outcome Indicators - Section C'!F$10:F$26,MATCH('Print View'!$A66,'Outcome Indicators - Section C'!E$10:E$26,0))&lt;&gt;0,INDEX('Outcome Indicators - Section C'!F$10:F$26,MATCH('Print View'!$A66,'Outcome Indicators - Section C'!E$10:E$26,0)),""),"")</f>
        <v/>
      </c>
      <c r="G66" s="176" t="str">
        <f>IFERROR(IF(INDEX('Outcome Indicators - Section C'!G$10:G$26,MATCH('Print View'!$A66,'Outcome Indicators - Section C'!F$10:F$26,0))&lt;&gt;0,INDEX('Outcome Indicators - Section C'!G$10:G$26,MATCH('Print View'!$A66,'Outcome Indicators - Section C'!F$10:F$26,0)),""),"")</f>
        <v/>
      </c>
      <c r="H66" s="176" t="str">
        <f>IFERROR(IF(INDEX('Outcome Indicators - Section C'!H$10:H$26,MATCH('Print View'!$A66,'Outcome Indicators - Section C'!G$10:G$26,0))&lt;&gt;0,INDEX('Outcome Indicators - Section C'!H$10:H$26,MATCH('Print View'!$A66,'Outcome Indicators - Section C'!G$10:G$26,0)),""),"")</f>
        <v/>
      </c>
      <c r="I66" s="176" t="str">
        <f>IFERROR(IF(INDEX('Outcome Indicators - Section C'!O$10:O$26,MATCH('Print View'!$A66,'Outcome Indicators - Section C'!H$10:H$26,0))&lt;&gt;0,INDEX('Outcome Indicators - Section C'!O$10:O$26,MATCH('Print View'!$A66,'Outcome Indicators - Section C'!H$10:H$26,0)),""),"")</f>
        <v/>
      </c>
      <c r="J66" s="142"/>
      <c r="K66" s="140"/>
      <c r="L66" s="140"/>
      <c r="M66" s="140"/>
      <c r="N66" s="141"/>
      <c r="O66" s="143"/>
      <c r="P66" s="140"/>
      <c r="Q66" s="140"/>
      <c r="R66" s="140"/>
      <c r="S66" s="168"/>
      <c r="T66" s="143"/>
      <c r="U66" s="140"/>
      <c r="V66" s="140"/>
      <c r="W66" s="140"/>
      <c r="X66" s="141"/>
      <c r="Y66" s="170"/>
      <c r="Z66" s="140"/>
      <c r="AA66" s="140"/>
      <c r="AB66" s="140"/>
      <c r="AC66" s="141"/>
      <c r="AD66" s="142"/>
      <c r="AE66" s="140"/>
      <c r="AF66" s="140"/>
      <c r="AG66" s="140"/>
      <c r="AH66" s="149"/>
      <c r="AI66" s="190"/>
      <c r="AJ66" s="180" t="str">
        <f>IFERROR(IF(INDEX('Outcome Indicators - Section C'!P$10:P$26,MATCH('Print View'!$A66,'Outcome Indicators - Section C'!H$10:H$26,0))&lt;&gt;0,INDEX('Outcome Indicators - Section C'!P$10:P$26,MATCH('Print View'!$A66,'Outcome Indicators - Section C'!H$10:H$26,0)),""),"")</f>
        <v/>
      </c>
    </row>
    <row r="67" spans="1:36" ht="23.15" x14ac:dyDescent="0.45">
      <c r="A67" s="218">
        <v>10</v>
      </c>
      <c r="B67" s="255" t="str">
        <f>IFERROR(IF(INDEX('Outcome Indicators - Section C'!B$10:B$26,MATCH('Print View'!$A67,'Outcome Indicators - Section C'!$A$10:$A$26,0))&lt;&gt;0,INDEX('Outcome Indicators - Section C'!B$10:B$26,MATCH('Print View'!$A67,'Outcome Indicators - Section C'!$A$10:$A$26,0)),""),"")</f>
        <v/>
      </c>
      <c r="C67" s="255" t="str">
        <f>IFERROR(IF(INDEX('Outcome Indicators - Section C'!C$10:C$26,MATCH('Print View'!$A67,'Outcome Indicators - Section C'!B$10:B$26,0))&lt;&gt;0,INDEX('Outcome Indicators - Section C'!C$10:C$26,MATCH('Print View'!$A67,'Outcome Indicators - Section C'!B$10:B$26,0)),""),"")</f>
        <v/>
      </c>
      <c r="D67" s="255" t="str">
        <f>IFERROR(IF(INDEX('Outcome Indicators - Section C'!D$10:D$26,MATCH('Print View'!$A67,'Outcome Indicators - Section C'!C$10:C$26,0))&lt;&gt;0,INDEX('Outcome Indicators - Section C'!D$10:D$26,MATCH('Print View'!$A67,'Outcome Indicators - Section C'!C$10:C$26,0)),""),"")</f>
        <v/>
      </c>
      <c r="E67" s="255" t="str">
        <f>IFERROR(IF(INDEX('Outcome Indicators - Section C'!E$10:E$26,MATCH('Print View'!$A67,'Outcome Indicators - Section C'!D$10:D$26,0))&lt;&gt;0,INDEX('Outcome Indicators - Section C'!E$10:E$26,MATCH('Print View'!$A67,'Outcome Indicators - Section C'!D$10:D$26,0)),""),"")</f>
        <v/>
      </c>
      <c r="F67" s="255" t="str">
        <f>IFERROR(IF(INDEX('Outcome Indicators - Section C'!F$10:F$26,MATCH('Print View'!$A67,'Outcome Indicators - Section C'!E$10:E$26,0))&lt;&gt;0,INDEX('Outcome Indicators - Section C'!F$10:F$26,MATCH('Print View'!$A67,'Outcome Indicators - Section C'!E$10:E$26,0)),""),"")</f>
        <v/>
      </c>
      <c r="G67" s="255" t="str">
        <f>IFERROR(IF(INDEX('Outcome Indicators - Section C'!G$10:G$26,MATCH('Print View'!$A67,'Outcome Indicators - Section C'!F$10:F$26,0))&lt;&gt;0,INDEX('Outcome Indicators - Section C'!G$10:G$26,MATCH('Print View'!$A67,'Outcome Indicators - Section C'!F$10:F$26,0)),""),"")</f>
        <v/>
      </c>
      <c r="H67" s="255" t="str">
        <f>IFERROR(IF(INDEX('Outcome Indicators - Section C'!H$10:H$26,MATCH('Print View'!$A67,'Outcome Indicators - Section C'!G$10:G$26,0))&lt;&gt;0,INDEX('Outcome Indicators - Section C'!H$10:H$26,MATCH('Print View'!$A67,'Outcome Indicators - Section C'!G$10:G$26,0)),""),"")</f>
        <v/>
      </c>
      <c r="I67" s="255" t="str">
        <f>IFERROR(IF(INDEX('Outcome Indicators - Section C'!O$10:O$26,MATCH('Print View'!$A67,'Outcome Indicators - Section C'!H$10:H$26,0))&lt;&gt;0,INDEX('Outcome Indicators - Section C'!O$10:O$26,MATCH('Print View'!$A67,'Outcome Indicators - Section C'!H$10:H$26,0)),""),"")</f>
        <v/>
      </c>
      <c r="J67" s="256"/>
      <c r="K67" s="257"/>
      <c r="L67" s="257"/>
      <c r="M67" s="257"/>
      <c r="N67" s="258"/>
      <c r="O67" s="259"/>
      <c r="P67" s="257"/>
      <c r="Q67" s="257"/>
      <c r="R67" s="257"/>
      <c r="S67" s="260"/>
      <c r="T67" s="259"/>
      <c r="U67" s="257"/>
      <c r="V67" s="257"/>
      <c r="W67" s="257"/>
      <c r="X67" s="258"/>
      <c r="Y67" s="222"/>
      <c r="Z67" s="257"/>
      <c r="AA67" s="257"/>
      <c r="AB67" s="257"/>
      <c r="AC67" s="258"/>
      <c r="AD67" s="256"/>
      <c r="AE67" s="257"/>
      <c r="AF67" s="257"/>
      <c r="AG67" s="257"/>
      <c r="AH67" s="261"/>
      <c r="AI67" s="190"/>
      <c r="AJ67" s="262" t="str">
        <f>IFERROR(IF(INDEX('Outcome Indicators - Section C'!P$10:P$26,MATCH('Print View'!$A67,'Outcome Indicators - Section C'!H$10:H$26,0))&lt;&gt;0,INDEX('Outcome Indicators - Section C'!P$10:P$26,MATCH('Print View'!$A67,'Outcome Indicators - Section C'!H$10:H$26,0)),""),"")</f>
        <v/>
      </c>
    </row>
    <row r="68" spans="1:36" ht="23.15" x14ac:dyDescent="0.45">
      <c r="A68" s="218">
        <v>11</v>
      </c>
      <c r="B68" s="176" t="str">
        <f>IFERROR(IF(INDEX('Outcome Indicators - Section C'!B$10:B$26,MATCH('Print View'!$A68,'Outcome Indicators - Section C'!$A$10:$A$26,0))&lt;&gt;0,INDEX('Outcome Indicators - Section C'!B$10:B$26,MATCH('Print View'!$A68,'Outcome Indicators - Section C'!$A$10:$A$26,0)),""),"")</f>
        <v/>
      </c>
      <c r="C68" s="176" t="str">
        <f>IFERROR(IF(INDEX('Outcome Indicators - Section C'!C$10:C$26,MATCH('Print View'!$A68,'Outcome Indicators - Section C'!B$10:B$26,0))&lt;&gt;0,INDEX('Outcome Indicators - Section C'!C$10:C$26,MATCH('Print View'!$A68,'Outcome Indicators - Section C'!B$10:B$26,0)),""),"")</f>
        <v/>
      </c>
      <c r="D68" s="176" t="str">
        <f>IFERROR(IF(INDEX('Outcome Indicators - Section C'!D$10:D$26,MATCH('Print View'!$A68,'Outcome Indicators - Section C'!C$10:C$26,0))&lt;&gt;0,INDEX('Outcome Indicators - Section C'!D$10:D$26,MATCH('Print View'!$A68,'Outcome Indicators - Section C'!C$10:C$26,0)),""),"")</f>
        <v/>
      </c>
      <c r="E68" s="176" t="str">
        <f>IFERROR(IF(INDEX('Outcome Indicators - Section C'!E$10:E$26,MATCH('Print View'!$A68,'Outcome Indicators - Section C'!D$10:D$26,0))&lt;&gt;0,INDEX('Outcome Indicators - Section C'!E$10:E$26,MATCH('Print View'!$A68,'Outcome Indicators - Section C'!D$10:D$26,0)),""),"")</f>
        <v/>
      </c>
      <c r="F68" s="176" t="str">
        <f>IFERROR(IF(INDEX('Outcome Indicators - Section C'!F$10:F$26,MATCH('Print View'!$A68,'Outcome Indicators - Section C'!E$10:E$26,0))&lt;&gt;0,INDEX('Outcome Indicators - Section C'!F$10:F$26,MATCH('Print View'!$A68,'Outcome Indicators - Section C'!E$10:E$26,0)),""),"")</f>
        <v/>
      </c>
      <c r="G68" s="176" t="str">
        <f>IFERROR(IF(INDEX('Outcome Indicators - Section C'!G$10:G$26,MATCH('Print View'!$A68,'Outcome Indicators - Section C'!F$10:F$26,0))&lt;&gt;0,INDEX('Outcome Indicators - Section C'!G$10:G$26,MATCH('Print View'!$A68,'Outcome Indicators - Section C'!F$10:F$26,0)),""),"")</f>
        <v/>
      </c>
      <c r="H68" s="176" t="str">
        <f>IFERROR(IF(INDEX('Outcome Indicators - Section C'!H$10:H$26,MATCH('Print View'!$A68,'Outcome Indicators - Section C'!G$10:G$26,0))&lt;&gt;0,INDEX('Outcome Indicators - Section C'!H$10:H$26,MATCH('Print View'!$A68,'Outcome Indicators - Section C'!G$10:G$26,0)),""),"")</f>
        <v/>
      </c>
      <c r="I68" s="176" t="str">
        <f>IFERROR(IF(INDEX('Outcome Indicators - Section C'!O$10:O$26,MATCH('Print View'!$A68,'Outcome Indicators - Section C'!H$10:H$26,0))&lt;&gt;0,INDEX('Outcome Indicators - Section C'!O$10:O$26,MATCH('Print View'!$A68,'Outcome Indicators - Section C'!H$10:H$26,0)),""),"")</f>
        <v/>
      </c>
      <c r="J68" s="142"/>
      <c r="K68" s="140"/>
      <c r="L68" s="140"/>
      <c r="M68" s="140"/>
      <c r="N68" s="141"/>
      <c r="O68" s="143"/>
      <c r="P68" s="140"/>
      <c r="Q68" s="140"/>
      <c r="R68" s="140"/>
      <c r="S68" s="168"/>
      <c r="T68" s="143"/>
      <c r="U68" s="140"/>
      <c r="V68" s="140"/>
      <c r="W68" s="140"/>
      <c r="X68" s="141"/>
      <c r="Y68" s="170"/>
      <c r="Z68" s="140"/>
      <c r="AA68" s="140"/>
      <c r="AB68" s="140"/>
      <c r="AC68" s="141"/>
      <c r="AD68" s="142"/>
      <c r="AE68" s="140"/>
      <c r="AF68" s="140"/>
      <c r="AG68" s="140"/>
      <c r="AH68" s="149"/>
      <c r="AI68" s="190"/>
      <c r="AJ68" s="180" t="str">
        <f>IFERROR(IF(INDEX('Outcome Indicators - Section C'!P$10:P$26,MATCH('Print View'!$A68,'Outcome Indicators - Section C'!H$10:H$26,0))&lt;&gt;0,INDEX('Outcome Indicators - Section C'!P$10:P$26,MATCH('Print View'!$A68,'Outcome Indicators - Section C'!H$10:H$26,0)),""),"")</f>
        <v/>
      </c>
    </row>
    <row r="69" spans="1:36" ht="23.15" x14ac:dyDescent="0.45">
      <c r="A69" s="218">
        <v>12</v>
      </c>
      <c r="B69" s="255" t="str">
        <f>IFERROR(IF(INDEX('Outcome Indicators - Section C'!B$10:B$26,MATCH('Print View'!$A69,'Outcome Indicators - Section C'!$A$10:$A$26,0))&lt;&gt;0,INDEX('Outcome Indicators - Section C'!B$10:B$26,MATCH('Print View'!$A69,'Outcome Indicators - Section C'!$A$10:$A$26,0)),""),"")</f>
        <v/>
      </c>
      <c r="C69" s="255" t="str">
        <f>IFERROR(IF(INDEX('Outcome Indicators - Section C'!C$10:C$26,MATCH('Print View'!$A69,'Outcome Indicators - Section C'!B$10:B$26,0))&lt;&gt;0,INDEX('Outcome Indicators - Section C'!C$10:C$26,MATCH('Print View'!$A69,'Outcome Indicators - Section C'!B$10:B$26,0)),""),"")</f>
        <v/>
      </c>
      <c r="D69" s="255" t="str">
        <f>IFERROR(IF(INDEX('Outcome Indicators - Section C'!D$10:D$26,MATCH('Print View'!$A69,'Outcome Indicators - Section C'!C$10:C$26,0))&lt;&gt;0,INDEX('Outcome Indicators - Section C'!D$10:D$26,MATCH('Print View'!$A69,'Outcome Indicators - Section C'!C$10:C$26,0)),""),"")</f>
        <v/>
      </c>
      <c r="E69" s="255" t="str">
        <f>IFERROR(IF(INDEX('Outcome Indicators - Section C'!E$10:E$26,MATCH('Print View'!$A69,'Outcome Indicators - Section C'!D$10:D$26,0))&lt;&gt;0,INDEX('Outcome Indicators - Section C'!E$10:E$26,MATCH('Print View'!$A69,'Outcome Indicators - Section C'!D$10:D$26,0)),""),"")</f>
        <v/>
      </c>
      <c r="F69" s="255" t="str">
        <f>IFERROR(IF(INDEX('Outcome Indicators - Section C'!F$10:F$26,MATCH('Print View'!$A69,'Outcome Indicators - Section C'!E$10:E$26,0))&lt;&gt;0,INDEX('Outcome Indicators - Section C'!F$10:F$26,MATCH('Print View'!$A69,'Outcome Indicators - Section C'!E$10:E$26,0)),""),"")</f>
        <v/>
      </c>
      <c r="G69" s="255" t="str">
        <f>IFERROR(IF(INDEX('Outcome Indicators - Section C'!G$10:G$26,MATCH('Print View'!$A69,'Outcome Indicators - Section C'!F$10:F$26,0))&lt;&gt;0,INDEX('Outcome Indicators - Section C'!G$10:G$26,MATCH('Print View'!$A69,'Outcome Indicators - Section C'!F$10:F$26,0)),""),"")</f>
        <v/>
      </c>
      <c r="H69" s="255" t="str">
        <f>IFERROR(IF(INDEX('Outcome Indicators - Section C'!H$10:H$26,MATCH('Print View'!$A69,'Outcome Indicators - Section C'!G$10:G$26,0))&lt;&gt;0,INDEX('Outcome Indicators - Section C'!H$10:H$26,MATCH('Print View'!$A69,'Outcome Indicators - Section C'!G$10:G$26,0)),""),"")</f>
        <v/>
      </c>
      <c r="I69" s="255" t="str">
        <f>IFERROR(IF(INDEX('Outcome Indicators - Section C'!O$10:O$26,MATCH('Print View'!$A69,'Outcome Indicators - Section C'!H$10:H$26,0))&lt;&gt;0,INDEX('Outcome Indicators - Section C'!O$10:O$26,MATCH('Print View'!$A69,'Outcome Indicators - Section C'!H$10:H$26,0)),""),"")</f>
        <v/>
      </c>
      <c r="J69" s="256"/>
      <c r="K69" s="257"/>
      <c r="L69" s="257"/>
      <c r="M69" s="257"/>
      <c r="N69" s="258"/>
      <c r="O69" s="259"/>
      <c r="P69" s="257"/>
      <c r="Q69" s="257"/>
      <c r="R69" s="257"/>
      <c r="S69" s="260"/>
      <c r="T69" s="259"/>
      <c r="U69" s="257"/>
      <c r="V69" s="257"/>
      <c r="W69" s="257"/>
      <c r="X69" s="258"/>
      <c r="Y69" s="222"/>
      <c r="Z69" s="257"/>
      <c r="AA69" s="257"/>
      <c r="AB69" s="257"/>
      <c r="AC69" s="258"/>
      <c r="AD69" s="256"/>
      <c r="AE69" s="257"/>
      <c r="AF69" s="257"/>
      <c r="AG69" s="257"/>
      <c r="AH69" s="261"/>
      <c r="AI69" s="190"/>
      <c r="AJ69" s="262" t="str">
        <f>IFERROR(IF(INDEX('Outcome Indicators - Section C'!P$10:P$26,MATCH('Print View'!$A69,'Outcome Indicators - Section C'!H$10:H$26,0))&lt;&gt;0,INDEX('Outcome Indicators - Section C'!P$10:P$26,MATCH('Print View'!$A69,'Outcome Indicators - Section C'!H$10:H$26,0)),""),"")</f>
        <v/>
      </c>
    </row>
    <row r="70" spans="1:36" ht="23.15" x14ac:dyDescent="0.45">
      <c r="A70" s="218">
        <v>13</v>
      </c>
      <c r="B70" s="176" t="str">
        <f>IFERROR(IF(INDEX('Outcome Indicators - Section C'!B$10:B$26,MATCH('Print View'!$A70,'Outcome Indicators - Section C'!$A$10:$A$26,0))&lt;&gt;0,INDEX('Outcome Indicators - Section C'!B$10:B$26,MATCH('Print View'!$A70,'Outcome Indicators - Section C'!$A$10:$A$26,0)),""),"")</f>
        <v/>
      </c>
      <c r="C70" s="176" t="str">
        <f>IFERROR(IF(INDEX('Outcome Indicators - Section C'!C$10:C$26,MATCH('Print View'!$A70,'Outcome Indicators - Section C'!B$10:B$26,0))&lt;&gt;0,INDEX('Outcome Indicators - Section C'!C$10:C$26,MATCH('Print View'!$A70,'Outcome Indicators - Section C'!B$10:B$26,0)),""),"")</f>
        <v/>
      </c>
      <c r="D70" s="176" t="str">
        <f>IFERROR(IF(INDEX('Outcome Indicators - Section C'!D$10:D$26,MATCH('Print View'!$A70,'Outcome Indicators - Section C'!C$10:C$26,0))&lt;&gt;0,INDEX('Outcome Indicators - Section C'!D$10:D$26,MATCH('Print View'!$A70,'Outcome Indicators - Section C'!C$10:C$26,0)),""),"")</f>
        <v/>
      </c>
      <c r="E70" s="176" t="str">
        <f>IFERROR(IF(INDEX('Outcome Indicators - Section C'!E$10:E$26,MATCH('Print View'!$A70,'Outcome Indicators - Section C'!D$10:D$26,0))&lt;&gt;0,INDEX('Outcome Indicators - Section C'!E$10:E$26,MATCH('Print View'!$A70,'Outcome Indicators - Section C'!D$10:D$26,0)),""),"")</f>
        <v/>
      </c>
      <c r="F70" s="176" t="str">
        <f>IFERROR(IF(INDEX('Outcome Indicators - Section C'!F$10:F$26,MATCH('Print View'!$A70,'Outcome Indicators - Section C'!E$10:E$26,0))&lt;&gt;0,INDEX('Outcome Indicators - Section C'!F$10:F$26,MATCH('Print View'!$A70,'Outcome Indicators - Section C'!E$10:E$26,0)),""),"")</f>
        <v/>
      </c>
      <c r="G70" s="176" t="str">
        <f>IFERROR(IF(INDEX('Outcome Indicators - Section C'!G$10:G$26,MATCH('Print View'!$A70,'Outcome Indicators - Section C'!F$10:F$26,0))&lt;&gt;0,INDEX('Outcome Indicators - Section C'!G$10:G$26,MATCH('Print View'!$A70,'Outcome Indicators - Section C'!F$10:F$26,0)),""),"")</f>
        <v/>
      </c>
      <c r="H70" s="176" t="str">
        <f>IFERROR(IF(INDEX('Outcome Indicators - Section C'!H$10:H$26,MATCH('Print View'!$A70,'Outcome Indicators - Section C'!G$10:G$26,0))&lt;&gt;0,INDEX('Outcome Indicators - Section C'!H$10:H$26,MATCH('Print View'!$A70,'Outcome Indicators - Section C'!G$10:G$26,0)),""),"")</f>
        <v/>
      </c>
      <c r="I70" s="176" t="str">
        <f>IFERROR(IF(INDEX('Outcome Indicators - Section C'!O$10:O$26,MATCH('Print View'!$A70,'Outcome Indicators - Section C'!H$10:H$26,0))&lt;&gt;0,INDEX('Outcome Indicators - Section C'!O$10:O$26,MATCH('Print View'!$A70,'Outcome Indicators - Section C'!H$10:H$26,0)),""),"")</f>
        <v/>
      </c>
      <c r="J70" s="142"/>
      <c r="K70" s="140"/>
      <c r="L70" s="140"/>
      <c r="M70" s="140"/>
      <c r="N70" s="141"/>
      <c r="O70" s="143"/>
      <c r="P70" s="140"/>
      <c r="Q70" s="140"/>
      <c r="R70" s="140"/>
      <c r="S70" s="168"/>
      <c r="T70" s="143"/>
      <c r="U70" s="140"/>
      <c r="V70" s="140"/>
      <c r="W70" s="140"/>
      <c r="X70" s="141"/>
      <c r="Y70" s="170"/>
      <c r="Z70" s="140"/>
      <c r="AA70" s="140"/>
      <c r="AB70" s="140"/>
      <c r="AC70" s="141"/>
      <c r="AD70" s="142"/>
      <c r="AE70" s="140"/>
      <c r="AF70" s="140"/>
      <c r="AG70" s="140"/>
      <c r="AH70" s="149"/>
      <c r="AI70" s="190"/>
      <c r="AJ70" s="180" t="str">
        <f>IFERROR(IF(INDEX('Outcome Indicators - Section C'!P$10:P$26,MATCH('Print View'!$A70,'Outcome Indicators - Section C'!H$10:H$26,0))&lt;&gt;0,INDEX('Outcome Indicators - Section C'!P$10:P$26,MATCH('Print View'!$A70,'Outcome Indicators - Section C'!H$10:H$26,0)),""),"")</f>
        <v/>
      </c>
    </row>
    <row r="71" spans="1:36" ht="23.15" x14ac:dyDescent="0.45">
      <c r="A71" s="218">
        <v>14</v>
      </c>
      <c r="B71" s="255" t="str">
        <f>IFERROR(IF(INDEX('Outcome Indicators - Section C'!B$10:B$26,MATCH('Print View'!$A71,'Outcome Indicators - Section C'!$A$10:$A$26,0))&lt;&gt;0,INDEX('Outcome Indicators - Section C'!B$10:B$26,MATCH('Print View'!$A71,'Outcome Indicators - Section C'!$A$10:$A$26,0)),""),"")</f>
        <v/>
      </c>
      <c r="C71" s="255" t="str">
        <f>IFERROR(IF(INDEX('Outcome Indicators - Section C'!C$10:C$26,MATCH('Print View'!$A71,'Outcome Indicators - Section C'!B$10:B$26,0))&lt;&gt;0,INDEX('Outcome Indicators - Section C'!C$10:C$26,MATCH('Print View'!$A71,'Outcome Indicators - Section C'!B$10:B$26,0)),""),"")</f>
        <v/>
      </c>
      <c r="D71" s="255" t="str">
        <f>IFERROR(IF(INDEX('Outcome Indicators - Section C'!D$10:D$26,MATCH('Print View'!$A71,'Outcome Indicators - Section C'!C$10:C$26,0))&lt;&gt;0,INDEX('Outcome Indicators - Section C'!D$10:D$26,MATCH('Print View'!$A71,'Outcome Indicators - Section C'!C$10:C$26,0)),""),"")</f>
        <v/>
      </c>
      <c r="E71" s="255" t="str">
        <f>IFERROR(IF(INDEX('Outcome Indicators - Section C'!E$10:E$26,MATCH('Print View'!$A71,'Outcome Indicators - Section C'!D$10:D$26,0))&lt;&gt;0,INDEX('Outcome Indicators - Section C'!E$10:E$26,MATCH('Print View'!$A71,'Outcome Indicators - Section C'!D$10:D$26,0)),""),"")</f>
        <v/>
      </c>
      <c r="F71" s="255" t="str">
        <f>IFERROR(IF(INDEX('Outcome Indicators - Section C'!F$10:F$26,MATCH('Print View'!$A71,'Outcome Indicators - Section C'!E$10:E$26,0))&lt;&gt;0,INDEX('Outcome Indicators - Section C'!F$10:F$26,MATCH('Print View'!$A71,'Outcome Indicators - Section C'!E$10:E$26,0)),""),"")</f>
        <v/>
      </c>
      <c r="G71" s="255" t="str">
        <f>IFERROR(IF(INDEX('Outcome Indicators - Section C'!G$10:G$26,MATCH('Print View'!$A71,'Outcome Indicators - Section C'!F$10:F$26,0))&lt;&gt;0,INDEX('Outcome Indicators - Section C'!G$10:G$26,MATCH('Print View'!$A71,'Outcome Indicators - Section C'!F$10:F$26,0)),""),"")</f>
        <v/>
      </c>
      <c r="H71" s="255" t="str">
        <f>IFERROR(IF(INDEX('Outcome Indicators - Section C'!H$10:H$26,MATCH('Print View'!$A71,'Outcome Indicators - Section C'!G$10:G$26,0))&lt;&gt;0,INDEX('Outcome Indicators - Section C'!H$10:H$26,MATCH('Print View'!$A71,'Outcome Indicators - Section C'!G$10:G$26,0)),""),"")</f>
        <v/>
      </c>
      <c r="I71" s="255" t="str">
        <f>IFERROR(IF(INDEX('Outcome Indicators - Section C'!O$10:O$26,MATCH('Print View'!$A71,'Outcome Indicators - Section C'!H$10:H$26,0))&lt;&gt;0,INDEX('Outcome Indicators - Section C'!O$10:O$26,MATCH('Print View'!$A71,'Outcome Indicators - Section C'!H$10:H$26,0)),""),"")</f>
        <v/>
      </c>
      <c r="J71" s="256"/>
      <c r="K71" s="257"/>
      <c r="L71" s="257"/>
      <c r="M71" s="257"/>
      <c r="N71" s="258"/>
      <c r="O71" s="259"/>
      <c r="P71" s="257"/>
      <c r="Q71" s="257"/>
      <c r="R71" s="257"/>
      <c r="S71" s="260"/>
      <c r="T71" s="259"/>
      <c r="U71" s="257"/>
      <c r="V71" s="257"/>
      <c r="W71" s="257"/>
      <c r="X71" s="258"/>
      <c r="Y71" s="222"/>
      <c r="Z71" s="257"/>
      <c r="AA71" s="257"/>
      <c r="AB71" s="257"/>
      <c r="AC71" s="258"/>
      <c r="AD71" s="256"/>
      <c r="AE71" s="257"/>
      <c r="AF71" s="257"/>
      <c r="AG71" s="257"/>
      <c r="AH71" s="261"/>
      <c r="AI71" s="190"/>
      <c r="AJ71" s="262" t="str">
        <f>IFERROR(IF(INDEX('Outcome Indicators - Section C'!P$10:P$26,MATCH('Print View'!$A71,'Outcome Indicators - Section C'!H$10:H$26,0))&lt;&gt;0,INDEX('Outcome Indicators - Section C'!P$10:P$26,MATCH('Print View'!$A71,'Outcome Indicators - Section C'!H$10:H$26,0)),""),"")</f>
        <v/>
      </c>
    </row>
    <row r="72" spans="1:36" ht="23.6" thickBot="1" x14ac:dyDescent="0.5">
      <c r="A72" s="218">
        <v>15</v>
      </c>
      <c r="B72" s="176" t="str">
        <f>IFERROR(IF(INDEX('Outcome Indicators - Section C'!B$10:B$26,MATCH('Print View'!$A72,'Outcome Indicators - Section C'!$A$10:$A$26,0))&lt;&gt;0,INDEX('Outcome Indicators - Section C'!B$10:B$26,MATCH('Print View'!$A72,'Outcome Indicators - Section C'!$A$10:$A$26,0)),""),"")</f>
        <v/>
      </c>
      <c r="C72" s="176" t="str">
        <f>IFERROR(IF(INDEX('Outcome Indicators - Section C'!C$10:C$26,MATCH('Print View'!$A72,'Outcome Indicators - Section C'!B$10:B$26,0))&lt;&gt;0,INDEX('Outcome Indicators - Section C'!C$10:C$26,MATCH('Print View'!$A72,'Outcome Indicators - Section C'!B$10:B$26,0)),""),"")</f>
        <v/>
      </c>
      <c r="D72" s="176" t="str">
        <f>IFERROR(IF(INDEX('Outcome Indicators - Section C'!D$10:D$26,MATCH('Print View'!$A72,'Outcome Indicators - Section C'!C$10:C$26,0))&lt;&gt;0,INDEX('Outcome Indicators - Section C'!D$10:D$26,MATCH('Print View'!$A72,'Outcome Indicators - Section C'!C$10:C$26,0)),""),"")</f>
        <v/>
      </c>
      <c r="E72" s="176" t="str">
        <f>IFERROR(IF(INDEX('Outcome Indicators - Section C'!E$10:E$26,MATCH('Print View'!$A72,'Outcome Indicators - Section C'!D$10:D$26,0))&lt;&gt;0,INDEX('Outcome Indicators - Section C'!E$10:E$26,MATCH('Print View'!$A72,'Outcome Indicators - Section C'!D$10:D$26,0)),""),"")</f>
        <v/>
      </c>
      <c r="F72" s="176" t="str">
        <f>IFERROR(IF(INDEX('Outcome Indicators - Section C'!F$10:F$26,MATCH('Print View'!$A72,'Outcome Indicators - Section C'!E$10:E$26,0))&lt;&gt;0,INDEX('Outcome Indicators - Section C'!F$10:F$26,MATCH('Print View'!$A72,'Outcome Indicators - Section C'!E$10:E$26,0)),""),"")</f>
        <v/>
      </c>
      <c r="G72" s="176" t="str">
        <f>IFERROR(IF(INDEX('Outcome Indicators - Section C'!G$10:G$26,MATCH('Print View'!$A72,'Outcome Indicators - Section C'!F$10:F$26,0))&lt;&gt;0,INDEX('Outcome Indicators - Section C'!G$10:G$26,MATCH('Print View'!$A72,'Outcome Indicators - Section C'!F$10:F$26,0)),""),"")</f>
        <v/>
      </c>
      <c r="H72" s="176" t="str">
        <f>IFERROR(IF(INDEX('Outcome Indicators - Section C'!H$10:H$26,MATCH('Print View'!$A72,'Outcome Indicators - Section C'!G$10:G$26,0))&lt;&gt;0,INDEX('Outcome Indicators - Section C'!H$10:H$26,MATCH('Print View'!$A72,'Outcome Indicators - Section C'!G$10:G$26,0)),""),"")</f>
        <v/>
      </c>
      <c r="I72" s="176" t="str">
        <f>IFERROR(IF(INDEX('Outcome Indicators - Section C'!O$10:O$26,MATCH('Print View'!$A72,'Outcome Indicators - Section C'!H$10:H$26,0))&lt;&gt;0,INDEX('Outcome Indicators - Section C'!O$10:O$26,MATCH('Print View'!$A72,'Outcome Indicators - Section C'!H$10:H$26,0)),""),"")</f>
        <v/>
      </c>
      <c r="J72" s="146"/>
      <c r="K72" s="144"/>
      <c r="L72" s="144"/>
      <c r="M72" s="144"/>
      <c r="N72" s="145"/>
      <c r="O72" s="147"/>
      <c r="P72" s="144"/>
      <c r="Q72" s="144"/>
      <c r="R72" s="144"/>
      <c r="S72" s="169"/>
      <c r="T72" s="147"/>
      <c r="U72" s="144"/>
      <c r="V72" s="144"/>
      <c r="W72" s="144"/>
      <c r="X72" s="145"/>
      <c r="Y72" s="171"/>
      <c r="Z72" s="144"/>
      <c r="AA72" s="144"/>
      <c r="AB72" s="144"/>
      <c r="AC72" s="145"/>
      <c r="AD72" s="146"/>
      <c r="AE72" s="144"/>
      <c r="AF72" s="144"/>
      <c r="AG72" s="144"/>
      <c r="AH72" s="150"/>
      <c r="AI72" s="191"/>
      <c r="AJ72" s="180" t="str">
        <f>IFERROR(IF(INDEX('Outcome Indicators - Section C'!P$10:P$26,MATCH('Print View'!$A72,'Outcome Indicators - Section C'!H$10:H$26,0))&lt;&gt;0,INDEX('Outcome Indicators - Section C'!P$10:P$26,MATCH('Print View'!$A72,'Outcome Indicators - Section C'!H$10:H$26,0)),""),"")</f>
        <v/>
      </c>
    </row>
    <row r="73" spans="1:36" x14ac:dyDescent="0.45">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row>
    <row r="74" spans="1:36" ht="16.3" thickBot="1" x14ac:dyDescent="0.5">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row>
    <row r="75" spans="1:36" ht="46.75" thickBot="1" x14ac:dyDescent="0.5">
      <c r="A75" s="628" t="str">
        <f>'Coverage Indicators - Section D'!A8:W8</f>
        <v>Indicador de cobertura/producto</v>
      </c>
      <c r="B75" s="629"/>
      <c r="C75" s="629"/>
      <c r="D75" s="629"/>
      <c r="E75" s="629"/>
      <c r="F75" s="629"/>
      <c r="G75" s="629"/>
      <c r="H75" s="629"/>
      <c r="I75" s="630"/>
      <c r="J75" s="138"/>
      <c r="K75" s="138"/>
      <c r="L75" s="138"/>
      <c r="M75" s="138"/>
      <c r="N75" s="148"/>
      <c r="O75" s="138"/>
      <c r="P75" s="138"/>
      <c r="Q75" s="138"/>
      <c r="R75" s="138"/>
      <c r="S75" s="138"/>
      <c r="T75" s="138"/>
      <c r="U75" s="138"/>
      <c r="V75" s="138"/>
      <c r="W75" s="138"/>
      <c r="X75" s="138"/>
      <c r="Y75" s="138"/>
      <c r="Z75" s="138"/>
      <c r="AA75" s="138"/>
      <c r="AB75" s="138"/>
      <c r="AC75" s="138"/>
      <c r="AD75" s="138"/>
      <c r="AE75" s="138"/>
      <c r="AF75" s="138"/>
      <c r="AG75" s="138"/>
      <c r="AH75" s="138"/>
      <c r="AI75" s="138"/>
    </row>
    <row r="76" spans="1:36" ht="16.3" thickBot="1" x14ac:dyDescent="0.5">
      <c r="A76" s="138"/>
      <c r="B76" s="138"/>
      <c r="C76" s="138"/>
      <c r="D76" s="138"/>
      <c r="E76" s="138"/>
      <c r="F76" s="138"/>
      <c r="G76" s="138"/>
      <c r="H76" s="138"/>
      <c r="I76" s="138"/>
      <c r="J76" s="138"/>
      <c r="K76" s="138"/>
      <c r="L76" s="138"/>
      <c r="M76" s="138"/>
      <c r="N76" s="148"/>
      <c r="O76" s="138"/>
      <c r="P76" s="138">
        <v>2</v>
      </c>
      <c r="Q76" s="138" t="str">
        <f>IFERROR(IF(INDEX('Overview - Section A'!I$43:I$44,MATCH('Print View'!$P76,'Overview - Section A'!$B$43:$B$44,0))&lt;&gt;0,(INDEX('Overview - Section A'!I$43:I$44,MATCH('Print View'!$P76,'Overview - Section A'!$B$43:$B$44,0))),""),"")</f>
        <v/>
      </c>
      <c r="R76" s="138"/>
      <c r="S76" s="138"/>
      <c r="T76" s="138">
        <v>3</v>
      </c>
      <c r="U76" s="138" t="str">
        <f>IFERROR(IF(INDEX('Overview - Section A'!I$43:I$44,MATCH('Print View'!$T76,'Overview - Section A'!$B$43:$B$44,0))&lt;&gt;0,(INDEX('Overview - Section A'!I$43:I$44,MATCH('Print View'!$T76,'Overview - Section A'!$B$43:$B$44,0))),""),"")</f>
        <v/>
      </c>
      <c r="V76" s="138"/>
      <c r="W76" s="138"/>
      <c r="X76" s="138">
        <v>4</v>
      </c>
      <c r="Y76" s="138" t="str">
        <f>IFERROR(IF(INDEX('Overview - Section A'!I$43:I$44,MATCH('Print View'!$X76,'Overview - Section A'!$B$43:$B$44,0))&lt;&gt;0,(INDEX('Overview - Section A'!I$43:I$44,MATCH('Print View'!$X76,'Overview - Section A'!$B$43:$B$44,0))),""),"")</f>
        <v/>
      </c>
      <c r="Z76" s="138"/>
      <c r="AA76" s="138"/>
      <c r="AB76" s="138">
        <v>5</v>
      </c>
      <c r="AC76" s="138" t="str">
        <f>IFERROR(IF(INDEX('Overview - Section A'!I$43:I$44,MATCH('Print View'!$AB76,'Overview - Section A'!$B$43:$B$44,0))&lt;&gt;0,(INDEX('Overview - Section A'!I$43:I$44,MATCH('Print View'!$AB76,'Overview - Section A'!$B$43:$B$44,0))),""),"")</f>
        <v/>
      </c>
      <c r="AD76" s="138"/>
      <c r="AE76" s="138"/>
      <c r="AF76" s="138">
        <v>6</v>
      </c>
      <c r="AG76" s="138" t="str">
        <f>IFERROR(IF(INDEX('Overview - Section A'!I$43:I$44,MATCH('Print View'!$AF76,'Overview - Section A'!$B$43:$B$44,0))&lt;&gt;0,(INDEX('Overview - Section A'!I$43:I$44,MATCH('Print View'!$AF76,'Overview - Section A'!$B$43:$B$44,0))),""),"")</f>
        <v/>
      </c>
      <c r="AH76" s="138"/>
      <c r="AI76" s="138"/>
    </row>
    <row r="77" spans="1:36" ht="26.25" customHeight="1" x14ac:dyDescent="0.7">
      <c r="A77" s="637" t="s">
        <v>124</v>
      </c>
      <c r="B77" s="639" t="str">
        <f>'Coverage Indicators - Section D'!B9</f>
        <v>Módulos</v>
      </c>
      <c r="C77" s="639" t="str">
        <f>'Coverage Indicators - Section D'!C9</f>
        <v>Indicador de cobertura/producto estándar</v>
      </c>
      <c r="D77" s="639" t="str">
        <f>'Coverage Indicators - Section D'!D9</f>
        <v>Indicador personalizado</v>
      </c>
      <c r="E77" s="639" t="str">
        <f>'Coverage Indicators - Section D'!E9</f>
        <v>Línea de base N#</v>
      </c>
      <c r="F77" s="639" t="str">
        <f>'Coverage Indicators - Section D'!F9</f>
        <v>Línea de base D#</v>
      </c>
      <c r="G77" s="639" t="str">
        <f>'Coverage Indicators - Section D'!G9</f>
        <v>Línea de base %</v>
      </c>
      <c r="H77" s="639" t="str">
        <f>'Coverage Indicators - Section D'!H9</f>
        <v>Línea de base año</v>
      </c>
      <c r="I77" s="639" t="str">
        <f>'Coverage Indicators - Section D'!P9</f>
        <v>Línea de base año fuente</v>
      </c>
      <c r="J77" s="639" t="str">
        <f>'Coverage Indicators - Section D'!Q9</f>
        <v>Desglose requerido</v>
      </c>
      <c r="K77" s="639" t="str">
        <f>'Coverage Indicators - Section D'!R9</f>
        <v>Es un subconjunto de otro indicador (si procede)</v>
      </c>
      <c r="L77" s="639" t="e">
        <f>'Coverage Indicators - Section D'!#REF!</f>
        <v>#REF!</v>
      </c>
      <c r="M77" s="639" t="e">
        <f>'Coverage Indicators - Section D'!#REF!</f>
        <v>#REF!</v>
      </c>
      <c r="N77" s="639" t="e">
        <f>'Coverage Indicators - Section D'!#REF!</f>
        <v>#REF!</v>
      </c>
      <c r="O77" s="676" t="e">
        <f>'Coverage Indicators - Section D'!#REF!</f>
        <v>#REF!</v>
      </c>
      <c r="P77" s="678" t="str">
        <f>IFERROR(IF(INDEX(P$5:P$12,MATCH($P$76,$O5:$O12,0))&lt;&gt;0,INDEX(P$5:P$12,MATCH($P$76,$O5:$O12,0)),""),"")</f>
        <v/>
      </c>
      <c r="Q77" s="679"/>
      <c r="R77" s="678" t="str">
        <f>IFERROR(IF(INDEX(R$5:R$12,MATCH($P$76,$O5:$O12,0))&lt;&gt;0,INDEX(R$5:R$12,MATCH($P$76,$O5:$O12,0)),""),"")</f>
        <v/>
      </c>
      <c r="S77" s="680"/>
      <c r="T77" s="651" t="str">
        <f>IFERROR(IF(INDEX(P$5:P$12,MATCH($T$76,$O5:$O12,0))&lt;&gt;0,INDEX(P$5:P$12,MATCH($T$76,$O5:$O12,0)),""),"")</f>
        <v/>
      </c>
      <c r="U77" s="652"/>
      <c r="V77" s="651" t="str">
        <f>IFERROR(IF(INDEX(R$5:R$12,MATCH($T$76,$O5:$O12,0))&lt;&gt;0,INDEX(R$5:R$12,MATCH($T$76,$O5:$O12,0)),""),"")</f>
        <v/>
      </c>
      <c r="W77" s="652"/>
      <c r="X77" s="651" t="str">
        <f>IFERROR(IF(INDEX(P$5:P$12,MATCH($X$76,$O5:$O12,0))&lt;&gt;0,INDEX(P$5:P$12,MATCH($X$76,$O5:$O12,0)),""),"")</f>
        <v/>
      </c>
      <c r="Y77" s="652"/>
      <c r="Z77" s="651" t="str">
        <f>IFERROR(IF(INDEX(R$5:R$12,MATCH($Z$76,$O5:$O12,0))&lt;&gt;0,INDEX(R$5:R$12,MATCH($Z$76,$O5:$O12,0)),""),"")</f>
        <v/>
      </c>
      <c r="AA77" s="656"/>
      <c r="AB77" s="657" t="str">
        <f>IFERROR(IF(INDEX(P$5:P$12,MATCH($AB$76,$O5:$O12,0))&lt;&gt;0,INDEX(P$5:P$12,MATCH($AB$76,$O5:$O12,0)),""),"")</f>
        <v/>
      </c>
      <c r="AC77" s="652"/>
      <c r="AD77" s="651" t="str">
        <f>IFERROR(IF(INDEX(R$5:R$12,MATCH($AB$76,$O5:$O12,0))&lt;&gt;0,INDEX(R$5:R$12,MATCH($AB$76,$O5:$O12,0)),""),"")</f>
        <v/>
      </c>
      <c r="AE77" s="656"/>
      <c r="AF77" s="653" t="str">
        <f>IFERROR(IF(INDEX(P$5:P$12,MATCH($AF$76,$O5:$O12,0))&lt;&gt;0,INDEX(P$5:P$12,MATCH($AF$76,$O5:$O12,0)),""),"")</f>
        <v/>
      </c>
      <c r="AG77" s="654"/>
      <c r="AH77" s="654" t="str">
        <f>IFERROR(IF(INDEX(R$5:R$12,MATCH($AF$76,$O5:$O12,0))&lt;&gt;0,INDEX(R$5:R$12,MATCH($AF$76,$O5:$O12,0)),""),"")</f>
        <v/>
      </c>
      <c r="AI77" s="655"/>
      <c r="AJ77" s="649" t="str">
        <f>'Coverage Indicators - Section D'!W9</f>
        <v>Comentarios</v>
      </c>
    </row>
    <row r="78" spans="1:36" ht="288.75" customHeight="1" thickBot="1" x14ac:dyDescent="0.5">
      <c r="A78" s="638"/>
      <c r="B78" s="640"/>
      <c r="C78" s="640"/>
      <c r="D78" s="640"/>
      <c r="E78" s="640"/>
      <c r="F78" s="640"/>
      <c r="G78" s="640"/>
      <c r="H78" s="640"/>
      <c r="I78" s="640"/>
      <c r="J78" s="640"/>
      <c r="K78" s="640"/>
      <c r="L78" s="640"/>
      <c r="M78" s="640"/>
      <c r="N78" s="640"/>
      <c r="O78" s="677"/>
      <c r="P78" s="215" t="str">
        <f>'Coverage Indicators - Section D'!E29</f>
        <v>Meta N#</v>
      </c>
      <c r="Q78" s="213" t="str">
        <f>'Coverage Indicators - Section D'!F29</f>
        <v>Meta D#</v>
      </c>
      <c r="R78" s="213" t="str">
        <f>'Coverage Indicators - Section D'!G29</f>
        <v>Meta %</v>
      </c>
      <c r="S78" s="214" t="str">
        <f>'Coverage Indicators - Section D'!H29</f>
        <v>Mark if target is TBD?</v>
      </c>
      <c r="T78" s="194" t="str">
        <f>'Coverage Indicators - Section D'!E29</f>
        <v>Meta N#</v>
      </c>
      <c r="U78" s="213" t="str">
        <f>'Coverage Indicators - Section D'!F29</f>
        <v>Meta D#</v>
      </c>
      <c r="V78" s="213" t="str">
        <f>'Coverage Indicators - Section D'!G29</f>
        <v>Meta %</v>
      </c>
      <c r="W78" s="214" t="str">
        <f>'Coverage Indicators - Section D'!H29</f>
        <v>Mark if target is TBD?</v>
      </c>
      <c r="X78" s="194" t="str">
        <f>'Coverage Indicators - Section D'!E29</f>
        <v>Meta N#</v>
      </c>
      <c r="Y78" s="213" t="str">
        <f>'Coverage Indicators - Section D'!F29</f>
        <v>Meta D#</v>
      </c>
      <c r="Z78" s="213" t="str">
        <f>'Coverage Indicators - Section D'!G29</f>
        <v>Meta %</v>
      </c>
      <c r="AA78" s="214" t="str">
        <f>'Coverage Indicators - Section D'!H29</f>
        <v>Mark if target is TBD?</v>
      </c>
      <c r="AB78" s="194" t="str">
        <f>'Coverage Indicators - Section D'!E29</f>
        <v>Meta N#</v>
      </c>
      <c r="AC78" s="213" t="str">
        <f>'Coverage Indicators - Section D'!F29</f>
        <v>Meta D#</v>
      </c>
      <c r="AD78" s="213" t="str">
        <f>'Coverage Indicators - Section D'!G29</f>
        <v>Meta %</v>
      </c>
      <c r="AE78" s="214" t="str">
        <f>'Coverage Indicators - Section D'!H29</f>
        <v>Mark if target is TBD?</v>
      </c>
      <c r="AF78" s="194" t="str">
        <f>'Coverage Indicators - Section D'!E29</f>
        <v>Meta N#</v>
      </c>
      <c r="AG78" s="213" t="str">
        <f>'Coverage Indicators - Section D'!F29</f>
        <v>Meta D#</v>
      </c>
      <c r="AH78" s="213" t="str">
        <f>'Coverage Indicators - Section D'!G29</f>
        <v>Meta %</v>
      </c>
      <c r="AI78" s="214" t="str">
        <f>'Coverage Indicators - Section D'!H29</f>
        <v>Mark if target is TBD?</v>
      </c>
      <c r="AJ78" s="650"/>
    </row>
    <row r="79" spans="1:36" s="203" customFormat="1" ht="409.6" x14ac:dyDescent="0.45">
      <c r="A79" s="218">
        <v>1</v>
      </c>
      <c r="B79" s="193" t="str">
        <f>IFERROR(IF(INDEX('Coverage Indicators - Section D'!B$10:B$26,MATCH('Print View'!$A79,'Coverage Indicators - Section D'!$A$10:$A$26,0))&lt;&gt;0,INDEX('Coverage Indicators - Section D'!B$10:B$26,MATCH('Print View'!$A79,'Coverage Indicators - Section D'!$A$10:$A$26,0)),""),"")</f>
        <v>Programas de prevención integral para trabajadores del sexo y sus clientes</v>
      </c>
      <c r="C79" s="193" t="str">
        <f>IFERROR(IF(INDEX('Coverage Indicators - Section D'!C$10:C$26,MATCH('Print View'!$A79,'Coverage Indicators - Section D'!$A$10:$A$26,0))&lt;&gt;0,INDEX('Coverage Indicators - Section D'!C$10:C$26,MATCH('Print View'!$A79,'Coverage Indicators - Section D'!$A$10:$A$26,0)),""),"")</f>
        <v>KP-1c(M): Porcentaje de trabajadores del sexo cubiertos por programas de prevención del VIH; paquete de servicios definido</v>
      </c>
      <c r="D79" s="193" t="str">
        <f>IFERROR(IF(INDEX('Coverage Indicators - Section D'!D$10:D$26,MATCH('Print View'!$A79,'Coverage Indicators - Section D'!$A$10:$A$26,0))&lt;&gt;0,INDEX('Coverage Indicators - Section D'!D$10:D$26,MATCH('Print View'!$A79,'Coverage Indicators - Section D'!$A$10:$A$26,0)),""),"")</f>
        <v/>
      </c>
      <c r="E79" s="193">
        <f>IFERROR(IF(INDEX('Coverage Indicators - Section D'!E$10:E$26,MATCH('Print View'!$A79,'Coverage Indicators - Section D'!$A$10:$A$26,0))&lt;&gt;0,INDEX('Coverage Indicators - Section D'!E$10:E$26,MATCH('Print View'!$A79,'Coverage Indicators - Section D'!$A$10:$A$26,0)),""),"")</f>
        <v>10590</v>
      </c>
      <c r="F79" s="193">
        <f>IFERROR(IF(INDEX('Coverage Indicators - Section D'!F$10:F$26,MATCH('Print View'!$A79,'Coverage Indicators - Section D'!$A$10:$A$26,0))&lt;&gt;0,INDEX('Coverage Indicators - Section D'!F$10:F$26,MATCH('Print View'!$A79,'Coverage Indicators - Section D'!$A$10:$A$26,0)),""),"")</f>
        <v>44972</v>
      </c>
      <c r="G79" s="193">
        <f>IFERROR(IF(INDEX('Coverage Indicators - Section D'!G$10:G$26,MATCH('Print View'!$A79,'Coverage Indicators - Section D'!$A$10:$A$26,0))&lt;&gt;0,INDEX('Coverage Indicators - Section D'!G$10:G$26,MATCH('Print View'!$A79,'Coverage Indicators - Section D'!$A$10:$A$26,0)),""),"")</f>
        <v>23.547985413145959</v>
      </c>
      <c r="H79" s="193" t="str">
        <f>IFERROR(IF(INDEX('Coverage Indicators - Section D'!H$10:H$26,MATCH('Print View'!$A79,'Coverage Indicators - Section D'!$A$10:$A$26,0))&lt;&gt;0,INDEX('Coverage Indicators - Section D'!H$10:H$26,MATCH('Print View'!$A79,'Coverage Indicators - Section D'!$A$10:$A$26,0)),""),"")</f>
        <v>2017</v>
      </c>
      <c r="I79" s="193" t="str">
        <f>IFERROR(IF(INDEX('Coverage Indicators - Section D'!P$10:P$26,MATCH('Print View'!$A79,'Coverage Indicators - Section D'!$A$10:$A$26,0))&lt;&gt;0,INDEX('Coverage Indicators - Section D'!P$10:P$26,MATCH('Print View'!$A79,'Coverage Indicators - Section D'!$A$10:$A$26,0)),""),"")</f>
        <v>SIGPRO</v>
      </c>
      <c r="J79" s="193" t="str">
        <f>IFERROR(IF(INDEX('Coverage Indicators - Section D'!Q$10:Q$26,MATCH('Print View'!$A79,'Coverage Indicators - Section D'!$A$10:$A$26,0))&lt;&gt;0,INDEX('Coverage Indicators - Section D'!Q$10:Q$26,MATCH('Print View'!$A79,'Coverage Indicators - Section D'!$A$10:$A$26,0)),""),"")</f>
        <v/>
      </c>
      <c r="K79" s="193" t="str">
        <f>IFERROR(IF(INDEX('Coverage Indicators - Section D'!R$10:R$26,MATCH('Print View'!$A79,'Coverage Indicators - Section D'!$A$10:$A$26,0))&lt;&gt;0,INDEX('Coverage Indicators - Section D'!R$10:R$26,MATCH('Print View'!$A79,'Coverage Indicators - Section D'!$A$10:$A$26,0)),""),"")</f>
        <v/>
      </c>
      <c r="L79" s="193" t="str">
        <f>IFERROR(IF(INDEX('Coverage Indicators - Section D'!S$10:S$26,MATCH('Print View'!$A79,'Coverage Indicators - Section D'!$A$10:$A$26,0))&lt;&gt;0,INDEX('Coverage Indicators - Section D'!S$10:S$26,MATCH('Print View'!$A79,'Coverage Indicators - Section D'!$A$10:$A$26,0)),""),"")</f>
        <v>Ministry of Health of the Republic of El Salvador</v>
      </c>
      <c r="M79" s="193" t="str">
        <f>IFERROR(IF(INDEX('Coverage Indicators - Section D'!#REF!,MATCH('Print View'!$A79,'Coverage Indicators - Section D'!$A$10:$A$26,0))&lt;&gt;0,INDEX('Coverage Indicators - Section D'!#REF!,MATCH('Print View'!$A79,'Coverage Indicators - Section D'!$A$10:$A$26,0)),""),"")</f>
        <v/>
      </c>
      <c r="N79" s="193" t="str">
        <f>IFERROR(IF(INDEX('Coverage Indicators - Section D'!U$10:U$26,MATCH('Print View'!$A79,'Coverage Indicators - Section D'!$A$10:$A$26,0))&lt;&gt;0,INDEX('Coverage Indicators - Section D'!U$10:U$26,MATCH('Print View'!$A79,'Coverage Indicators - Section D'!$A$10:$A$26,0)),""),"")</f>
        <v/>
      </c>
      <c r="O79" s="193" t="str">
        <f>IFERROR(IF(INDEX('Coverage Indicators - Section D'!V$10:V$26,MATCH('Print View'!$A79,'Coverage Indicators - Section D'!$A$10:$A$26,0))&lt;&gt;0,INDEX('Coverage Indicators - Section D'!V$10:V$26,MATCH('Print View'!$A79,'Coverage Indicators - Section D'!$A$10:$A$26,0)),""),"")</f>
        <v/>
      </c>
      <c r="P79" s="212">
        <f t="array" ref="P79">IFERROR(IF(INDEX('Coverage Indicators - Section D'!E$30:E$121,MATCH('Print View'!$A79&amp;'Print View'!$Q$76,'Coverage Indicators - Section D'!$B$30:$B$121&amp;'Coverage Indicators - Section D'!$I$30:$I$121,0))&lt;&gt;0,INDEX('Coverage Indicators - Section D'!E$30:E$121,MATCH('Print View'!$A79&amp;'Print View'!$Q$76,'Coverage Indicators - Section D'!$B$30:$B$121&amp;'Coverage Indicators - Section D'!$I$30:$I$121,0)),""),"")</f>
        <v>10343</v>
      </c>
      <c r="Q79" s="199">
        <f t="array" ref="Q79">IFERROR(IF(INDEX('Coverage Indicators - Section D'!F$30:F$121,MATCH('Print View'!$A79&amp;'Print View'!$Q$76,'Coverage Indicators - Section D'!$B$30:$B$121&amp;'Coverage Indicators - Section D'!$I$30:$I$121,0))&lt;&gt;0,INDEX('Coverage Indicators - Section D'!F$30:F$121,MATCH('Print View'!$A79&amp;'Print View'!$Q$76,'Coverage Indicators - Section D'!$B$30:$B$121&amp;'Coverage Indicators - Section D'!$I$30:$I$121,0)),""),"")</f>
        <v>44972</v>
      </c>
      <c r="R79" s="199">
        <f t="array" ref="R79">IFERROR(IF(INDEX('Coverage Indicators - Section D'!G$30:G$121,MATCH('Print View'!$A79&amp;'Print View'!$Q$76,'Coverage Indicators - Section D'!$B$30:$B$121&amp;'Coverage Indicators - Section D'!$I$30:$I$121,0))&lt;&gt;0,INDEX('Coverage Indicators - Section D'!G$30:G$121,MATCH('Print View'!$A79&amp;'Print View'!$Q$76,'Coverage Indicators - Section D'!$B$30:$B$121&amp;'Coverage Indicators - Section D'!$I$30:$I$121,0)),""),"")</f>
        <v>22.998754780752467</v>
      </c>
      <c r="S79" s="201" t="str">
        <f t="array" ref="S79">IFERROR(IF(INDEX('Coverage Indicators - Section D'!H$30:H$121,MATCH('Print View'!$A79&amp;'Print View'!$Q$76,'Coverage Indicators - Section D'!$B$30:$B$121&amp;'Coverage Indicators - Section D'!$I$30:$I$121,0))&lt;&gt;0,INDEX('Coverage Indicators - Section D'!H$30:H$121,MATCH('Print View'!$A79&amp;'Print View'!$Q$76,'Coverage Indicators - Section D'!$B$30:$B$121&amp;'Coverage Indicators - Section D'!$I$30:$I$121,0)),""),"")</f>
        <v/>
      </c>
      <c r="T79" s="198">
        <f t="array" ref="T79">IFERROR(IF(INDEX('Coverage Indicators - Section D'!E$30:E$121,MATCH('Print View'!$A79&amp;'Print View'!$U$76,'Coverage Indicators - Section D'!$B$30:$B$121&amp;'Coverage Indicators - Section D'!$I$30:$I$121,0))&lt;&gt;0,INDEX('Coverage Indicators - Section D'!E$30:E$121,MATCH('Print View'!$A79&amp;'Print View'!$U$76,'Coverage Indicators - Section D'!$B$30:$B$121&amp;'Coverage Indicators - Section D'!$I$30:$I$121,0)),""),"")</f>
        <v>10343</v>
      </c>
      <c r="U79" s="199">
        <f t="array" ref="U79">IFERROR(IF(INDEX('Coverage Indicators - Section D'!F$30:F$121,MATCH('Print View'!$A79&amp;'Print View'!$U$76,'Coverage Indicators - Section D'!$B$30:$B$121&amp;'Coverage Indicators - Section D'!$I$30:$I$121,0))&lt;&gt;0,INDEX('Coverage Indicators - Section D'!F$30:F$121,MATCH('Print View'!$A79&amp;'Print View'!$U$76,'Coverage Indicators - Section D'!$B$30:$B$121&amp;'Coverage Indicators - Section D'!$I$30:$I$121,0)),""),"")</f>
        <v>44972</v>
      </c>
      <c r="V79" s="199">
        <f t="array" ref="V79">IFERROR(IF(INDEX('Coverage Indicators - Section D'!G$30:G$121,MATCH('Print View'!$A79&amp;'Print View'!$U$76,'Coverage Indicators - Section D'!$B$30:$B$121&amp;'Coverage Indicators - Section D'!$I$30:$I$121,0))&lt;&gt;0,INDEX('Coverage Indicators - Section D'!G$30:G$121,MATCH('Print View'!$A79&amp;'Print View'!$U$76,'Coverage Indicators - Section D'!$B$30:$B$121&amp;'Coverage Indicators - Section D'!$I$30:$I$121,0)),""),"")</f>
        <v>22.998754780752467</v>
      </c>
      <c r="W79" s="201" t="str">
        <f t="array" ref="W79">IFERROR(IF(INDEX('Coverage Indicators - Section D'!H$30:H$121,MATCH('Print View'!$A79&amp;'Print View'!$U$76,'Coverage Indicators - Section D'!$B$30:$B$121&amp;'Coverage Indicators - Section D'!$I$30:$I$121,0))&lt;&gt;0,INDEX('Coverage Indicators - Section D'!H$30:H$121,MATCH('Print View'!$A79&amp;'Print View'!$U$76,'Coverage Indicators - Section D'!$B$30:$B$121&amp;'Coverage Indicators - Section D'!$I$30:$I$121,0)),""),"")</f>
        <v/>
      </c>
      <c r="X79" s="198"/>
      <c r="Y79" s="199"/>
      <c r="Z79" s="199"/>
      <c r="AA79" s="201"/>
      <c r="AB79" s="198"/>
      <c r="AC79" s="199"/>
      <c r="AD79" s="199"/>
      <c r="AE79" s="201"/>
      <c r="AF79" s="198"/>
      <c r="AG79" s="199"/>
      <c r="AH79" s="200"/>
      <c r="AI79" s="201"/>
      <c r="AJ79" s="202" t="str">
        <f>IFERROR(IF(INDEX('Coverage Indicators - Section D'!W$10:W$26,MATCH('Print View'!$A79,'Coverage Indicators - Section D'!$A$10:$A$26,0))&lt;&gt;0,INDEX('Coverage Indicators - Section D'!W$10:W$26,MATCH('Print View'!$A79,'Coverage Indicators - Section D'!$A$10:$A$26,0)),""),"")</f>
        <v xml:space="preserve">Supuestos:
Las metas reflejan la cobertura nacional a alcanzar con paquetes de prevención para MTS con recursos del Fondo Mundial a través de 2 Centros Comunitarios de Prevención Integral , uno itinerante y otro físico (CCPI) , además MINSAL con sus servicios amigables en UCSF y PEPFAR con sus intervenciones, para estas metas no se tiene confirmado que se tendrá financiamiento. Para esta propuesta se espera alcanzar a la población MTS a través del trabajo conjunto con  Plan Internacional como sub-receptor y de sus Sub-subreceptores a través de dos estrategias de intervención una con abordajes cara a cara y otra a través de una estrategia multimedia(App) esta segunda como un pilotaje la cual estará sujeta a evaluación de su efectividad de alcance en el año 1 y este determinará un análisis para la redistribución de alcances con ambas estrategias en el año 2 y año 3; siendo entonces la distribución para los tres años:
Año1: Meta Total nacional 10344 (92%)
Alcance con la Estrategia de Prevención Combinada adaptada con abordajes cara a cara y estrategia multimedia, financiado por el fondo mundial: 8792 un 85% de la meta de cobertura para este año, distribuido en 8089 paquetes de prevención alcanzados por SR y 703 paquetes de prevención alcanzados por el RP
Alcance de paquetes de prevención con presupuesto GOES: 1241 (12%) de la meta de cobertura para este año.
Alcance de paquetes de prevención con PEPFAR: 310 (3%) de la meta de cobertura para este año.
Año2: Meta Total nacional 11693
Alcance con abordajes cara a cara y estrategia multimedia financiado por el fondo mundial: 9120 un 78% de la meta de cobertura para este año, distribuido en 8391 paquetes de prevención (92%) alcanzados por SR y 730 paquetes de prevención alcanzados por el RP (8%)
Alcance con aplicación con presupuesto GOES: 2222 un 19% de la meta de cobertura para este año.
Alcance de paquetes de prevención con PEPFAR: 351 (3%) de la meta de cobertura para este año.
Año3: Meta Total nacional 11693
Alcance con abordajes cara a cara y estrategia multimedia financiado por el fondo mundial: 9120 un 78% de la meta de cobertura para este año. distribuido en 8391 paquetes de prevención (92%) alcanzados por SR y 730 paquetes de prevención alcanzados por el RP (8%)
Alcance con aplicación con GOES: 2222 un 19% de la meta de cobertura para este año.
Alcance de paquetes de prevención con PEPFAR: 351 (3%) de la meta de cobertura para este año.
Intervenciones clave:
Se considera persona alcanzada cuando se ha entregado un paquete de servicios que incluye la entrega en uno o más contactos de: 1 intervención de CCC+ hasta 144 condones + 4 lubricantes en tubo + 26 lubricantes en sobre + evidencia de referencia efectiva hacia diagnóstico de VIH o los servicios VICITS para diagnóstico y prevención de ITS, en un año. La evidencia de referencia efectiva  implica firma y sello del laboratorio hospitalario o de unidades móviles posterior a la post consejería de la prueba de VIH en formulario F3.
Para las usuarias captadas con la app, se evidenciará la toma efectiva de prueba a través del formulario de consulta emitido por el prestador de servicio seleccionado.
Fuente:
Para la línea de base y metas, el Sistema de Información de Gestión de Proyectos (SIGPRO) bajo la coordinación del SR Plan. El denominador corresponde a la estimación de tamaño de población de mujeres trabajadoras sexuales, con una extrapolación nacional, en el marco de la ECVC realizada en el 2016.
Métodos de medición SR
La fuente primaria lo constituyen el formulario F1 (intervenciones CCC e insumos) y formulario F3 para evidencia de la referencia con código único de identificación (CUI) para cada persona que se le entrega uno o más servicios del paquete. Como fuente de control cruzado se utilizará el formulario F2/F4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Métodos de medición RP:
El RP MINSAL realizará pilotaje del registro de la estrategia de prevención durante el año 1 del Proyecto , debido a que esta estrategia no era registrada como tal en los sistemas de información, por lo anterior el RP creará la fuente primaria de registro cuya información se incorporara en una APP creada por la DTIC del MINSAL la cual incluira el CUI del usuario para poder realizar cruces con el SR y asi evitar duplicidad.
</v>
      </c>
    </row>
    <row r="80" spans="1:36" s="203" customFormat="1" ht="409.6" x14ac:dyDescent="0.45">
      <c r="A80" s="219">
        <v>2</v>
      </c>
      <c r="B80" s="275" t="str">
        <f>IFERROR(IF(INDEX('Coverage Indicators - Section D'!B$10:B$26,MATCH('Print View'!$A80,'Coverage Indicators - Section D'!$A$10:$A$26,0))&lt;&gt;0,INDEX('Coverage Indicators - Section D'!B$10:B$26,MATCH('Print View'!$A80,'Coverage Indicators - Section D'!$A$10:$A$26,0)),""),"")</f>
        <v>Programas de prevención integral para trabajadores del sexo y sus clientes</v>
      </c>
      <c r="C80" s="275" t="str">
        <f>IFERROR(IF(INDEX('Coverage Indicators - Section D'!C$10:C$26,MATCH('Print View'!$A80,'Coverage Indicators - Section D'!$A$10:$A$26,0))&lt;&gt;0,INDEX('Coverage Indicators - Section D'!C$10:C$26,MATCH('Print View'!$A80,'Coverage Indicators - Section D'!$A$10:$A$26,0)),""),"")</f>
        <v>KP-3c(M): Porcentaje de trabajadores del sexo que se han sometido a pruebas de VIH durante el período de informe y conocen los resultados</v>
      </c>
      <c r="D80" s="275" t="str">
        <f>IFERROR(IF(INDEX('Coverage Indicators - Section D'!D$10:D$26,MATCH('Print View'!$A80,'Coverage Indicators - Section D'!$A$10:$A$26,0))&lt;&gt;0,INDEX('Coverage Indicators - Section D'!D$10:D$26,MATCH('Print View'!$A80,'Coverage Indicators - Section D'!$A$10:$A$26,0)),""),"")</f>
        <v/>
      </c>
      <c r="E80" s="275">
        <f>IFERROR(IF(INDEX('Coverage Indicators - Section D'!E$10:E$26,MATCH('Print View'!$A80,'Coverage Indicators - Section D'!$A$10:$A$26,0))&lt;&gt;0,INDEX('Coverage Indicators - Section D'!E$10:E$26,MATCH('Print View'!$A80,'Coverage Indicators - Section D'!$A$10:$A$26,0)),""),"")</f>
        <v>7750</v>
      </c>
      <c r="F80" s="275">
        <f>IFERROR(IF(INDEX('Coverage Indicators - Section D'!F$10:F$26,MATCH('Print View'!$A80,'Coverage Indicators - Section D'!$A$10:$A$26,0))&lt;&gt;0,INDEX('Coverage Indicators - Section D'!F$10:F$26,MATCH('Print View'!$A80,'Coverage Indicators - Section D'!$A$10:$A$26,0)),""),"")</f>
        <v>44972</v>
      </c>
      <c r="G80" s="275">
        <f>IFERROR(IF(INDEX('Coverage Indicators - Section D'!G$10:G$26,MATCH('Print View'!$A80,'Coverage Indicators - Section D'!$A$10:$A$26,0))&lt;&gt;0,INDEX('Coverage Indicators - Section D'!G$10:G$26,MATCH('Print View'!$A80,'Coverage Indicators - Section D'!$A$10:$A$26,0)),""),"")</f>
        <v>17.232944943520412</v>
      </c>
      <c r="H80" s="275" t="str">
        <f>IFERROR(IF(INDEX('Coverage Indicators - Section D'!H$10:H$26,MATCH('Print View'!$A80,'Coverage Indicators - Section D'!$A$10:$A$26,0))&lt;&gt;0,INDEX('Coverage Indicators - Section D'!H$10:H$26,MATCH('Print View'!$A80,'Coverage Indicators - Section D'!$A$10:$A$26,0)),""),"")</f>
        <v>2017</v>
      </c>
      <c r="I80" s="275" t="str">
        <f>IFERROR(IF(INDEX('Coverage Indicators - Section D'!P$10:P$26,MATCH('Print View'!$A80,'Coverage Indicators - Section D'!$A$10:$A$26,0))&lt;&gt;0,INDEX('Coverage Indicators - Section D'!P$10:P$26,MATCH('Print View'!$A80,'Coverage Indicators - Section D'!$A$10:$A$26,0)),""),"")</f>
        <v>SUMEVE</v>
      </c>
      <c r="J80" s="275" t="str">
        <f>IFERROR(IF(INDEX('Coverage Indicators - Section D'!Q$10:Q$26,MATCH('Print View'!$A80,'Coverage Indicators - Section D'!$A$10:$A$26,0))&lt;&gt;0,INDEX('Coverage Indicators - Section D'!Q$10:Q$26,MATCH('Print View'!$A80,'Coverage Indicators - Section D'!$A$10:$A$26,0)),""),"")</f>
        <v/>
      </c>
      <c r="K80" s="275" t="str">
        <f>IFERROR(IF(INDEX('Coverage Indicators - Section D'!R$10:R$26,MATCH('Print View'!$A80,'Coverage Indicators - Section D'!$A$10:$A$26,0))&lt;&gt;0,INDEX('Coverage Indicators - Section D'!R$10:R$26,MATCH('Print View'!$A80,'Coverage Indicators - Section D'!$A$10:$A$26,0)),""),"")</f>
        <v/>
      </c>
      <c r="L80" s="275" t="str">
        <f>IFERROR(IF(INDEX('Coverage Indicators - Section D'!S$10:S$26,MATCH('Print View'!$A80,'Coverage Indicators - Section D'!$A$10:$A$26,0))&lt;&gt;0,INDEX('Coverage Indicators - Section D'!S$10:S$26,MATCH('Print View'!$A80,'Coverage Indicators - Section D'!$A$10:$A$26,0)),""),"")</f>
        <v>Ministry of Health of the Republic of El Salvador</v>
      </c>
      <c r="M80" s="275" t="str">
        <f>IFERROR(IF(INDEX('Coverage Indicators - Section D'!#REF!,MATCH('Print View'!$A80,'Coverage Indicators - Section D'!$A$10:$A$26,0))&lt;&gt;0,INDEX('Coverage Indicators - Section D'!#REF!,MATCH('Print View'!$A80,'Coverage Indicators - Section D'!$A$10:$A$26,0)),""),"")</f>
        <v/>
      </c>
      <c r="N80" s="275" t="str">
        <f>IFERROR(IF(INDEX('Coverage Indicators - Section D'!U$10:U$26,MATCH('Print View'!$A80,'Coverage Indicators - Section D'!$A$10:$A$26,0))&lt;&gt;0,INDEX('Coverage Indicators - Section D'!U$10:U$26,MATCH('Print View'!$A80,'Coverage Indicators - Section D'!$A$10:$A$26,0)),""),"")</f>
        <v/>
      </c>
      <c r="O80" s="275" t="str">
        <f>IFERROR(IF(INDEX('Coverage Indicators - Section D'!V$10:V$26,MATCH('Print View'!$A80,'Coverage Indicators - Section D'!$A$10:$A$26,0))&lt;&gt;0,INDEX('Coverage Indicators - Section D'!V$10:V$26,MATCH('Print View'!$A80,'Coverage Indicators - Section D'!$A$10:$A$26,0)),""),"")</f>
        <v/>
      </c>
      <c r="P80" s="276">
        <f t="array" ref="P80">IFERROR(IF(INDEX('Coverage Indicators - Section D'!E$30:E$121,MATCH('Print View'!$A80&amp;'Print View'!$Q$76,'Coverage Indicators - Section D'!$B$30:$B$121&amp;'Coverage Indicators - Section D'!$I$30:$I$121,0))&lt;&gt;0,INDEX('Coverage Indicators - Section D'!E$30:E$121,MATCH('Print View'!$A80&amp;'Print View'!$Q$76,'Coverage Indicators - Section D'!$B$30:$B$121&amp;'Coverage Indicators - Section D'!$I$30:$I$121,0)),""),"")</f>
        <v>8275</v>
      </c>
      <c r="Q80" s="277">
        <f t="array" ref="Q80">IFERROR(IF(INDEX('Coverage Indicators - Section D'!F$30:F$121,MATCH('Print View'!$A80&amp;'Print View'!$Q$76,'Coverage Indicators - Section D'!$B$30:$B$121&amp;'Coverage Indicators - Section D'!$I$30:$I$121,0))&lt;&gt;0,INDEX('Coverage Indicators - Section D'!F$30:F$121,MATCH('Print View'!$A80&amp;'Print View'!$Q$76,'Coverage Indicators - Section D'!$B$30:$B$121&amp;'Coverage Indicators - Section D'!$I$30:$I$121,0)),""),"")</f>
        <v>44972</v>
      </c>
      <c r="R80" s="277">
        <f t="array" ref="R80">IFERROR(IF(INDEX('Coverage Indicators - Section D'!G$30:G$121,MATCH('Print View'!$A80&amp;'Print View'!$Q$76,'Coverage Indicators - Section D'!$B$30:$B$121&amp;'Coverage Indicators - Section D'!$I$30:$I$121,0))&lt;&gt;0,INDEX('Coverage Indicators - Section D'!G$30:G$121,MATCH('Print View'!$A80&amp;'Print View'!$Q$76,'Coverage Indicators - Section D'!$B$30:$B$121&amp;'Coverage Indicators - Section D'!$I$30:$I$121,0)),""),"")</f>
        <v>18.400337988081471</v>
      </c>
      <c r="S80" s="278" t="str">
        <f t="array" ref="S80">IFERROR(IF(INDEX('Coverage Indicators - Section D'!H$30:H$121,MATCH('Print View'!$A80&amp;'Print View'!$Q$76,'Coverage Indicators - Section D'!$B$30:$B$121&amp;'Coverage Indicators - Section D'!$I$30:$I$121,0))&lt;&gt;0,INDEX('Coverage Indicators - Section D'!H$30:H$121,MATCH('Print View'!$A80&amp;'Print View'!$Q$76,'Coverage Indicators - Section D'!$B$30:$B$121&amp;'Coverage Indicators - Section D'!$I$30:$I$121,0)),""),"")</f>
        <v/>
      </c>
      <c r="T80" s="279">
        <f t="array" ref="T80">IFERROR(IF(INDEX('Coverage Indicators - Section D'!E$30:E$121,MATCH('Print View'!$A80&amp;'Print View'!$U$76,'Coverage Indicators - Section D'!$B$30:$B$121&amp;'Coverage Indicators - Section D'!$I$30:$I$121,0))&lt;&gt;0,INDEX('Coverage Indicators - Section D'!E$30:E$121,MATCH('Print View'!$A80&amp;'Print View'!$U$76,'Coverage Indicators - Section D'!$B$30:$B$121&amp;'Coverage Indicators - Section D'!$I$30:$I$121,0)),""),"")</f>
        <v>8275</v>
      </c>
      <c r="U80" s="277">
        <f t="array" ref="U80">IFERROR(IF(INDEX('Coverage Indicators - Section D'!F$30:F$121,MATCH('Print View'!$A80&amp;'Print View'!$U$76,'Coverage Indicators - Section D'!$B$30:$B$121&amp;'Coverage Indicators - Section D'!$I$30:$I$121,0))&lt;&gt;0,INDEX('Coverage Indicators - Section D'!F$30:F$121,MATCH('Print View'!$A80&amp;'Print View'!$U$76,'Coverage Indicators - Section D'!$B$30:$B$121&amp;'Coverage Indicators - Section D'!$I$30:$I$121,0)),""),"")</f>
        <v>44972</v>
      </c>
      <c r="V80" s="277">
        <f t="array" ref="V80">IFERROR(IF(INDEX('Coverage Indicators - Section D'!G$30:G$121,MATCH('Print View'!$A80&amp;'Print View'!$U$76,'Coverage Indicators - Section D'!$B$30:$B$121&amp;'Coverage Indicators - Section D'!$I$30:$I$121,0))&lt;&gt;0,INDEX('Coverage Indicators - Section D'!G$30:G$121,MATCH('Print View'!$A80&amp;'Print View'!$U$76,'Coverage Indicators - Section D'!$B$30:$B$121&amp;'Coverage Indicators - Section D'!$I$30:$I$121,0)),""),"")</f>
        <v>18.400337988081471</v>
      </c>
      <c r="W80" s="278" t="str">
        <f t="array" ref="W80">IFERROR(IF(INDEX('Coverage Indicators - Section D'!H$30:H$121,MATCH('Print View'!$A80&amp;'Print View'!$U$76,'Coverage Indicators - Section D'!$B$30:$B$121&amp;'Coverage Indicators - Section D'!$I$30:$I$121,0))&lt;&gt;0,INDEX('Coverage Indicators - Section D'!H$30:H$121,MATCH('Print View'!$A80&amp;'Print View'!$U$76,'Coverage Indicators - Section D'!$B$30:$B$121&amp;'Coverage Indicators - Section D'!$I$30:$I$121,0)),""),"")</f>
        <v/>
      </c>
      <c r="X80" s="280"/>
      <c r="Y80" s="281"/>
      <c r="Z80" s="281"/>
      <c r="AA80" s="282"/>
      <c r="AB80" s="280"/>
      <c r="AC80" s="281"/>
      <c r="AD80" s="281"/>
      <c r="AE80" s="282"/>
      <c r="AF80" s="280"/>
      <c r="AG80" s="281"/>
      <c r="AH80" s="283"/>
      <c r="AI80" s="282"/>
      <c r="AJ80" s="284" t="str">
        <f>IFERROR(IF(INDEX('Coverage Indicators - Section D'!W$10:W$26,MATCH('Print View'!$A80,'Coverage Indicators - Section D'!$A$10:$A$26,0))&lt;&gt;0,INDEX('Coverage Indicators - Section D'!W$10:W$26,MATCH('Print View'!$A80,'Coverage Indicators - Section D'!$A$10:$A$26,0)),""),"")</f>
        <v xml:space="preserve">Supuestos:
Las metas reflejan la cobertura nacional a alcanzar con prueba de VIH para MTS con recursos del Fondo Mundial y nacionales. El fondo mundial cubrirá el 85% en los tres años de subvención a través de 6 unidades móviles y los 175 laboratorios distribuidos en la red de servicios de los municipios prioritarios, en 30 hospitales, 131 unidades comunitarias de salud familiar y 15 clínicas VICITS. Sé espera alcanzar este indicador entre el RP MINSAL y Plan como SR los porcentajes serán variables en el año 1 al año 3, con la finalidad de que el RP MINSAL pueda ir absorbiendo gradualmente un porcentaje mayor de dicho indicador. Se espera alcanzar al final de la subvención a una cobertura del 20 % de la población de MTS a nivel nacional de acuerdo al estudio de tamaño de población en MTS 2016.
Intervenciones clave:
Se realizará la prueba presuntiva y confirmatoria según aplica, con pre y post consejería de acuerdo al protocolo nacional, al menos una vez por persona por período de reporte.
La meta nacional se distribuye de la siguiente manera:
Año1: Meta Total nacional 8275
Meta FM: 7034
Alcance de toma de prueba SR/Plan: 4,220 un 51% de la meta de cobertura para este año.
Alcance de toma de prueba RP/MINSAL: 2813 un 34% de la meta de cobertura para este año, la cual incluye las referencias efectivas realizadas por Sub Receptor
Alcance de toma de prueba presupuesto GOES: 993 que corresponden al 12% de cobertura nacional.
Alcance de prueba PEPFAR: 248 que corresponden al 3% de cobertura nacional.
Año2: Meta Total nacional 9354
Meta FM: 7296
Alcance de toma de prueba SR/Plan: 4,013 un 43% de la meta de cobertura para este año.
Alcance de toma de prueba RP/MINSAL: 3,283 un 35% de la meta de cobertura para este año. Estas incluyen las Referencias efectivas del SR
Alcance de toma de prueba presupuesto GOES:  1777 que corresponden al 19% de cobertura nacional.
Alcance de prueba PEPFAR: 281 que corresponden al 3% de cobertura nacional.
Año3: Meta Total nacional 9354
Meta FM: 7296
Alcance de toma de prueba SR/Plan: 3,648 un 39% de la meta de cobertura para este año.
Alcance de toma de prueba RP/MINSAL: 3,648 un 39% de la meta de cobertura para este año. Estas incluyen las referencias efectivas del SR
Alcance de toma de prueba presupuesto GOES: 1777 que corresponden al 19% de cobertura nacional.
Alcance de prueba PEPFAR: 281 que corresponden al 3% de cobertura nacional.
Fuente:
Para la línea de base y metas, el Sistema de Información de Gestión de Proyectos (SIGPRO) bajo la coordinación del SR Plan para las unidades móviles y el SUMEVE para los laboratorios de la red de servicios. El denominador corresponde a la estimación de tamaño de población de mujeres trabajadoras sexuales, como parte de la ECVC 2011 y modelado en Spectrum en el 2012. En el 2016 se lleva a cabo una ECVC que incluye la estimación de tamaño de población que podría generar una revisión a las metas.
Métodos de medición:
La fuente primaria lo constituyen el formulario FVIH-01 el cual incluirá el CUI. Se registrará la realización de la post consejería y la vinculación/referencia a los Centros de Atención Integral (CAI). Los formularios serán digitalizados en el SIGPRO o el SUMEVE, que generarán una base de datos por CUI, a ser deduplicada de manera electrónica para contabilizar el total alcanzado en el período. Para el reporte de las metas, se utilizará el denominador que se especifica en este marco de desempeño.
</v>
      </c>
    </row>
    <row r="81" spans="1:36" s="203" customFormat="1" ht="409.6" x14ac:dyDescent="0.45">
      <c r="A81" s="219">
        <v>3</v>
      </c>
      <c r="B81" s="193" t="str">
        <f>IFERROR(IF(INDEX('Coverage Indicators - Section D'!B$10:B$26,MATCH('Print View'!$A81,'Coverage Indicators - Section D'!$A$10:$A$26,0))&lt;&gt;0,INDEX('Coverage Indicators - Section D'!B$10:B$26,MATCH('Print View'!$A81,'Coverage Indicators - Section D'!$A$10:$A$26,0)),""),"")</f>
        <v>Programas de prevención integral para personas transgénero</v>
      </c>
      <c r="C81" s="193" t="str">
        <f>IFERROR(IF(INDEX('Coverage Indicators - Section D'!C$10:C$26,MATCH('Print View'!$A81,'Coverage Indicators - Section D'!$A$10:$A$26,0))&lt;&gt;0,INDEX('Coverage Indicators - Section D'!C$10:C$26,MATCH('Print View'!$A81,'Coverage Indicators - Section D'!$A$10:$A$26,0)),""),"")</f>
        <v>KP-1b(M): Porcentaje de personas transgénero cubiertas por programas de prevención del VIH; paquete definido de servicios</v>
      </c>
      <c r="D81" s="193" t="str">
        <f>IFERROR(IF(INDEX('Coverage Indicators - Section D'!D$10:D$26,MATCH('Print View'!$A81,'Coverage Indicators - Section D'!$A$10:$A$26,0))&lt;&gt;0,INDEX('Coverage Indicators - Section D'!D$10:D$26,MATCH('Print View'!$A81,'Coverage Indicators - Section D'!$A$10:$A$26,0)),""),"")</f>
        <v/>
      </c>
      <c r="E81" s="193">
        <f>IFERROR(IF(INDEX('Coverage Indicators - Section D'!E$10:E$26,MATCH('Print View'!$A81,'Coverage Indicators - Section D'!$A$10:$A$26,0))&lt;&gt;0,INDEX('Coverage Indicators - Section D'!E$10:E$26,MATCH('Print View'!$A81,'Coverage Indicators - Section D'!$A$10:$A$26,0)),""),"")</f>
        <v>1609</v>
      </c>
      <c r="F81" s="193">
        <f>IFERROR(IF(INDEX('Coverage Indicators - Section D'!F$10:F$26,MATCH('Print View'!$A81,'Coverage Indicators - Section D'!$A$10:$A$26,0))&lt;&gt;0,INDEX('Coverage Indicators - Section D'!F$10:F$26,MATCH('Print View'!$A81,'Coverage Indicators - Section D'!$A$10:$A$26,0)),""),"")</f>
        <v>2011</v>
      </c>
      <c r="G81" s="193">
        <f>IFERROR(IF(INDEX('Coverage Indicators - Section D'!G$10:G$26,MATCH('Print View'!$A81,'Coverage Indicators - Section D'!$A$10:$A$26,0))&lt;&gt;0,INDEX('Coverage Indicators - Section D'!G$10:G$26,MATCH('Print View'!$A81,'Coverage Indicators - Section D'!$A$10:$A$26,0)),""),"")</f>
        <v>80.009945300845359</v>
      </c>
      <c r="H81" s="193" t="str">
        <f>IFERROR(IF(INDEX('Coverage Indicators - Section D'!H$10:H$26,MATCH('Print View'!$A81,'Coverage Indicators - Section D'!$A$10:$A$26,0))&lt;&gt;0,INDEX('Coverage Indicators - Section D'!H$10:H$26,MATCH('Print View'!$A81,'Coverage Indicators - Section D'!$A$10:$A$26,0)),""),"")</f>
        <v>2017</v>
      </c>
      <c r="I81" s="193" t="str">
        <f>IFERROR(IF(INDEX('Coverage Indicators - Section D'!P$10:P$26,MATCH('Print View'!$A81,'Coverage Indicators - Section D'!$A$10:$A$26,0))&lt;&gt;0,INDEX('Coverage Indicators - Section D'!P$10:P$26,MATCH('Print View'!$A81,'Coverage Indicators - Section D'!$A$10:$A$26,0)),""),"")</f>
        <v>SIGPRO</v>
      </c>
      <c r="J81" s="193" t="str">
        <f>IFERROR(IF(INDEX('Coverage Indicators - Section D'!Q$10:Q$26,MATCH('Print View'!$A81,'Coverage Indicators - Section D'!$A$10:$A$26,0))&lt;&gt;0,INDEX('Coverage Indicators - Section D'!Q$10:Q$26,MATCH('Print View'!$A81,'Coverage Indicators - Section D'!$A$10:$A$26,0)),""),"")</f>
        <v/>
      </c>
      <c r="K81" s="193" t="str">
        <f>IFERROR(IF(INDEX('Coverage Indicators - Section D'!R$10:R$26,MATCH('Print View'!$A81,'Coverage Indicators - Section D'!$A$10:$A$26,0))&lt;&gt;0,INDEX('Coverage Indicators - Section D'!R$10:R$26,MATCH('Print View'!$A81,'Coverage Indicators - Section D'!$A$10:$A$26,0)),""),"")</f>
        <v/>
      </c>
      <c r="L81" s="193" t="str">
        <f>IFERROR(IF(INDEX('Coverage Indicators - Section D'!S$10:S$26,MATCH('Print View'!$A81,'Coverage Indicators - Section D'!$A$10:$A$26,0))&lt;&gt;0,INDEX('Coverage Indicators - Section D'!S$10:S$26,MATCH('Print View'!$A81,'Coverage Indicators - Section D'!$A$10:$A$26,0)),""),"")</f>
        <v>Ministry of Health of the Republic of El Salvador</v>
      </c>
      <c r="M81" s="193" t="str">
        <f>IFERROR(IF(INDEX('Coverage Indicators - Section D'!#REF!,MATCH('Print View'!$A81,'Coverage Indicators - Section D'!$A$10:$A$26,0))&lt;&gt;0,INDEX('Coverage Indicators - Section D'!#REF!,MATCH('Print View'!$A81,'Coverage Indicators - Section D'!$A$10:$A$26,0)),""),"")</f>
        <v/>
      </c>
      <c r="N81" s="193" t="str">
        <f>IFERROR(IF(INDEX('Coverage Indicators - Section D'!U$10:U$26,MATCH('Print View'!$A81,'Coverage Indicators - Section D'!$A$10:$A$26,0))&lt;&gt;0,INDEX('Coverage Indicators - Section D'!U$10:U$26,MATCH('Print View'!$A81,'Coverage Indicators - Section D'!$A$10:$A$26,0)),""),"")</f>
        <v/>
      </c>
      <c r="O81" s="193" t="str">
        <f>IFERROR(IF(INDEX('Coverage Indicators - Section D'!V$10:V$26,MATCH('Print View'!$A81,'Coverage Indicators - Section D'!$A$10:$A$26,0))&lt;&gt;0,INDEX('Coverage Indicators - Section D'!V$10:V$26,MATCH('Print View'!$A81,'Coverage Indicators - Section D'!$A$10:$A$26,0)),""),"")</f>
        <v/>
      </c>
      <c r="P81" s="212">
        <f t="array" ref="P81">IFERROR(IF(INDEX('Coverage Indicators - Section D'!E$30:E$121,MATCH('Print View'!$A81&amp;'Print View'!$Q$76,'Coverage Indicators - Section D'!$B$30:$B$121&amp;'Coverage Indicators - Section D'!$I$30:$I$121,0))&lt;&gt;0,INDEX('Coverage Indicators - Section D'!E$30:E$121,MATCH('Print View'!$A81&amp;'Print View'!$Q$76,'Coverage Indicators - Section D'!$B$30:$B$121&amp;'Coverage Indicators - Section D'!$I$30:$I$121,0)),""),"")</f>
        <v>1609</v>
      </c>
      <c r="Q81" s="199">
        <f t="array" ref="Q81">IFERROR(IF(INDEX('Coverage Indicators - Section D'!F$30:F$121,MATCH('Print View'!$A81&amp;'Print View'!$Q$76,'Coverage Indicators - Section D'!$B$30:$B$121&amp;'Coverage Indicators - Section D'!$I$30:$I$121,0))&lt;&gt;0,INDEX('Coverage Indicators - Section D'!F$30:F$121,MATCH('Print View'!$A81&amp;'Print View'!$Q$76,'Coverage Indicators - Section D'!$B$30:$B$121&amp;'Coverage Indicators - Section D'!$I$30:$I$121,0)),""),"")</f>
        <v>2011</v>
      </c>
      <c r="R81" s="199">
        <f t="array" ref="R81">IFERROR(IF(INDEX('Coverage Indicators - Section D'!G$30:G$121,MATCH('Print View'!$A81&amp;'Print View'!$Q$76,'Coverage Indicators - Section D'!$B$30:$B$121&amp;'Coverage Indicators - Section D'!$I$30:$I$121,0))&lt;&gt;0,INDEX('Coverage Indicators - Section D'!G$30:G$121,MATCH('Print View'!$A81&amp;'Print View'!$Q$76,'Coverage Indicators - Section D'!$B$30:$B$121&amp;'Coverage Indicators - Section D'!$I$30:$I$121,0)),""),"")</f>
        <v>80.009945300845359</v>
      </c>
      <c r="S81" s="201" t="str">
        <f t="array" ref="S81">IFERROR(IF(INDEX('Coverage Indicators - Section D'!H$30:H$121,MATCH('Print View'!$A81&amp;'Print View'!$Q$76,'Coverage Indicators - Section D'!$B$30:$B$121&amp;'Coverage Indicators - Section D'!$I$30:$I$121,0))&lt;&gt;0,INDEX('Coverage Indicators - Section D'!H$30:H$121,MATCH('Print View'!$A81&amp;'Print View'!$Q$76,'Coverage Indicators - Section D'!$B$30:$B$121&amp;'Coverage Indicators - Section D'!$I$30:$I$121,0)),""),"")</f>
        <v/>
      </c>
      <c r="T81" s="198">
        <f t="array" ref="T81">IFERROR(IF(INDEX('Coverage Indicators - Section D'!E$30:E$121,MATCH('Print View'!$A81&amp;'Print View'!$U$76,'Coverage Indicators - Section D'!$B$30:$B$121&amp;'Coverage Indicators - Section D'!$I$30:$I$121,0))&lt;&gt;0,INDEX('Coverage Indicators - Section D'!E$30:E$121,MATCH('Print View'!$A81&amp;'Print View'!$U$76,'Coverage Indicators - Section D'!$B$30:$B$121&amp;'Coverage Indicators - Section D'!$I$30:$I$121,0)),""),"")</f>
        <v>1609</v>
      </c>
      <c r="U81" s="199">
        <f t="array" ref="U81">IFERROR(IF(INDEX('Coverage Indicators - Section D'!F$30:F$121,MATCH('Print View'!$A81&amp;'Print View'!$U$76,'Coverage Indicators - Section D'!$B$30:$B$121&amp;'Coverage Indicators - Section D'!$I$30:$I$121,0))&lt;&gt;0,INDEX('Coverage Indicators - Section D'!F$30:F$121,MATCH('Print View'!$A81&amp;'Print View'!$U$76,'Coverage Indicators - Section D'!$B$30:$B$121&amp;'Coverage Indicators - Section D'!$I$30:$I$121,0)),""),"")</f>
        <v>2011</v>
      </c>
      <c r="V81" s="199">
        <f t="array" ref="V81">IFERROR(IF(INDEX('Coverage Indicators - Section D'!G$30:G$121,MATCH('Print View'!$A81&amp;'Print View'!$U$76,'Coverage Indicators - Section D'!$B$30:$B$121&amp;'Coverage Indicators - Section D'!$I$30:$I$121,0))&lt;&gt;0,INDEX('Coverage Indicators - Section D'!G$30:G$121,MATCH('Print View'!$A81&amp;'Print View'!$U$76,'Coverage Indicators - Section D'!$B$30:$B$121&amp;'Coverage Indicators - Section D'!$I$30:$I$121,0)),""),"")</f>
        <v>80.009945300845359</v>
      </c>
      <c r="W81" s="201" t="str">
        <f t="array" ref="W81">IFERROR(IF(INDEX('Coverage Indicators - Section D'!H$30:H$121,MATCH('Print View'!$A81&amp;'Print View'!$U$76,'Coverage Indicators - Section D'!$B$30:$B$121&amp;'Coverage Indicators - Section D'!$I$30:$I$121,0))&lt;&gt;0,INDEX('Coverage Indicators - Section D'!H$30:H$121,MATCH('Print View'!$A81&amp;'Print View'!$U$76,'Coverage Indicators - Section D'!$B$30:$B$121&amp;'Coverage Indicators - Section D'!$I$30:$I$121,0)),""),"")</f>
        <v/>
      </c>
      <c r="X81" s="197"/>
      <c r="Y81" s="195"/>
      <c r="Z81" s="195"/>
      <c r="AA81" s="196"/>
      <c r="AB81" s="197"/>
      <c r="AC81" s="195"/>
      <c r="AD81" s="195"/>
      <c r="AE81" s="196"/>
      <c r="AF81" s="197"/>
      <c r="AG81" s="195"/>
      <c r="AH81" s="204"/>
      <c r="AI81" s="196"/>
      <c r="AJ81" s="202" t="str">
        <f>IFERROR(IF(INDEX('Coverage Indicators - Section D'!W$10:W$26,MATCH('Print View'!$A81,'Coverage Indicators - Section D'!$A$10:$A$26,0))&lt;&gt;0,INDEX('Coverage Indicators - Section D'!W$10:W$26,MATCH('Print View'!$A81,'Coverage Indicators - Section D'!$A$10:$A$26,0)),""),"")</f>
        <v xml:space="preserve">Supuestos:
Las metas reflejan la cobertura nacional a alcanzar con paquetes de prevención para Trans con recursos del Fondo Mundial, a través de 2 Centros Comunitarios de Prevención Integral , uno itinerante y otro fisico (CCPI) , además de GOES con sus centros de salud amigables y PEPFAR quien aún no ha confirmado su financiamiento para alcanzar estas metas. Para esta propuesta se espera alcanzar a la población Trans a través de dos estrategias de intervención una con abordajes cara a cara y otra a través de una estrategia multimedia(App) esta segunda como un pilotaje la cual estará sujeta a evaluación de su efectividad de alcance en el año 1 y este determinará un análisis para la redistribución de alcances con ambas estrategias en el año 2 y año 3; siendo entonces la distribución para los tres años:
Año1: Meta Total nacional 1609
Alcance con abordajes cara a cara y estrategia multimedia financiado por el fondo mundial: 1,367 un 85% de la meta de cobertura para este año. Distribuidos de la siguiente forma: 1259 paquetes alcanzados por el SR y 109 paquetes de prevención alcanzados por el RP
Alcance de paquetes de prevención con financiamiento GOES: 193 (12%) de la meta de cobertura para este año.
Alcance de paquetes de prevención con financiamiento PEPFAR: 48 un (3%) de la meta de cobertura para este año.
Año2: Meta Total nacional 1609
Alcance con abordajes cara a cara y estrategia multimedia financiado por el fondo mundial: 1255 un 78% de la meta de cobertura para este año. Distribuidos de la siguiente forma: 1154 paquetes alcanzados por el SR y 100 paquetes de prevención alcanzados por el RP
Alcance con financiamiento GOES: 306 un (19%) de la meta de cobertura para este año.
Alcance de paquetes de prevención con PEPFAR: 48 un 3% de la meta de cobertura para este año.
Año3: Meta Total nacional 1709
Alcance con abordajes cara a cara y estrategia multimedia financiado por el fondo mundial: 1333 un 75% de la meta de cobertura para este año. Distribuidos de la siguiente forma: 1227 paquetes alcanzados por el SR y 106 paquetes de prevención alcanzados por el RP
Alcance con aplicación con GOES: 325 un 19% de la meta de cobertura para este año.
Alcance de paquetes de prevención con PEPFAR: 51 (3%) de la meta de cobertura para este año.
Intervenciones clave:
Se considera persona alcanzada cuando se ha entregado un paquete de servicios que incluye la entrega en uno o más contactos de: 1 intervención de CCC+ hasta 144 condones + 6 lubricantes en tubo + evidencia de referencia efectiva hacia diagnóstico de VIH o los servicios VICITS para diagnóstico y prevención de ITS, en un año. La evidencia de referencia efectiva implica firma y sello del laboratorio hospitalario o de unidades móviles posterior a la post consejería en formulario F3.
Para las usuarias captadas con la app, se evidenciará la toma efectiva de prueba a través del formulario de consulta emitido por el prestador de servicio seleccionado.
Fuente SR:
Para la línea de base y metas, el Sistema de Información de Gestión de Proyectos (SIGPRO) bajo la coordinación del SR Plan. El denominador corresponde a la estimación de tamaño de población de mujeres trans con una extrapolación nacional, en el marco de la ECVC realizada en el 2014.
Métodos de medición:
La fuente primaria lo constituyen el formulario F1 (intervenciones CCC e insumos) y formulario F3 para evidencia de la referencia con código único de identificación (CUI) para cada persona que se le entrega uno o más servicios del paquete. Como fuente de control cruzado se utilizarán los formularios F2 y F4 (controles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Métodos de medición RP:
El RP MINSAL realizará pilotaje del registro de la estrategia de prevención durante el año 1 del Proyecto , debido a que esta estrategia no era registrada como tal en los sistemas de información, por lo anterior el RP creará la fuente primaria de registro cuya información se incorporara en una APP creada por la DTIC del MINSAL la cual incluirá el CUI del usuario para poder realizar cruces con el SR y así evitar duplicidad.
</v>
      </c>
    </row>
    <row r="82" spans="1:36" s="203" customFormat="1" ht="409.6" x14ac:dyDescent="0.45">
      <c r="A82" s="219">
        <v>4</v>
      </c>
      <c r="B82" s="275" t="str">
        <f>IFERROR(IF(INDEX('Coverage Indicators - Section D'!B$10:B$26,MATCH('Print View'!$A82,'Coverage Indicators - Section D'!$A$10:$A$26,0))&lt;&gt;0,INDEX('Coverage Indicators - Section D'!B$10:B$26,MATCH('Print View'!$A82,'Coverage Indicators - Section D'!$A$10:$A$26,0)),""),"")</f>
        <v>Programas de prevención integral para personas transgénero</v>
      </c>
      <c r="C82" s="275" t="str">
        <f>IFERROR(IF(INDEX('Coverage Indicators - Section D'!C$10:C$26,MATCH('Print View'!$A82,'Coverage Indicators - Section D'!$A$10:$A$26,0))&lt;&gt;0,INDEX('Coverage Indicators - Section D'!C$10:C$26,MATCH('Print View'!$A82,'Coverage Indicators - Section D'!$A$10:$A$26,0)),""),"")</f>
        <v>KP-3b(M): Porcentaje de personas transgénero que se han sometido a pruebas de VIH durante el período de informe y conocen los resultados</v>
      </c>
      <c r="D82" s="275" t="str">
        <f>IFERROR(IF(INDEX('Coverage Indicators - Section D'!D$10:D$26,MATCH('Print View'!$A82,'Coverage Indicators - Section D'!$A$10:$A$26,0))&lt;&gt;0,INDEX('Coverage Indicators - Section D'!D$10:D$26,MATCH('Print View'!$A82,'Coverage Indicators - Section D'!$A$10:$A$26,0)),""),"")</f>
        <v/>
      </c>
      <c r="E82" s="275">
        <f>IFERROR(IF(INDEX('Coverage Indicators - Section D'!E$10:E$26,MATCH('Print View'!$A82,'Coverage Indicators - Section D'!$A$10:$A$26,0))&lt;&gt;0,INDEX('Coverage Indicators - Section D'!E$10:E$26,MATCH('Print View'!$A82,'Coverage Indicators - Section D'!$A$10:$A$26,0)),""),"")</f>
        <v>1207</v>
      </c>
      <c r="F82" s="275">
        <f>IFERROR(IF(INDEX('Coverage Indicators - Section D'!F$10:F$26,MATCH('Print View'!$A82,'Coverage Indicators - Section D'!$A$10:$A$26,0))&lt;&gt;0,INDEX('Coverage Indicators - Section D'!F$10:F$26,MATCH('Print View'!$A82,'Coverage Indicators - Section D'!$A$10:$A$26,0)),""),"")</f>
        <v>2011</v>
      </c>
      <c r="G82" s="275">
        <f>IFERROR(IF(INDEX('Coverage Indicators - Section D'!G$10:G$26,MATCH('Print View'!$A82,'Coverage Indicators - Section D'!$A$10:$A$26,0))&lt;&gt;0,INDEX('Coverage Indicators - Section D'!G$10:G$26,MATCH('Print View'!$A82,'Coverage Indicators - Section D'!$A$10:$A$26,0)),""),"")</f>
        <v>60.019890601690705</v>
      </c>
      <c r="H82" s="275" t="str">
        <f>IFERROR(IF(INDEX('Coverage Indicators - Section D'!H$10:H$26,MATCH('Print View'!$A82,'Coverage Indicators - Section D'!$A$10:$A$26,0))&lt;&gt;0,INDEX('Coverage Indicators - Section D'!H$10:H$26,MATCH('Print View'!$A82,'Coverage Indicators - Section D'!$A$10:$A$26,0)),""),"")</f>
        <v>2017</v>
      </c>
      <c r="I82" s="275" t="str">
        <f>IFERROR(IF(INDEX('Coverage Indicators - Section D'!P$10:P$26,MATCH('Print View'!$A82,'Coverage Indicators - Section D'!$A$10:$A$26,0))&lt;&gt;0,INDEX('Coverage Indicators - Section D'!P$10:P$26,MATCH('Print View'!$A82,'Coverage Indicators - Section D'!$A$10:$A$26,0)),""),"")</f>
        <v>SUMEVE</v>
      </c>
      <c r="J82" s="275" t="str">
        <f>IFERROR(IF(INDEX('Coverage Indicators - Section D'!Q$10:Q$26,MATCH('Print View'!$A82,'Coverage Indicators - Section D'!$A$10:$A$26,0))&lt;&gt;0,INDEX('Coverage Indicators - Section D'!Q$10:Q$26,MATCH('Print View'!$A82,'Coverage Indicators - Section D'!$A$10:$A$26,0)),""),"")</f>
        <v/>
      </c>
      <c r="K82" s="275" t="str">
        <f>IFERROR(IF(INDEX('Coverage Indicators - Section D'!R$10:R$26,MATCH('Print View'!$A82,'Coverage Indicators - Section D'!$A$10:$A$26,0))&lt;&gt;0,INDEX('Coverage Indicators - Section D'!R$10:R$26,MATCH('Print View'!$A82,'Coverage Indicators - Section D'!$A$10:$A$26,0)),""),"")</f>
        <v/>
      </c>
      <c r="L82" s="275" t="str">
        <f>IFERROR(IF(INDEX('Coverage Indicators - Section D'!S$10:S$26,MATCH('Print View'!$A82,'Coverage Indicators - Section D'!$A$10:$A$26,0))&lt;&gt;0,INDEX('Coverage Indicators - Section D'!S$10:S$26,MATCH('Print View'!$A82,'Coverage Indicators - Section D'!$A$10:$A$26,0)),""),"")</f>
        <v>Ministry of Health of the Republic of El Salvador</v>
      </c>
      <c r="M82" s="275" t="str">
        <f>IFERROR(IF(INDEX('Coverage Indicators - Section D'!#REF!,MATCH('Print View'!$A82,'Coverage Indicators - Section D'!$A$10:$A$26,0))&lt;&gt;0,INDEX('Coverage Indicators - Section D'!#REF!,MATCH('Print View'!$A82,'Coverage Indicators - Section D'!$A$10:$A$26,0)),""),"")</f>
        <v/>
      </c>
      <c r="N82" s="275" t="str">
        <f>IFERROR(IF(INDEX('Coverage Indicators - Section D'!U$10:U$26,MATCH('Print View'!$A82,'Coverage Indicators - Section D'!$A$10:$A$26,0))&lt;&gt;0,INDEX('Coverage Indicators - Section D'!U$10:U$26,MATCH('Print View'!$A82,'Coverage Indicators - Section D'!$A$10:$A$26,0)),""),"")</f>
        <v/>
      </c>
      <c r="O82" s="275" t="str">
        <f>IFERROR(IF(INDEX('Coverage Indicators - Section D'!V$10:V$26,MATCH('Print View'!$A82,'Coverage Indicators - Section D'!$A$10:$A$26,0))&lt;&gt;0,INDEX('Coverage Indicators - Section D'!V$10:V$26,MATCH('Print View'!$A82,'Coverage Indicators - Section D'!$A$10:$A$26,0)),""),"")</f>
        <v/>
      </c>
      <c r="P82" s="276">
        <f t="array" ref="P82">IFERROR(IF(INDEX('Coverage Indicators - Section D'!E$30:E$121,MATCH('Print View'!$A82&amp;'Print View'!$Q$76,'Coverage Indicators - Section D'!$B$30:$B$121&amp;'Coverage Indicators - Section D'!$I$30:$I$121,0))&lt;&gt;0,INDEX('Coverage Indicators - Section D'!E$30:E$121,MATCH('Print View'!$A82&amp;'Print View'!$Q$76,'Coverage Indicators - Section D'!$B$30:$B$121&amp;'Coverage Indicators - Section D'!$I$30:$I$121,0)),""),"")</f>
        <v>1287</v>
      </c>
      <c r="Q82" s="277">
        <f t="array" ref="Q82">IFERROR(IF(INDEX('Coverage Indicators - Section D'!F$30:F$121,MATCH('Print View'!$A82&amp;'Print View'!$Q$76,'Coverage Indicators - Section D'!$B$30:$B$121&amp;'Coverage Indicators - Section D'!$I$30:$I$121,0))&lt;&gt;0,INDEX('Coverage Indicators - Section D'!F$30:F$121,MATCH('Print View'!$A82&amp;'Print View'!$Q$76,'Coverage Indicators - Section D'!$B$30:$B$121&amp;'Coverage Indicators - Section D'!$I$30:$I$121,0)),""),"")</f>
        <v>2011</v>
      </c>
      <c r="R82" s="277">
        <f t="array" ref="R82">IFERROR(IF(INDEX('Coverage Indicators - Section D'!G$30:G$121,MATCH('Print View'!$A82&amp;'Print View'!$Q$76,'Coverage Indicators - Section D'!$B$30:$B$121&amp;'Coverage Indicators - Section D'!$I$30:$I$121,0))&lt;&gt;0,INDEX('Coverage Indicators - Section D'!G$30:G$121,MATCH('Print View'!$A82&amp;'Print View'!$Q$76,'Coverage Indicators - Section D'!$B$30:$B$121&amp;'Coverage Indicators - Section D'!$I$30:$I$121,0)),""),"")</f>
        <v>63.998010939830927</v>
      </c>
      <c r="S82" s="278" t="str">
        <f t="array" ref="S82">IFERROR(IF(INDEX('Coverage Indicators - Section D'!H$30:H$121,MATCH('Print View'!$A82&amp;'Print View'!$Q$76,'Coverage Indicators - Section D'!$B$30:$B$121&amp;'Coverage Indicators - Section D'!$I$30:$I$121,0))&lt;&gt;0,INDEX('Coverage Indicators - Section D'!H$30:H$121,MATCH('Print View'!$A82&amp;'Print View'!$Q$76,'Coverage Indicators - Section D'!$B$30:$B$121&amp;'Coverage Indicators - Section D'!$I$30:$I$121,0)),""),"")</f>
        <v/>
      </c>
      <c r="T82" s="279">
        <f t="array" ref="T82">IFERROR(IF(INDEX('Coverage Indicators - Section D'!E$30:E$121,MATCH('Print View'!$A82&amp;'Print View'!$U$76,'Coverage Indicators - Section D'!$B$30:$B$121&amp;'Coverage Indicators - Section D'!$I$30:$I$121,0))&lt;&gt;0,INDEX('Coverage Indicators - Section D'!E$30:E$121,MATCH('Print View'!$A82&amp;'Print View'!$U$76,'Coverage Indicators - Section D'!$B$30:$B$121&amp;'Coverage Indicators - Section D'!$I$30:$I$121,0)),""),"")</f>
        <v>1287</v>
      </c>
      <c r="U82" s="277">
        <f t="array" ref="U82">IFERROR(IF(INDEX('Coverage Indicators - Section D'!F$30:F$121,MATCH('Print View'!$A82&amp;'Print View'!$U$76,'Coverage Indicators - Section D'!$B$30:$B$121&amp;'Coverage Indicators - Section D'!$I$30:$I$121,0))&lt;&gt;0,INDEX('Coverage Indicators - Section D'!F$30:F$121,MATCH('Print View'!$A82&amp;'Print View'!$U$76,'Coverage Indicators - Section D'!$B$30:$B$121&amp;'Coverage Indicators - Section D'!$I$30:$I$121,0)),""),"")</f>
        <v>2011</v>
      </c>
      <c r="V82" s="277">
        <f t="array" ref="V82">IFERROR(IF(INDEX('Coverage Indicators - Section D'!G$30:G$121,MATCH('Print View'!$A82&amp;'Print View'!$U$76,'Coverage Indicators - Section D'!$B$30:$B$121&amp;'Coverage Indicators - Section D'!$I$30:$I$121,0))&lt;&gt;0,INDEX('Coverage Indicators - Section D'!G$30:G$121,MATCH('Print View'!$A82&amp;'Print View'!$U$76,'Coverage Indicators - Section D'!$B$30:$B$121&amp;'Coverage Indicators - Section D'!$I$30:$I$121,0)),""),"")</f>
        <v>63.998010939830927</v>
      </c>
      <c r="W82" s="278" t="str">
        <f t="array" ref="W82">IFERROR(IF(INDEX('Coverage Indicators - Section D'!H$30:H$121,MATCH('Print View'!$A82&amp;'Print View'!$U$76,'Coverage Indicators - Section D'!$B$30:$B$121&amp;'Coverage Indicators - Section D'!$I$30:$I$121,0))&lt;&gt;0,INDEX('Coverage Indicators - Section D'!H$30:H$121,MATCH('Print View'!$A82&amp;'Print View'!$U$76,'Coverage Indicators - Section D'!$B$30:$B$121&amp;'Coverage Indicators - Section D'!$I$30:$I$121,0)),""),"")</f>
        <v/>
      </c>
      <c r="X82" s="280"/>
      <c r="Y82" s="281"/>
      <c r="Z82" s="281"/>
      <c r="AA82" s="282"/>
      <c r="AB82" s="280"/>
      <c r="AC82" s="281"/>
      <c r="AD82" s="281"/>
      <c r="AE82" s="282"/>
      <c r="AF82" s="280"/>
      <c r="AG82" s="281"/>
      <c r="AH82" s="283"/>
      <c r="AI82" s="282"/>
      <c r="AJ82" s="284" t="str">
        <f>IFERROR(IF(INDEX('Coverage Indicators - Section D'!W$10:W$26,MATCH('Print View'!$A82,'Coverage Indicators - Section D'!$A$10:$A$26,0))&lt;&gt;0,INDEX('Coverage Indicators - Section D'!W$10:W$26,MATCH('Print View'!$A82,'Coverage Indicators - Section D'!$A$10:$A$26,0)),""),"")</f>
        <v xml:space="preserve">Supuestos:
Las metas reflejan la cobertura nacional a alcanzar con prueba de VIH para Trans con recursos del Fondo Mundial y nacionales. El fondo mundial cubrirá el 85% en los tres años de subvención a través de 6 unidades móviles y los 175 laboratorios distribuidos en la red de servicios de los municipios prioritarios, en 30 hospitales, 131 unidades comunitarias de salud familiar y 15 clínicas VICITS. Sé espera alcanzar este indicador entre el RP MINSAL y Plan como SR los porcentajes serán variables en el año 1 al año 3, con la finalidad de que el RP MINSAL pueda ir absorbiendo gradualmente un porcentaje mayor de dicho indicador. Se espera alcanzar al final de la subvención a una cobertura del 80% de la población de Trans a nivel nacional de acuerdo al estudio de tamaño de población en Trans 2014, este dato puede variar si se realiza un estudio CAP y estimación de tamaño de población en mujeres trans.
Intervenciones clave:
Se realizará la prueba presuntiva y confirmatoria según aplica, con pre y post consejería de acuerdo al protocolo nacional, al menos una vez por persona por período de reporte.
La meta nacional se distribuye  de la siguiente manera:
Año1: Meta Total nacional 1287
Meta FM: 1094
Alcance de toma de prueba SR/Plan: 656 un 51% de la meta de cobertura para este año.
Alcance de toma de prueba RP/MINSAL: 438 un 34% de la meta de cobertura para este año. Estas incluyen las referencias efectivas realizadas por Sub Receptor
Alcance de toma de prueba financiamiento GOES: 154 que corresponden al 12% de cobertura nacional.
Alcance de prueba PEPFAR: 39 que corresponden al 3% de cobertura nacional.
Año2: Meta Total nacional 1287
Meta FM: 1004
Alcance de toma de prueba SR/Plan: 552 un 43% de la meta de cobertura para este año. 
Alcance de toma de prueba RP/MINSAL: 452 un 35% de la meta de cobertura para este año.  Estas incluyen las referencias efectivas realizadas por Sub Receptor
Alcance de toma de prueba financiamiento GOES:  245 que corresponden al 19% de cobertura nacional.
Alcance de prueba PEPFAR: 39 que corresponden al 3% de cobertura nacional.
Año3: Meta Total nacional 1367
Meta FM: 1067
Alcance de toma de prueba SR/Plan: 534 un 39% de la meta de cobertura para este año.
Alcance de toma de prueba RP/MINSAL: 533 un 39% de la meta de cobertura para este año.  Estas incluyen las referencias efectivas realizadas por Sub Receptor
Alcance de toma de prueba financiamiento GOES: 260 que corresponden al 19% de cobertura nacional.
Alcance de prueba PEPFAR: 41 que corresponden al 3% de cobertura nacional.
Fuente:
Para la línea de base y metas, el Sistema de Información de Gestión de Proyectos (SIGPRO) bajo la coordinación del SR Plan para las unidades móviles y el SUMEVE para los laboratorios de la red de servicios. El denominador corresponde a la estimación de tamaño de población de mujeres trans con una extrapolación nacional, en el marco de la ECVC realizada en el 2014.
Métodos de medición:
La fuente primaria lo constituyen el formulario FVIH-01 el cual incluirá el CUI. Se registrará la realización de la post consejería y la vinculación/referencia a los Centros de Atención Integral (CAI). Los formularios serán digitalizados en el SIGPRO o el SUMEVE, que generarán una base de datos por CUI, a ser deduplicada de manera electrónica para contabilizar el total alcanzado en el período. Para el reporte de las metas, se utilizará el denominador que se especifica en este marco de desempeño.
</v>
      </c>
    </row>
    <row r="83" spans="1:36" s="203" customFormat="1" ht="409.6" x14ac:dyDescent="0.45">
      <c r="A83" s="218">
        <v>5</v>
      </c>
      <c r="B83" s="193" t="str">
        <f>IFERROR(IF(INDEX('Coverage Indicators - Section D'!B$10:B$26,MATCH('Print View'!$A83,'Coverage Indicators - Section D'!$A$10:$A$26,0))&lt;&gt;0,INDEX('Coverage Indicators - Section D'!B$10:B$26,MATCH('Print View'!$A83,'Coverage Indicators - Section D'!$A$10:$A$26,0)),""),"")</f>
        <v>Programas de prevención integral para hombres que tienen relaciones sexuales con hombres</v>
      </c>
      <c r="C83" s="193" t="str">
        <f>IFERROR(IF(INDEX('Coverage Indicators - Section D'!C$10:C$26,MATCH('Print View'!$A83,'Coverage Indicators - Section D'!$A$10:$A$26,0))&lt;&gt;0,INDEX('Coverage Indicators - Section D'!C$10:C$26,MATCH('Print View'!$A83,'Coverage Indicators - Section D'!$A$10:$A$26,0)),""),"")</f>
        <v>KP-1a(M): Porcentaje de hombres que tienen relaciones sexuales con hombres cubiertos por programas de prevención del VIH (paquetes definidos de servicios)</v>
      </c>
      <c r="D83" s="193" t="str">
        <f>IFERROR(IF(INDEX('Coverage Indicators - Section D'!D$10:D$26,MATCH('Print View'!$A83,'Coverage Indicators - Section D'!$A$10:$A$26,0))&lt;&gt;0,INDEX('Coverage Indicators - Section D'!D$10:D$26,MATCH('Print View'!$A83,'Coverage Indicators - Section D'!$A$10:$A$26,0)),""),"")</f>
        <v/>
      </c>
      <c r="E83" s="193">
        <f>IFERROR(IF(INDEX('Coverage Indicators - Section D'!E$10:E$26,MATCH('Print View'!$A83,'Coverage Indicators - Section D'!$A$10:$A$26,0))&lt;&gt;0,INDEX('Coverage Indicators - Section D'!E$10:E$26,MATCH('Print View'!$A83,'Coverage Indicators - Section D'!$A$10:$A$26,0)),""),"")</f>
        <v>21692</v>
      </c>
      <c r="F83" s="193">
        <f>IFERROR(IF(INDEX('Coverage Indicators - Section D'!F$10:F$26,MATCH('Print View'!$A83,'Coverage Indicators - Section D'!$A$10:$A$26,0))&lt;&gt;0,INDEX('Coverage Indicators - Section D'!F$10:F$26,MATCH('Print View'!$A83,'Coverage Indicators - Section D'!$A$10:$A$26,0)),""),"")</f>
        <v>54140</v>
      </c>
      <c r="G83" s="193">
        <f>IFERROR(IF(INDEX('Coverage Indicators - Section D'!G$10:G$26,MATCH('Print View'!$A83,'Coverage Indicators - Section D'!$A$10:$A$26,0))&lt;&gt;0,INDEX('Coverage Indicators - Section D'!G$10:G$26,MATCH('Print View'!$A83,'Coverage Indicators - Section D'!$A$10:$A$26,0)),""),"")</f>
        <v>40.066494274104173</v>
      </c>
      <c r="H83" s="193" t="str">
        <f>IFERROR(IF(INDEX('Coverage Indicators - Section D'!H$10:H$26,MATCH('Print View'!$A83,'Coverage Indicators - Section D'!$A$10:$A$26,0))&lt;&gt;0,INDEX('Coverage Indicators - Section D'!H$10:H$26,MATCH('Print View'!$A83,'Coverage Indicators - Section D'!$A$10:$A$26,0)),""),"")</f>
        <v>2017</v>
      </c>
      <c r="I83" s="193" t="str">
        <f>IFERROR(IF(INDEX('Coverage Indicators - Section D'!P$10:P$26,MATCH('Print View'!$A83,'Coverage Indicators - Section D'!$A$10:$A$26,0))&lt;&gt;0,INDEX('Coverage Indicators - Section D'!P$10:P$26,MATCH('Print View'!$A83,'Coverage Indicators - Section D'!$A$10:$A$26,0)),""),"")</f>
        <v>SIGPRO</v>
      </c>
      <c r="J83" s="193" t="str">
        <f>IFERROR(IF(INDEX('Coverage Indicators - Section D'!Q$10:Q$26,MATCH('Print View'!$A83,'Coverage Indicators - Section D'!$A$10:$A$26,0))&lt;&gt;0,INDEX('Coverage Indicators - Section D'!Q$10:Q$26,MATCH('Print View'!$A83,'Coverage Indicators - Section D'!$A$10:$A$26,0)),""),"")</f>
        <v/>
      </c>
      <c r="K83" s="193" t="str">
        <f>IFERROR(IF(INDEX('Coverage Indicators - Section D'!R$10:R$26,MATCH('Print View'!$A83,'Coverage Indicators - Section D'!$A$10:$A$26,0))&lt;&gt;0,INDEX('Coverage Indicators - Section D'!R$10:R$26,MATCH('Print View'!$A83,'Coverage Indicators - Section D'!$A$10:$A$26,0)),""),"")</f>
        <v/>
      </c>
      <c r="L83" s="193" t="str">
        <f>IFERROR(IF(INDEX('Coverage Indicators - Section D'!S$10:S$26,MATCH('Print View'!$A83,'Coverage Indicators - Section D'!$A$10:$A$26,0))&lt;&gt;0,INDEX('Coverage Indicators - Section D'!S$10:S$26,MATCH('Print View'!$A83,'Coverage Indicators - Section D'!$A$10:$A$26,0)),""),"")</f>
        <v>Ministry of Health of the Republic of El Salvador</v>
      </c>
      <c r="M83" s="193" t="str">
        <f>IFERROR(IF(INDEX('Coverage Indicators - Section D'!#REF!,MATCH('Print View'!$A83,'Coverage Indicators - Section D'!$A$10:$A$26,0))&lt;&gt;0,INDEX('Coverage Indicators - Section D'!#REF!,MATCH('Print View'!$A83,'Coverage Indicators - Section D'!$A$10:$A$26,0)),""),"")</f>
        <v/>
      </c>
      <c r="N83" s="193" t="str">
        <f>IFERROR(IF(INDEX('Coverage Indicators - Section D'!U$10:U$26,MATCH('Print View'!$A83,'Coverage Indicators - Section D'!$A$10:$A$26,0))&lt;&gt;0,INDEX('Coverage Indicators - Section D'!U$10:U$26,MATCH('Print View'!$A83,'Coverage Indicators - Section D'!$A$10:$A$26,0)),""),"")</f>
        <v/>
      </c>
      <c r="O83" s="193" t="str">
        <f>IFERROR(IF(INDEX('Coverage Indicators - Section D'!V$10:V$26,MATCH('Print View'!$A83,'Coverage Indicators - Section D'!$A$10:$A$26,0))&lt;&gt;0,INDEX('Coverage Indicators - Section D'!V$10:V$26,MATCH('Print View'!$A83,'Coverage Indicators - Section D'!$A$10:$A$26,0)),""),"")</f>
        <v/>
      </c>
      <c r="P83" s="212">
        <f t="array" ref="P83">IFERROR(IF(INDEX('Coverage Indicators - Section D'!E$30:E$121,MATCH('Print View'!$A83&amp;'Print View'!$Q$76,'Coverage Indicators - Section D'!$B$30:$B$121&amp;'Coverage Indicators - Section D'!$I$30:$I$121,0))&lt;&gt;0,INDEX('Coverage Indicators - Section D'!E$30:E$121,MATCH('Print View'!$A83&amp;'Print View'!$Q$76,'Coverage Indicators - Section D'!$B$30:$B$121&amp;'Coverage Indicators - Section D'!$I$30:$I$121,0)),""),"")</f>
        <v>27070</v>
      </c>
      <c r="Q83" s="199">
        <f t="array" ref="Q83">IFERROR(IF(INDEX('Coverage Indicators - Section D'!F$30:F$121,MATCH('Print View'!$A83&amp;'Print View'!$Q$76,'Coverage Indicators - Section D'!$B$30:$B$121&amp;'Coverage Indicators - Section D'!$I$30:$I$121,0))&lt;&gt;0,INDEX('Coverage Indicators - Section D'!F$30:F$121,MATCH('Print View'!$A83&amp;'Print View'!$Q$76,'Coverage Indicators - Section D'!$B$30:$B$121&amp;'Coverage Indicators - Section D'!$I$30:$I$121,0)),""),"")</f>
        <v>54140</v>
      </c>
      <c r="R83" s="199">
        <f t="array" ref="R83">IFERROR(IF(INDEX('Coverage Indicators - Section D'!G$30:G$121,MATCH('Print View'!$A83&amp;'Print View'!$Q$76,'Coverage Indicators - Section D'!$B$30:$B$121&amp;'Coverage Indicators - Section D'!$I$30:$I$121,0))&lt;&gt;0,INDEX('Coverage Indicators - Section D'!G$30:G$121,MATCH('Print View'!$A83&amp;'Print View'!$Q$76,'Coverage Indicators - Section D'!$B$30:$B$121&amp;'Coverage Indicators - Section D'!$I$30:$I$121,0)),""),"")</f>
        <v>50</v>
      </c>
      <c r="S83" s="201" t="str">
        <f t="array" ref="S83">IFERROR(IF(INDEX('Coverage Indicators - Section D'!H$30:H$121,MATCH('Print View'!$A83&amp;'Print View'!$Q$76,'Coverage Indicators - Section D'!$B$30:$B$121&amp;'Coverage Indicators - Section D'!$I$30:$I$121,0))&lt;&gt;0,INDEX('Coverage Indicators - Section D'!H$30:H$121,MATCH('Print View'!$A83&amp;'Print View'!$Q$76,'Coverage Indicators - Section D'!$B$30:$B$121&amp;'Coverage Indicators - Section D'!$I$30:$I$121,0)),""),"")</f>
        <v/>
      </c>
      <c r="T83" s="198">
        <f t="array" ref="T83">IFERROR(IF(INDEX('Coverage Indicators - Section D'!E$30:E$121,MATCH('Print View'!$A83&amp;'Print View'!$U$76,'Coverage Indicators - Section D'!$B$30:$B$121&amp;'Coverage Indicators - Section D'!$I$30:$I$121,0))&lt;&gt;0,INDEX('Coverage Indicators - Section D'!E$30:E$121,MATCH('Print View'!$A83&amp;'Print View'!$U$76,'Coverage Indicators - Section D'!$B$30:$B$121&amp;'Coverage Indicators - Section D'!$I$30:$I$121,0)),""),"")</f>
        <v>27070</v>
      </c>
      <c r="U83" s="199">
        <f t="array" ref="U83">IFERROR(IF(INDEX('Coverage Indicators - Section D'!F$30:F$121,MATCH('Print View'!$A83&amp;'Print View'!$U$76,'Coverage Indicators - Section D'!$B$30:$B$121&amp;'Coverage Indicators - Section D'!$I$30:$I$121,0))&lt;&gt;0,INDEX('Coverage Indicators - Section D'!F$30:F$121,MATCH('Print View'!$A83&amp;'Print View'!$U$76,'Coverage Indicators - Section D'!$B$30:$B$121&amp;'Coverage Indicators - Section D'!$I$30:$I$121,0)),""),"")</f>
        <v>54140</v>
      </c>
      <c r="V83" s="199">
        <f t="array" ref="V83">IFERROR(IF(INDEX('Coverage Indicators - Section D'!G$30:G$121,MATCH('Print View'!$A83&amp;'Print View'!$U$76,'Coverage Indicators - Section D'!$B$30:$B$121&amp;'Coverage Indicators - Section D'!$I$30:$I$121,0))&lt;&gt;0,INDEX('Coverage Indicators - Section D'!G$30:G$121,MATCH('Print View'!$A83&amp;'Print View'!$U$76,'Coverage Indicators - Section D'!$B$30:$B$121&amp;'Coverage Indicators - Section D'!$I$30:$I$121,0)),""),"")</f>
        <v>50</v>
      </c>
      <c r="W83" s="201" t="str">
        <f t="array" ref="W83">IFERROR(IF(INDEX('Coverage Indicators - Section D'!H$30:H$121,MATCH('Print View'!$A83&amp;'Print View'!$U$76,'Coverage Indicators - Section D'!$B$30:$B$121&amp;'Coverage Indicators - Section D'!$I$30:$I$121,0))&lt;&gt;0,INDEX('Coverage Indicators - Section D'!H$30:H$121,MATCH('Print View'!$A83&amp;'Print View'!$U$76,'Coverage Indicators - Section D'!$B$30:$B$121&amp;'Coverage Indicators - Section D'!$I$30:$I$121,0)),""),"")</f>
        <v/>
      </c>
      <c r="X83" s="197"/>
      <c r="Y83" s="195"/>
      <c r="Z83" s="195"/>
      <c r="AA83" s="196"/>
      <c r="AB83" s="197"/>
      <c r="AC83" s="195"/>
      <c r="AD83" s="195"/>
      <c r="AE83" s="196"/>
      <c r="AF83" s="197"/>
      <c r="AG83" s="195"/>
      <c r="AH83" s="204"/>
      <c r="AI83" s="196"/>
      <c r="AJ83" s="202" t="str">
        <f>IFERROR(IF(INDEX('Coverage Indicators - Section D'!W$10:W$26,MATCH('Print View'!$A83,'Coverage Indicators - Section D'!$A$10:$A$26,0))&lt;&gt;0,INDEX('Coverage Indicators - Section D'!W$10:W$26,MATCH('Print View'!$A83,'Coverage Indicators - Section D'!$A$10:$A$26,0)),""),"")</f>
        <v xml:space="preserve">Supuestos:
Las metas reflejan la cobertura nacional a alcanzar con paquetes de prevención para HSH con recursos del Fondo Mundial, a través de 2 Centros Comunitarios de Prevención Integral (CCPI) , uno itinerante y uno fisico, además GOES con sus centros de salud amigables y PEPFAR cuyo financiamiento para estas intervenciones aún no han sido confirmadas. Para esta propuesta se espera alcanzar a la población HSH a través de dos estrategias de intervención una con abordajes cara a cara y otra a través de una estrategia multimedia(App) esta segunda como un pilotaje la cual estará sujeta a evaluación de su efectividad de alcance en el año 1 y este determinará un análisis para la redistribución de alcances con ambas estrategias en el año 2 y año 3; siendo entonces la distribución para los tres años:
Año1: Meta Total nacional 27,070
Alcance con abordajes cara a cara y estrategia multimedia financiado por el fondo mundial: 23010 un 85% de la meta de cobertura para este año. Distribuido de la siguiente forma: 21169 paquetes de prevención alcanzados por el SR y 1841 paquetes de prevención alcanzados por RP
Alcance de paquetes de prevención con financiamiento GOES: 1895 (7%) de la meta de cobertura para este año.
Alcance de paquetes de prevención con financiamiento PEPFAR: 2166 (8%) de la meta de cobertura para este año.
Año2: Meta Total nacional 27611
Alcance con abordajes cara a cara y estrategia multimedia financiado por el fondo mundial: 21537 un 78% de la meta de cobertura para este año. Distribuido de la siguiente forma: 19814 paquetes de prevención alcanzados por el SR y 1723 paquetes de prevención alcanzados por RP
Alcance con presupuesto GOES: 3037 un 11% de la meta de cobertura para este año.
Alcance de paquetes de prevención con PEPFAR: 3031 (11%) de la meta de cobertura para este año.
Año3: Meta Total nacional 27611
Alcance con abordajes cara a cara y estrategia multimedia financiado por el fondo mundial: 20709 un 75% de la meta de cobertura para este año. Distribuido de la siguiente forma: 19052 paquetes de prevención alcanzados por el SR y 1657 paquetes de prevención alcanzados por RP
Alcance con presupuesto GOES: 3589 un 13% de la meta de cobertura para este año.
Alcance de paquetes de prevención con PEPFAR: 3313 (12%) de la meta de cobertura para este año.
Intervenciones clave:
Se considera persona alcanzada cuando se ha entregado un paquete de servicios que incluye la entrega en uno o más contactos de: 1 intervención de CCC+ hasta 48 condones +3 lubricantes en tubo+20 lubricantes en sobres+ evidencia de referencia efectiva hacia diagnóstico de VIH o los servicios VICITS para diagnóstico y prevención de ITS, en un año. La evidencia de referencia efectiva implica firma y sello del laboratorio hospitalario o de unidades móviles posterior a la post consejería en formulario F3.
Para los usuarios captados con la app, se evidenciará la toma efectiva de prueba a través del formulario de consulta emitido por el prestador de servicio seleccionado.
Fuente:
Para la línea de base y metas, el Sistema de Información de Gestión de Proyectos (SIGPRO) bajo la coordinación del SR Plan. El denominador corresponde a la estimación de tamaño de población HSH a nivel nacional, con una extrapolación nacional en el marco de la ECVC, realizada en el 2016.
Métodos de medición del SR:
La fuente primaria lo constituyen el formulario F1 (intervenciones CCC e insumos) y formulario F3 para evidencia de la referencia con código único de identificación (CUI) para cada persona que se le entrega uno o más servicios del paquete. Como fuente de control cruzado se utilizará el formulario F2 y F4 (control de entrega de insumos a educadores). Los formularios son digitalizados en el SIGPRO para generar una base de datos con los servicios entregados por CUI, para deduplicación y conteo de personas con paquetes completos de manera electrónica. Para el reporte de las metas, se utilizará el denominador que se especifica en este marco de desempeño.
Métodos de medición RP:
El RP MINSAL realizará pilotaje del registro de la estrategia de prevención durante el año 1 del Proyecto, debido a que esta estrategia no era registrada como tal en los sistemas de información, por lo anterior el RP creará la fuente primaria de registro cuya información se incorporará en una APP creada por la DTIC del MINSAL la cual incluirá el CUI del usuario para poder realizar cruces con el SR y así evitar duplicidad.
</v>
      </c>
    </row>
    <row r="84" spans="1:36" s="203" customFormat="1" ht="409.6" x14ac:dyDescent="0.45">
      <c r="A84" s="219">
        <v>6</v>
      </c>
      <c r="B84" s="275" t="str">
        <f>IFERROR(IF(INDEX('Coverage Indicators - Section D'!B$10:B$26,MATCH('Print View'!$A84,'Coverage Indicators - Section D'!$A$10:$A$26,0))&lt;&gt;0,INDEX('Coverage Indicators - Section D'!B$10:B$26,MATCH('Print View'!$A84,'Coverage Indicators - Section D'!$A$10:$A$26,0)),""),"")</f>
        <v>Programas de prevención integral para hombres que tienen relaciones sexuales con hombres</v>
      </c>
      <c r="C84" s="275" t="str">
        <f>IFERROR(IF(INDEX('Coverage Indicators - Section D'!C$10:C$26,MATCH('Print View'!$A84,'Coverage Indicators - Section D'!$A$10:$A$26,0))&lt;&gt;0,INDEX('Coverage Indicators - Section D'!C$10:C$26,MATCH('Print View'!$A84,'Coverage Indicators - Section D'!$A$10:$A$26,0)),""),"")</f>
        <v>KP-3a(M): Porcentaje de hombres que tienen relaciones sexuales con hombres que se han sometido a pruebas de VIH durante el período de informe y conocen los resultados</v>
      </c>
      <c r="D84" s="275" t="str">
        <f>IFERROR(IF(INDEX('Coverage Indicators - Section D'!D$10:D$26,MATCH('Print View'!$A84,'Coverage Indicators - Section D'!$A$10:$A$26,0))&lt;&gt;0,INDEX('Coverage Indicators - Section D'!D$10:D$26,MATCH('Print View'!$A84,'Coverage Indicators - Section D'!$A$10:$A$26,0)),""),"")</f>
        <v/>
      </c>
      <c r="E84" s="275">
        <f>IFERROR(IF(INDEX('Coverage Indicators - Section D'!E$10:E$26,MATCH('Print View'!$A84,'Coverage Indicators - Section D'!$A$10:$A$26,0))&lt;&gt;0,INDEX('Coverage Indicators - Section D'!E$10:E$26,MATCH('Print View'!$A84,'Coverage Indicators - Section D'!$A$10:$A$26,0)),""),"")</f>
        <v>15863</v>
      </c>
      <c r="F84" s="275">
        <f>IFERROR(IF(INDEX('Coverage Indicators - Section D'!F$10:F$26,MATCH('Print View'!$A84,'Coverage Indicators - Section D'!$A$10:$A$26,0))&lt;&gt;0,INDEX('Coverage Indicators - Section D'!F$10:F$26,MATCH('Print View'!$A84,'Coverage Indicators - Section D'!$A$10:$A$26,0)),""),"")</f>
        <v>54140</v>
      </c>
      <c r="G84" s="275">
        <f>IFERROR(IF(INDEX('Coverage Indicators - Section D'!G$10:G$26,MATCH('Print View'!$A84,'Coverage Indicators - Section D'!$A$10:$A$26,0))&lt;&gt;0,INDEX('Coverage Indicators - Section D'!G$10:G$26,MATCH('Print View'!$A84,'Coverage Indicators - Section D'!$A$10:$A$26,0)),""),"")</f>
        <v>29.299963058736612</v>
      </c>
      <c r="H84" s="275" t="str">
        <f>IFERROR(IF(INDEX('Coverage Indicators - Section D'!H$10:H$26,MATCH('Print View'!$A84,'Coverage Indicators - Section D'!$A$10:$A$26,0))&lt;&gt;0,INDEX('Coverage Indicators - Section D'!H$10:H$26,MATCH('Print View'!$A84,'Coverage Indicators - Section D'!$A$10:$A$26,0)),""),"")</f>
        <v>2017</v>
      </c>
      <c r="I84" s="275" t="str">
        <f>IFERROR(IF(INDEX('Coverage Indicators - Section D'!P$10:P$26,MATCH('Print View'!$A84,'Coverage Indicators - Section D'!$A$10:$A$26,0))&lt;&gt;0,INDEX('Coverage Indicators - Section D'!P$10:P$26,MATCH('Print View'!$A84,'Coverage Indicators - Section D'!$A$10:$A$26,0)),""),"")</f>
        <v>SUMEVE</v>
      </c>
      <c r="J84" s="275" t="str">
        <f>IFERROR(IF(INDEX('Coverage Indicators - Section D'!Q$10:Q$26,MATCH('Print View'!$A84,'Coverage Indicators - Section D'!$A$10:$A$26,0))&lt;&gt;0,INDEX('Coverage Indicators - Section D'!Q$10:Q$26,MATCH('Print View'!$A84,'Coverage Indicators - Section D'!$A$10:$A$26,0)),""),"")</f>
        <v/>
      </c>
      <c r="K84" s="275" t="str">
        <f>IFERROR(IF(INDEX('Coverage Indicators - Section D'!R$10:R$26,MATCH('Print View'!$A84,'Coverage Indicators - Section D'!$A$10:$A$26,0))&lt;&gt;0,INDEX('Coverage Indicators - Section D'!R$10:R$26,MATCH('Print View'!$A84,'Coverage Indicators - Section D'!$A$10:$A$26,0)),""),"")</f>
        <v/>
      </c>
      <c r="L84" s="275" t="str">
        <f>IFERROR(IF(INDEX('Coverage Indicators - Section D'!S$10:S$26,MATCH('Print View'!$A84,'Coverage Indicators - Section D'!$A$10:$A$26,0))&lt;&gt;0,INDEX('Coverage Indicators - Section D'!S$10:S$26,MATCH('Print View'!$A84,'Coverage Indicators - Section D'!$A$10:$A$26,0)),""),"")</f>
        <v>Ministry of Health of the Republic of El Salvador</v>
      </c>
      <c r="M84" s="275" t="str">
        <f>IFERROR(IF(INDEX('Coverage Indicators - Section D'!#REF!,MATCH('Print View'!$A84,'Coverage Indicators - Section D'!$A$10:$A$26,0))&lt;&gt;0,INDEX('Coverage Indicators - Section D'!#REF!,MATCH('Print View'!$A84,'Coverage Indicators - Section D'!$A$10:$A$26,0)),""),"")</f>
        <v/>
      </c>
      <c r="N84" s="275" t="str">
        <f>IFERROR(IF(INDEX('Coverage Indicators - Section D'!U$10:U$26,MATCH('Print View'!$A84,'Coverage Indicators - Section D'!$A$10:$A$26,0))&lt;&gt;0,INDEX('Coverage Indicators - Section D'!U$10:U$26,MATCH('Print View'!$A84,'Coverage Indicators - Section D'!$A$10:$A$26,0)),""),"")</f>
        <v/>
      </c>
      <c r="O84" s="275" t="str">
        <f>IFERROR(IF(INDEX('Coverage Indicators - Section D'!V$10:V$26,MATCH('Print View'!$A84,'Coverage Indicators - Section D'!$A$10:$A$26,0))&lt;&gt;0,INDEX('Coverage Indicators - Section D'!V$10:V$26,MATCH('Print View'!$A84,'Coverage Indicators - Section D'!$A$10:$A$26,0)),""),"")</f>
        <v/>
      </c>
      <c r="P84" s="276">
        <f t="array" ref="P84">IFERROR(IF(INDEX('Coverage Indicators - Section D'!E$30:E$121,MATCH('Print View'!$A84&amp;'Print View'!$Q$76,'Coverage Indicators - Section D'!$B$30:$B$121&amp;'Coverage Indicators - Section D'!$I$30:$I$121,0))&lt;&gt;0,INDEX('Coverage Indicators - Section D'!E$30:E$121,MATCH('Print View'!$A84&amp;'Print View'!$Q$76,'Coverage Indicators - Section D'!$B$30:$B$121&amp;'Coverage Indicators - Section D'!$I$30:$I$121,0)),""),"")</f>
        <v>21656</v>
      </c>
      <c r="Q84" s="277">
        <f t="array" ref="Q84">IFERROR(IF(INDEX('Coverage Indicators - Section D'!F$30:F$121,MATCH('Print View'!$A84&amp;'Print View'!$Q$76,'Coverage Indicators - Section D'!$B$30:$B$121&amp;'Coverage Indicators - Section D'!$I$30:$I$121,0))&lt;&gt;0,INDEX('Coverage Indicators - Section D'!F$30:F$121,MATCH('Print View'!$A84&amp;'Print View'!$Q$76,'Coverage Indicators - Section D'!$B$30:$B$121&amp;'Coverage Indicators - Section D'!$I$30:$I$121,0)),""),"")</f>
        <v>54140</v>
      </c>
      <c r="R84" s="277">
        <f t="array" ref="R84">IFERROR(IF(INDEX('Coverage Indicators - Section D'!G$30:G$121,MATCH('Print View'!$A84&amp;'Print View'!$Q$76,'Coverage Indicators - Section D'!$B$30:$B$121&amp;'Coverage Indicators - Section D'!$I$30:$I$121,0))&lt;&gt;0,INDEX('Coverage Indicators - Section D'!G$30:G$121,MATCH('Print View'!$A84&amp;'Print View'!$Q$76,'Coverage Indicators - Section D'!$B$30:$B$121&amp;'Coverage Indicators - Section D'!$I$30:$I$121,0)),""),"")</f>
        <v>40</v>
      </c>
      <c r="S84" s="278" t="str">
        <f t="array" ref="S84">IFERROR(IF(INDEX('Coverage Indicators - Section D'!H$30:H$121,MATCH('Print View'!$A84&amp;'Print View'!$Q$76,'Coverage Indicators - Section D'!$B$30:$B$121&amp;'Coverage Indicators - Section D'!$I$30:$I$121,0))&lt;&gt;0,INDEX('Coverage Indicators - Section D'!H$30:H$121,MATCH('Print View'!$A84&amp;'Print View'!$Q$76,'Coverage Indicators - Section D'!$B$30:$B$121&amp;'Coverage Indicators - Section D'!$I$30:$I$121,0)),""),"")</f>
        <v/>
      </c>
      <c r="T84" s="279">
        <f t="array" ref="T84">IFERROR(IF(INDEX('Coverage Indicators - Section D'!E$30:E$121,MATCH('Print View'!$A84&amp;'Print View'!$U$76,'Coverage Indicators - Section D'!$B$30:$B$121&amp;'Coverage Indicators - Section D'!$I$30:$I$121,0))&lt;&gt;0,INDEX('Coverage Indicators - Section D'!E$30:E$121,MATCH('Print View'!$A84&amp;'Print View'!$U$76,'Coverage Indicators - Section D'!$B$30:$B$121&amp;'Coverage Indicators - Section D'!$I$30:$I$121,0)),""),"")</f>
        <v>21656</v>
      </c>
      <c r="U84" s="277">
        <f t="array" ref="U84">IFERROR(IF(INDEX('Coverage Indicators - Section D'!F$30:F$121,MATCH('Print View'!$A84&amp;'Print View'!$U$76,'Coverage Indicators - Section D'!$B$30:$B$121&amp;'Coverage Indicators - Section D'!$I$30:$I$121,0))&lt;&gt;0,INDEX('Coverage Indicators - Section D'!F$30:F$121,MATCH('Print View'!$A84&amp;'Print View'!$U$76,'Coverage Indicators - Section D'!$B$30:$B$121&amp;'Coverage Indicators - Section D'!$I$30:$I$121,0)),""),"")</f>
        <v>54140</v>
      </c>
      <c r="V84" s="277">
        <f t="array" ref="V84">IFERROR(IF(INDEX('Coverage Indicators - Section D'!G$30:G$121,MATCH('Print View'!$A84&amp;'Print View'!$U$76,'Coverage Indicators - Section D'!$B$30:$B$121&amp;'Coverage Indicators - Section D'!$I$30:$I$121,0))&lt;&gt;0,INDEX('Coverage Indicators - Section D'!G$30:G$121,MATCH('Print View'!$A84&amp;'Print View'!$U$76,'Coverage Indicators - Section D'!$B$30:$B$121&amp;'Coverage Indicators - Section D'!$I$30:$I$121,0)),""),"")</f>
        <v>40</v>
      </c>
      <c r="W84" s="278" t="str">
        <f t="array" ref="W84">IFERROR(IF(INDEX('Coverage Indicators - Section D'!H$30:H$121,MATCH('Print View'!$A84&amp;'Print View'!$U$76,'Coverage Indicators - Section D'!$B$30:$B$121&amp;'Coverage Indicators - Section D'!$I$30:$I$121,0))&lt;&gt;0,INDEX('Coverage Indicators - Section D'!H$30:H$121,MATCH('Print View'!$A84&amp;'Print View'!$U$76,'Coverage Indicators - Section D'!$B$30:$B$121&amp;'Coverage Indicators - Section D'!$I$30:$I$121,0)),""),"")</f>
        <v/>
      </c>
      <c r="X84" s="280"/>
      <c r="Y84" s="281"/>
      <c r="Z84" s="281"/>
      <c r="AA84" s="282"/>
      <c r="AB84" s="280"/>
      <c r="AC84" s="281"/>
      <c r="AD84" s="281"/>
      <c r="AE84" s="282"/>
      <c r="AF84" s="280"/>
      <c r="AG84" s="281"/>
      <c r="AH84" s="283"/>
      <c r="AI84" s="282"/>
      <c r="AJ84" s="284" t="str">
        <f>IFERROR(IF(INDEX('Coverage Indicators - Section D'!W$10:W$26,MATCH('Print View'!$A84,'Coverage Indicators - Section D'!$A$10:$A$26,0))&lt;&gt;0,INDEX('Coverage Indicators - Section D'!W$10:W$26,MATCH('Print View'!$A84,'Coverage Indicators - Section D'!$A$10:$A$26,0)),""),"")</f>
        <v xml:space="preserve">Supuestos:
Las metas reflejan la cobertura nacional a alcanzar con prueba de VIH para HSH con recursos del Fondo Mundial y nacionales. El fondo mundial cubrirá el 85% en los tres años de subvención a través de 6 unidades móviles y los 175 laboratorios distribuidos en la red de servicios de los municipios prioritarios, en 30 hospitales, 131 unidades comunitarias de salud familiar y 15 clínicas VICITS. Sé espera alcanzar este indicador entre el RP MINSAL y Plan como SR los porcentajes  serán variables en el año 1 al año 3, con la finalidad de que el RP MINSAL pueda ir absorbiendo gradualmente un porcentaje mayor de dicho indicador. Se espera alcanzar al final de la subvención a una cobertura del 35% de la población de HSH a nivel nacional de acuerdo al estudio de tamaño de población en HSH 2016.
Intervenciones clave:
Se realizará la prueba presuntiva y confirmatoria según aplica, con pre y post consejería de acuerdo al protocolo nacional, al menos una vez por persona por período de reporte.
La meta nacional se distribuye de la siguiente manera:
Año1: Meta Total nacional 21656
Alcance de toma de prueba SR/Plan: 11045 un 51% de la meta de cobertura para este año.
Alcance de toma de prueba RP/MINSAL: 7363 un 34% de la meta de cobertura para este año.  Estas incluyen las referencias efectivas realizadas por Sub Receptor
Alcance de toma de prueba financiamiento GOES: 1516 que corresponden al 7% de cobertura nacional.
Alcance de prueba PEPFAR: 1732 que corresponden al 8% de cobertura nacional.
Año2: Meta Total nacional 22089
Alcance de toma de prueba SR/Plan: 9476 un 43% de la meta de cobertura para este año.
Alcance de toma de prueba RP/MINSAL: 7755 un 35% de la meta de cobertura para este año.  Estas incluyen las referencias efectivas realizadas por Sub Receptor
Alcance de toma de prueba financiamiento GOES:  3092 que corresponden al 14% de cobertura nacional.
Alcance de prueba PEPFAR: 1767 que corresponden al 8% de cobertura nacional.
Año3: Meta Total nacional 22089
Alcance de toma de prueba SR/Plan: 8283 un 37% de la meta de cobertura para este año.
Alcance de toma de prueba RP/MINSAL: 8283 un 37% de la meta de cobertura para este año.
Alcance de toma de prueba financiamiento GOES: 3534 que corresponden al 16% de cobertura nacional.
Alcance de prueba PEPFAR: 1988 que corresponden al 9% de cobertura nacional.
Fuente:
Para la línea de base y metas, el Sistema de Información de Gestión de Proyectos (SIGPRO) bajo la coordinación del SR Plan para las unidades móviles y el SUMEVE para los laboratorios de la red de servicios. El denominador corresponde a la estimación nacional de tamaño de población en HSH/Plan 2016.
Métodos de medición:
La fuente primaria lo constituyen el formulario FVIH-01 el cual incluirá el CUI. Se registrará la realización de la pre y post consejería y la vinculación/referencia a los Centros de Atención Integral (CAI). Los formularios serán digitalizados en el SIGPRO y el SUMEVE, que generarán una base de datos por CUI, a ser deduplicada de manera electrónica para contabilizar el total alcanzado en el período.  Para el reporte de las metas, se utilizará el denominador que se especifica en este marco de desempeño.
</v>
      </c>
    </row>
    <row r="85" spans="1:36" s="203" customFormat="1" ht="222" x14ac:dyDescent="0.45">
      <c r="A85" s="219">
        <v>7</v>
      </c>
      <c r="B85" s="193" t="str">
        <f>IFERROR(IF(INDEX('Coverage Indicators - Section D'!B$10:B$26,MATCH('Print View'!$A85,'Coverage Indicators - Section D'!$A$10:$A$26,0))&lt;&gt;0,INDEX('Coverage Indicators - Section D'!B$10:B$26,MATCH('Print View'!$A85,'Coverage Indicators - Section D'!$A$10:$A$26,0)),""),"")</f>
        <v>Programas de prevención para otras poblaciones vulnerables</v>
      </c>
      <c r="C85" s="193" t="str">
        <f>IFERROR(IF(INDEX('Coverage Indicators - Section D'!C$10:C$26,MATCH('Print View'!$A85,'Coverage Indicators - Section D'!$A$10:$A$26,0))&lt;&gt;0,INDEX('Coverage Indicators - Section D'!C$10:C$26,MATCH('Print View'!$A85,'Coverage Indicators - Section D'!$A$10:$A$26,0)),""),"")</f>
        <v>KP-3e: Porcentaje de otras poblaciones (especificar) que se han sometido a una prueba del VIH y conocen los resultados</v>
      </c>
      <c r="D85" s="193" t="str">
        <f>IFERROR(IF(INDEX('Coverage Indicators - Section D'!D$10:D$26,MATCH('Print View'!$A85,'Coverage Indicators - Section D'!$A$10:$A$26,0))&lt;&gt;0,INDEX('Coverage Indicators - Section D'!D$10:D$26,MATCH('Print View'!$A85,'Coverage Indicators - Section D'!$A$10:$A$26,0)),""),"")</f>
        <v/>
      </c>
      <c r="E85" s="193">
        <f>IFERROR(IF(INDEX('Coverage Indicators - Section D'!E$10:E$26,MATCH('Print View'!$A85,'Coverage Indicators - Section D'!$A$10:$A$26,0))&lt;&gt;0,INDEX('Coverage Indicators - Section D'!E$10:E$26,MATCH('Print View'!$A85,'Coverage Indicators - Section D'!$A$10:$A$26,0)),""),"")</f>
        <v>17855</v>
      </c>
      <c r="F85" s="193">
        <f>IFERROR(IF(INDEX('Coverage Indicators - Section D'!F$10:F$26,MATCH('Print View'!$A85,'Coverage Indicators - Section D'!$A$10:$A$26,0))&lt;&gt;0,INDEX('Coverage Indicators - Section D'!F$10:F$26,MATCH('Print View'!$A85,'Coverage Indicators - Section D'!$A$10:$A$26,0)),""),"")</f>
        <v>46000</v>
      </c>
      <c r="G85" s="193">
        <f>IFERROR(IF(INDEX('Coverage Indicators - Section D'!G$10:G$26,MATCH('Print View'!$A85,'Coverage Indicators - Section D'!$A$10:$A$26,0))&lt;&gt;0,INDEX('Coverage Indicators - Section D'!G$10:G$26,MATCH('Print View'!$A85,'Coverage Indicators - Section D'!$A$10:$A$26,0)),""),"")</f>
        <v>38.815217391304344</v>
      </c>
      <c r="H85" s="193" t="str">
        <f>IFERROR(IF(INDEX('Coverage Indicators - Section D'!H$10:H$26,MATCH('Print View'!$A85,'Coverage Indicators - Section D'!$A$10:$A$26,0))&lt;&gt;0,INDEX('Coverage Indicators - Section D'!H$10:H$26,MATCH('Print View'!$A85,'Coverage Indicators - Section D'!$A$10:$A$26,0)),""),"")</f>
        <v>2017</v>
      </c>
      <c r="I85" s="193" t="str">
        <f>IFERROR(IF(INDEX('Coverage Indicators - Section D'!P$10:P$26,MATCH('Print View'!$A85,'Coverage Indicators - Section D'!$A$10:$A$26,0))&lt;&gt;0,INDEX('Coverage Indicators - Section D'!P$10:P$26,MATCH('Print View'!$A85,'Coverage Indicators - Section D'!$A$10:$A$26,0)),""),"")</f>
        <v>SUMEVE</v>
      </c>
      <c r="J85" s="193" t="str">
        <f>IFERROR(IF(INDEX('Coverage Indicators - Section D'!Q$10:Q$26,MATCH('Print View'!$A85,'Coverage Indicators - Section D'!$A$10:$A$26,0))&lt;&gt;0,INDEX('Coverage Indicators - Section D'!Q$10:Q$26,MATCH('Print View'!$A85,'Coverage Indicators - Section D'!$A$10:$A$26,0)),""),"")</f>
        <v/>
      </c>
      <c r="K85" s="193" t="str">
        <f>IFERROR(IF(INDEX('Coverage Indicators - Section D'!R$10:R$26,MATCH('Print View'!$A85,'Coverage Indicators - Section D'!$A$10:$A$26,0))&lt;&gt;0,INDEX('Coverage Indicators - Section D'!R$10:R$26,MATCH('Print View'!$A85,'Coverage Indicators - Section D'!$A$10:$A$26,0)),""),"")</f>
        <v/>
      </c>
      <c r="L85" s="193" t="str">
        <f>IFERROR(IF(INDEX('Coverage Indicators - Section D'!S$10:S$26,MATCH('Print View'!$A85,'Coverage Indicators - Section D'!$A$10:$A$26,0))&lt;&gt;0,INDEX('Coverage Indicators - Section D'!S$10:S$26,MATCH('Print View'!$A85,'Coverage Indicators - Section D'!$A$10:$A$26,0)),""),"")</f>
        <v>Ministry of Health of the Republic of El Salvador</v>
      </c>
      <c r="M85" s="193" t="str">
        <f>IFERROR(IF(INDEX('Coverage Indicators - Section D'!#REF!,MATCH('Print View'!$A85,'Coverage Indicators - Section D'!$A$10:$A$26,0))&lt;&gt;0,INDEX('Coverage Indicators - Section D'!#REF!,MATCH('Print View'!$A85,'Coverage Indicators - Section D'!$A$10:$A$26,0)),""),"")</f>
        <v/>
      </c>
      <c r="N85" s="193" t="str">
        <f>IFERROR(IF(INDEX('Coverage Indicators - Section D'!U$10:U$26,MATCH('Print View'!$A85,'Coverage Indicators - Section D'!$A$10:$A$26,0))&lt;&gt;0,INDEX('Coverage Indicators - Section D'!U$10:U$26,MATCH('Print View'!$A85,'Coverage Indicators - Section D'!$A$10:$A$26,0)),""),"")</f>
        <v/>
      </c>
      <c r="O85" s="193" t="str">
        <f>IFERROR(IF(INDEX('Coverage Indicators - Section D'!V$10:V$26,MATCH('Print View'!$A85,'Coverage Indicators - Section D'!$A$10:$A$26,0))&lt;&gt;0,INDEX('Coverage Indicators - Section D'!V$10:V$26,MATCH('Print View'!$A85,'Coverage Indicators - Section D'!$A$10:$A$26,0)),""),"")</f>
        <v/>
      </c>
      <c r="P85" s="212">
        <f t="array" ref="P85">IFERROR(IF(INDEX('Coverage Indicators - Section D'!E$30:E$121,MATCH('Print View'!$A85&amp;'Print View'!$Q$76,'Coverage Indicators - Section D'!$B$30:$B$121&amp;'Coverage Indicators - Section D'!$I$30:$I$121,0))&lt;&gt;0,INDEX('Coverage Indicators - Section D'!E$30:E$121,MATCH('Print View'!$A85&amp;'Print View'!$Q$76,'Coverage Indicators - Section D'!$B$30:$B$121&amp;'Coverage Indicators - Section D'!$I$30:$I$121,0)),""),"")</f>
        <v>32500</v>
      </c>
      <c r="Q85" s="199">
        <f t="array" ref="Q85">IFERROR(IF(INDEX('Coverage Indicators - Section D'!F$30:F$121,MATCH('Print View'!$A85&amp;'Print View'!$Q$76,'Coverage Indicators - Section D'!$B$30:$B$121&amp;'Coverage Indicators - Section D'!$I$30:$I$121,0))&lt;&gt;0,INDEX('Coverage Indicators - Section D'!F$30:F$121,MATCH('Print View'!$A85&amp;'Print View'!$Q$76,'Coverage Indicators - Section D'!$B$30:$B$121&amp;'Coverage Indicators - Section D'!$I$30:$I$121,0)),""),"")</f>
        <v>46000</v>
      </c>
      <c r="R85" s="199">
        <f t="array" ref="R85">IFERROR(IF(INDEX('Coverage Indicators - Section D'!G$30:G$121,MATCH('Print View'!$A85&amp;'Print View'!$Q$76,'Coverage Indicators - Section D'!$B$30:$B$121&amp;'Coverage Indicators - Section D'!$I$30:$I$121,0))&lt;&gt;0,INDEX('Coverage Indicators - Section D'!G$30:G$121,MATCH('Print View'!$A85&amp;'Print View'!$Q$76,'Coverage Indicators - Section D'!$B$30:$B$121&amp;'Coverage Indicators - Section D'!$I$30:$I$121,0)),""),"")</f>
        <v>70.652173913043484</v>
      </c>
      <c r="S85" s="201" t="str">
        <f t="array" ref="S85">IFERROR(IF(INDEX('Coverage Indicators - Section D'!H$30:H$121,MATCH('Print View'!$A85&amp;'Print View'!$Q$76,'Coverage Indicators - Section D'!$B$30:$B$121&amp;'Coverage Indicators - Section D'!$I$30:$I$121,0))&lt;&gt;0,INDEX('Coverage Indicators - Section D'!H$30:H$121,MATCH('Print View'!$A85&amp;'Print View'!$Q$76,'Coverage Indicators - Section D'!$B$30:$B$121&amp;'Coverage Indicators - Section D'!$I$30:$I$121,0)),""),"")</f>
        <v/>
      </c>
      <c r="T85" s="198">
        <f t="array" ref="T85">IFERROR(IF(INDEX('Coverage Indicators - Section D'!E$30:E$121,MATCH('Print View'!$A85&amp;'Print View'!$U$76,'Coverage Indicators - Section D'!$B$30:$B$121&amp;'Coverage Indicators - Section D'!$I$30:$I$121,0))&lt;&gt;0,INDEX('Coverage Indicators - Section D'!E$30:E$121,MATCH('Print View'!$A85&amp;'Print View'!$U$76,'Coverage Indicators - Section D'!$B$30:$B$121&amp;'Coverage Indicators - Section D'!$I$30:$I$121,0)),""),"")</f>
        <v>32500</v>
      </c>
      <c r="U85" s="199">
        <f t="array" ref="U85">IFERROR(IF(INDEX('Coverage Indicators - Section D'!F$30:F$121,MATCH('Print View'!$A85&amp;'Print View'!$U$76,'Coverage Indicators - Section D'!$B$30:$B$121&amp;'Coverage Indicators - Section D'!$I$30:$I$121,0))&lt;&gt;0,INDEX('Coverage Indicators - Section D'!F$30:F$121,MATCH('Print View'!$A85&amp;'Print View'!$U$76,'Coverage Indicators - Section D'!$B$30:$B$121&amp;'Coverage Indicators - Section D'!$I$30:$I$121,0)),""),"")</f>
        <v>46000</v>
      </c>
      <c r="V85" s="199">
        <f t="array" ref="V85">IFERROR(IF(INDEX('Coverage Indicators - Section D'!G$30:G$121,MATCH('Print View'!$A85&amp;'Print View'!$U$76,'Coverage Indicators - Section D'!$B$30:$B$121&amp;'Coverage Indicators - Section D'!$I$30:$I$121,0))&lt;&gt;0,INDEX('Coverage Indicators - Section D'!G$30:G$121,MATCH('Print View'!$A85&amp;'Print View'!$U$76,'Coverage Indicators - Section D'!$B$30:$B$121&amp;'Coverage Indicators - Section D'!$I$30:$I$121,0)),""),"")</f>
        <v>70.652173913043484</v>
      </c>
      <c r="W85" s="201" t="str">
        <f t="array" ref="W85">IFERROR(IF(INDEX('Coverage Indicators - Section D'!H$30:H$121,MATCH('Print View'!$A85&amp;'Print View'!$U$76,'Coverage Indicators - Section D'!$B$30:$B$121&amp;'Coverage Indicators - Section D'!$I$30:$I$121,0))&lt;&gt;0,INDEX('Coverage Indicators - Section D'!H$30:H$121,MATCH('Print View'!$A85&amp;'Print View'!$U$76,'Coverage Indicators - Section D'!$B$30:$B$121&amp;'Coverage Indicators - Section D'!$I$30:$I$121,0)),""),"")</f>
        <v/>
      </c>
      <c r="X85" s="197"/>
      <c r="Y85" s="195"/>
      <c r="Z85" s="195"/>
      <c r="AA85" s="196"/>
      <c r="AB85" s="197"/>
      <c r="AC85" s="195"/>
      <c r="AD85" s="195"/>
      <c r="AE85" s="196"/>
      <c r="AF85" s="197"/>
      <c r="AG85" s="195"/>
      <c r="AH85" s="204"/>
      <c r="AI85" s="196"/>
      <c r="AJ85" s="202" t="str">
        <f>IFERROR(IF(INDEX('Coverage Indicators - Section D'!W$10:W$26,MATCH('Print View'!$A85,'Coverage Indicators - Section D'!$A$10:$A$26,0))&lt;&gt;0,INDEX('Coverage Indicators - Section D'!W$10:W$26,MATCH('Print View'!$A85,'Coverage Indicators - Section D'!$A$10:$A$26,0)),""),"")</f>
        <v xml:space="preserve">Supuestos: Las metas reflejan la cobertura nacional esperada de realización de pruebas de VIH en los centros penitenciarios, con recursos nacionales y del Fondo Mundial. El Fondo Mundial contribuirá con el 50% de la meta a través de intervenciones para testeo en todos los centros penitenciarios existentes a nivel nacional.
Intervenciones clave: se realizará la prueba presuntiva y confirmatoria según aplica, con pre y post consejería de acuerdo al protocolo nacional al menos una vez a una persona por año.
Fuente: para la línea de base se toma el reporte del SUMEVE de pruebas realizadas en centros penitenciarios, que  utiliza método de identificación de persona. Para las metas, también se mantendrá el SUMEVE. El denominador corresponde al censo de población privada de libertad de la Dirección General de Centros Penales (DGCP) a octubre del 2017. Tanto el numerador como denominador se reportará en base a lo registrado en el período a reportar.
Métodos de medición: La fuente primaria lo constituye el formulario FVIH-02. el cual registrará la realización de la post consejería . Los formularios serán digitalizados en el SUMEVE, para generar una base de datos por CUI, a ser deduplicada de manera electrónica para contabilizar el total alcanzado en el período.
</v>
      </c>
    </row>
    <row r="86" spans="1:36" s="203" customFormat="1" ht="237.9" x14ac:dyDescent="0.45">
      <c r="A86" s="219">
        <v>8</v>
      </c>
      <c r="B86" s="275" t="str">
        <f>IFERROR(IF(INDEX('Coverage Indicators - Section D'!B$10:B$26,MATCH('Print View'!$A86,'Coverage Indicators - Section D'!$A$10:$A$26,0))&lt;&gt;0,INDEX('Coverage Indicators - Section D'!B$10:B$26,MATCH('Print View'!$A86,'Coverage Indicators - Section D'!$A$10:$A$26,0)),""),"")</f>
        <v>Tratamiento, atención y apoyo</v>
      </c>
      <c r="C86" s="275" t="str">
        <f>IFERROR(IF(INDEX('Coverage Indicators - Section D'!C$10:C$26,MATCH('Print View'!$A86,'Coverage Indicators - Section D'!$A$10:$A$26,0))&lt;&gt;0,INDEX('Coverage Indicators - Section D'!C$10:C$26,MATCH('Print View'!$A86,'Coverage Indicators - Section D'!$A$10:$A$26,0)),""),"")</f>
        <v>TCS-1(M): Porcentaje de personas que viven con el VIH  que actualmente reciben tratamiento antirretroviral</v>
      </c>
      <c r="D86" s="275" t="str">
        <f>IFERROR(IF(INDEX('Coverage Indicators - Section D'!D$10:D$26,MATCH('Print View'!$A86,'Coverage Indicators - Section D'!$A$10:$A$26,0))&lt;&gt;0,INDEX('Coverage Indicators - Section D'!D$10:D$26,MATCH('Print View'!$A86,'Coverage Indicators - Section D'!$A$10:$A$26,0)),""),"")</f>
        <v/>
      </c>
      <c r="E86" s="275">
        <f>IFERROR(IF(INDEX('Coverage Indicators - Section D'!E$10:E$26,MATCH('Print View'!$A86,'Coverage Indicators - Section D'!$A$10:$A$26,0))&lt;&gt;0,INDEX('Coverage Indicators - Section D'!E$10:E$26,MATCH('Print View'!$A86,'Coverage Indicators - Section D'!$A$10:$A$26,0)),""),"")</f>
        <v>9208</v>
      </c>
      <c r="F86" s="275">
        <f>IFERROR(IF(INDEX('Coverage Indicators - Section D'!F$10:F$26,MATCH('Print View'!$A86,'Coverage Indicators - Section D'!$A$10:$A$26,0))&lt;&gt;0,INDEX('Coverage Indicators - Section D'!F$10:F$26,MATCH('Print View'!$A86,'Coverage Indicators - Section D'!$A$10:$A$26,0)),""),"")</f>
        <v>23788</v>
      </c>
      <c r="G86" s="275">
        <f>IFERROR(IF(INDEX('Coverage Indicators - Section D'!G$10:G$26,MATCH('Print View'!$A86,'Coverage Indicators - Section D'!$A$10:$A$26,0))&lt;&gt;0,INDEX('Coverage Indicators - Section D'!G$10:G$26,MATCH('Print View'!$A86,'Coverage Indicators - Section D'!$A$10:$A$26,0)),""),"")</f>
        <v>38.70859256768118</v>
      </c>
      <c r="H86" s="275" t="str">
        <f>IFERROR(IF(INDEX('Coverage Indicators - Section D'!H$10:H$26,MATCH('Print View'!$A86,'Coverage Indicators - Section D'!$A$10:$A$26,0))&lt;&gt;0,INDEX('Coverage Indicators - Section D'!H$10:H$26,MATCH('Print View'!$A86,'Coverage Indicators - Section D'!$A$10:$A$26,0)),""),"")</f>
        <v>2017</v>
      </c>
      <c r="I86" s="275" t="str">
        <f>IFERROR(IF(INDEX('Coverage Indicators - Section D'!P$10:P$26,MATCH('Print View'!$A86,'Coverage Indicators - Section D'!$A$10:$A$26,0))&lt;&gt;0,INDEX('Coverage Indicators - Section D'!P$10:P$26,MATCH('Print View'!$A86,'Coverage Indicators - Section D'!$A$10:$A$26,0)),""),"")</f>
        <v>SUMEVE</v>
      </c>
      <c r="J86" s="275" t="str">
        <f>IFERROR(IF(INDEX('Coverage Indicators - Section D'!Q$10:Q$26,MATCH('Print View'!$A86,'Coverage Indicators - Section D'!$A$10:$A$26,0))&lt;&gt;0,INDEX('Coverage Indicators - Section D'!Q$10:Q$26,MATCH('Print View'!$A86,'Coverage Indicators - Section D'!$A$10:$A$26,0)),""),"")</f>
        <v>Edad | Sexo,Edad,Grupo de riesgo objetivo,Sexo</v>
      </c>
      <c r="K86" s="275" t="str">
        <f>IFERROR(IF(INDEX('Coverage Indicators - Section D'!R$10:R$26,MATCH('Print View'!$A86,'Coverage Indicators - Section D'!$A$10:$A$26,0))&lt;&gt;0,INDEX('Coverage Indicators - Section D'!R$10:R$26,MATCH('Print View'!$A86,'Coverage Indicators - Section D'!$A$10:$A$26,0)),""),"")</f>
        <v/>
      </c>
      <c r="L86" s="275" t="str">
        <f>IFERROR(IF(INDEX('Coverage Indicators - Section D'!S$10:S$26,MATCH('Print View'!$A86,'Coverage Indicators - Section D'!$A$10:$A$26,0))&lt;&gt;0,INDEX('Coverage Indicators - Section D'!S$10:S$26,MATCH('Print View'!$A86,'Coverage Indicators - Section D'!$A$10:$A$26,0)),""),"")</f>
        <v>Ministry of Health of the Republic of El Salvador</v>
      </c>
      <c r="M86" s="275" t="str">
        <f>IFERROR(IF(INDEX('Coverage Indicators - Section D'!#REF!,MATCH('Print View'!$A86,'Coverage Indicators - Section D'!$A$10:$A$26,0))&lt;&gt;0,INDEX('Coverage Indicators - Section D'!#REF!,MATCH('Print View'!$A86,'Coverage Indicators - Section D'!$A$10:$A$26,0)),""),"")</f>
        <v/>
      </c>
      <c r="N86" s="275" t="str">
        <f>IFERROR(IF(INDEX('Coverage Indicators - Section D'!U$10:U$26,MATCH('Print View'!$A86,'Coverage Indicators - Section D'!$A$10:$A$26,0))&lt;&gt;0,INDEX('Coverage Indicators - Section D'!U$10:U$26,MATCH('Print View'!$A86,'Coverage Indicators - Section D'!$A$10:$A$26,0)),""),"")</f>
        <v/>
      </c>
      <c r="O86" s="275" t="str">
        <f>IFERROR(IF(INDEX('Coverage Indicators - Section D'!V$10:V$26,MATCH('Print View'!$A86,'Coverage Indicators - Section D'!$A$10:$A$26,0))&lt;&gt;0,INDEX('Coverage Indicators - Section D'!V$10:V$26,MATCH('Print View'!$A86,'Coverage Indicators - Section D'!$A$10:$A$26,0)),""),"")</f>
        <v/>
      </c>
      <c r="P86" s="276">
        <f t="array" ref="P86">IFERROR(IF(INDEX('Coverage Indicators - Section D'!E$30:E$121,MATCH('Print View'!$A86&amp;'Print View'!$Q$76,'Coverage Indicators - Section D'!$B$30:$B$121&amp;'Coverage Indicators - Section D'!$I$30:$I$121,0))&lt;&gt;0,INDEX('Coverage Indicators - Section D'!E$30:E$121,MATCH('Print View'!$A86&amp;'Print View'!$Q$76,'Coverage Indicators - Section D'!$B$30:$B$121&amp;'Coverage Indicators - Section D'!$I$30:$I$121,0)),""),"")</f>
        <v>15080</v>
      </c>
      <c r="Q86" s="277">
        <f t="array" ref="Q86">IFERROR(IF(INDEX('Coverage Indicators - Section D'!F$30:F$121,MATCH('Print View'!$A86&amp;'Print View'!$Q$76,'Coverage Indicators - Section D'!$B$30:$B$121&amp;'Coverage Indicators - Section D'!$I$30:$I$121,0))&lt;&gt;0,INDEX('Coverage Indicators - Section D'!F$30:F$121,MATCH('Print View'!$A86&amp;'Print View'!$Q$76,'Coverage Indicators - Section D'!$B$30:$B$121&amp;'Coverage Indicators - Section D'!$I$30:$I$121,0)),""),"")</f>
        <v>23948</v>
      </c>
      <c r="R86" s="277">
        <f t="array" ref="R86">IFERROR(IF(INDEX('Coverage Indicators - Section D'!G$30:G$121,MATCH('Print View'!$A86&amp;'Print View'!$Q$76,'Coverage Indicators - Section D'!$B$30:$B$121&amp;'Coverage Indicators - Section D'!$I$30:$I$121,0))&lt;&gt;0,INDEX('Coverage Indicators - Section D'!G$30:G$121,MATCH('Print View'!$A86&amp;'Print View'!$Q$76,'Coverage Indicators - Section D'!$B$30:$B$121&amp;'Coverage Indicators - Section D'!$I$30:$I$121,0)),""),"")</f>
        <v>62.969767830298984</v>
      </c>
      <c r="S86" s="278" t="str">
        <f t="array" ref="S86">IFERROR(IF(INDEX('Coverage Indicators - Section D'!H$30:H$121,MATCH('Print View'!$A86&amp;'Print View'!$Q$76,'Coverage Indicators - Section D'!$B$30:$B$121&amp;'Coverage Indicators - Section D'!$I$30:$I$121,0))&lt;&gt;0,INDEX('Coverage Indicators - Section D'!H$30:H$121,MATCH('Print View'!$A86&amp;'Print View'!$Q$76,'Coverage Indicators - Section D'!$B$30:$B$121&amp;'Coverage Indicators - Section D'!$I$30:$I$121,0)),""),"")</f>
        <v/>
      </c>
      <c r="T86" s="279">
        <f t="array" ref="T86">IFERROR(IF(INDEX('Coverage Indicators - Section D'!E$30:E$121,MATCH('Print View'!$A86&amp;'Print View'!$U$76,'Coverage Indicators - Section D'!$B$30:$B$121&amp;'Coverage Indicators - Section D'!$I$30:$I$121,0))&lt;&gt;0,INDEX('Coverage Indicators - Section D'!E$30:E$121,MATCH('Print View'!$A86&amp;'Print View'!$U$76,'Coverage Indicators - Section D'!$B$30:$B$121&amp;'Coverage Indicators - Section D'!$I$30:$I$121,0)),""),"")</f>
        <v>15080</v>
      </c>
      <c r="U86" s="277">
        <f t="array" ref="U86">IFERROR(IF(INDEX('Coverage Indicators - Section D'!F$30:F$121,MATCH('Print View'!$A86&amp;'Print View'!$U$76,'Coverage Indicators - Section D'!$B$30:$B$121&amp;'Coverage Indicators - Section D'!$I$30:$I$121,0))&lt;&gt;0,INDEX('Coverage Indicators - Section D'!F$30:F$121,MATCH('Print View'!$A86&amp;'Print View'!$U$76,'Coverage Indicators - Section D'!$B$30:$B$121&amp;'Coverage Indicators - Section D'!$I$30:$I$121,0)),""),"")</f>
        <v>23948</v>
      </c>
      <c r="V86" s="277">
        <f t="array" ref="V86">IFERROR(IF(INDEX('Coverage Indicators - Section D'!G$30:G$121,MATCH('Print View'!$A86&amp;'Print View'!$U$76,'Coverage Indicators - Section D'!$B$30:$B$121&amp;'Coverage Indicators - Section D'!$I$30:$I$121,0))&lt;&gt;0,INDEX('Coverage Indicators - Section D'!G$30:G$121,MATCH('Print View'!$A86&amp;'Print View'!$U$76,'Coverage Indicators - Section D'!$B$30:$B$121&amp;'Coverage Indicators - Section D'!$I$30:$I$121,0)),""),"")</f>
        <v>62.969767830298984</v>
      </c>
      <c r="W86" s="278" t="str">
        <f t="array" ref="W86">IFERROR(IF(INDEX('Coverage Indicators - Section D'!H$30:H$121,MATCH('Print View'!$A86&amp;'Print View'!$U$76,'Coverage Indicators - Section D'!$B$30:$B$121&amp;'Coverage Indicators - Section D'!$I$30:$I$121,0))&lt;&gt;0,INDEX('Coverage Indicators - Section D'!H$30:H$121,MATCH('Print View'!$A86&amp;'Print View'!$U$76,'Coverage Indicators - Section D'!$B$30:$B$121&amp;'Coverage Indicators - Section D'!$I$30:$I$121,0)),""),"")</f>
        <v/>
      </c>
      <c r="X86" s="280"/>
      <c r="Y86" s="281"/>
      <c r="Z86" s="281"/>
      <c r="AA86" s="282"/>
      <c r="AB86" s="280"/>
      <c r="AC86" s="281"/>
      <c r="AD86" s="281"/>
      <c r="AE86" s="282"/>
      <c r="AF86" s="280"/>
      <c r="AG86" s="281"/>
      <c r="AH86" s="283"/>
      <c r="AI86" s="282"/>
      <c r="AJ86" s="284" t="str">
        <f>IFERROR(IF(INDEX('Coverage Indicators - Section D'!W$10:W$26,MATCH('Print View'!$A86,'Coverage Indicators - Section D'!$A$10:$A$26,0))&lt;&gt;0,INDEX('Coverage Indicators - Section D'!W$10:W$26,MATCH('Print View'!$A86,'Coverage Indicators - Section D'!$A$10:$A$26,0)),""),"")</f>
        <v xml:space="preserve">Supuestos: Se establecen las metas en base a la línea de base de la cascada de atención del VIH en El Salvador.
El Fondo Mundial contribuirá con el 50% y 40% de las necesidades de reactivos e insumos para pruebas especiales de seguimiento en año 1 , 2 y 3 (40%) respectivamente, mientras el Estado cubrirá 100% de las necesidades de ARV.
Intervenciones: adquisición de 50%,  40% de necesidades nacionales de reactivos para CD4 y carga viral para las personas esperadas a estar vinculadas a la atención en 2019 al 2021; apoyo para la red de transporte de muestras y análisis de la calidad de los datos.
Fuente: la línea de base y las metas son generadas por el SUMEVE. El denominador corresponde a las estimaciones y proyecciones Spectrum 2016. El denominador para las metas será reportado como se indica en este marco de desempeño.
Métodos de medición: la fuente primaria corresponde a los registros de pacientes de los Centros de Atención Integral, a ser registrados en el SUMEVE. Las personas en ARV a reportar corresponden a aquellas que se encuentran retenidas al momento del corte del período. Para las metas, el denominador a utilizar corresponde con el que se incluye en este marco de desempeño.
</v>
      </c>
    </row>
    <row r="87" spans="1:36" s="203" customFormat="1" ht="317.14999999999998" x14ac:dyDescent="0.45">
      <c r="A87" s="218">
        <v>9</v>
      </c>
      <c r="B87" s="193" t="str">
        <f>IFERROR(IF(INDEX('Coverage Indicators - Section D'!B$10:B$26,MATCH('Print View'!$A87,'Coverage Indicators - Section D'!$A$10:$A$26,0))&lt;&gt;0,INDEX('Coverage Indicators - Section D'!B$10:B$26,MATCH('Print View'!$A87,'Coverage Indicators - Section D'!$A$10:$A$26,0)),""),"")</f>
        <v>Tratamiento, atención y apoyo</v>
      </c>
      <c r="C87" s="193" t="str">
        <f>IFERROR(IF(INDEX('Coverage Indicators - Section D'!C$10:C$26,MATCH('Print View'!$A87,'Coverage Indicators - Section D'!$A$10:$A$26,0))&lt;&gt;0,INDEX('Coverage Indicators - Section D'!C$10:C$26,MATCH('Print View'!$A87,'Coverage Indicators - Section D'!$A$10:$A$26,0)),""),"")</f>
        <v>TCS-3.1: Porcentaje de personas que viven con el VIH que están en TARV, que tienen una carga viral suprimida a los 12 meses (&lt;1000 copias/ml)</v>
      </c>
      <c r="D87" s="193" t="str">
        <f>IFERROR(IF(INDEX('Coverage Indicators - Section D'!D$10:D$26,MATCH('Print View'!$A87,'Coverage Indicators - Section D'!$A$10:$A$26,0))&lt;&gt;0,INDEX('Coverage Indicators - Section D'!D$10:D$26,MATCH('Print View'!$A87,'Coverage Indicators - Section D'!$A$10:$A$26,0)),""),"")</f>
        <v/>
      </c>
      <c r="E87" s="193">
        <f>IFERROR(IF(INDEX('Coverage Indicators - Section D'!E$10:E$26,MATCH('Print View'!$A87,'Coverage Indicators - Section D'!$A$10:$A$26,0))&lt;&gt;0,INDEX('Coverage Indicators - Section D'!E$10:E$26,MATCH('Print View'!$A87,'Coverage Indicators - Section D'!$A$10:$A$26,0)),""),"")</f>
        <v>497</v>
      </c>
      <c r="F87" s="193">
        <f>IFERROR(IF(INDEX('Coverage Indicators - Section D'!F$10:F$26,MATCH('Print View'!$A87,'Coverage Indicators - Section D'!$A$10:$A$26,0))&lt;&gt;0,INDEX('Coverage Indicators - Section D'!F$10:F$26,MATCH('Print View'!$A87,'Coverage Indicators - Section D'!$A$10:$A$26,0)),""),"")</f>
        <v>609</v>
      </c>
      <c r="G87" s="193">
        <f>IFERROR(IF(INDEX('Coverage Indicators - Section D'!G$10:G$26,MATCH('Print View'!$A87,'Coverage Indicators - Section D'!$A$10:$A$26,0))&lt;&gt;0,INDEX('Coverage Indicators - Section D'!G$10:G$26,MATCH('Print View'!$A87,'Coverage Indicators - Section D'!$A$10:$A$26,0)),""),"")</f>
        <v>81.609195402298852</v>
      </c>
      <c r="H87" s="193" t="str">
        <f>IFERROR(IF(INDEX('Coverage Indicators - Section D'!H$10:H$26,MATCH('Print View'!$A87,'Coverage Indicators - Section D'!$A$10:$A$26,0))&lt;&gt;0,INDEX('Coverage Indicators - Section D'!H$10:H$26,MATCH('Print View'!$A87,'Coverage Indicators - Section D'!$A$10:$A$26,0)),""),"")</f>
        <v>2016</v>
      </c>
      <c r="I87" s="193" t="str">
        <f>IFERROR(IF(INDEX('Coverage Indicators - Section D'!P$10:P$26,MATCH('Print View'!$A87,'Coverage Indicators - Section D'!$A$10:$A$26,0))&lt;&gt;0,INDEX('Coverage Indicators - Section D'!P$10:P$26,MATCH('Print View'!$A87,'Coverage Indicators - Section D'!$A$10:$A$26,0)),""),"")</f>
        <v>SUMEVE</v>
      </c>
      <c r="J87" s="193" t="str">
        <f>IFERROR(IF(INDEX('Coverage Indicators - Section D'!Q$10:Q$26,MATCH('Print View'!$A87,'Coverage Indicators - Section D'!$A$10:$A$26,0))&lt;&gt;0,INDEX('Coverage Indicators - Section D'!Q$10:Q$26,MATCH('Print View'!$A87,'Coverage Indicators - Section D'!$A$10:$A$26,0)),""),"")</f>
        <v>Edad | Sexo</v>
      </c>
      <c r="K87" s="193" t="str">
        <f>IFERROR(IF(INDEX('Coverage Indicators - Section D'!R$10:R$26,MATCH('Print View'!$A87,'Coverage Indicators - Section D'!$A$10:$A$26,0))&lt;&gt;0,INDEX('Coverage Indicators - Section D'!R$10:R$26,MATCH('Print View'!$A87,'Coverage Indicators - Section D'!$A$10:$A$26,0)),""),"")</f>
        <v/>
      </c>
      <c r="L87" s="193" t="str">
        <f>IFERROR(IF(INDEX('Coverage Indicators - Section D'!S$10:S$26,MATCH('Print View'!$A87,'Coverage Indicators - Section D'!$A$10:$A$26,0))&lt;&gt;0,INDEX('Coverage Indicators - Section D'!S$10:S$26,MATCH('Print View'!$A87,'Coverage Indicators - Section D'!$A$10:$A$26,0)),""),"")</f>
        <v>Ministry of Health of the Republic of El Salvador</v>
      </c>
      <c r="M87" s="193" t="str">
        <f>IFERROR(IF(INDEX('Coverage Indicators - Section D'!#REF!,MATCH('Print View'!$A87,'Coverage Indicators - Section D'!$A$10:$A$26,0))&lt;&gt;0,INDEX('Coverage Indicators - Section D'!#REF!,MATCH('Print View'!$A87,'Coverage Indicators - Section D'!$A$10:$A$26,0)),""),"")</f>
        <v/>
      </c>
      <c r="N87" s="193" t="str">
        <f>IFERROR(IF(INDEX('Coverage Indicators - Section D'!U$10:U$26,MATCH('Print View'!$A87,'Coverage Indicators - Section D'!$A$10:$A$26,0))&lt;&gt;0,INDEX('Coverage Indicators - Section D'!U$10:U$26,MATCH('Print View'!$A87,'Coverage Indicators - Section D'!$A$10:$A$26,0)),""),"")</f>
        <v/>
      </c>
      <c r="O87" s="193" t="str">
        <f>IFERROR(IF(INDEX('Coverage Indicators - Section D'!V$10:V$26,MATCH('Print View'!$A87,'Coverage Indicators - Section D'!$A$10:$A$26,0))&lt;&gt;0,INDEX('Coverage Indicators - Section D'!V$10:V$26,MATCH('Print View'!$A87,'Coverage Indicators - Section D'!$A$10:$A$26,0)),""),"")</f>
        <v/>
      </c>
      <c r="P87" s="212">
        <f t="array" ref="P87">IFERROR(IF(INDEX('Coverage Indicators - Section D'!E$30:E$121,MATCH('Print View'!$A87&amp;'Print View'!$Q$76,'Coverage Indicators - Section D'!$B$30:$B$121&amp;'Coverage Indicators - Section D'!$I$30:$I$121,0))&lt;&gt;0,INDEX('Coverage Indicators - Section D'!E$30:E$121,MATCH('Print View'!$A87&amp;'Print View'!$Q$76,'Coverage Indicators - Section D'!$B$30:$B$121&amp;'Coverage Indicators - Section D'!$I$30:$I$121,0)),""),"")</f>
        <v>1870</v>
      </c>
      <c r="Q87" s="199">
        <f t="array" ref="Q87">IFERROR(IF(INDEX('Coverage Indicators - Section D'!F$30:F$121,MATCH('Print View'!$A87&amp;'Print View'!$Q$76,'Coverage Indicators - Section D'!$B$30:$B$121&amp;'Coverage Indicators - Section D'!$I$30:$I$121,0))&lt;&gt;0,INDEX('Coverage Indicators - Section D'!F$30:F$121,MATCH('Print View'!$A87&amp;'Print View'!$Q$76,'Coverage Indicators - Section D'!$B$30:$B$121&amp;'Coverage Indicators - Section D'!$I$30:$I$121,0)),""),"")</f>
        <v>2258</v>
      </c>
      <c r="R87" s="199">
        <f t="array" ref="R87">IFERROR(IF(INDEX('Coverage Indicators - Section D'!G$30:G$121,MATCH('Print View'!$A87&amp;'Print View'!$Q$76,'Coverage Indicators - Section D'!$B$30:$B$121&amp;'Coverage Indicators - Section D'!$I$30:$I$121,0))&lt;&gt;0,INDEX('Coverage Indicators - Section D'!G$30:G$121,MATCH('Print View'!$A87&amp;'Print View'!$Q$76,'Coverage Indicators - Section D'!$B$30:$B$121&amp;'Coverage Indicators - Section D'!$I$30:$I$121,0)),""),"")</f>
        <v>82.816651904340119</v>
      </c>
      <c r="S87" s="201" t="str">
        <f t="array" ref="S87">IFERROR(IF(INDEX('Coverage Indicators - Section D'!H$30:H$121,MATCH('Print View'!$A87&amp;'Print View'!$Q$76,'Coverage Indicators - Section D'!$B$30:$B$121&amp;'Coverage Indicators - Section D'!$I$30:$I$121,0))&lt;&gt;0,INDEX('Coverage Indicators - Section D'!H$30:H$121,MATCH('Print View'!$A87&amp;'Print View'!$Q$76,'Coverage Indicators - Section D'!$B$30:$B$121&amp;'Coverage Indicators - Section D'!$I$30:$I$121,0)),""),"")</f>
        <v/>
      </c>
      <c r="T87" s="198">
        <f t="array" ref="T87">IFERROR(IF(INDEX('Coverage Indicators - Section D'!E$30:E$121,MATCH('Print View'!$A87&amp;'Print View'!$U$76,'Coverage Indicators - Section D'!$B$30:$B$121&amp;'Coverage Indicators - Section D'!$I$30:$I$121,0))&lt;&gt;0,INDEX('Coverage Indicators - Section D'!E$30:E$121,MATCH('Print View'!$A87&amp;'Print View'!$U$76,'Coverage Indicators - Section D'!$B$30:$B$121&amp;'Coverage Indicators - Section D'!$I$30:$I$121,0)),""),"")</f>
        <v>1870</v>
      </c>
      <c r="U87" s="199">
        <f t="array" ref="U87">IFERROR(IF(INDEX('Coverage Indicators - Section D'!F$30:F$121,MATCH('Print View'!$A87&amp;'Print View'!$U$76,'Coverage Indicators - Section D'!$B$30:$B$121&amp;'Coverage Indicators - Section D'!$I$30:$I$121,0))&lt;&gt;0,INDEX('Coverage Indicators - Section D'!F$30:F$121,MATCH('Print View'!$A87&amp;'Print View'!$U$76,'Coverage Indicators - Section D'!$B$30:$B$121&amp;'Coverage Indicators - Section D'!$I$30:$I$121,0)),""),"")</f>
        <v>2258</v>
      </c>
      <c r="V87" s="199">
        <f t="array" ref="V87">IFERROR(IF(INDEX('Coverage Indicators - Section D'!G$30:G$121,MATCH('Print View'!$A87&amp;'Print View'!$U$76,'Coverage Indicators - Section D'!$B$30:$B$121&amp;'Coverage Indicators - Section D'!$I$30:$I$121,0))&lt;&gt;0,INDEX('Coverage Indicators - Section D'!G$30:G$121,MATCH('Print View'!$A87&amp;'Print View'!$U$76,'Coverage Indicators - Section D'!$B$30:$B$121&amp;'Coverage Indicators - Section D'!$I$30:$I$121,0)),""),"")</f>
        <v>82.816651904340119</v>
      </c>
      <c r="W87" s="201" t="str">
        <f t="array" ref="W87">IFERROR(IF(INDEX('Coverage Indicators - Section D'!H$30:H$121,MATCH('Print View'!$A87&amp;'Print View'!$U$76,'Coverage Indicators - Section D'!$B$30:$B$121&amp;'Coverage Indicators - Section D'!$I$30:$I$121,0))&lt;&gt;0,INDEX('Coverage Indicators - Section D'!H$30:H$121,MATCH('Print View'!$A87&amp;'Print View'!$U$76,'Coverage Indicators - Section D'!$B$30:$B$121&amp;'Coverage Indicators - Section D'!$I$30:$I$121,0)),""),"")</f>
        <v/>
      </c>
      <c r="X87" s="197"/>
      <c r="Y87" s="195"/>
      <c r="Z87" s="195"/>
      <c r="AA87" s="196"/>
      <c r="AB87" s="197"/>
      <c r="AC87" s="195"/>
      <c r="AD87" s="195"/>
      <c r="AE87" s="196"/>
      <c r="AF87" s="197"/>
      <c r="AG87" s="195"/>
      <c r="AH87" s="204"/>
      <c r="AI87" s="196"/>
      <c r="AJ87" s="202" t="str">
        <f>IFERROR(IF(INDEX('Coverage Indicators - Section D'!W$10:W$26,MATCH('Print View'!$A87,'Coverage Indicators - Section D'!$A$10:$A$26,0))&lt;&gt;0,INDEX('Coverage Indicators - Section D'!W$10:W$26,MATCH('Print View'!$A87,'Coverage Indicators - Section D'!$A$10:$A$26,0)),""),"")</f>
        <v xml:space="preserve">Supuestos: Las metas reflejan un incremento gradual por año a partir de la línea de base, en coherencia con las expectativas del país de avanzar hacia las metas 90-90-90. El Fondo Mundial contribuirá con el 50% y 40% de las necesidades de reactivos e insumos para pruebas especiales de seguimiento y 100% de las necesidades de ARV durante los años 2019 al 2021 respectivamente seran cubiertas por el Estado.
Intervenciones: adquisición de CD4, carga viral y ARVs; acciones para la mejora de la calidad de la atención a nivel de los CAI como la supervisión directa, apoyo para la red de transporte de muestras y análisis de la calidad de los datos.
Fuente: la línea de base y las metas son generadas por el SUMEVE, tanto para el numerador como para el denominador. Para las metas, se utiliza como denominador el número proyectado de Personas viviendo con HIV que iniciarán tratamiento, sin embargo, para el reporte, el PR construirá el denominador en base a las Personas viviendo con HIV que iniciaron TAR registradas que cuentan con recuento de CV al duodécimo mes.
Métodos de medición: la fuente primaria corresponde a los registros de pacientes de los Centros de Atención Integral, a ser registrados en el SUMEVE. Para la línea de base, el numerador corresponde al total de casos que iniciaron TARV en el período enero - diciembre 2017 con un recuento de CV &lt;1000 al duodécimo mes desde el inicio de su tratamiento, entre el total de casos que iniciaron TARV y tienen recuento de CV al duodécimo mes. Para las metas se reportará de igual forma las cohortes:
-2019: cohorte que inicia TARV enero- diciembre 2018.
-2020: cohorte que inicia TARV enero-diciembre 2019.
-2021: cohorte que inicia TARV enero-diciembre 2020.
</v>
      </c>
    </row>
    <row r="88" spans="1:36" s="203" customFormat="1" ht="115.75" x14ac:dyDescent="0.45">
      <c r="A88" s="219">
        <v>10</v>
      </c>
      <c r="B88" s="275" t="str">
        <f>IFERROR(IF(INDEX('Coverage Indicators - Section D'!B$10:B$26,MATCH('Print View'!$A88,'Coverage Indicators - Section D'!$A$10:$A$26,0))&lt;&gt;0,INDEX('Coverage Indicators - Section D'!B$10:B$26,MATCH('Print View'!$A88,'Coverage Indicators - Section D'!$A$10:$A$26,0)),""),"")</f>
        <v>Tratamiento, atención y apoyo</v>
      </c>
      <c r="C88" s="275" t="str">
        <f>IFERROR(IF(INDEX('Coverage Indicators - Section D'!C$10:C$26,MATCH('Print View'!$A88,'Coverage Indicators - Section D'!$A$10:$A$26,0))&lt;&gt;0,INDEX('Coverage Indicators - Section D'!C$10:C$26,MATCH('Print View'!$A88,'Coverage Indicators - Section D'!$A$10:$A$26,0)),""),"")</f>
        <v>TCS-7: Proporción de nuevos individuos con un resultado positivo de VIH que reciben servicios de atención</v>
      </c>
      <c r="D88" s="275" t="str">
        <f>IFERROR(IF(INDEX('Coverage Indicators - Section D'!D$10:D$26,MATCH('Print View'!$A88,'Coverage Indicators - Section D'!$A$10:$A$26,0))&lt;&gt;0,INDEX('Coverage Indicators - Section D'!D$10:D$26,MATCH('Print View'!$A88,'Coverage Indicators - Section D'!$A$10:$A$26,0)),""),"")</f>
        <v/>
      </c>
      <c r="E88" s="275" t="str">
        <f>IFERROR(IF(INDEX('Coverage Indicators - Section D'!E$10:E$26,MATCH('Print View'!$A88,'Coverage Indicators - Section D'!$A$10:$A$26,0))&lt;&gt;0,INDEX('Coverage Indicators - Section D'!E$10:E$26,MATCH('Print View'!$A88,'Coverage Indicators - Section D'!$A$10:$A$26,0)),""),"")</f>
        <v/>
      </c>
      <c r="F88" s="275" t="str">
        <f>IFERROR(IF(INDEX('Coverage Indicators - Section D'!F$10:F$26,MATCH('Print View'!$A88,'Coverage Indicators - Section D'!$A$10:$A$26,0))&lt;&gt;0,INDEX('Coverage Indicators - Section D'!F$10:F$26,MATCH('Print View'!$A88,'Coverage Indicators - Section D'!$A$10:$A$26,0)),""),"")</f>
        <v/>
      </c>
      <c r="G88" s="275" t="str">
        <f>IFERROR(IF(INDEX('Coverage Indicators - Section D'!G$10:G$26,MATCH('Print View'!$A88,'Coverage Indicators - Section D'!$A$10:$A$26,0))&lt;&gt;0,INDEX('Coverage Indicators - Section D'!G$10:G$26,MATCH('Print View'!$A88,'Coverage Indicators - Section D'!$A$10:$A$26,0)),""),"")</f>
        <v/>
      </c>
      <c r="H88" s="275" t="str">
        <f>IFERROR(IF(INDEX('Coverage Indicators - Section D'!H$10:H$26,MATCH('Print View'!$A88,'Coverage Indicators - Section D'!$A$10:$A$26,0))&lt;&gt;0,INDEX('Coverage Indicators - Section D'!H$10:H$26,MATCH('Print View'!$A88,'Coverage Indicators - Section D'!$A$10:$A$26,0)),""),"")</f>
        <v>2019</v>
      </c>
      <c r="I88" s="275" t="str">
        <f>IFERROR(IF(INDEX('Coverage Indicators - Section D'!P$10:P$26,MATCH('Print View'!$A88,'Coverage Indicators - Section D'!$A$10:$A$26,0))&lt;&gt;0,INDEX('Coverage Indicators - Section D'!P$10:P$26,MATCH('Print View'!$A88,'Coverage Indicators - Section D'!$A$10:$A$26,0)),""),"")</f>
        <v>SUMEVE</v>
      </c>
      <c r="J88" s="275" t="str">
        <f>IFERROR(IF(INDEX('Coverage Indicators - Section D'!Q$10:Q$26,MATCH('Print View'!$A88,'Coverage Indicators - Section D'!$A$10:$A$26,0))&lt;&gt;0,INDEX('Coverage Indicators - Section D'!Q$10:Q$26,MATCH('Print View'!$A88,'Coverage Indicators - Section D'!$A$10:$A$26,0)),""),"")</f>
        <v/>
      </c>
      <c r="K88" s="275" t="str">
        <f>IFERROR(IF(INDEX('Coverage Indicators - Section D'!R$10:R$26,MATCH('Print View'!$A88,'Coverage Indicators - Section D'!$A$10:$A$26,0))&lt;&gt;0,INDEX('Coverage Indicators - Section D'!R$10:R$26,MATCH('Print View'!$A88,'Coverage Indicators - Section D'!$A$10:$A$26,0)),""),"")</f>
        <v/>
      </c>
      <c r="L88" s="275" t="str">
        <f>IFERROR(IF(INDEX('Coverage Indicators - Section D'!S$10:S$26,MATCH('Print View'!$A88,'Coverage Indicators - Section D'!$A$10:$A$26,0))&lt;&gt;0,INDEX('Coverage Indicators - Section D'!S$10:S$26,MATCH('Print View'!$A88,'Coverage Indicators - Section D'!$A$10:$A$26,0)),""),"")</f>
        <v>Ministry of Health of the Republic of El Salvador</v>
      </c>
      <c r="M88" s="275" t="str">
        <f>IFERROR(IF(INDEX('Coverage Indicators - Section D'!#REF!,MATCH('Print View'!$A88,'Coverage Indicators - Section D'!$A$10:$A$26,0))&lt;&gt;0,INDEX('Coverage Indicators - Section D'!#REF!,MATCH('Print View'!$A88,'Coverage Indicators - Section D'!$A$10:$A$26,0)),""),"")</f>
        <v/>
      </c>
      <c r="N88" s="275" t="str">
        <f>IFERROR(IF(INDEX('Coverage Indicators - Section D'!U$10:U$26,MATCH('Print View'!$A88,'Coverage Indicators - Section D'!$A$10:$A$26,0))&lt;&gt;0,INDEX('Coverage Indicators - Section D'!U$10:U$26,MATCH('Print View'!$A88,'Coverage Indicators - Section D'!$A$10:$A$26,0)),""),"")</f>
        <v/>
      </c>
      <c r="O88" s="275" t="str">
        <f>IFERROR(IF(INDEX('Coverage Indicators - Section D'!V$10:V$26,MATCH('Print View'!$A88,'Coverage Indicators - Section D'!$A$10:$A$26,0))&lt;&gt;0,INDEX('Coverage Indicators - Section D'!V$10:V$26,MATCH('Print View'!$A88,'Coverage Indicators - Section D'!$A$10:$A$26,0)),""),"")</f>
        <v/>
      </c>
      <c r="P88" s="276" t="str">
        <f t="array" ref="P88">IFERROR(IF(INDEX('Coverage Indicators - Section D'!E$30:E$121,MATCH('Print View'!$A88&amp;'Print View'!$Q$76,'Coverage Indicators - Section D'!$B$30:$B$121&amp;'Coverage Indicators - Section D'!$I$30:$I$121,0))&lt;&gt;0,INDEX('Coverage Indicators - Section D'!E$30:E$121,MATCH('Print View'!$A88&amp;'Print View'!$Q$76,'Coverage Indicators - Section D'!$B$30:$B$121&amp;'Coverage Indicators - Section D'!$I$30:$I$121,0)),""),"")</f>
        <v/>
      </c>
      <c r="Q88" s="277" t="str">
        <f t="array" ref="Q88">IFERROR(IF(INDEX('Coverage Indicators - Section D'!F$30:F$121,MATCH('Print View'!$A88&amp;'Print View'!$Q$76,'Coverage Indicators - Section D'!$B$30:$B$121&amp;'Coverage Indicators - Section D'!$I$30:$I$121,0))&lt;&gt;0,INDEX('Coverage Indicators - Section D'!F$30:F$121,MATCH('Print View'!$A88&amp;'Print View'!$Q$76,'Coverage Indicators - Section D'!$B$30:$B$121&amp;'Coverage Indicators - Section D'!$I$30:$I$121,0)),""),"")</f>
        <v/>
      </c>
      <c r="R88" s="277" t="str">
        <f t="array" ref="R88">IFERROR(IF(INDEX('Coverage Indicators - Section D'!G$30:G$121,MATCH('Print View'!$A88&amp;'Print View'!$Q$76,'Coverage Indicators - Section D'!$B$30:$B$121&amp;'Coverage Indicators - Section D'!$I$30:$I$121,0))&lt;&gt;0,INDEX('Coverage Indicators - Section D'!G$30:G$121,MATCH('Print View'!$A88&amp;'Print View'!$Q$76,'Coverage Indicators - Section D'!$B$30:$B$121&amp;'Coverage Indicators - Section D'!$I$30:$I$121,0)),""),"")</f>
        <v/>
      </c>
      <c r="S88" s="278" t="str">
        <f t="array" ref="S88">IFERROR(IF(INDEX('Coverage Indicators - Section D'!H$30:H$121,MATCH('Print View'!$A88&amp;'Print View'!$Q$76,'Coverage Indicators - Section D'!$B$30:$B$121&amp;'Coverage Indicators - Section D'!$I$30:$I$121,0))&lt;&gt;0,INDEX('Coverage Indicators - Section D'!H$30:H$121,MATCH('Print View'!$A88&amp;'Print View'!$Q$76,'Coverage Indicators - Section D'!$B$30:$B$121&amp;'Coverage Indicators - Section D'!$I$30:$I$121,0)),""),"")</f>
        <v/>
      </c>
      <c r="T88" s="279" t="str">
        <f t="array" ref="T88">IFERROR(IF(INDEX('Coverage Indicators - Section D'!E$30:E$121,MATCH('Print View'!$A88&amp;'Print View'!$U$76,'Coverage Indicators - Section D'!$B$30:$B$121&amp;'Coverage Indicators - Section D'!$I$30:$I$121,0))&lt;&gt;0,INDEX('Coverage Indicators - Section D'!E$30:E$121,MATCH('Print View'!$A88&amp;'Print View'!$U$76,'Coverage Indicators - Section D'!$B$30:$B$121&amp;'Coverage Indicators - Section D'!$I$30:$I$121,0)),""),"")</f>
        <v/>
      </c>
      <c r="U88" s="277" t="str">
        <f t="array" ref="U88">IFERROR(IF(INDEX('Coverage Indicators - Section D'!F$30:F$121,MATCH('Print View'!$A88&amp;'Print View'!$U$76,'Coverage Indicators - Section D'!$B$30:$B$121&amp;'Coverage Indicators - Section D'!$I$30:$I$121,0))&lt;&gt;0,INDEX('Coverage Indicators - Section D'!F$30:F$121,MATCH('Print View'!$A88&amp;'Print View'!$U$76,'Coverage Indicators - Section D'!$B$30:$B$121&amp;'Coverage Indicators - Section D'!$I$30:$I$121,0)),""),"")</f>
        <v/>
      </c>
      <c r="V88" s="277" t="str">
        <f t="array" ref="V88">IFERROR(IF(INDEX('Coverage Indicators - Section D'!G$30:G$121,MATCH('Print View'!$A88&amp;'Print View'!$U$76,'Coverage Indicators - Section D'!$B$30:$B$121&amp;'Coverage Indicators - Section D'!$I$30:$I$121,0))&lt;&gt;0,INDEX('Coverage Indicators - Section D'!G$30:G$121,MATCH('Print View'!$A88&amp;'Print View'!$U$76,'Coverage Indicators - Section D'!$B$30:$B$121&amp;'Coverage Indicators - Section D'!$I$30:$I$121,0)),""),"")</f>
        <v/>
      </c>
      <c r="W88" s="278" t="str">
        <f t="array" ref="W88">IFERROR(IF(INDEX('Coverage Indicators - Section D'!H$30:H$121,MATCH('Print View'!$A88&amp;'Print View'!$U$76,'Coverage Indicators - Section D'!$B$30:$B$121&amp;'Coverage Indicators - Section D'!$I$30:$I$121,0))&lt;&gt;0,INDEX('Coverage Indicators - Section D'!H$30:H$121,MATCH('Print View'!$A88&amp;'Print View'!$U$76,'Coverage Indicators - Section D'!$B$30:$B$121&amp;'Coverage Indicators - Section D'!$I$30:$I$121,0)),""),"")</f>
        <v/>
      </c>
      <c r="X88" s="280"/>
      <c r="Y88" s="281"/>
      <c r="Z88" s="281"/>
      <c r="AA88" s="282"/>
      <c r="AB88" s="280"/>
      <c r="AC88" s="281"/>
      <c r="AD88" s="281"/>
      <c r="AE88" s="282"/>
      <c r="AF88" s="280"/>
      <c r="AG88" s="281"/>
      <c r="AH88" s="283"/>
      <c r="AI88" s="282"/>
      <c r="AJ88" s="284" t="str">
        <f>IFERROR(IF(INDEX('Coverage Indicators - Section D'!W$10:W$26,MATCH('Print View'!$A88,'Coverage Indicators - Section D'!$A$10:$A$26,0))&lt;&gt;0,INDEX('Coverage Indicators - Section D'!W$10:W$26,MATCH('Print View'!$A88,'Coverage Indicators - Section D'!$A$10:$A$26,0)),""),"")</f>
        <v>Supuestos: los datos para establecer la línea de base no estan disponibles, es por ello que la línea de base se establecerá con la información del SUMEVE de las atenciones brindadas en UCSF,   para el año 2020 se espera alcanzar el 65% y para el año 2021 un 85%. Tomando en cuenta que el país tiene proyectado alcanzar al 2021 el 85% de acuerdo con PENM 2016-2021.
Numerador: Número de nuevos diagnósticos vinculados a los servicios de salud durante el período a reportar
Denominador: Número total de nuevos diagnósticos durante el período a reportar</v>
      </c>
    </row>
    <row r="89" spans="1:36" s="203" customFormat="1" ht="23.15" x14ac:dyDescent="0.45">
      <c r="A89" s="219">
        <v>11</v>
      </c>
      <c r="B89" s="193" t="str">
        <f>IFERROR(IF(INDEX('Coverage Indicators - Section D'!B$10:B$26,MATCH('Print View'!$A89,'Coverage Indicators - Section D'!$A$10:$A$26,0))&lt;&gt;0,INDEX('Coverage Indicators - Section D'!B$10:B$26,MATCH('Print View'!$A89,'Coverage Indicators - Section D'!$A$10:$A$26,0)),""),"")</f>
        <v/>
      </c>
      <c r="C89" s="193" t="str">
        <f>IFERROR(IF(INDEX('Coverage Indicators - Section D'!C$10:C$26,MATCH('Print View'!$A89,'Coverage Indicators - Section D'!$A$10:$A$26,0))&lt;&gt;0,INDEX('Coverage Indicators - Section D'!C$10:C$26,MATCH('Print View'!$A89,'Coverage Indicators - Section D'!$A$10:$A$26,0)),""),"")</f>
        <v/>
      </c>
      <c r="D89" s="193" t="str">
        <f>IFERROR(IF(INDEX('Coverage Indicators - Section D'!D$10:D$26,MATCH('Print View'!$A89,'Coverage Indicators - Section D'!$A$10:$A$26,0))&lt;&gt;0,INDEX('Coverage Indicators - Section D'!D$10:D$26,MATCH('Print View'!$A89,'Coverage Indicators - Section D'!$A$10:$A$26,0)),""),"")</f>
        <v/>
      </c>
      <c r="E89" s="193" t="str">
        <f>IFERROR(IF(INDEX('Coverage Indicators - Section D'!E$10:E$26,MATCH('Print View'!$A89,'Coverage Indicators - Section D'!$A$10:$A$26,0))&lt;&gt;0,INDEX('Coverage Indicators - Section D'!E$10:E$26,MATCH('Print View'!$A89,'Coverage Indicators - Section D'!$A$10:$A$26,0)),""),"")</f>
        <v/>
      </c>
      <c r="F89" s="193" t="str">
        <f>IFERROR(IF(INDEX('Coverage Indicators - Section D'!F$10:F$26,MATCH('Print View'!$A89,'Coverage Indicators - Section D'!$A$10:$A$26,0))&lt;&gt;0,INDEX('Coverage Indicators - Section D'!F$10:F$26,MATCH('Print View'!$A89,'Coverage Indicators - Section D'!$A$10:$A$26,0)),""),"")</f>
        <v/>
      </c>
      <c r="G89" s="193" t="str">
        <f>IFERROR(IF(INDEX('Coverage Indicators - Section D'!G$10:G$26,MATCH('Print View'!$A89,'Coverage Indicators - Section D'!$A$10:$A$26,0))&lt;&gt;0,INDEX('Coverage Indicators - Section D'!G$10:G$26,MATCH('Print View'!$A89,'Coverage Indicators - Section D'!$A$10:$A$26,0)),""),"")</f>
        <v/>
      </c>
      <c r="H89" s="193" t="str">
        <f>IFERROR(IF(INDEX('Coverage Indicators - Section D'!H$10:H$26,MATCH('Print View'!$A89,'Coverage Indicators - Section D'!$A$10:$A$26,0))&lt;&gt;0,INDEX('Coverage Indicators - Section D'!H$10:H$26,MATCH('Print View'!$A89,'Coverage Indicators - Section D'!$A$10:$A$26,0)),""),"")</f>
        <v/>
      </c>
      <c r="I89" s="193" t="str">
        <f>IFERROR(IF(INDEX('Coverage Indicators - Section D'!P$10:P$26,MATCH('Print View'!$A89,'Coverage Indicators - Section D'!$A$10:$A$26,0))&lt;&gt;0,INDEX('Coverage Indicators - Section D'!P$10:P$26,MATCH('Print View'!$A89,'Coverage Indicators - Section D'!$A$10:$A$26,0)),""),"")</f>
        <v/>
      </c>
      <c r="J89" s="193" t="str">
        <f>IFERROR(IF(INDEX('Coverage Indicators - Section D'!Q$10:Q$26,MATCH('Print View'!$A89,'Coverage Indicators - Section D'!$A$10:$A$26,0))&lt;&gt;0,INDEX('Coverage Indicators - Section D'!Q$10:Q$26,MATCH('Print View'!$A89,'Coverage Indicators - Section D'!$A$10:$A$26,0)),""),"")</f>
        <v/>
      </c>
      <c r="K89" s="193" t="str">
        <f>IFERROR(IF(INDEX('Coverage Indicators - Section D'!R$10:R$26,MATCH('Print View'!$A89,'Coverage Indicators - Section D'!$A$10:$A$26,0))&lt;&gt;0,INDEX('Coverage Indicators - Section D'!R$10:R$26,MATCH('Print View'!$A89,'Coverage Indicators - Section D'!$A$10:$A$26,0)),""),"")</f>
        <v/>
      </c>
      <c r="L89" s="193" t="str">
        <f>IFERROR(IF(INDEX('Coverage Indicators - Section D'!S$10:S$26,MATCH('Print View'!$A89,'Coverage Indicators - Section D'!$A$10:$A$26,0))&lt;&gt;0,INDEX('Coverage Indicators - Section D'!S$10:S$26,MATCH('Print View'!$A89,'Coverage Indicators - Section D'!$A$10:$A$26,0)),""),"")</f>
        <v/>
      </c>
      <c r="M89" s="193" t="str">
        <f>IFERROR(IF(INDEX('Coverage Indicators - Section D'!#REF!,MATCH('Print View'!$A89,'Coverage Indicators - Section D'!$A$10:$A$26,0))&lt;&gt;0,INDEX('Coverage Indicators - Section D'!#REF!,MATCH('Print View'!$A89,'Coverage Indicators - Section D'!$A$10:$A$26,0)),""),"")</f>
        <v/>
      </c>
      <c r="N89" s="193" t="str">
        <f>IFERROR(IF(INDEX('Coverage Indicators - Section D'!U$10:U$26,MATCH('Print View'!$A89,'Coverage Indicators - Section D'!$A$10:$A$26,0))&lt;&gt;0,INDEX('Coverage Indicators - Section D'!U$10:U$26,MATCH('Print View'!$A89,'Coverage Indicators - Section D'!$A$10:$A$26,0)),""),"")</f>
        <v/>
      </c>
      <c r="O89" s="193" t="str">
        <f>IFERROR(IF(INDEX('Coverage Indicators - Section D'!V$10:V$26,MATCH('Print View'!$A89,'Coverage Indicators - Section D'!$A$10:$A$26,0))&lt;&gt;0,INDEX('Coverage Indicators - Section D'!V$10:V$26,MATCH('Print View'!$A89,'Coverage Indicators - Section D'!$A$10:$A$26,0)),""),"")</f>
        <v/>
      </c>
      <c r="P89" s="212" t="str">
        <f t="array" ref="P89">IFERROR(IF(INDEX('Coverage Indicators - Section D'!E$30:E$121,MATCH('Print View'!$A89&amp;'Print View'!$Q$76,'Coverage Indicators - Section D'!$B$30:$B$121&amp;'Coverage Indicators - Section D'!$I$30:$I$121,0))&lt;&gt;0,INDEX('Coverage Indicators - Section D'!E$30:E$121,MATCH('Print View'!$A89&amp;'Print View'!$Q$76,'Coverage Indicators - Section D'!$B$30:$B$121&amp;'Coverage Indicators - Section D'!$I$30:$I$121,0)),""),"")</f>
        <v/>
      </c>
      <c r="Q89" s="199" t="str">
        <f t="array" ref="Q89">IFERROR(IF(INDEX('Coverage Indicators - Section D'!F$30:F$121,MATCH('Print View'!$A89&amp;'Print View'!$Q$76,'Coverage Indicators - Section D'!$B$30:$B$121&amp;'Coverage Indicators - Section D'!$I$30:$I$121,0))&lt;&gt;0,INDEX('Coverage Indicators - Section D'!F$30:F$121,MATCH('Print View'!$A89&amp;'Print View'!$Q$76,'Coverage Indicators - Section D'!$B$30:$B$121&amp;'Coverage Indicators - Section D'!$I$30:$I$121,0)),""),"")</f>
        <v/>
      </c>
      <c r="R89" s="199" t="str">
        <f t="array" ref="R89">IFERROR(IF(INDEX('Coverage Indicators - Section D'!G$30:G$121,MATCH('Print View'!$A89&amp;'Print View'!$Q$76,'Coverage Indicators - Section D'!$B$30:$B$121&amp;'Coverage Indicators - Section D'!$I$30:$I$121,0))&lt;&gt;0,INDEX('Coverage Indicators - Section D'!G$30:G$121,MATCH('Print View'!$A89&amp;'Print View'!$Q$76,'Coverage Indicators - Section D'!$B$30:$B$121&amp;'Coverage Indicators - Section D'!$I$30:$I$121,0)),""),"")</f>
        <v/>
      </c>
      <c r="S89" s="201" t="str">
        <f t="array" ref="S89">IFERROR(IF(INDEX('Coverage Indicators - Section D'!H$30:H$121,MATCH('Print View'!$A89&amp;'Print View'!$Q$76,'Coverage Indicators - Section D'!$B$30:$B$121&amp;'Coverage Indicators - Section D'!$I$30:$I$121,0))&lt;&gt;0,INDEX('Coverage Indicators - Section D'!H$30:H$121,MATCH('Print View'!$A89&amp;'Print View'!$Q$76,'Coverage Indicators - Section D'!$B$30:$B$121&amp;'Coverage Indicators - Section D'!$I$30:$I$121,0)),""),"")</f>
        <v/>
      </c>
      <c r="T89" s="198" t="str">
        <f t="array" ref="T89">IFERROR(IF(INDEX('Coverage Indicators - Section D'!E$30:E$121,MATCH('Print View'!$A89&amp;'Print View'!$U$76,'Coverage Indicators - Section D'!$B$30:$B$121&amp;'Coverage Indicators - Section D'!$I$30:$I$121,0))&lt;&gt;0,INDEX('Coverage Indicators - Section D'!E$30:E$121,MATCH('Print View'!$A89&amp;'Print View'!$U$76,'Coverage Indicators - Section D'!$B$30:$B$121&amp;'Coverage Indicators - Section D'!$I$30:$I$121,0)),""),"")</f>
        <v/>
      </c>
      <c r="U89" s="199" t="str">
        <f t="array" ref="U89">IFERROR(IF(INDEX('Coverage Indicators - Section D'!F$30:F$121,MATCH('Print View'!$A89&amp;'Print View'!$U$76,'Coverage Indicators - Section D'!$B$30:$B$121&amp;'Coverage Indicators - Section D'!$I$30:$I$121,0))&lt;&gt;0,INDEX('Coverage Indicators - Section D'!F$30:F$121,MATCH('Print View'!$A89&amp;'Print View'!$U$76,'Coverage Indicators - Section D'!$B$30:$B$121&amp;'Coverage Indicators - Section D'!$I$30:$I$121,0)),""),"")</f>
        <v/>
      </c>
      <c r="V89" s="199" t="str">
        <f t="array" ref="V89">IFERROR(IF(INDEX('Coverage Indicators - Section D'!G$30:G$121,MATCH('Print View'!$A89&amp;'Print View'!$U$76,'Coverage Indicators - Section D'!$B$30:$B$121&amp;'Coverage Indicators - Section D'!$I$30:$I$121,0))&lt;&gt;0,INDEX('Coverage Indicators - Section D'!G$30:G$121,MATCH('Print View'!$A89&amp;'Print View'!$U$76,'Coverage Indicators - Section D'!$B$30:$B$121&amp;'Coverage Indicators - Section D'!$I$30:$I$121,0)),""),"")</f>
        <v/>
      </c>
      <c r="W89" s="201" t="str">
        <f t="array" ref="W89">IFERROR(IF(INDEX('Coverage Indicators - Section D'!H$30:H$121,MATCH('Print View'!$A89&amp;'Print View'!$U$76,'Coverage Indicators - Section D'!$B$30:$B$121&amp;'Coverage Indicators - Section D'!$I$30:$I$121,0))&lt;&gt;0,INDEX('Coverage Indicators - Section D'!H$30:H$121,MATCH('Print View'!$A89&amp;'Print View'!$U$76,'Coverage Indicators - Section D'!$B$30:$B$121&amp;'Coverage Indicators - Section D'!$I$30:$I$121,0)),""),"")</f>
        <v/>
      </c>
      <c r="X89" s="197"/>
      <c r="Y89" s="195"/>
      <c r="Z89" s="195"/>
      <c r="AA89" s="196"/>
      <c r="AB89" s="197"/>
      <c r="AC89" s="195"/>
      <c r="AD89" s="195"/>
      <c r="AE89" s="196"/>
      <c r="AF89" s="197"/>
      <c r="AG89" s="195"/>
      <c r="AH89" s="204"/>
      <c r="AI89" s="196"/>
      <c r="AJ89" s="202" t="str">
        <f>IFERROR(IF(INDEX('Coverage Indicators - Section D'!W$10:W$26,MATCH('Print View'!$A89,'Coverage Indicators - Section D'!$A$10:$A$26,0))&lt;&gt;0,INDEX('Coverage Indicators - Section D'!W$10:W$26,MATCH('Print View'!$A89,'Coverage Indicators - Section D'!$A$10:$A$26,0)),""),"")</f>
        <v/>
      </c>
    </row>
    <row r="90" spans="1:36" s="203" customFormat="1" ht="23.15" x14ac:dyDescent="0.45">
      <c r="A90" s="219">
        <v>12</v>
      </c>
      <c r="B90" s="275" t="str">
        <f>IFERROR(IF(INDEX('Coverage Indicators - Section D'!B$10:B$26,MATCH('Print View'!$A90,'Coverage Indicators - Section D'!$A$10:$A$26,0))&lt;&gt;0,INDEX('Coverage Indicators - Section D'!B$10:B$26,MATCH('Print View'!$A90,'Coverage Indicators - Section D'!$A$10:$A$26,0)),""),"")</f>
        <v/>
      </c>
      <c r="C90" s="275" t="str">
        <f>IFERROR(IF(INDEX('Coverage Indicators - Section D'!C$10:C$26,MATCH('Print View'!$A90,'Coverage Indicators - Section D'!$A$10:$A$26,0))&lt;&gt;0,INDEX('Coverage Indicators - Section D'!C$10:C$26,MATCH('Print View'!$A90,'Coverage Indicators - Section D'!$A$10:$A$26,0)),""),"")</f>
        <v/>
      </c>
      <c r="D90" s="275" t="str">
        <f>IFERROR(IF(INDEX('Coverage Indicators - Section D'!D$10:D$26,MATCH('Print View'!$A90,'Coverage Indicators - Section D'!$A$10:$A$26,0))&lt;&gt;0,INDEX('Coverage Indicators - Section D'!D$10:D$26,MATCH('Print View'!$A90,'Coverage Indicators - Section D'!$A$10:$A$26,0)),""),"")</f>
        <v/>
      </c>
      <c r="E90" s="275" t="str">
        <f>IFERROR(IF(INDEX('Coverage Indicators - Section D'!E$10:E$26,MATCH('Print View'!$A90,'Coverage Indicators - Section D'!$A$10:$A$26,0))&lt;&gt;0,INDEX('Coverage Indicators - Section D'!E$10:E$26,MATCH('Print View'!$A90,'Coverage Indicators - Section D'!$A$10:$A$26,0)),""),"")</f>
        <v/>
      </c>
      <c r="F90" s="275" t="str">
        <f>IFERROR(IF(INDEX('Coverage Indicators - Section D'!F$10:F$26,MATCH('Print View'!$A90,'Coverage Indicators - Section D'!$A$10:$A$26,0))&lt;&gt;0,INDEX('Coverage Indicators - Section D'!F$10:F$26,MATCH('Print View'!$A90,'Coverage Indicators - Section D'!$A$10:$A$26,0)),""),"")</f>
        <v/>
      </c>
      <c r="G90" s="275" t="str">
        <f>IFERROR(IF(INDEX('Coverage Indicators - Section D'!G$10:G$26,MATCH('Print View'!$A90,'Coverage Indicators - Section D'!$A$10:$A$26,0))&lt;&gt;0,INDEX('Coverage Indicators - Section D'!G$10:G$26,MATCH('Print View'!$A90,'Coverage Indicators - Section D'!$A$10:$A$26,0)),""),"")</f>
        <v/>
      </c>
      <c r="H90" s="275" t="str">
        <f>IFERROR(IF(INDEX('Coverage Indicators - Section D'!H$10:H$26,MATCH('Print View'!$A90,'Coverage Indicators - Section D'!$A$10:$A$26,0))&lt;&gt;0,INDEX('Coverage Indicators - Section D'!H$10:H$26,MATCH('Print View'!$A90,'Coverage Indicators - Section D'!$A$10:$A$26,0)),""),"")</f>
        <v/>
      </c>
      <c r="I90" s="275" t="str">
        <f>IFERROR(IF(INDEX('Coverage Indicators - Section D'!P$10:P$26,MATCH('Print View'!$A90,'Coverage Indicators - Section D'!$A$10:$A$26,0))&lt;&gt;0,INDEX('Coverage Indicators - Section D'!P$10:P$26,MATCH('Print View'!$A90,'Coverage Indicators - Section D'!$A$10:$A$26,0)),""),"")</f>
        <v/>
      </c>
      <c r="J90" s="275" t="str">
        <f>IFERROR(IF(INDEX('Coverage Indicators - Section D'!Q$10:Q$26,MATCH('Print View'!$A90,'Coverage Indicators - Section D'!$A$10:$A$26,0))&lt;&gt;0,INDEX('Coverage Indicators - Section D'!Q$10:Q$26,MATCH('Print View'!$A90,'Coverage Indicators - Section D'!$A$10:$A$26,0)),""),"")</f>
        <v/>
      </c>
      <c r="K90" s="275" t="str">
        <f>IFERROR(IF(INDEX('Coverage Indicators - Section D'!R$10:R$26,MATCH('Print View'!$A90,'Coverage Indicators - Section D'!$A$10:$A$26,0))&lt;&gt;0,INDEX('Coverage Indicators - Section D'!R$10:R$26,MATCH('Print View'!$A90,'Coverage Indicators - Section D'!$A$10:$A$26,0)),""),"")</f>
        <v/>
      </c>
      <c r="L90" s="275" t="str">
        <f>IFERROR(IF(INDEX('Coverage Indicators - Section D'!S$10:S$26,MATCH('Print View'!$A90,'Coverage Indicators - Section D'!$A$10:$A$26,0))&lt;&gt;0,INDEX('Coverage Indicators - Section D'!S$10:S$26,MATCH('Print View'!$A90,'Coverage Indicators - Section D'!$A$10:$A$26,0)),""),"")</f>
        <v/>
      </c>
      <c r="M90" s="275" t="str">
        <f>IFERROR(IF(INDEX('Coverage Indicators - Section D'!#REF!,MATCH('Print View'!$A90,'Coverage Indicators - Section D'!$A$10:$A$26,0))&lt;&gt;0,INDEX('Coverage Indicators - Section D'!#REF!,MATCH('Print View'!$A90,'Coverage Indicators - Section D'!$A$10:$A$26,0)),""),"")</f>
        <v/>
      </c>
      <c r="N90" s="275" t="str">
        <f>IFERROR(IF(INDEX('Coverage Indicators - Section D'!U$10:U$26,MATCH('Print View'!$A90,'Coverage Indicators - Section D'!$A$10:$A$26,0))&lt;&gt;0,INDEX('Coverage Indicators - Section D'!U$10:U$26,MATCH('Print View'!$A90,'Coverage Indicators - Section D'!$A$10:$A$26,0)),""),"")</f>
        <v/>
      </c>
      <c r="O90" s="275" t="str">
        <f>IFERROR(IF(INDEX('Coverage Indicators - Section D'!V$10:V$26,MATCH('Print View'!$A90,'Coverage Indicators - Section D'!$A$10:$A$26,0))&lt;&gt;0,INDEX('Coverage Indicators - Section D'!V$10:V$26,MATCH('Print View'!$A90,'Coverage Indicators - Section D'!$A$10:$A$26,0)),""),"")</f>
        <v/>
      </c>
      <c r="P90" s="276" t="str">
        <f t="array" ref="P90">IFERROR(IF(INDEX('Coverage Indicators - Section D'!E$30:E$121,MATCH('Print View'!$A90&amp;'Print View'!$Q$76,'Coverage Indicators - Section D'!$B$30:$B$121&amp;'Coverage Indicators - Section D'!$I$30:$I$121,0))&lt;&gt;0,INDEX('Coverage Indicators - Section D'!E$30:E$121,MATCH('Print View'!$A90&amp;'Print View'!$Q$76,'Coverage Indicators - Section D'!$B$30:$B$121&amp;'Coverage Indicators - Section D'!$I$30:$I$121,0)),""),"")</f>
        <v/>
      </c>
      <c r="Q90" s="277" t="str">
        <f t="array" ref="Q90">IFERROR(IF(INDEX('Coverage Indicators - Section D'!F$30:F$121,MATCH('Print View'!$A90&amp;'Print View'!$Q$76,'Coverage Indicators - Section D'!$B$30:$B$121&amp;'Coverage Indicators - Section D'!$I$30:$I$121,0))&lt;&gt;0,INDEX('Coverage Indicators - Section D'!F$30:F$121,MATCH('Print View'!$A90&amp;'Print View'!$Q$76,'Coverage Indicators - Section D'!$B$30:$B$121&amp;'Coverage Indicators - Section D'!$I$30:$I$121,0)),""),"")</f>
        <v/>
      </c>
      <c r="R90" s="277" t="str">
        <f t="array" ref="R90">IFERROR(IF(INDEX('Coverage Indicators - Section D'!G$30:G$121,MATCH('Print View'!$A90&amp;'Print View'!$Q$76,'Coverage Indicators - Section D'!$B$30:$B$121&amp;'Coverage Indicators - Section D'!$I$30:$I$121,0))&lt;&gt;0,INDEX('Coverage Indicators - Section D'!G$30:G$121,MATCH('Print View'!$A90&amp;'Print View'!$Q$76,'Coverage Indicators - Section D'!$B$30:$B$121&amp;'Coverage Indicators - Section D'!$I$30:$I$121,0)),""),"")</f>
        <v/>
      </c>
      <c r="S90" s="278" t="str">
        <f t="array" ref="S90">IFERROR(IF(INDEX('Coverage Indicators - Section D'!H$30:H$121,MATCH('Print View'!$A90&amp;'Print View'!$Q$76,'Coverage Indicators - Section D'!$B$30:$B$121&amp;'Coverage Indicators - Section D'!$I$30:$I$121,0))&lt;&gt;0,INDEX('Coverage Indicators - Section D'!H$30:H$121,MATCH('Print View'!$A90&amp;'Print View'!$Q$76,'Coverage Indicators - Section D'!$B$30:$B$121&amp;'Coverage Indicators - Section D'!$I$30:$I$121,0)),""),"")</f>
        <v/>
      </c>
      <c r="T90" s="279" t="str">
        <f t="array" ref="T90">IFERROR(IF(INDEX('Coverage Indicators - Section D'!E$30:E$121,MATCH('Print View'!$A90&amp;'Print View'!$U$76,'Coverage Indicators - Section D'!$B$30:$B$121&amp;'Coverage Indicators - Section D'!$I$30:$I$121,0))&lt;&gt;0,INDEX('Coverage Indicators - Section D'!E$30:E$121,MATCH('Print View'!$A90&amp;'Print View'!$U$76,'Coverage Indicators - Section D'!$B$30:$B$121&amp;'Coverage Indicators - Section D'!$I$30:$I$121,0)),""),"")</f>
        <v/>
      </c>
      <c r="U90" s="277" t="str">
        <f t="array" ref="U90">IFERROR(IF(INDEX('Coverage Indicators - Section D'!F$30:F$121,MATCH('Print View'!$A90&amp;'Print View'!$U$76,'Coverage Indicators - Section D'!$B$30:$B$121&amp;'Coverage Indicators - Section D'!$I$30:$I$121,0))&lt;&gt;0,INDEX('Coverage Indicators - Section D'!F$30:F$121,MATCH('Print View'!$A90&amp;'Print View'!$U$76,'Coverage Indicators - Section D'!$B$30:$B$121&amp;'Coverage Indicators - Section D'!$I$30:$I$121,0)),""),"")</f>
        <v/>
      </c>
      <c r="V90" s="277" t="str">
        <f t="array" ref="V90">IFERROR(IF(INDEX('Coverage Indicators - Section D'!G$30:G$121,MATCH('Print View'!$A90&amp;'Print View'!$U$76,'Coverage Indicators - Section D'!$B$30:$B$121&amp;'Coverage Indicators - Section D'!$I$30:$I$121,0))&lt;&gt;0,INDEX('Coverage Indicators - Section D'!G$30:G$121,MATCH('Print View'!$A90&amp;'Print View'!$U$76,'Coverage Indicators - Section D'!$B$30:$B$121&amp;'Coverage Indicators - Section D'!$I$30:$I$121,0)),""),"")</f>
        <v/>
      </c>
      <c r="W90" s="278" t="str">
        <f t="array" ref="W90">IFERROR(IF(INDEX('Coverage Indicators - Section D'!H$30:H$121,MATCH('Print View'!$A90&amp;'Print View'!$U$76,'Coverage Indicators - Section D'!$B$30:$B$121&amp;'Coverage Indicators - Section D'!$I$30:$I$121,0))&lt;&gt;0,INDEX('Coverage Indicators - Section D'!H$30:H$121,MATCH('Print View'!$A90&amp;'Print View'!$U$76,'Coverage Indicators - Section D'!$B$30:$B$121&amp;'Coverage Indicators - Section D'!$I$30:$I$121,0)),""),"")</f>
        <v/>
      </c>
      <c r="X90" s="280"/>
      <c r="Y90" s="281"/>
      <c r="Z90" s="281"/>
      <c r="AA90" s="282"/>
      <c r="AB90" s="280"/>
      <c r="AC90" s="281"/>
      <c r="AD90" s="281"/>
      <c r="AE90" s="282"/>
      <c r="AF90" s="280"/>
      <c r="AG90" s="281"/>
      <c r="AH90" s="283"/>
      <c r="AI90" s="282"/>
      <c r="AJ90" s="284" t="str">
        <f>IFERROR(IF(INDEX('Coverage Indicators - Section D'!W$10:W$26,MATCH('Print View'!$A90,'Coverage Indicators - Section D'!$A$10:$A$26,0))&lt;&gt;0,INDEX('Coverage Indicators - Section D'!W$10:W$26,MATCH('Print View'!$A90,'Coverage Indicators - Section D'!$A$10:$A$26,0)),""),"")</f>
        <v/>
      </c>
    </row>
    <row r="91" spans="1:36" s="203" customFormat="1" ht="23.15" x14ac:dyDescent="0.45">
      <c r="A91" s="218">
        <v>13</v>
      </c>
      <c r="B91" s="193" t="str">
        <f>IFERROR(IF(INDEX('Coverage Indicators - Section D'!B$10:B$26,MATCH('Print View'!$A91,'Coverage Indicators - Section D'!$A$10:$A$26,0))&lt;&gt;0,INDEX('Coverage Indicators - Section D'!B$10:B$26,MATCH('Print View'!$A91,'Coverage Indicators - Section D'!$A$10:$A$26,0)),""),"")</f>
        <v/>
      </c>
      <c r="C91" s="193" t="str">
        <f>IFERROR(IF(INDEX('Coverage Indicators - Section D'!C$10:C$26,MATCH('Print View'!$A91,'Coverage Indicators - Section D'!$A$10:$A$26,0))&lt;&gt;0,INDEX('Coverage Indicators - Section D'!C$10:C$26,MATCH('Print View'!$A91,'Coverage Indicators - Section D'!$A$10:$A$26,0)),""),"")</f>
        <v/>
      </c>
      <c r="D91" s="193" t="str">
        <f>IFERROR(IF(INDEX('Coverage Indicators - Section D'!D$10:D$26,MATCH('Print View'!$A91,'Coverage Indicators - Section D'!$A$10:$A$26,0))&lt;&gt;0,INDEX('Coverage Indicators - Section D'!D$10:D$26,MATCH('Print View'!$A91,'Coverage Indicators - Section D'!$A$10:$A$26,0)),""),"")</f>
        <v/>
      </c>
      <c r="E91" s="193" t="str">
        <f>IFERROR(IF(INDEX('Coverage Indicators - Section D'!E$10:E$26,MATCH('Print View'!$A91,'Coverage Indicators - Section D'!$A$10:$A$26,0))&lt;&gt;0,INDEX('Coverage Indicators - Section D'!E$10:E$26,MATCH('Print View'!$A91,'Coverage Indicators - Section D'!$A$10:$A$26,0)),""),"")</f>
        <v/>
      </c>
      <c r="F91" s="193" t="str">
        <f>IFERROR(IF(INDEX('Coverage Indicators - Section D'!F$10:F$26,MATCH('Print View'!$A91,'Coverage Indicators - Section D'!$A$10:$A$26,0))&lt;&gt;0,INDEX('Coverage Indicators - Section D'!F$10:F$26,MATCH('Print View'!$A91,'Coverage Indicators - Section D'!$A$10:$A$26,0)),""),"")</f>
        <v/>
      </c>
      <c r="G91" s="193" t="str">
        <f>IFERROR(IF(INDEX('Coverage Indicators - Section D'!G$10:G$26,MATCH('Print View'!$A91,'Coverage Indicators - Section D'!$A$10:$A$26,0))&lt;&gt;0,INDEX('Coverage Indicators - Section D'!G$10:G$26,MATCH('Print View'!$A91,'Coverage Indicators - Section D'!$A$10:$A$26,0)),""),"")</f>
        <v/>
      </c>
      <c r="H91" s="193" t="str">
        <f>IFERROR(IF(INDEX('Coverage Indicators - Section D'!H$10:H$26,MATCH('Print View'!$A91,'Coverage Indicators - Section D'!$A$10:$A$26,0))&lt;&gt;0,INDEX('Coverage Indicators - Section D'!H$10:H$26,MATCH('Print View'!$A91,'Coverage Indicators - Section D'!$A$10:$A$26,0)),""),"")</f>
        <v/>
      </c>
      <c r="I91" s="193" t="str">
        <f>IFERROR(IF(INDEX('Coverage Indicators - Section D'!P$10:P$26,MATCH('Print View'!$A91,'Coverage Indicators - Section D'!$A$10:$A$26,0))&lt;&gt;0,INDEX('Coverage Indicators - Section D'!P$10:P$26,MATCH('Print View'!$A91,'Coverage Indicators - Section D'!$A$10:$A$26,0)),""),"")</f>
        <v/>
      </c>
      <c r="J91" s="193" t="str">
        <f>IFERROR(IF(INDEX('Coverage Indicators - Section D'!Q$10:Q$26,MATCH('Print View'!$A91,'Coverage Indicators - Section D'!$A$10:$A$26,0))&lt;&gt;0,INDEX('Coverage Indicators - Section D'!Q$10:Q$26,MATCH('Print View'!$A91,'Coverage Indicators - Section D'!$A$10:$A$26,0)),""),"")</f>
        <v/>
      </c>
      <c r="K91" s="193" t="str">
        <f>IFERROR(IF(INDEX('Coverage Indicators - Section D'!R$10:R$26,MATCH('Print View'!$A91,'Coverage Indicators - Section D'!$A$10:$A$26,0))&lt;&gt;0,INDEX('Coverage Indicators - Section D'!R$10:R$26,MATCH('Print View'!$A91,'Coverage Indicators - Section D'!$A$10:$A$26,0)),""),"")</f>
        <v/>
      </c>
      <c r="L91" s="193" t="str">
        <f>IFERROR(IF(INDEX('Coverage Indicators - Section D'!S$10:S$26,MATCH('Print View'!$A91,'Coverage Indicators - Section D'!$A$10:$A$26,0))&lt;&gt;0,INDEX('Coverage Indicators - Section D'!S$10:S$26,MATCH('Print View'!$A91,'Coverage Indicators - Section D'!$A$10:$A$26,0)),""),"")</f>
        <v/>
      </c>
      <c r="M91" s="193" t="str">
        <f>IFERROR(IF(INDEX('Coverage Indicators - Section D'!#REF!,MATCH('Print View'!$A91,'Coverage Indicators - Section D'!$A$10:$A$26,0))&lt;&gt;0,INDEX('Coverage Indicators - Section D'!#REF!,MATCH('Print View'!$A91,'Coverage Indicators - Section D'!$A$10:$A$26,0)),""),"")</f>
        <v/>
      </c>
      <c r="N91" s="193" t="str">
        <f>IFERROR(IF(INDEX('Coverage Indicators - Section D'!U$10:U$26,MATCH('Print View'!$A91,'Coverage Indicators - Section D'!$A$10:$A$26,0))&lt;&gt;0,INDEX('Coverage Indicators - Section D'!U$10:U$26,MATCH('Print View'!$A91,'Coverage Indicators - Section D'!$A$10:$A$26,0)),""),"")</f>
        <v/>
      </c>
      <c r="O91" s="193" t="str">
        <f>IFERROR(IF(INDEX('Coverage Indicators - Section D'!V$10:V$26,MATCH('Print View'!$A91,'Coverage Indicators - Section D'!$A$10:$A$26,0))&lt;&gt;0,INDEX('Coverage Indicators - Section D'!V$10:V$26,MATCH('Print View'!$A91,'Coverage Indicators - Section D'!$A$10:$A$26,0)),""),"")</f>
        <v/>
      </c>
      <c r="P91" s="212" t="str">
        <f t="array" ref="P91">IFERROR(IF(INDEX('Coverage Indicators - Section D'!E$30:E$121,MATCH('Print View'!$A91&amp;'Print View'!$Q$76,'Coverage Indicators - Section D'!$B$30:$B$121&amp;'Coverage Indicators - Section D'!$I$30:$I$121,0))&lt;&gt;0,INDEX('Coverage Indicators - Section D'!E$30:E$121,MATCH('Print View'!$A91&amp;'Print View'!$Q$76,'Coverage Indicators - Section D'!$B$30:$B$121&amp;'Coverage Indicators - Section D'!$I$30:$I$121,0)),""),"")</f>
        <v/>
      </c>
      <c r="Q91" s="199" t="str">
        <f t="array" ref="Q91">IFERROR(IF(INDEX('Coverage Indicators - Section D'!F$30:F$121,MATCH('Print View'!$A91&amp;'Print View'!$Q$76,'Coverage Indicators - Section D'!$B$30:$B$121&amp;'Coverage Indicators - Section D'!$I$30:$I$121,0))&lt;&gt;0,INDEX('Coverage Indicators - Section D'!F$30:F$121,MATCH('Print View'!$A91&amp;'Print View'!$Q$76,'Coverage Indicators - Section D'!$B$30:$B$121&amp;'Coverage Indicators - Section D'!$I$30:$I$121,0)),""),"")</f>
        <v/>
      </c>
      <c r="R91" s="199" t="str">
        <f t="array" ref="R91">IFERROR(IF(INDEX('Coverage Indicators - Section D'!G$30:G$121,MATCH('Print View'!$A91&amp;'Print View'!$Q$76,'Coverage Indicators - Section D'!$B$30:$B$121&amp;'Coverage Indicators - Section D'!$I$30:$I$121,0))&lt;&gt;0,INDEX('Coverage Indicators - Section D'!G$30:G$121,MATCH('Print View'!$A91&amp;'Print View'!$Q$76,'Coverage Indicators - Section D'!$B$30:$B$121&amp;'Coverage Indicators - Section D'!$I$30:$I$121,0)),""),"")</f>
        <v/>
      </c>
      <c r="S91" s="201" t="str">
        <f t="array" ref="S91">IFERROR(IF(INDEX('Coverage Indicators - Section D'!H$30:H$121,MATCH('Print View'!$A91&amp;'Print View'!$Q$76,'Coverage Indicators - Section D'!$B$30:$B$121&amp;'Coverage Indicators - Section D'!$I$30:$I$121,0))&lt;&gt;0,INDEX('Coverage Indicators - Section D'!H$30:H$121,MATCH('Print View'!$A91&amp;'Print View'!$Q$76,'Coverage Indicators - Section D'!$B$30:$B$121&amp;'Coverage Indicators - Section D'!$I$30:$I$121,0)),""),"")</f>
        <v/>
      </c>
      <c r="T91" s="198" t="str">
        <f t="array" ref="T91">IFERROR(IF(INDEX('Coverage Indicators - Section D'!E$30:E$121,MATCH('Print View'!$A91&amp;'Print View'!$U$76,'Coverage Indicators - Section D'!$B$30:$B$121&amp;'Coverage Indicators - Section D'!$I$30:$I$121,0))&lt;&gt;0,INDEX('Coverage Indicators - Section D'!E$30:E$121,MATCH('Print View'!$A91&amp;'Print View'!$U$76,'Coverage Indicators - Section D'!$B$30:$B$121&amp;'Coverage Indicators - Section D'!$I$30:$I$121,0)),""),"")</f>
        <v/>
      </c>
      <c r="U91" s="199" t="str">
        <f t="array" ref="U91">IFERROR(IF(INDEX('Coverage Indicators - Section D'!F$30:F$121,MATCH('Print View'!$A91&amp;'Print View'!$U$76,'Coverage Indicators - Section D'!$B$30:$B$121&amp;'Coverage Indicators - Section D'!$I$30:$I$121,0))&lt;&gt;0,INDEX('Coverage Indicators - Section D'!F$30:F$121,MATCH('Print View'!$A91&amp;'Print View'!$U$76,'Coverage Indicators - Section D'!$B$30:$B$121&amp;'Coverage Indicators - Section D'!$I$30:$I$121,0)),""),"")</f>
        <v/>
      </c>
      <c r="V91" s="199" t="str">
        <f t="array" ref="V91">IFERROR(IF(INDEX('Coverage Indicators - Section D'!G$30:G$121,MATCH('Print View'!$A91&amp;'Print View'!$U$76,'Coverage Indicators - Section D'!$B$30:$B$121&amp;'Coverage Indicators - Section D'!$I$30:$I$121,0))&lt;&gt;0,INDEX('Coverage Indicators - Section D'!G$30:G$121,MATCH('Print View'!$A91&amp;'Print View'!$U$76,'Coverage Indicators - Section D'!$B$30:$B$121&amp;'Coverage Indicators - Section D'!$I$30:$I$121,0)),""),"")</f>
        <v/>
      </c>
      <c r="W91" s="201" t="str">
        <f t="array" ref="W91">IFERROR(IF(INDEX('Coverage Indicators - Section D'!H$30:H$121,MATCH('Print View'!$A91&amp;'Print View'!$U$76,'Coverage Indicators - Section D'!$B$30:$B$121&amp;'Coverage Indicators - Section D'!$I$30:$I$121,0))&lt;&gt;0,INDEX('Coverage Indicators - Section D'!H$30:H$121,MATCH('Print View'!$A91&amp;'Print View'!$U$76,'Coverage Indicators - Section D'!$B$30:$B$121&amp;'Coverage Indicators - Section D'!$I$30:$I$121,0)),""),"")</f>
        <v/>
      </c>
      <c r="X91" s="197"/>
      <c r="Y91" s="195"/>
      <c r="Z91" s="195"/>
      <c r="AA91" s="196"/>
      <c r="AB91" s="197"/>
      <c r="AC91" s="195"/>
      <c r="AD91" s="195"/>
      <c r="AE91" s="196"/>
      <c r="AF91" s="197"/>
      <c r="AG91" s="195"/>
      <c r="AH91" s="204"/>
      <c r="AI91" s="196"/>
      <c r="AJ91" s="202" t="str">
        <f>IFERROR(IF(INDEX('Coverage Indicators - Section D'!W$10:W$26,MATCH('Print View'!$A91,'Coverage Indicators - Section D'!$A$10:$A$26,0))&lt;&gt;0,INDEX('Coverage Indicators - Section D'!W$10:W$26,MATCH('Print View'!$A91,'Coverage Indicators - Section D'!$A$10:$A$26,0)),""),"")</f>
        <v/>
      </c>
    </row>
    <row r="92" spans="1:36" s="203" customFormat="1" ht="23.15" x14ac:dyDescent="0.45">
      <c r="A92" s="219">
        <v>14</v>
      </c>
      <c r="B92" s="275" t="str">
        <f>IFERROR(IF(INDEX('Coverage Indicators - Section D'!B$10:B$26,MATCH('Print View'!$A92,'Coverage Indicators - Section D'!$A$10:$A$26,0))&lt;&gt;0,INDEX('Coverage Indicators - Section D'!B$10:B$26,MATCH('Print View'!$A92,'Coverage Indicators - Section D'!$A$10:$A$26,0)),""),"")</f>
        <v/>
      </c>
      <c r="C92" s="275" t="str">
        <f>IFERROR(IF(INDEX('Coverage Indicators - Section D'!C$10:C$26,MATCH('Print View'!$A92,'Coverage Indicators - Section D'!$A$10:$A$26,0))&lt;&gt;0,INDEX('Coverage Indicators - Section D'!C$10:C$26,MATCH('Print View'!$A92,'Coverage Indicators - Section D'!$A$10:$A$26,0)),""),"")</f>
        <v/>
      </c>
      <c r="D92" s="275" t="str">
        <f>IFERROR(IF(INDEX('Coverage Indicators - Section D'!D$10:D$26,MATCH('Print View'!$A92,'Coverage Indicators - Section D'!$A$10:$A$26,0))&lt;&gt;0,INDEX('Coverage Indicators - Section D'!D$10:D$26,MATCH('Print View'!$A92,'Coverage Indicators - Section D'!$A$10:$A$26,0)),""),"")</f>
        <v/>
      </c>
      <c r="E92" s="275" t="str">
        <f>IFERROR(IF(INDEX('Coverage Indicators - Section D'!E$10:E$26,MATCH('Print View'!$A92,'Coverage Indicators - Section D'!$A$10:$A$26,0))&lt;&gt;0,INDEX('Coverage Indicators - Section D'!E$10:E$26,MATCH('Print View'!$A92,'Coverage Indicators - Section D'!$A$10:$A$26,0)),""),"")</f>
        <v/>
      </c>
      <c r="F92" s="275" t="str">
        <f>IFERROR(IF(INDEX('Coverage Indicators - Section D'!F$10:F$26,MATCH('Print View'!$A92,'Coverage Indicators - Section D'!$A$10:$A$26,0))&lt;&gt;0,INDEX('Coverage Indicators - Section D'!F$10:F$26,MATCH('Print View'!$A92,'Coverage Indicators - Section D'!$A$10:$A$26,0)),""),"")</f>
        <v/>
      </c>
      <c r="G92" s="275" t="str">
        <f>IFERROR(IF(INDEX('Coverage Indicators - Section D'!G$10:G$26,MATCH('Print View'!$A92,'Coverage Indicators - Section D'!$A$10:$A$26,0))&lt;&gt;0,INDEX('Coverage Indicators - Section D'!G$10:G$26,MATCH('Print View'!$A92,'Coverage Indicators - Section D'!$A$10:$A$26,0)),""),"")</f>
        <v/>
      </c>
      <c r="H92" s="275" t="str">
        <f>IFERROR(IF(INDEX('Coverage Indicators - Section D'!H$10:H$26,MATCH('Print View'!$A92,'Coverage Indicators - Section D'!$A$10:$A$26,0))&lt;&gt;0,INDEX('Coverage Indicators - Section D'!H$10:H$26,MATCH('Print View'!$A92,'Coverage Indicators - Section D'!$A$10:$A$26,0)),""),"")</f>
        <v/>
      </c>
      <c r="I92" s="275" t="str">
        <f>IFERROR(IF(INDEX('Coverage Indicators - Section D'!P$10:P$26,MATCH('Print View'!$A92,'Coverage Indicators - Section D'!$A$10:$A$26,0))&lt;&gt;0,INDEX('Coverage Indicators - Section D'!P$10:P$26,MATCH('Print View'!$A92,'Coverage Indicators - Section D'!$A$10:$A$26,0)),""),"")</f>
        <v/>
      </c>
      <c r="J92" s="275" t="str">
        <f>IFERROR(IF(INDEX('Coverage Indicators - Section D'!Q$10:Q$26,MATCH('Print View'!$A92,'Coverage Indicators - Section D'!$A$10:$A$26,0))&lt;&gt;0,INDEX('Coverage Indicators - Section D'!Q$10:Q$26,MATCH('Print View'!$A92,'Coverage Indicators - Section D'!$A$10:$A$26,0)),""),"")</f>
        <v/>
      </c>
      <c r="K92" s="275" t="str">
        <f>IFERROR(IF(INDEX('Coverage Indicators - Section D'!R$10:R$26,MATCH('Print View'!$A92,'Coverage Indicators - Section D'!$A$10:$A$26,0))&lt;&gt;0,INDEX('Coverage Indicators - Section D'!R$10:R$26,MATCH('Print View'!$A92,'Coverage Indicators - Section D'!$A$10:$A$26,0)),""),"")</f>
        <v/>
      </c>
      <c r="L92" s="275" t="str">
        <f>IFERROR(IF(INDEX('Coverage Indicators - Section D'!S$10:S$26,MATCH('Print View'!$A92,'Coverage Indicators - Section D'!$A$10:$A$26,0))&lt;&gt;0,INDEX('Coverage Indicators - Section D'!S$10:S$26,MATCH('Print View'!$A92,'Coverage Indicators - Section D'!$A$10:$A$26,0)),""),"")</f>
        <v/>
      </c>
      <c r="M92" s="275" t="str">
        <f>IFERROR(IF(INDEX('Coverage Indicators - Section D'!#REF!,MATCH('Print View'!$A92,'Coverage Indicators - Section D'!$A$10:$A$26,0))&lt;&gt;0,INDEX('Coverage Indicators - Section D'!#REF!,MATCH('Print View'!$A92,'Coverage Indicators - Section D'!$A$10:$A$26,0)),""),"")</f>
        <v/>
      </c>
      <c r="N92" s="275" t="str">
        <f>IFERROR(IF(INDEX('Coverage Indicators - Section D'!U$10:U$26,MATCH('Print View'!$A92,'Coverage Indicators - Section D'!$A$10:$A$26,0))&lt;&gt;0,INDEX('Coverage Indicators - Section D'!U$10:U$26,MATCH('Print View'!$A92,'Coverage Indicators - Section D'!$A$10:$A$26,0)),""),"")</f>
        <v/>
      </c>
      <c r="O92" s="275" t="str">
        <f>IFERROR(IF(INDEX('Coverage Indicators - Section D'!V$10:V$26,MATCH('Print View'!$A92,'Coverage Indicators - Section D'!$A$10:$A$26,0))&lt;&gt;0,INDEX('Coverage Indicators - Section D'!V$10:V$26,MATCH('Print View'!$A92,'Coverage Indicators - Section D'!$A$10:$A$26,0)),""),"")</f>
        <v/>
      </c>
      <c r="P92" s="276" t="str">
        <f t="array" ref="P92">IFERROR(IF(INDEX('Coverage Indicators - Section D'!E$30:E$121,MATCH('Print View'!$A92&amp;'Print View'!$Q$76,'Coverage Indicators - Section D'!$B$30:$B$121&amp;'Coverage Indicators - Section D'!$I$30:$I$121,0))&lt;&gt;0,INDEX('Coverage Indicators - Section D'!E$30:E$121,MATCH('Print View'!$A92&amp;'Print View'!$Q$76,'Coverage Indicators - Section D'!$B$30:$B$121&amp;'Coverage Indicators - Section D'!$I$30:$I$121,0)),""),"")</f>
        <v/>
      </c>
      <c r="Q92" s="277" t="str">
        <f t="array" ref="Q92">IFERROR(IF(INDEX('Coverage Indicators - Section D'!F$30:F$121,MATCH('Print View'!$A92&amp;'Print View'!$Q$76,'Coverage Indicators - Section D'!$B$30:$B$121&amp;'Coverage Indicators - Section D'!$I$30:$I$121,0))&lt;&gt;0,INDEX('Coverage Indicators - Section D'!F$30:F$121,MATCH('Print View'!$A92&amp;'Print View'!$Q$76,'Coverage Indicators - Section D'!$B$30:$B$121&amp;'Coverage Indicators - Section D'!$I$30:$I$121,0)),""),"")</f>
        <v/>
      </c>
      <c r="R92" s="277" t="str">
        <f t="array" ref="R92">IFERROR(IF(INDEX('Coverage Indicators - Section D'!G$30:G$121,MATCH('Print View'!$A92&amp;'Print View'!$Q$76,'Coverage Indicators - Section D'!$B$30:$B$121&amp;'Coverage Indicators - Section D'!$I$30:$I$121,0))&lt;&gt;0,INDEX('Coverage Indicators - Section D'!G$30:G$121,MATCH('Print View'!$A92&amp;'Print View'!$Q$76,'Coverage Indicators - Section D'!$B$30:$B$121&amp;'Coverage Indicators - Section D'!$I$30:$I$121,0)),""),"")</f>
        <v/>
      </c>
      <c r="S92" s="278" t="str">
        <f t="array" ref="S92">IFERROR(IF(INDEX('Coverage Indicators - Section D'!H$30:H$121,MATCH('Print View'!$A92&amp;'Print View'!$Q$76,'Coverage Indicators - Section D'!$B$30:$B$121&amp;'Coverage Indicators - Section D'!$I$30:$I$121,0))&lt;&gt;0,INDEX('Coverage Indicators - Section D'!H$30:H$121,MATCH('Print View'!$A92&amp;'Print View'!$Q$76,'Coverage Indicators - Section D'!$B$30:$B$121&amp;'Coverage Indicators - Section D'!$I$30:$I$121,0)),""),"")</f>
        <v/>
      </c>
      <c r="T92" s="279" t="str">
        <f t="array" ref="T92">IFERROR(IF(INDEX('Coverage Indicators - Section D'!E$30:E$121,MATCH('Print View'!$A92&amp;'Print View'!$U$76,'Coverage Indicators - Section D'!$B$30:$B$121&amp;'Coverage Indicators - Section D'!$I$30:$I$121,0))&lt;&gt;0,INDEX('Coverage Indicators - Section D'!E$30:E$121,MATCH('Print View'!$A92&amp;'Print View'!$U$76,'Coverage Indicators - Section D'!$B$30:$B$121&amp;'Coverage Indicators - Section D'!$I$30:$I$121,0)),""),"")</f>
        <v/>
      </c>
      <c r="U92" s="277" t="str">
        <f t="array" ref="U92">IFERROR(IF(INDEX('Coverage Indicators - Section D'!F$30:F$121,MATCH('Print View'!$A92&amp;'Print View'!$U$76,'Coverage Indicators - Section D'!$B$30:$B$121&amp;'Coverage Indicators - Section D'!$I$30:$I$121,0))&lt;&gt;0,INDEX('Coverage Indicators - Section D'!F$30:F$121,MATCH('Print View'!$A92&amp;'Print View'!$U$76,'Coverage Indicators - Section D'!$B$30:$B$121&amp;'Coverage Indicators - Section D'!$I$30:$I$121,0)),""),"")</f>
        <v/>
      </c>
      <c r="V92" s="277" t="str">
        <f t="array" ref="V92">IFERROR(IF(INDEX('Coverage Indicators - Section D'!G$30:G$121,MATCH('Print View'!$A92&amp;'Print View'!$U$76,'Coverage Indicators - Section D'!$B$30:$B$121&amp;'Coverage Indicators - Section D'!$I$30:$I$121,0))&lt;&gt;0,INDEX('Coverage Indicators - Section D'!G$30:G$121,MATCH('Print View'!$A92&amp;'Print View'!$U$76,'Coverage Indicators - Section D'!$B$30:$B$121&amp;'Coverage Indicators - Section D'!$I$30:$I$121,0)),""),"")</f>
        <v/>
      </c>
      <c r="W92" s="278" t="str">
        <f t="array" ref="W92">IFERROR(IF(INDEX('Coverage Indicators - Section D'!H$30:H$121,MATCH('Print View'!$A92&amp;'Print View'!$U$76,'Coverage Indicators - Section D'!$B$30:$B$121&amp;'Coverage Indicators - Section D'!$I$30:$I$121,0))&lt;&gt;0,INDEX('Coverage Indicators - Section D'!H$30:H$121,MATCH('Print View'!$A92&amp;'Print View'!$U$76,'Coverage Indicators - Section D'!$B$30:$B$121&amp;'Coverage Indicators - Section D'!$I$30:$I$121,0)),""),"")</f>
        <v/>
      </c>
      <c r="X92" s="280"/>
      <c r="Y92" s="281"/>
      <c r="Z92" s="281"/>
      <c r="AA92" s="282"/>
      <c r="AB92" s="280"/>
      <c r="AC92" s="281"/>
      <c r="AD92" s="281"/>
      <c r="AE92" s="282"/>
      <c r="AF92" s="280"/>
      <c r="AG92" s="281"/>
      <c r="AH92" s="283"/>
      <c r="AI92" s="282"/>
      <c r="AJ92" s="284" t="str">
        <f>IFERROR(IF(INDEX('Coverage Indicators - Section D'!W$10:W$26,MATCH('Print View'!$A92,'Coverage Indicators - Section D'!$A$10:$A$26,0))&lt;&gt;0,INDEX('Coverage Indicators - Section D'!W$10:W$26,MATCH('Print View'!$A92,'Coverage Indicators - Section D'!$A$10:$A$26,0)),""),"")</f>
        <v/>
      </c>
    </row>
    <row r="93" spans="1:36" s="203" customFormat="1" ht="23.15" x14ac:dyDescent="0.45">
      <c r="A93" s="219">
        <v>15</v>
      </c>
      <c r="B93" s="193" t="str">
        <f>IFERROR(IF(INDEX('Coverage Indicators - Section D'!B$10:B$26,MATCH('Print View'!$A93,'Coverage Indicators - Section D'!$A$10:$A$26,0))&lt;&gt;0,INDEX('Coverage Indicators - Section D'!B$10:B$26,MATCH('Print View'!$A93,'Coverage Indicators - Section D'!$A$10:$A$26,0)),""),"")</f>
        <v/>
      </c>
      <c r="C93" s="193" t="str">
        <f>IFERROR(IF(INDEX('Coverage Indicators - Section D'!C$10:C$26,MATCH('Print View'!$A93,'Coverage Indicators - Section D'!$A$10:$A$26,0))&lt;&gt;0,INDEX('Coverage Indicators - Section D'!C$10:C$26,MATCH('Print View'!$A93,'Coverage Indicators - Section D'!$A$10:$A$26,0)),""),"")</f>
        <v/>
      </c>
      <c r="D93" s="193" t="str">
        <f>IFERROR(IF(INDEX('Coverage Indicators - Section D'!D$10:D$26,MATCH('Print View'!$A93,'Coverage Indicators - Section D'!$A$10:$A$26,0))&lt;&gt;0,INDEX('Coverage Indicators - Section D'!D$10:D$26,MATCH('Print View'!$A93,'Coverage Indicators - Section D'!$A$10:$A$26,0)),""),"")</f>
        <v/>
      </c>
      <c r="E93" s="193" t="str">
        <f>IFERROR(IF(INDEX('Coverage Indicators - Section D'!E$10:E$26,MATCH('Print View'!$A93,'Coverage Indicators - Section D'!$A$10:$A$26,0))&lt;&gt;0,INDEX('Coverage Indicators - Section D'!E$10:E$26,MATCH('Print View'!$A93,'Coverage Indicators - Section D'!$A$10:$A$26,0)),""),"")</f>
        <v/>
      </c>
      <c r="F93" s="193" t="str">
        <f>IFERROR(IF(INDEX('Coverage Indicators - Section D'!F$10:F$26,MATCH('Print View'!$A93,'Coverage Indicators - Section D'!$A$10:$A$26,0))&lt;&gt;0,INDEX('Coverage Indicators - Section D'!F$10:F$26,MATCH('Print View'!$A93,'Coverage Indicators - Section D'!$A$10:$A$26,0)),""),"")</f>
        <v/>
      </c>
      <c r="G93" s="193" t="str">
        <f>IFERROR(IF(INDEX('Coverage Indicators - Section D'!G$10:G$26,MATCH('Print View'!$A93,'Coverage Indicators - Section D'!$A$10:$A$26,0))&lt;&gt;0,INDEX('Coverage Indicators - Section D'!G$10:G$26,MATCH('Print View'!$A93,'Coverage Indicators - Section D'!$A$10:$A$26,0)),""),"")</f>
        <v/>
      </c>
      <c r="H93" s="193" t="str">
        <f>IFERROR(IF(INDEX('Coverage Indicators - Section D'!H$10:H$26,MATCH('Print View'!$A93,'Coverage Indicators - Section D'!$A$10:$A$26,0))&lt;&gt;0,INDEX('Coverage Indicators - Section D'!H$10:H$26,MATCH('Print View'!$A93,'Coverage Indicators - Section D'!$A$10:$A$26,0)),""),"")</f>
        <v/>
      </c>
      <c r="I93" s="193" t="str">
        <f>IFERROR(IF(INDEX('Coverage Indicators - Section D'!P$10:P$26,MATCH('Print View'!$A93,'Coverage Indicators - Section D'!$A$10:$A$26,0))&lt;&gt;0,INDEX('Coverage Indicators - Section D'!P$10:P$26,MATCH('Print View'!$A93,'Coverage Indicators - Section D'!$A$10:$A$26,0)),""),"")</f>
        <v/>
      </c>
      <c r="J93" s="193" t="str">
        <f>IFERROR(IF(INDEX('Coverage Indicators - Section D'!Q$10:Q$26,MATCH('Print View'!$A93,'Coverage Indicators - Section D'!$A$10:$A$26,0))&lt;&gt;0,INDEX('Coverage Indicators - Section D'!Q$10:Q$26,MATCH('Print View'!$A93,'Coverage Indicators - Section D'!$A$10:$A$26,0)),""),"")</f>
        <v/>
      </c>
      <c r="K93" s="193" t="str">
        <f>IFERROR(IF(INDEX('Coverage Indicators - Section D'!R$10:R$26,MATCH('Print View'!$A93,'Coverage Indicators - Section D'!$A$10:$A$26,0))&lt;&gt;0,INDEX('Coverage Indicators - Section D'!R$10:R$26,MATCH('Print View'!$A93,'Coverage Indicators - Section D'!$A$10:$A$26,0)),""),"")</f>
        <v/>
      </c>
      <c r="L93" s="193" t="str">
        <f>IFERROR(IF(INDEX('Coverage Indicators - Section D'!S$10:S$26,MATCH('Print View'!$A93,'Coverage Indicators - Section D'!$A$10:$A$26,0))&lt;&gt;0,INDEX('Coverage Indicators - Section D'!S$10:S$26,MATCH('Print View'!$A93,'Coverage Indicators - Section D'!$A$10:$A$26,0)),""),"")</f>
        <v/>
      </c>
      <c r="M93" s="193" t="str">
        <f>IFERROR(IF(INDEX('Coverage Indicators - Section D'!#REF!,MATCH('Print View'!$A93,'Coverage Indicators - Section D'!$A$10:$A$26,0))&lt;&gt;0,INDEX('Coverage Indicators - Section D'!#REF!,MATCH('Print View'!$A93,'Coverage Indicators - Section D'!$A$10:$A$26,0)),""),"")</f>
        <v/>
      </c>
      <c r="N93" s="193" t="str">
        <f>IFERROR(IF(INDEX('Coverage Indicators - Section D'!U$10:U$26,MATCH('Print View'!$A93,'Coverage Indicators - Section D'!$A$10:$A$26,0))&lt;&gt;0,INDEX('Coverage Indicators - Section D'!U$10:U$26,MATCH('Print View'!$A93,'Coverage Indicators - Section D'!$A$10:$A$26,0)),""),"")</f>
        <v/>
      </c>
      <c r="O93" s="193" t="str">
        <f>IFERROR(IF(INDEX('Coverage Indicators - Section D'!V$10:V$26,MATCH('Print View'!$A93,'Coverage Indicators - Section D'!$A$10:$A$26,0))&lt;&gt;0,INDEX('Coverage Indicators - Section D'!V$10:V$26,MATCH('Print View'!$A93,'Coverage Indicators - Section D'!$A$10:$A$26,0)),""),"")</f>
        <v/>
      </c>
      <c r="P93" s="212" t="str">
        <f t="array" ref="P93">IFERROR(IF(INDEX('Coverage Indicators - Section D'!E$30:E$121,MATCH('Print View'!$A93&amp;'Print View'!$Q$76,'Coverage Indicators - Section D'!$B$30:$B$121&amp;'Coverage Indicators - Section D'!$I$30:$I$121,0))&lt;&gt;0,INDEX('Coverage Indicators - Section D'!E$30:E$121,MATCH('Print View'!$A93&amp;'Print View'!$Q$76,'Coverage Indicators - Section D'!$B$30:$B$121&amp;'Coverage Indicators - Section D'!$I$30:$I$121,0)),""),"")</f>
        <v/>
      </c>
      <c r="Q93" s="199" t="str">
        <f t="array" ref="Q93">IFERROR(IF(INDEX('Coverage Indicators - Section D'!F$30:F$121,MATCH('Print View'!$A93&amp;'Print View'!$Q$76,'Coverage Indicators - Section D'!$B$30:$B$121&amp;'Coverage Indicators - Section D'!$I$30:$I$121,0))&lt;&gt;0,INDEX('Coverage Indicators - Section D'!F$30:F$121,MATCH('Print View'!$A93&amp;'Print View'!$Q$76,'Coverage Indicators - Section D'!$B$30:$B$121&amp;'Coverage Indicators - Section D'!$I$30:$I$121,0)),""),"")</f>
        <v/>
      </c>
      <c r="R93" s="199" t="str">
        <f t="array" ref="R93">IFERROR(IF(INDEX('Coverage Indicators - Section D'!G$30:G$121,MATCH('Print View'!$A93&amp;'Print View'!$Q$76,'Coverage Indicators - Section D'!$B$30:$B$121&amp;'Coverage Indicators - Section D'!$I$30:$I$121,0))&lt;&gt;0,INDEX('Coverage Indicators - Section D'!G$30:G$121,MATCH('Print View'!$A93&amp;'Print View'!$Q$76,'Coverage Indicators - Section D'!$B$30:$B$121&amp;'Coverage Indicators - Section D'!$I$30:$I$121,0)),""),"")</f>
        <v/>
      </c>
      <c r="S93" s="201" t="str">
        <f t="array" ref="S93">IFERROR(IF(INDEX('Coverage Indicators - Section D'!H$30:H$121,MATCH('Print View'!$A93&amp;'Print View'!$Q$76,'Coverage Indicators - Section D'!$B$30:$B$121&amp;'Coverage Indicators - Section D'!$I$30:$I$121,0))&lt;&gt;0,INDEX('Coverage Indicators - Section D'!H$30:H$121,MATCH('Print View'!$A93&amp;'Print View'!$Q$76,'Coverage Indicators - Section D'!$B$30:$B$121&amp;'Coverage Indicators - Section D'!$I$30:$I$121,0)),""),"")</f>
        <v/>
      </c>
      <c r="T93" s="198" t="str">
        <f t="array" ref="T93">IFERROR(IF(INDEX('Coverage Indicators - Section D'!E$30:E$121,MATCH('Print View'!$A93&amp;'Print View'!$U$76,'Coverage Indicators - Section D'!$B$30:$B$121&amp;'Coverage Indicators - Section D'!$I$30:$I$121,0))&lt;&gt;0,INDEX('Coverage Indicators - Section D'!E$30:E$121,MATCH('Print View'!$A93&amp;'Print View'!$U$76,'Coverage Indicators - Section D'!$B$30:$B$121&amp;'Coverage Indicators - Section D'!$I$30:$I$121,0)),""),"")</f>
        <v/>
      </c>
      <c r="U93" s="199" t="str">
        <f t="array" ref="U93">IFERROR(IF(INDEX('Coverage Indicators - Section D'!F$30:F$121,MATCH('Print View'!$A93&amp;'Print View'!$U$76,'Coverage Indicators - Section D'!$B$30:$B$121&amp;'Coverage Indicators - Section D'!$I$30:$I$121,0))&lt;&gt;0,INDEX('Coverage Indicators - Section D'!F$30:F$121,MATCH('Print View'!$A93&amp;'Print View'!$U$76,'Coverage Indicators - Section D'!$B$30:$B$121&amp;'Coverage Indicators - Section D'!$I$30:$I$121,0)),""),"")</f>
        <v/>
      </c>
      <c r="V93" s="199" t="str">
        <f t="array" ref="V93">IFERROR(IF(INDEX('Coverage Indicators - Section D'!G$30:G$121,MATCH('Print View'!$A93&amp;'Print View'!$U$76,'Coverage Indicators - Section D'!$B$30:$B$121&amp;'Coverage Indicators - Section D'!$I$30:$I$121,0))&lt;&gt;0,INDEX('Coverage Indicators - Section D'!G$30:G$121,MATCH('Print View'!$A93&amp;'Print View'!$U$76,'Coverage Indicators - Section D'!$B$30:$B$121&amp;'Coverage Indicators - Section D'!$I$30:$I$121,0)),""),"")</f>
        <v/>
      </c>
      <c r="W93" s="201" t="str">
        <f t="array" ref="W93">IFERROR(IF(INDEX('Coverage Indicators - Section D'!H$30:H$121,MATCH('Print View'!$A93&amp;'Print View'!$U$76,'Coverage Indicators - Section D'!$B$30:$B$121&amp;'Coverage Indicators - Section D'!$I$30:$I$121,0))&lt;&gt;0,INDEX('Coverage Indicators - Section D'!H$30:H$121,MATCH('Print View'!$A93&amp;'Print View'!$U$76,'Coverage Indicators - Section D'!$B$30:$B$121&amp;'Coverage Indicators - Section D'!$I$30:$I$121,0)),""),"")</f>
        <v/>
      </c>
      <c r="X93" s="197"/>
      <c r="Y93" s="195"/>
      <c r="Z93" s="195"/>
      <c r="AA93" s="196"/>
      <c r="AB93" s="197"/>
      <c r="AC93" s="195"/>
      <c r="AD93" s="195"/>
      <c r="AE93" s="196"/>
      <c r="AF93" s="197"/>
      <c r="AG93" s="195"/>
      <c r="AH93" s="204"/>
      <c r="AI93" s="196"/>
      <c r="AJ93" s="202" t="str">
        <f>IFERROR(IF(INDEX('Coverage Indicators - Section D'!W$10:W$26,MATCH('Print View'!$A93,'Coverage Indicators - Section D'!$A$10:$A$26,0))&lt;&gt;0,INDEX('Coverage Indicators - Section D'!W$10:W$26,MATCH('Print View'!$A93,'Coverage Indicators - Section D'!$A$10:$A$26,0)),""),"")</f>
        <v/>
      </c>
    </row>
    <row r="94" spans="1:36" s="203" customFormat="1" ht="23.15" x14ac:dyDescent="0.45">
      <c r="A94" s="219">
        <v>16</v>
      </c>
      <c r="B94" s="275" t="str">
        <f>IFERROR(IF(INDEX('Coverage Indicators - Section D'!B$10:B$26,MATCH('Print View'!$A94,'Coverage Indicators - Section D'!$A$10:$A$26,0))&lt;&gt;0,INDEX('Coverage Indicators - Section D'!B$10:B$26,MATCH('Print View'!$A94,'Coverage Indicators - Section D'!$A$10:$A$26,0)),""),"")</f>
        <v/>
      </c>
      <c r="C94" s="275" t="str">
        <f>IFERROR(IF(INDEX('Coverage Indicators - Section D'!C$10:C$26,MATCH('Print View'!$A94,'Coverage Indicators - Section D'!$A$10:$A$26,0))&lt;&gt;0,INDEX('Coverage Indicators - Section D'!C$10:C$26,MATCH('Print View'!$A94,'Coverage Indicators - Section D'!$A$10:$A$26,0)),""),"")</f>
        <v/>
      </c>
      <c r="D94" s="275" t="str">
        <f>IFERROR(IF(INDEX('Coverage Indicators - Section D'!D$10:D$26,MATCH('Print View'!$A94,'Coverage Indicators - Section D'!$A$10:$A$26,0))&lt;&gt;0,INDEX('Coverage Indicators - Section D'!D$10:D$26,MATCH('Print View'!$A94,'Coverage Indicators - Section D'!$A$10:$A$26,0)),""),"")</f>
        <v/>
      </c>
      <c r="E94" s="275" t="str">
        <f>IFERROR(IF(INDEX('Coverage Indicators - Section D'!E$10:E$26,MATCH('Print View'!$A94,'Coverage Indicators - Section D'!$A$10:$A$26,0))&lt;&gt;0,INDEX('Coverage Indicators - Section D'!E$10:E$26,MATCH('Print View'!$A94,'Coverage Indicators - Section D'!$A$10:$A$26,0)),""),"")</f>
        <v/>
      </c>
      <c r="F94" s="275" t="str">
        <f>IFERROR(IF(INDEX('Coverage Indicators - Section D'!F$10:F$26,MATCH('Print View'!$A94,'Coverage Indicators - Section D'!$A$10:$A$26,0))&lt;&gt;0,INDEX('Coverage Indicators - Section D'!F$10:F$26,MATCH('Print View'!$A94,'Coverage Indicators - Section D'!$A$10:$A$26,0)),""),"")</f>
        <v/>
      </c>
      <c r="G94" s="275" t="str">
        <f>IFERROR(IF(INDEX('Coverage Indicators - Section D'!G$10:G$26,MATCH('Print View'!$A94,'Coverage Indicators - Section D'!$A$10:$A$26,0))&lt;&gt;0,INDEX('Coverage Indicators - Section D'!G$10:G$26,MATCH('Print View'!$A94,'Coverage Indicators - Section D'!$A$10:$A$26,0)),""),"")</f>
        <v/>
      </c>
      <c r="H94" s="275" t="str">
        <f>IFERROR(IF(INDEX('Coverage Indicators - Section D'!H$10:H$26,MATCH('Print View'!$A94,'Coverage Indicators - Section D'!$A$10:$A$26,0))&lt;&gt;0,INDEX('Coverage Indicators - Section D'!H$10:H$26,MATCH('Print View'!$A94,'Coverage Indicators - Section D'!$A$10:$A$26,0)),""),"")</f>
        <v/>
      </c>
      <c r="I94" s="275" t="str">
        <f>IFERROR(IF(INDEX('Coverage Indicators - Section D'!P$10:P$26,MATCH('Print View'!$A94,'Coverage Indicators - Section D'!$A$10:$A$26,0))&lt;&gt;0,INDEX('Coverage Indicators - Section D'!P$10:P$26,MATCH('Print View'!$A94,'Coverage Indicators - Section D'!$A$10:$A$26,0)),""),"")</f>
        <v/>
      </c>
      <c r="J94" s="275" t="str">
        <f>IFERROR(IF(INDEX('Coverage Indicators - Section D'!Q$10:Q$26,MATCH('Print View'!$A94,'Coverage Indicators - Section D'!$A$10:$A$26,0))&lt;&gt;0,INDEX('Coverage Indicators - Section D'!Q$10:Q$26,MATCH('Print View'!$A94,'Coverage Indicators - Section D'!$A$10:$A$26,0)),""),"")</f>
        <v/>
      </c>
      <c r="K94" s="275" t="str">
        <f>IFERROR(IF(INDEX('Coverage Indicators - Section D'!R$10:R$26,MATCH('Print View'!$A94,'Coverage Indicators - Section D'!$A$10:$A$26,0))&lt;&gt;0,INDEX('Coverage Indicators - Section D'!R$10:R$26,MATCH('Print View'!$A94,'Coverage Indicators - Section D'!$A$10:$A$26,0)),""),"")</f>
        <v/>
      </c>
      <c r="L94" s="275" t="str">
        <f>IFERROR(IF(INDEX('Coverage Indicators - Section D'!S$10:S$26,MATCH('Print View'!$A94,'Coverage Indicators - Section D'!$A$10:$A$26,0))&lt;&gt;0,INDEX('Coverage Indicators - Section D'!S$10:S$26,MATCH('Print View'!$A94,'Coverage Indicators - Section D'!$A$10:$A$26,0)),""),"")</f>
        <v/>
      </c>
      <c r="M94" s="275" t="str">
        <f>IFERROR(IF(INDEX('Coverage Indicators - Section D'!#REF!,MATCH('Print View'!$A94,'Coverage Indicators - Section D'!$A$10:$A$26,0))&lt;&gt;0,INDEX('Coverage Indicators - Section D'!#REF!,MATCH('Print View'!$A94,'Coverage Indicators - Section D'!$A$10:$A$26,0)),""),"")</f>
        <v/>
      </c>
      <c r="N94" s="275" t="str">
        <f>IFERROR(IF(INDEX('Coverage Indicators - Section D'!U$10:U$26,MATCH('Print View'!$A94,'Coverage Indicators - Section D'!$A$10:$A$26,0))&lt;&gt;0,INDEX('Coverage Indicators - Section D'!U$10:U$26,MATCH('Print View'!$A94,'Coverage Indicators - Section D'!$A$10:$A$26,0)),""),"")</f>
        <v/>
      </c>
      <c r="O94" s="275" t="str">
        <f>IFERROR(IF(INDEX('Coverage Indicators - Section D'!V$10:V$26,MATCH('Print View'!$A94,'Coverage Indicators - Section D'!$A$10:$A$26,0))&lt;&gt;0,INDEX('Coverage Indicators - Section D'!V$10:V$26,MATCH('Print View'!$A94,'Coverage Indicators - Section D'!$A$10:$A$26,0)),""),"")</f>
        <v/>
      </c>
      <c r="P94" s="276" t="str">
        <f t="array" ref="P94">IFERROR(IF(INDEX('Coverage Indicators - Section D'!E$30:E$121,MATCH('Print View'!$A94&amp;'Print View'!$Q$76,'Coverage Indicators - Section D'!$B$30:$B$121&amp;'Coverage Indicators - Section D'!$I$30:$I$121,0))&lt;&gt;0,INDEX('Coverage Indicators - Section D'!E$30:E$121,MATCH('Print View'!$A94&amp;'Print View'!$Q$76,'Coverage Indicators - Section D'!$B$30:$B$121&amp;'Coverage Indicators - Section D'!$I$30:$I$121,0)),""),"")</f>
        <v/>
      </c>
      <c r="Q94" s="277" t="str">
        <f t="array" ref="Q94">IFERROR(IF(INDEX('Coverage Indicators - Section D'!F$30:F$121,MATCH('Print View'!$A94&amp;'Print View'!$Q$76,'Coverage Indicators - Section D'!$B$30:$B$121&amp;'Coverage Indicators - Section D'!$I$30:$I$121,0))&lt;&gt;0,INDEX('Coverage Indicators - Section D'!F$30:F$121,MATCH('Print View'!$A94&amp;'Print View'!$Q$76,'Coverage Indicators - Section D'!$B$30:$B$121&amp;'Coverage Indicators - Section D'!$I$30:$I$121,0)),""),"")</f>
        <v/>
      </c>
      <c r="R94" s="277" t="str">
        <f t="array" ref="R94">IFERROR(IF(INDEX('Coverage Indicators - Section D'!G$30:G$121,MATCH('Print View'!$A94&amp;'Print View'!$Q$76,'Coverage Indicators - Section D'!$B$30:$B$121&amp;'Coverage Indicators - Section D'!$I$30:$I$121,0))&lt;&gt;0,INDEX('Coverage Indicators - Section D'!G$30:G$121,MATCH('Print View'!$A94&amp;'Print View'!$Q$76,'Coverage Indicators - Section D'!$B$30:$B$121&amp;'Coverage Indicators - Section D'!$I$30:$I$121,0)),""),"")</f>
        <v/>
      </c>
      <c r="S94" s="278" t="str">
        <f t="array" ref="S94">IFERROR(IF(INDEX('Coverage Indicators - Section D'!H$30:H$121,MATCH('Print View'!$A94&amp;'Print View'!$Q$76,'Coverage Indicators - Section D'!$B$30:$B$121&amp;'Coverage Indicators - Section D'!$I$30:$I$121,0))&lt;&gt;0,INDEX('Coverage Indicators - Section D'!H$30:H$121,MATCH('Print View'!$A94&amp;'Print View'!$Q$76,'Coverage Indicators - Section D'!$B$30:$B$121&amp;'Coverage Indicators - Section D'!$I$30:$I$121,0)),""),"")</f>
        <v/>
      </c>
      <c r="T94" s="279" t="str">
        <f t="array" ref="T94">IFERROR(IF(INDEX('Coverage Indicators - Section D'!E$30:E$121,MATCH('Print View'!$A94&amp;'Print View'!$U$76,'Coverage Indicators - Section D'!$B$30:$B$121&amp;'Coverage Indicators - Section D'!$I$30:$I$121,0))&lt;&gt;0,INDEX('Coverage Indicators - Section D'!E$30:E$121,MATCH('Print View'!$A94&amp;'Print View'!$U$76,'Coverage Indicators - Section D'!$B$30:$B$121&amp;'Coverage Indicators - Section D'!$I$30:$I$121,0)),""),"")</f>
        <v/>
      </c>
      <c r="U94" s="277" t="str">
        <f t="array" ref="U94">IFERROR(IF(INDEX('Coverage Indicators - Section D'!F$30:F$121,MATCH('Print View'!$A94&amp;'Print View'!$U$76,'Coverage Indicators - Section D'!$B$30:$B$121&amp;'Coverage Indicators - Section D'!$I$30:$I$121,0))&lt;&gt;0,INDEX('Coverage Indicators - Section D'!F$30:F$121,MATCH('Print View'!$A94&amp;'Print View'!$U$76,'Coverage Indicators - Section D'!$B$30:$B$121&amp;'Coverage Indicators - Section D'!$I$30:$I$121,0)),""),"")</f>
        <v/>
      </c>
      <c r="V94" s="277" t="str">
        <f t="array" ref="V94">IFERROR(IF(INDEX('Coverage Indicators - Section D'!G$30:G$121,MATCH('Print View'!$A94&amp;'Print View'!$U$76,'Coverage Indicators - Section D'!$B$30:$B$121&amp;'Coverage Indicators - Section D'!$I$30:$I$121,0))&lt;&gt;0,INDEX('Coverage Indicators - Section D'!G$30:G$121,MATCH('Print View'!$A94&amp;'Print View'!$U$76,'Coverage Indicators - Section D'!$B$30:$B$121&amp;'Coverage Indicators - Section D'!$I$30:$I$121,0)),""),"")</f>
        <v/>
      </c>
      <c r="W94" s="278" t="str">
        <f t="array" ref="W94">IFERROR(IF(INDEX('Coverage Indicators - Section D'!H$30:H$121,MATCH('Print View'!$A94&amp;'Print View'!$U$76,'Coverage Indicators - Section D'!$B$30:$B$121&amp;'Coverage Indicators - Section D'!$I$30:$I$121,0))&lt;&gt;0,INDEX('Coverage Indicators - Section D'!H$30:H$121,MATCH('Print View'!$A94&amp;'Print View'!$U$76,'Coverage Indicators - Section D'!$B$30:$B$121&amp;'Coverage Indicators - Section D'!$I$30:$I$121,0)),""),"")</f>
        <v/>
      </c>
      <c r="X94" s="280"/>
      <c r="Y94" s="281"/>
      <c r="Z94" s="281"/>
      <c r="AA94" s="282"/>
      <c r="AB94" s="280"/>
      <c r="AC94" s="281"/>
      <c r="AD94" s="281"/>
      <c r="AE94" s="282"/>
      <c r="AF94" s="280"/>
      <c r="AG94" s="281"/>
      <c r="AH94" s="283"/>
      <c r="AI94" s="282"/>
      <c r="AJ94" s="284" t="str">
        <f>IFERROR(IF(INDEX('Coverage Indicators - Section D'!W$10:W$26,MATCH('Print View'!$A94,'Coverage Indicators - Section D'!$A$10:$A$26,0))&lt;&gt;0,INDEX('Coverage Indicators - Section D'!W$10:W$26,MATCH('Print View'!$A94,'Coverage Indicators - Section D'!$A$10:$A$26,0)),""),"")</f>
        <v/>
      </c>
    </row>
    <row r="95" spans="1:36" s="203" customFormat="1" ht="23.15" x14ac:dyDescent="0.45">
      <c r="A95" s="218">
        <v>17</v>
      </c>
      <c r="B95" s="193" t="str">
        <f>IFERROR(IF(INDEX('Coverage Indicators - Section D'!B$10:B$26,MATCH('Print View'!$A95,'Coverage Indicators - Section D'!$A$10:$A$26,0))&lt;&gt;0,INDEX('Coverage Indicators - Section D'!B$10:B$26,MATCH('Print View'!$A95,'Coverage Indicators - Section D'!$A$10:$A$26,0)),""),"")</f>
        <v/>
      </c>
      <c r="C95" s="193" t="str">
        <f>IFERROR(IF(INDEX('Coverage Indicators - Section D'!C$10:C$26,MATCH('Print View'!$A95,'Coverage Indicators - Section D'!$A$10:$A$26,0))&lt;&gt;0,INDEX('Coverage Indicators - Section D'!C$10:C$26,MATCH('Print View'!$A95,'Coverage Indicators - Section D'!$A$10:$A$26,0)),""),"")</f>
        <v/>
      </c>
      <c r="D95" s="193" t="str">
        <f>IFERROR(IF(INDEX('Coverage Indicators - Section D'!D$10:D$26,MATCH('Print View'!$A95,'Coverage Indicators - Section D'!$A$10:$A$26,0))&lt;&gt;0,INDEX('Coverage Indicators - Section D'!D$10:D$26,MATCH('Print View'!$A95,'Coverage Indicators - Section D'!$A$10:$A$26,0)),""),"")</f>
        <v/>
      </c>
      <c r="E95" s="193" t="str">
        <f>IFERROR(IF(INDEX('Coverage Indicators - Section D'!E$10:E$26,MATCH('Print View'!$A95,'Coverage Indicators - Section D'!$A$10:$A$26,0))&lt;&gt;0,INDEX('Coverage Indicators - Section D'!E$10:E$26,MATCH('Print View'!$A95,'Coverage Indicators - Section D'!$A$10:$A$26,0)),""),"")</f>
        <v/>
      </c>
      <c r="F95" s="193" t="str">
        <f>IFERROR(IF(INDEX('Coverage Indicators - Section D'!F$10:F$26,MATCH('Print View'!$A95,'Coverage Indicators - Section D'!$A$10:$A$26,0))&lt;&gt;0,INDEX('Coverage Indicators - Section D'!F$10:F$26,MATCH('Print View'!$A95,'Coverage Indicators - Section D'!$A$10:$A$26,0)),""),"")</f>
        <v/>
      </c>
      <c r="G95" s="193" t="str">
        <f>IFERROR(IF(INDEX('Coverage Indicators - Section D'!G$10:G$26,MATCH('Print View'!$A95,'Coverage Indicators - Section D'!$A$10:$A$26,0))&lt;&gt;0,INDEX('Coverage Indicators - Section D'!G$10:G$26,MATCH('Print View'!$A95,'Coverage Indicators - Section D'!$A$10:$A$26,0)),""),"")</f>
        <v/>
      </c>
      <c r="H95" s="193" t="str">
        <f>IFERROR(IF(INDEX('Coverage Indicators - Section D'!H$10:H$26,MATCH('Print View'!$A95,'Coverage Indicators - Section D'!$A$10:$A$26,0))&lt;&gt;0,INDEX('Coverage Indicators - Section D'!H$10:H$26,MATCH('Print View'!$A95,'Coverage Indicators - Section D'!$A$10:$A$26,0)),""),"")</f>
        <v/>
      </c>
      <c r="I95" s="193" t="str">
        <f>IFERROR(IF(INDEX('Coverage Indicators - Section D'!P$10:P$26,MATCH('Print View'!$A95,'Coverage Indicators - Section D'!$A$10:$A$26,0))&lt;&gt;0,INDEX('Coverage Indicators - Section D'!P$10:P$26,MATCH('Print View'!$A95,'Coverage Indicators - Section D'!$A$10:$A$26,0)),""),"")</f>
        <v/>
      </c>
      <c r="J95" s="193" t="str">
        <f>IFERROR(IF(INDEX('Coverage Indicators - Section D'!Q$10:Q$26,MATCH('Print View'!$A95,'Coverage Indicators - Section D'!$A$10:$A$26,0))&lt;&gt;0,INDEX('Coverage Indicators - Section D'!Q$10:Q$26,MATCH('Print View'!$A95,'Coverage Indicators - Section D'!$A$10:$A$26,0)),""),"")</f>
        <v/>
      </c>
      <c r="K95" s="193" t="str">
        <f>IFERROR(IF(INDEX('Coverage Indicators - Section D'!R$10:R$26,MATCH('Print View'!$A95,'Coverage Indicators - Section D'!$A$10:$A$26,0))&lt;&gt;0,INDEX('Coverage Indicators - Section D'!R$10:R$26,MATCH('Print View'!$A95,'Coverage Indicators - Section D'!$A$10:$A$26,0)),""),"")</f>
        <v/>
      </c>
      <c r="L95" s="193" t="str">
        <f>IFERROR(IF(INDEX('Coverage Indicators - Section D'!S$10:S$26,MATCH('Print View'!$A95,'Coverage Indicators - Section D'!$A$10:$A$26,0))&lt;&gt;0,INDEX('Coverage Indicators - Section D'!S$10:S$26,MATCH('Print View'!$A95,'Coverage Indicators - Section D'!$A$10:$A$26,0)),""),"")</f>
        <v/>
      </c>
      <c r="M95" s="193" t="str">
        <f>IFERROR(IF(INDEX('Coverage Indicators - Section D'!#REF!,MATCH('Print View'!$A95,'Coverage Indicators - Section D'!$A$10:$A$26,0))&lt;&gt;0,INDEX('Coverage Indicators - Section D'!#REF!,MATCH('Print View'!$A95,'Coverage Indicators - Section D'!$A$10:$A$26,0)),""),"")</f>
        <v/>
      </c>
      <c r="N95" s="193" t="str">
        <f>IFERROR(IF(INDEX('Coverage Indicators - Section D'!U$10:U$26,MATCH('Print View'!$A95,'Coverage Indicators - Section D'!$A$10:$A$26,0))&lt;&gt;0,INDEX('Coverage Indicators - Section D'!U$10:U$26,MATCH('Print View'!$A95,'Coverage Indicators - Section D'!$A$10:$A$26,0)),""),"")</f>
        <v/>
      </c>
      <c r="O95" s="193" t="str">
        <f>IFERROR(IF(INDEX('Coverage Indicators - Section D'!V$10:V$26,MATCH('Print View'!$A95,'Coverage Indicators - Section D'!$A$10:$A$26,0))&lt;&gt;0,INDEX('Coverage Indicators - Section D'!V$10:V$26,MATCH('Print View'!$A95,'Coverage Indicators - Section D'!$A$10:$A$26,0)),""),"")</f>
        <v/>
      </c>
      <c r="P95" s="212" t="str">
        <f t="array" ref="P95">IFERROR(IF(INDEX('Coverage Indicators - Section D'!E$30:E$121,MATCH('Print View'!$A95&amp;'Print View'!$Q$76,'Coverage Indicators - Section D'!$B$30:$B$121&amp;'Coverage Indicators - Section D'!$I$30:$I$121,0))&lt;&gt;0,INDEX('Coverage Indicators - Section D'!E$30:E$121,MATCH('Print View'!$A95&amp;'Print View'!$Q$76,'Coverage Indicators - Section D'!$B$30:$B$121&amp;'Coverage Indicators - Section D'!$I$30:$I$121,0)),""),"")</f>
        <v/>
      </c>
      <c r="Q95" s="199" t="str">
        <f t="array" ref="Q95">IFERROR(IF(INDEX('Coverage Indicators - Section D'!F$30:F$121,MATCH('Print View'!$A95&amp;'Print View'!$Q$76,'Coverage Indicators - Section D'!$B$30:$B$121&amp;'Coverage Indicators - Section D'!$I$30:$I$121,0))&lt;&gt;0,INDEX('Coverage Indicators - Section D'!F$30:F$121,MATCH('Print View'!$A95&amp;'Print View'!$Q$76,'Coverage Indicators - Section D'!$B$30:$B$121&amp;'Coverage Indicators - Section D'!$I$30:$I$121,0)),""),"")</f>
        <v/>
      </c>
      <c r="R95" s="199" t="str">
        <f t="array" ref="R95">IFERROR(IF(INDEX('Coverage Indicators - Section D'!G$30:G$121,MATCH('Print View'!$A95&amp;'Print View'!$Q$76,'Coverage Indicators - Section D'!$B$30:$B$121&amp;'Coverage Indicators - Section D'!$I$30:$I$121,0))&lt;&gt;0,INDEX('Coverage Indicators - Section D'!G$30:G$121,MATCH('Print View'!$A95&amp;'Print View'!$Q$76,'Coverage Indicators - Section D'!$B$30:$B$121&amp;'Coverage Indicators - Section D'!$I$30:$I$121,0)),""),"")</f>
        <v/>
      </c>
      <c r="S95" s="201" t="str">
        <f t="array" ref="S95">IFERROR(IF(INDEX('Coverage Indicators - Section D'!H$30:H$121,MATCH('Print View'!$A95&amp;'Print View'!$Q$76,'Coverage Indicators - Section D'!$B$30:$B$121&amp;'Coverage Indicators - Section D'!$I$30:$I$121,0))&lt;&gt;0,INDEX('Coverage Indicators - Section D'!H$30:H$121,MATCH('Print View'!$A95&amp;'Print View'!$Q$76,'Coverage Indicators - Section D'!$B$30:$B$121&amp;'Coverage Indicators - Section D'!$I$30:$I$121,0)),""),"")</f>
        <v/>
      </c>
      <c r="T95" s="198" t="str">
        <f t="array" ref="T95">IFERROR(IF(INDEX('Coverage Indicators - Section D'!E$30:E$121,MATCH('Print View'!$A95&amp;'Print View'!$U$76,'Coverage Indicators - Section D'!$B$30:$B$121&amp;'Coverage Indicators - Section D'!$I$30:$I$121,0))&lt;&gt;0,INDEX('Coverage Indicators - Section D'!E$30:E$121,MATCH('Print View'!$A95&amp;'Print View'!$U$76,'Coverage Indicators - Section D'!$B$30:$B$121&amp;'Coverage Indicators - Section D'!$I$30:$I$121,0)),""),"")</f>
        <v/>
      </c>
      <c r="U95" s="199" t="str">
        <f t="array" ref="U95">IFERROR(IF(INDEX('Coverage Indicators - Section D'!F$30:F$121,MATCH('Print View'!$A95&amp;'Print View'!$U$76,'Coverage Indicators - Section D'!$B$30:$B$121&amp;'Coverage Indicators - Section D'!$I$30:$I$121,0))&lt;&gt;0,INDEX('Coverage Indicators - Section D'!F$30:F$121,MATCH('Print View'!$A95&amp;'Print View'!$U$76,'Coverage Indicators - Section D'!$B$30:$B$121&amp;'Coverage Indicators - Section D'!$I$30:$I$121,0)),""),"")</f>
        <v/>
      </c>
      <c r="V95" s="199" t="str">
        <f t="array" ref="V95">IFERROR(IF(INDEX('Coverage Indicators - Section D'!G$30:G$121,MATCH('Print View'!$A95&amp;'Print View'!$U$76,'Coverage Indicators - Section D'!$B$30:$B$121&amp;'Coverage Indicators - Section D'!$I$30:$I$121,0))&lt;&gt;0,INDEX('Coverage Indicators - Section D'!G$30:G$121,MATCH('Print View'!$A95&amp;'Print View'!$U$76,'Coverage Indicators - Section D'!$B$30:$B$121&amp;'Coverage Indicators - Section D'!$I$30:$I$121,0)),""),"")</f>
        <v/>
      </c>
      <c r="W95" s="201" t="str">
        <f t="array" ref="W95">IFERROR(IF(INDEX('Coverage Indicators - Section D'!H$30:H$121,MATCH('Print View'!$A95&amp;'Print View'!$U$76,'Coverage Indicators - Section D'!$B$30:$B$121&amp;'Coverage Indicators - Section D'!$I$30:$I$121,0))&lt;&gt;0,INDEX('Coverage Indicators - Section D'!H$30:H$121,MATCH('Print View'!$A95&amp;'Print View'!$U$76,'Coverage Indicators - Section D'!$B$30:$B$121&amp;'Coverage Indicators - Section D'!$I$30:$I$121,0)),""),"")</f>
        <v/>
      </c>
      <c r="X95" s="197"/>
      <c r="Y95" s="195"/>
      <c r="Z95" s="195"/>
      <c r="AA95" s="196"/>
      <c r="AB95" s="197"/>
      <c r="AC95" s="195"/>
      <c r="AD95" s="195"/>
      <c r="AE95" s="196"/>
      <c r="AF95" s="197"/>
      <c r="AG95" s="195"/>
      <c r="AH95" s="204"/>
      <c r="AI95" s="196"/>
      <c r="AJ95" s="202" t="str">
        <f>IFERROR(IF(INDEX('Coverage Indicators - Section D'!W$10:W$26,MATCH('Print View'!$A95,'Coverage Indicators - Section D'!$A$10:$A$26,0))&lt;&gt;0,INDEX('Coverage Indicators - Section D'!W$10:W$26,MATCH('Print View'!$A95,'Coverage Indicators - Section D'!$A$10:$A$26,0)),""),"")</f>
        <v/>
      </c>
    </row>
    <row r="96" spans="1:36" s="203" customFormat="1" ht="23.15" x14ac:dyDescent="0.45">
      <c r="A96" s="219">
        <v>18</v>
      </c>
      <c r="B96" s="275" t="str">
        <f>IFERROR(IF(INDEX('Coverage Indicators - Section D'!B$10:B$26,MATCH('Print View'!$A96,'Coverage Indicators - Section D'!$A$10:$A$26,0))&lt;&gt;0,INDEX('Coverage Indicators - Section D'!B$10:B$26,MATCH('Print View'!$A96,'Coverage Indicators - Section D'!$A$10:$A$26,0)),""),"")</f>
        <v/>
      </c>
      <c r="C96" s="275" t="str">
        <f>IFERROR(IF(INDEX('Coverage Indicators - Section D'!C$10:C$26,MATCH('Print View'!$A96,'Coverage Indicators - Section D'!$A$10:$A$26,0))&lt;&gt;0,INDEX('Coverage Indicators - Section D'!C$10:C$26,MATCH('Print View'!$A96,'Coverage Indicators - Section D'!$A$10:$A$26,0)),""),"")</f>
        <v/>
      </c>
      <c r="D96" s="275" t="str">
        <f>IFERROR(IF(INDEX('Coverage Indicators - Section D'!D$10:D$26,MATCH('Print View'!$A96,'Coverage Indicators - Section D'!$A$10:$A$26,0))&lt;&gt;0,INDEX('Coverage Indicators - Section D'!D$10:D$26,MATCH('Print View'!$A96,'Coverage Indicators - Section D'!$A$10:$A$26,0)),""),"")</f>
        <v/>
      </c>
      <c r="E96" s="275" t="str">
        <f>IFERROR(IF(INDEX('Coverage Indicators - Section D'!E$10:E$26,MATCH('Print View'!$A96,'Coverage Indicators - Section D'!$A$10:$A$26,0))&lt;&gt;0,INDEX('Coverage Indicators - Section D'!E$10:E$26,MATCH('Print View'!$A96,'Coverage Indicators - Section D'!$A$10:$A$26,0)),""),"")</f>
        <v/>
      </c>
      <c r="F96" s="275" t="str">
        <f>IFERROR(IF(INDEX('Coverage Indicators - Section D'!F$10:F$26,MATCH('Print View'!$A96,'Coverage Indicators - Section D'!$A$10:$A$26,0))&lt;&gt;0,INDEX('Coverage Indicators - Section D'!F$10:F$26,MATCH('Print View'!$A96,'Coverage Indicators - Section D'!$A$10:$A$26,0)),""),"")</f>
        <v/>
      </c>
      <c r="G96" s="275" t="str">
        <f>IFERROR(IF(INDEX('Coverage Indicators - Section D'!G$10:G$26,MATCH('Print View'!$A96,'Coverage Indicators - Section D'!$A$10:$A$26,0))&lt;&gt;0,INDEX('Coverage Indicators - Section D'!G$10:G$26,MATCH('Print View'!$A96,'Coverage Indicators - Section D'!$A$10:$A$26,0)),""),"")</f>
        <v/>
      </c>
      <c r="H96" s="275" t="str">
        <f>IFERROR(IF(INDEX('Coverage Indicators - Section D'!H$10:H$26,MATCH('Print View'!$A96,'Coverage Indicators - Section D'!$A$10:$A$26,0))&lt;&gt;0,INDEX('Coverage Indicators - Section D'!H$10:H$26,MATCH('Print View'!$A96,'Coverage Indicators - Section D'!$A$10:$A$26,0)),""),"")</f>
        <v/>
      </c>
      <c r="I96" s="275" t="str">
        <f>IFERROR(IF(INDEX('Coverage Indicators - Section D'!P$10:P$26,MATCH('Print View'!$A96,'Coverage Indicators - Section D'!$A$10:$A$26,0))&lt;&gt;0,INDEX('Coverage Indicators - Section D'!P$10:P$26,MATCH('Print View'!$A96,'Coverage Indicators - Section D'!$A$10:$A$26,0)),""),"")</f>
        <v/>
      </c>
      <c r="J96" s="275" t="str">
        <f>IFERROR(IF(INDEX('Coverage Indicators - Section D'!Q$10:Q$26,MATCH('Print View'!$A96,'Coverage Indicators - Section D'!$A$10:$A$26,0))&lt;&gt;0,INDEX('Coverage Indicators - Section D'!Q$10:Q$26,MATCH('Print View'!$A96,'Coverage Indicators - Section D'!$A$10:$A$26,0)),""),"")</f>
        <v/>
      </c>
      <c r="K96" s="275" t="str">
        <f>IFERROR(IF(INDEX('Coverage Indicators - Section D'!R$10:R$26,MATCH('Print View'!$A96,'Coverage Indicators - Section D'!$A$10:$A$26,0))&lt;&gt;0,INDEX('Coverage Indicators - Section D'!R$10:R$26,MATCH('Print View'!$A96,'Coverage Indicators - Section D'!$A$10:$A$26,0)),""),"")</f>
        <v/>
      </c>
      <c r="L96" s="275" t="str">
        <f>IFERROR(IF(INDEX('Coverage Indicators - Section D'!S$10:S$26,MATCH('Print View'!$A96,'Coverage Indicators - Section D'!$A$10:$A$26,0))&lt;&gt;0,INDEX('Coverage Indicators - Section D'!S$10:S$26,MATCH('Print View'!$A96,'Coverage Indicators - Section D'!$A$10:$A$26,0)),""),"")</f>
        <v/>
      </c>
      <c r="M96" s="275" t="str">
        <f>IFERROR(IF(INDEX('Coverage Indicators - Section D'!#REF!,MATCH('Print View'!$A96,'Coverage Indicators - Section D'!$A$10:$A$26,0))&lt;&gt;0,INDEX('Coverage Indicators - Section D'!#REF!,MATCH('Print View'!$A96,'Coverage Indicators - Section D'!$A$10:$A$26,0)),""),"")</f>
        <v/>
      </c>
      <c r="N96" s="275" t="str">
        <f>IFERROR(IF(INDEX('Coverage Indicators - Section D'!U$10:U$26,MATCH('Print View'!$A96,'Coverage Indicators - Section D'!$A$10:$A$26,0))&lt;&gt;0,INDEX('Coverage Indicators - Section D'!U$10:U$26,MATCH('Print View'!$A96,'Coverage Indicators - Section D'!$A$10:$A$26,0)),""),"")</f>
        <v/>
      </c>
      <c r="O96" s="275" t="str">
        <f>IFERROR(IF(INDEX('Coverage Indicators - Section D'!V$10:V$26,MATCH('Print View'!$A96,'Coverage Indicators - Section D'!$A$10:$A$26,0))&lt;&gt;0,INDEX('Coverage Indicators - Section D'!V$10:V$26,MATCH('Print View'!$A96,'Coverage Indicators - Section D'!$A$10:$A$26,0)),""),"")</f>
        <v/>
      </c>
      <c r="P96" s="276" t="str">
        <f t="array" ref="P96">IFERROR(IF(INDEX('Coverage Indicators - Section D'!E$30:E$121,MATCH('Print View'!$A96&amp;'Print View'!$Q$76,'Coverage Indicators - Section D'!$B$30:$B$121&amp;'Coverage Indicators - Section D'!$I$30:$I$121,0))&lt;&gt;0,INDEX('Coverage Indicators - Section D'!E$30:E$121,MATCH('Print View'!$A96&amp;'Print View'!$Q$76,'Coverage Indicators - Section D'!$B$30:$B$121&amp;'Coverage Indicators - Section D'!$I$30:$I$121,0)),""),"")</f>
        <v/>
      </c>
      <c r="Q96" s="277" t="str">
        <f t="array" ref="Q96">IFERROR(IF(INDEX('Coverage Indicators - Section D'!F$30:F$121,MATCH('Print View'!$A96&amp;'Print View'!$Q$76,'Coverage Indicators - Section D'!$B$30:$B$121&amp;'Coverage Indicators - Section D'!$I$30:$I$121,0))&lt;&gt;0,INDEX('Coverage Indicators - Section D'!F$30:F$121,MATCH('Print View'!$A96&amp;'Print View'!$Q$76,'Coverage Indicators - Section D'!$B$30:$B$121&amp;'Coverage Indicators - Section D'!$I$30:$I$121,0)),""),"")</f>
        <v/>
      </c>
      <c r="R96" s="277" t="str">
        <f t="array" ref="R96">IFERROR(IF(INDEX('Coverage Indicators - Section D'!G$30:G$121,MATCH('Print View'!$A96&amp;'Print View'!$Q$76,'Coverage Indicators - Section D'!$B$30:$B$121&amp;'Coverage Indicators - Section D'!$I$30:$I$121,0))&lt;&gt;0,INDEX('Coverage Indicators - Section D'!G$30:G$121,MATCH('Print View'!$A96&amp;'Print View'!$Q$76,'Coverage Indicators - Section D'!$B$30:$B$121&amp;'Coverage Indicators - Section D'!$I$30:$I$121,0)),""),"")</f>
        <v/>
      </c>
      <c r="S96" s="278" t="str">
        <f t="array" ref="S96">IFERROR(IF(INDEX('Coverage Indicators - Section D'!H$30:H$121,MATCH('Print View'!$A96&amp;'Print View'!$Q$76,'Coverage Indicators - Section D'!$B$30:$B$121&amp;'Coverage Indicators - Section D'!$I$30:$I$121,0))&lt;&gt;0,INDEX('Coverage Indicators - Section D'!H$30:H$121,MATCH('Print View'!$A96&amp;'Print View'!$Q$76,'Coverage Indicators - Section D'!$B$30:$B$121&amp;'Coverage Indicators - Section D'!$I$30:$I$121,0)),""),"")</f>
        <v/>
      </c>
      <c r="T96" s="279" t="str">
        <f t="array" ref="T96">IFERROR(IF(INDEX('Coverage Indicators - Section D'!E$30:E$121,MATCH('Print View'!$A96&amp;'Print View'!$U$76,'Coverage Indicators - Section D'!$B$30:$B$121&amp;'Coverage Indicators - Section D'!$I$30:$I$121,0))&lt;&gt;0,INDEX('Coverage Indicators - Section D'!E$30:E$121,MATCH('Print View'!$A96&amp;'Print View'!$U$76,'Coverage Indicators - Section D'!$B$30:$B$121&amp;'Coverage Indicators - Section D'!$I$30:$I$121,0)),""),"")</f>
        <v/>
      </c>
      <c r="U96" s="277" t="str">
        <f t="array" ref="U96">IFERROR(IF(INDEX('Coverage Indicators - Section D'!F$30:F$121,MATCH('Print View'!$A96&amp;'Print View'!$U$76,'Coverage Indicators - Section D'!$B$30:$B$121&amp;'Coverage Indicators - Section D'!$I$30:$I$121,0))&lt;&gt;0,INDEX('Coverage Indicators - Section D'!F$30:F$121,MATCH('Print View'!$A96&amp;'Print View'!$U$76,'Coverage Indicators - Section D'!$B$30:$B$121&amp;'Coverage Indicators - Section D'!$I$30:$I$121,0)),""),"")</f>
        <v/>
      </c>
      <c r="V96" s="277" t="str">
        <f t="array" ref="V96">IFERROR(IF(INDEX('Coverage Indicators - Section D'!G$30:G$121,MATCH('Print View'!$A96&amp;'Print View'!$U$76,'Coverage Indicators - Section D'!$B$30:$B$121&amp;'Coverage Indicators - Section D'!$I$30:$I$121,0))&lt;&gt;0,INDEX('Coverage Indicators - Section D'!G$30:G$121,MATCH('Print View'!$A96&amp;'Print View'!$U$76,'Coverage Indicators - Section D'!$B$30:$B$121&amp;'Coverage Indicators - Section D'!$I$30:$I$121,0)),""),"")</f>
        <v/>
      </c>
      <c r="W96" s="278" t="str">
        <f t="array" ref="W96">IFERROR(IF(INDEX('Coverage Indicators - Section D'!H$30:H$121,MATCH('Print View'!$A96&amp;'Print View'!$U$76,'Coverage Indicators - Section D'!$B$30:$B$121&amp;'Coverage Indicators - Section D'!$I$30:$I$121,0))&lt;&gt;0,INDEX('Coverage Indicators - Section D'!H$30:H$121,MATCH('Print View'!$A96&amp;'Print View'!$U$76,'Coverage Indicators - Section D'!$B$30:$B$121&amp;'Coverage Indicators - Section D'!$I$30:$I$121,0)),""),"")</f>
        <v/>
      </c>
      <c r="X96" s="280"/>
      <c r="Y96" s="281"/>
      <c r="Z96" s="281"/>
      <c r="AA96" s="282"/>
      <c r="AB96" s="280"/>
      <c r="AC96" s="281"/>
      <c r="AD96" s="281"/>
      <c r="AE96" s="282"/>
      <c r="AF96" s="280"/>
      <c r="AG96" s="281"/>
      <c r="AH96" s="283"/>
      <c r="AI96" s="282"/>
      <c r="AJ96" s="284" t="str">
        <f>IFERROR(IF(INDEX('Coverage Indicators - Section D'!W$10:W$26,MATCH('Print View'!$A96,'Coverage Indicators - Section D'!$A$10:$A$26,0))&lt;&gt;0,INDEX('Coverage Indicators - Section D'!W$10:W$26,MATCH('Print View'!$A96,'Coverage Indicators - Section D'!$A$10:$A$26,0)),""),"")</f>
        <v/>
      </c>
    </row>
    <row r="97" spans="1:36" s="203" customFormat="1" ht="23.15" x14ac:dyDescent="0.45">
      <c r="A97" s="219">
        <v>19</v>
      </c>
      <c r="B97" s="193" t="str">
        <f>IFERROR(IF(INDEX('Coverage Indicators - Section D'!B$10:B$26,MATCH('Print View'!$A97,'Coverage Indicators - Section D'!$A$10:$A$26,0))&lt;&gt;0,INDEX('Coverage Indicators - Section D'!B$10:B$26,MATCH('Print View'!$A97,'Coverage Indicators - Section D'!$A$10:$A$26,0)),""),"")</f>
        <v/>
      </c>
      <c r="C97" s="193" t="str">
        <f>IFERROR(IF(INDEX('Coverage Indicators - Section D'!C$10:C$26,MATCH('Print View'!$A97,'Coverage Indicators - Section D'!$A$10:$A$26,0))&lt;&gt;0,INDEX('Coverage Indicators - Section D'!C$10:C$26,MATCH('Print View'!$A97,'Coverage Indicators - Section D'!$A$10:$A$26,0)),""),"")</f>
        <v/>
      </c>
      <c r="D97" s="193" t="str">
        <f>IFERROR(IF(INDEX('Coverage Indicators - Section D'!D$10:D$26,MATCH('Print View'!$A97,'Coverage Indicators - Section D'!$A$10:$A$26,0))&lt;&gt;0,INDEX('Coverage Indicators - Section D'!D$10:D$26,MATCH('Print View'!$A97,'Coverage Indicators - Section D'!$A$10:$A$26,0)),""),"")</f>
        <v/>
      </c>
      <c r="E97" s="193" t="str">
        <f>IFERROR(IF(INDEX('Coverage Indicators - Section D'!E$10:E$26,MATCH('Print View'!$A97,'Coverage Indicators - Section D'!$A$10:$A$26,0))&lt;&gt;0,INDEX('Coverage Indicators - Section D'!E$10:E$26,MATCH('Print View'!$A97,'Coverage Indicators - Section D'!$A$10:$A$26,0)),""),"")</f>
        <v/>
      </c>
      <c r="F97" s="193" t="str">
        <f>IFERROR(IF(INDEX('Coverage Indicators - Section D'!F$10:F$26,MATCH('Print View'!$A97,'Coverage Indicators - Section D'!$A$10:$A$26,0))&lt;&gt;0,INDEX('Coverage Indicators - Section D'!F$10:F$26,MATCH('Print View'!$A97,'Coverage Indicators - Section D'!$A$10:$A$26,0)),""),"")</f>
        <v/>
      </c>
      <c r="G97" s="193" t="str">
        <f>IFERROR(IF(INDEX('Coverage Indicators - Section D'!G$10:G$26,MATCH('Print View'!$A97,'Coverage Indicators - Section D'!$A$10:$A$26,0))&lt;&gt;0,INDEX('Coverage Indicators - Section D'!G$10:G$26,MATCH('Print View'!$A97,'Coverage Indicators - Section D'!$A$10:$A$26,0)),""),"")</f>
        <v/>
      </c>
      <c r="H97" s="193" t="str">
        <f>IFERROR(IF(INDEX('Coverage Indicators - Section D'!H$10:H$26,MATCH('Print View'!$A97,'Coverage Indicators - Section D'!$A$10:$A$26,0))&lt;&gt;0,INDEX('Coverage Indicators - Section D'!H$10:H$26,MATCH('Print View'!$A97,'Coverage Indicators - Section D'!$A$10:$A$26,0)),""),"")</f>
        <v/>
      </c>
      <c r="I97" s="193" t="str">
        <f>IFERROR(IF(INDEX('Coverage Indicators - Section D'!P$10:P$26,MATCH('Print View'!$A97,'Coverage Indicators - Section D'!$A$10:$A$26,0))&lt;&gt;0,INDEX('Coverage Indicators - Section D'!P$10:P$26,MATCH('Print View'!$A97,'Coverage Indicators - Section D'!$A$10:$A$26,0)),""),"")</f>
        <v/>
      </c>
      <c r="J97" s="193" t="str">
        <f>IFERROR(IF(INDEX('Coverage Indicators - Section D'!Q$10:Q$26,MATCH('Print View'!$A97,'Coverage Indicators - Section D'!$A$10:$A$26,0))&lt;&gt;0,INDEX('Coverage Indicators - Section D'!Q$10:Q$26,MATCH('Print View'!$A97,'Coverage Indicators - Section D'!$A$10:$A$26,0)),""),"")</f>
        <v/>
      </c>
      <c r="K97" s="193" t="str">
        <f>IFERROR(IF(INDEX('Coverage Indicators - Section D'!R$10:R$26,MATCH('Print View'!$A97,'Coverage Indicators - Section D'!$A$10:$A$26,0))&lt;&gt;0,INDEX('Coverage Indicators - Section D'!R$10:R$26,MATCH('Print View'!$A97,'Coverage Indicators - Section D'!$A$10:$A$26,0)),""),"")</f>
        <v/>
      </c>
      <c r="L97" s="193" t="str">
        <f>IFERROR(IF(INDEX('Coverage Indicators - Section D'!S$10:S$26,MATCH('Print View'!$A97,'Coverage Indicators - Section D'!$A$10:$A$26,0))&lt;&gt;0,INDEX('Coverage Indicators - Section D'!S$10:S$26,MATCH('Print View'!$A97,'Coverage Indicators - Section D'!$A$10:$A$26,0)),""),"")</f>
        <v/>
      </c>
      <c r="M97" s="193" t="str">
        <f>IFERROR(IF(INDEX('Coverage Indicators - Section D'!#REF!,MATCH('Print View'!$A97,'Coverage Indicators - Section D'!$A$10:$A$26,0))&lt;&gt;0,INDEX('Coverage Indicators - Section D'!#REF!,MATCH('Print View'!$A97,'Coverage Indicators - Section D'!$A$10:$A$26,0)),""),"")</f>
        <v/>
      </c>
      <c r="N97" s="193" t="str">
        <f>IFERROR(IF(INDEX('Coverage Indicators - Section D'!U$10:U$26,MATCH('Print View'!$A97,'Coverage Indicators - Section D'!$A$10:$A$26,0))&lt;&gt;0,INDEX('Coverage Indicators - Section D'!U$10:U$26,MATCH('Print View'!$A97,'Coverage Indicators - Section D'!$A$10:$A$26,0)),""),"")</f>
        <v/>
      </c>
      <c r="O97" s="193" t="str">
        <f>IFERROR(IF(INDEX('Coverage Indicators - Section D'!V$10:V$26,MATCH('Print View'!$A97,'Coverage Indicators - Section D'!$A$10:$A$26,0))&lt;&gt;0,INDEX('Coverage Indicators - Section D'!V$10:V$26,MATCH('Print View'!$A97,'Coverage Indicators - Section D'!$A$10:$A$26,0)),""),"")</f>
        <v/>
      </c>
      <c r="P97" s="212" t="str">
        <f t="array" ref="P97">IFERROR(IF(INDEX('Coverage Indicators - Section D'!E$30:E$121,MATCH('Print View'!$A97&amp;'Print View'!$Q$76,'Coverage Indicators - Section D'!$B$30:$B$121&amp;'Coverage Indicators - Section D'!$I$30:$I$121,0))&lt;&gt;0,INDEX('Coverage Indicators - Section D'!E$30:E$121,MATCH('Print View'!$A97&amp;'Print View'!$Q$76,'Coverage Indicators - Section D'!$B$30:$B$121&amp;'Coverage Indicators - Section D'!$I$30:$I$121,0)),""),"")</f>
        <v/>
      </c>
      <c r="Q97" s="199" t="str">
        <f t="array" ref="Q97">IFERROR(IF(INDEX('Coverage Indicators - Section D'!F$30:F$121,MATCH('Print View'!$A97&amp;'Print View'!$Q$76,'Coverage Indicators - Section D'!$B$30:$B$121&amp;'Coverage Indicators - Section D'!$I$30:$I$121,0))&lt;&gt;0,INDEX('Coverage Indicators - Section D'!F$30:F$121,MATCH('Print View'!$A97&amp;'Print View'!$Q$76,'Coverage Indicators - Section D'!$B$30:$B$121&amp;'Coverage Indicators - Section D'!$I$30:$I$121,0)),""),"")</f>
        <v/>
      </c>
      <c r="R97" s="199" t="str">
        <f t="array" ref="R97">IFERROR(IF(INDEX('Coverage Indicators - Section D'!G$30:G$121,MATCH('Print View'!$A97&amp;'Print View'!$Q$76,'Coverage Indicators - Section D'!$B$30:$B$121&amp;'Coverage Indicators - Section D'!$I$30:$I$121,0))&lt;&gt;0,INDEX('Coverage Indicators - Section D'!G$30:G$121,MATCH('Print View'!$A97&amp;'Print View'!$Q$76,'Coverage Indicators - Section D'!$B$30:$B$121&amp;'Coverage Indicators - Section D'!$I$30:$I$121,0)),""),"")</f>
        <v/>
      </c>
      <c r="S97" s="201" t="str">
        <f t="array" ref="S97">IFERROR(IF(INDEX('Coverage Indicators - Section D'!H$30:H$121,MATCH('Print View'!$A97&amp;'Print View'!$Q$76,'Coverage Indicators - Section D'!$B$30:$B$121&amp;'Coverage Indicators - Section D'!$I$30:$I$121,0))&lt;&gt;0,INDEX('Coverage Indicators - Section D'!H$30:H$121,MATCH('Print View'!$A97&amp;'Print View'!$Q$76,'Coverage Indicators - Section D'!$B$30:$B$121&amp;'Coverage Indicators - Section D'!$I$30:$I$121,0)),""),"")</f>
        <v/>
      </c>
      <c r="T97" s="198" t="str">
        <f t="array" ref="T97">IFERROR(IF(INDEX('Coverage Indicators - Section D'!E$30:E$121,MATCH('Print View'!$A97&amp;'Print View'!$U$76,'Coverage Indicators - Section D'!$B$30:$B$121&amp;'Coverage Indicators - Section D'!$I$30:$I$121,0))&lt;&gt;0,INDEX('Coverage Indicators - Section D'!E$30:E$121,MATCH('Print View'!$A97&amp;'Print View'!$U$76,'Coverage Indicators - Section D'!$B$30:$B$121&amp;'Coverage Indicators - Section D'!$I$30:$I$121,0)),""),"")</f>
        <v/>
      </c>
      <c r="U97" s="199" t="str">
        <f t="array" ref="U97">IFERROR(IF(INDEX('Coverage Indicators - Section D'!F$30:F$121,MATCH('Print View'!$A97&amp;'Print View'!$U$76,'Coverage Indicators - Section D'!$B$30:$B$121&amp;'Coverage Indicators - Section D'!$I$30:$I$121,0))&lt;&gt;0,INDEX('Coverage Indicators - Section D'!F$30:F$121,MATCH('Print View'!$A97&amp;'Print View'!$U$76,'Coverage Indicators - Section D'!$B$30:$B$121&amp;'Coverage Indicators - Section D'!$I$30:$I$121,0)),""),"")</f>
        <v/>
      </c>
      <c r="V97" s="199" t="str">
        <f t="array" ref="V97">IFERROR(IF(INDEX('Coverage Indicators - Section D'!G$30:G$121,MATCH('Print View'!$A97&amp;'Print View'!$U$76,'Coverage Indicators - Section D'!$B$30:$B$121&amp;'Coverage Indicators - Section D'!$I$30:$I$121,0))&lt;&gt;0,INDEX('Coverage Indicators - Section D'!G$30:G$121,MATCH('Print View'!$A97&amp;'Print View'!$U$76,'Coverage Indicators - Section D'!$B$30:$B$121&amp;'Coverage Indicators - Section D'!$I$30:$I$121,0)),""),"")</f>
        <v/>
      </c>
      <c r="W97" s="201" t="str">
        <f t="array" ref="W97">IFERROR(IF(INDEX('Coverage Indicators - Section D'!H$30:H$121,MATCH('Print View'!$A97&amp;'Print View'!$U$76,'Coverage Indicators - Section D'!$B$30:$B$121&amp;'Coverage Indicators - Section D'!$I$30:$I$121,0))&lt;&gt;0,INDEX('Coverage Indicators - Section D'!H$30:H$121,MATCH('Print View'!$A97&amp;'Print View'!$U$76,'Coverage Indicators - Section D'!$B$30:$B$121&amp;'Coverage Indicators - Section D'!$I$30:$I$121,0)),""),"")</f>
        <v/>
      </c>
      <c r="X97" s="197"/>
      <c r="Y97" s="195"/>
      <c r="Z97" s="195"/>
      <c r="AA97" s="196"/>
      <c r="AB97" s="197"/>
      <c r="AC97" s="195"/>
      <c r="AD97" s="195"/>
      <c r="AE97" s="196"/>
      <c r="AF97" s="197"/>
      <c r="AG97" s="195"/>
      <c r="AH97" s="204"/>
      <c r="AI97" s="196"/>
      <c r="AJ97" s="202" t="str">
        <f>IFERROR(IF(INDEX('Coverage Indicators - Section D'!W$10:W$26,MATCH('Print View'!$A97,'Coverage Indicators - Section D'!$A$10:$A$26,0))&lt;&gt;0,INDEX('Coverage Indicators - Section D'!W$10:W$26,MATCH('Print View'!$A97,'Coverage Indicators - Section D'!$A$10:$A$26,0)),""),"")</f>
        <v/>
      </c>
    </row>
    <row r="98" spans="1:36" s="203" customFormat="1" ht="23.15" x14ac:dyDescent="0.45">
      <c r="A98" s="219">
        <v>20</v>
      </c>
      <c r="B98" s="275" t="str">
        <f>IFERROR(IF(INDEX('Coverage Indicators - Section D'!B$10:B$26,MATCH('Print View'!$A98,'Coverage Indicators - Section D'!$A$10:$A$26,0))&lt;&gt;0,INDEX('Coverage Indicators - Section D'!B$10:B$26,MATCH('Print View'!$A98,'Coverage Indicators - Section D'!$A$10:$A$26,0)),""),"")</f>
        <v/>
      </c>
      <c r="C98" s="275" t="str">
        <f>IFERROR(IF(INDEX('Coverage Indicators - Section D'!C$10:C$26,MATCH('Print View'!$A98,'Coverage Indicators - Section D'!$A$10:$A$26,0))&lt;&gt;0,INDEX('Coverage Indicators - Section D'!C$10:C$26,MATCH('Print View'!$A98,'Coverage Indicators - Section D'!$A$10:$A$26,0)),""),"")</f>
        <v/>
      </c>
      <c r="D98" s="275" t="str">
        <f>IFERROR(IF(INDEX('Coverage Indicators - Section D'!D$10:D$26,MATCH('Print View'!$A98,'Coverage Indicators - Section D'!$A$10:$A$26,0))&lt;&gt;0,INDEX('Coverage Indicators - Section D'!D$10:D$26,MATCH('Print View'!$A98,'Coverage Indicators - Section D'!$A$10:$A$26,0)),""),"")</f>
        <v/>
      </c>
      <c r="E98" s="275" t="str">
        <f>IFERROR(IF(INDEX('Coverage Indicators - Section D'!E$10:E$26,MATCH('Print View'!$A98,'Coverage Indicators - Section D'!$A$10:$A$26,0))&lt;&gt;0,INDEX('Coverage Indicators - Section D'!E$10:E$26,MATCH('Print View'!$A98,'Coverage Indicators - Section D'!$A$10:$A$26,0)),""),"")</f>
        <v/>
      </c>
      <c r="F98" s="275" t="str">
        <f>IFERROR(IF(INDEX('Coverage Indicators - Section D'!F$10:F$26,MATCH('Print View'!$A98,'Coverage Indicators - Section D'!$A$10:$A$26,0))&lt;&gt;0,INDEX('Coverage Indicators - Section D'!F$10:F$26,MATCH('Print View'!$A98,'Coverage Indicators - Section D'!$A$10:$A$26,0)),""),"")</f>
        <v/>
      </c>
      <c r="G98" s="275" t="str">
        <f>IFERROR(IF(INDEX('Coverage Indicators - Section D'!G$10:G$26,MATCH('Print View'!$A98,'Coverage Indicators - Section D'!$A$10:$A$26,0))&lt;&gt;0,INDEX('Coverage Indicators - Section D'!G$10:G$26,MATCH('Print View'!$A98,'Coverage Indicators - Section D'!$A$10:$A$26,0)),""),"")</f>
        <v/>
      </c>
      <c r="H98" s="275" t="str">
        <f>IFERROR(IF(INDEX('Coverage Indicators - Section D'!H$10:H$26,MATCH('Print View'!$A98,'Coverage Indicators - Section D'!$A$10:$A$26,0))&lt;&gt;0,INDEX('Coverage Indicators - Section D'!H$10:H$26,MATCH('Print View'!$A98,'Coverage Indicators - Section D'!$A$10:$A$26,0)),""),"")</f>
        <v/>
      </c>
      <c r="I98" s="275" t="str">
        <f>IFERROR(IF(INDEX('Coverage Indicators - Section D'!P$10:P$26,MATCH('Print View'!$A98,'Coverage Indicators - Section D'!$A$10:$A$26,0))&lt;&gt;0,INDEX('Coverage Indicators - Section D'!P$10:P$26,MATCH('Print View'!$A98,'Coverage Indicators - Section D'!$A$10:$A$26,0)),""),"")</f>
        <v/>
      </c>
      <c r="J98" s="275" t="str">
        <f>IFERROR(IF(INDEX('Coverage Indicators - Section D'!Q$10:Q$26,MATCH('Print View'!$A98,'Coverage Indicators - Section D'!$A$10:$A$26,0))&lt;&gt;0,INDEX('Coverage Indicators - Section D'!Q$10:Q$26,MATCH('Print View'!$A98,'Coverage Indicators - Section D'!$A$10:$A$26,0)),""),"")</f>
        <v/>
      </c>
      <c r="K98" s="275" t="str">
        <f>IFERROR(IF(INDEX('Coverage Indicators - Section D'!R$10:R$26,MATCH('Print View'!$A98,'Coverage Indicators - Section D'!$A$10:$A$26,0))&lt;&gt;0,INDEX('Coverage Indicators - Section D'!R$10:R$26,MATCH('Print View'!$A98,'Coverage Indicators - Section D'!$A$10:$A$26,0)),""),"")</f>
        <v/>
      </c>
      <c r="L98" s="275" t="str">
        <f>IFERROR(IF(INDEX('Coverage Indicators - Section D'!S$10:S$26,MATCH('Print View'!$A98,'Coverage Indicators - Section D'!$A$10:$A$26,0))&lt;&gt;0,INDEX('Coverage Indicators - Section D'!S$10:S$26,MATCH('Print View'!$A98,'Coverage Indicators - Section D'!$A$10:$A$26,0)),""),"")</f>
        <v/>
      </c>
      <c r="M98" s="275" t="str">
        <f>IFERROR(IF(INDEX('Coverage Indicators - Section D'!#REF!,MATCH('Print View'!$A98,'Coverage Indicators - Section D'!$A$10:$A$26,0))&lt;&gt;0,INDEX('Coverage Indicators - Section D'!#REF!,MATCH('Print View'!$A98,'Coverage Indicators - Section D'!$A$10:$A$26,0)),""),"")</f>
        <v/>
      </c>
      <c r="N98" s="275" t="str">
        <f>IFERROR(IF(INDEX('Coverage Indicators - Section D'!U$10:U$26,MATCH('Print View'!$A98,'Coverage Indicators - Section D'!$A$10:$A$26,0))&lt;&gt;0,INDEX('Coverage Indicators - Section D'!U$10:U$26,MATCH('Print View'!$A98,'Coverage Indicators - Section D'!$A$10:$A$26,0)),""),"")</f>
        <v/>
      </c>
      <c r="O98" s="275" t="str">
        <f>IFERROR(IF(INDEX('Coverage Indicators - Section D'!V$10:V$26,MATCH('Print View'!$A98,'Coverage Indicators - Section D'!$A$10:$A$26,0))&lt;&gt;0,INDEX('Coverage Indicators - Section D'!V$10:V$26,MATCH('Print View'!$A98,'Coverage Indicators - Section D'!$A$10:$A$26,0)),""),"")</f>
        <v/>
      </c>
      <c r="P98" s="276" t="str">
        <f t="array" ref="P98">IFERROR(IF(INDEX('Coverage Indicators - Section D'!E$30:E$121,MATCH('Print View'!$A98&amp;'Print View'!$Q$76,'Coverage Indicators - Section D'!$B$30:$B$121&amp;'Coverage Indicators - Section D'!$I$30:$I$121,0))&lt;&gt;0,INDEX('Coverage Indicators - Section D'!E$30:E$121,MATCH('Print View'!$A98&amp;'Print View'!$Q$76,'Coverage Indicators - Section D'!$B$30:$B$121&amp;'Coverage Indicators - Section D'!$I$30:$I$121,0)),""),"")</f>
        <v/>
      </c>
      <c r="Q98" s="277" t="str">
        <f t="array" ref="Q98">IFERROR(IF(INDEX('Coverage Indicators - Section D'!F$30:F$121,MATCH('Print View'!$A98&amp;'Print View'!$Q$76,'Coverage Indicators - Section D'!$B$30:$B$121&amp;'Coverage Indicators - Section D'!$I$30:$I$121,0))&lt;&gt;0,INDEX('Coverage Indicators - Section D'!F$30:F$121,MATCH('Print View'!$A98&amp;'Print View'!$Q$76,'Coverage Indicators - Section D'!$B$30:$B$121&amp;'Coverage Indicators - Section D'!$I$30:$I$121,0)),""),"")</f>
        <v/>
      </c>
      <c r="R98" s="277" t="str">
        <f t="array" ref="R98">IFERROR(IF(INDEX('Coverage Indicators - Section D'!G$30:G$121,MATCH('Print View'!$A98&amp;'Print View'!$Q$76,'Coverage Indicators - Section D'!$B$30:$B$121&amp;'Coverage Indicators - Section D'!$I$30:$I$121,0))&lt;&gt;0,INDEX('Coverage Indicators - Section D'!G$30:G$121,MATCH('Print View'!$A98&amp;'Print View'!$Q$76,'Coverage Indicators - Section D'!$B$30:$B$121&amp;'Coverage Indicators - Section D'!$I$30:$I$121,0)),""),"")</f>
        <v/>
      </c>
      <c r="S98" s="278" t="str">
        <f t="array" ref="S98">IFERROR(IF(INDEX('Coverage Indicators - Section D'!H$30:H$121,MATCH('Print View'!$A98&amp;'Print View'!$Q$76,'Coverage Indicators - Section D'!$B$30:$B$121&amp;'Coverage Indicators - Section D'!$I$30:$I$121,0))&lt;&gt;0,INDEX('Coverage Indicators - Section D'!H$30:H$121,MATCH('Print View'!$A98&amp;'Print View'!$Q$76,'Coverage Indicators - Section D'!$B$30:$B$121&amp;'Coverage Indicators - Section D'!$I$30:$I$121,0)),""),"")</f>
        <v/>
      </c>
      <c r="T98" s="279" t="str">
        <f t="array" ref="T98">IFERROR(IF(INDEX('Coverage Indicators - Section D'!E$30:E$121,MATCH('Print View'!$A98&amp;'Print View'!$U$76,'Coverage Indicators - Section D'!$B$30:$B$121&amp;'Coverage Indicators - Section D'!$I$30:$I$121,0))&lt;&gt;0,INDEX('Coverage Indicators - Section D'!E$30:E$121,MATCH('Print View'!$A98&amp;'Print View'!$U$76,'Coverage Indicators - Section D'!$B$30:$B$121&amp;'Coverage Indicators - Section D'!$I$30:$I$121,0)),""),"")</f>
        <v/>
      </c>
      <c r="U98" s="277" t="str">
        <f t="array" ref="U98">IFERROR(IF(INDEX('Coverage Indicators - Section D'!F$30:F$121,MATCH('Print View'!$A98&amp;'Print View'!$U$76,'Coverage Indicators - Section D'!$B$30:$B$121&amp;'Coverage Indicators - Section D'!$I$30:$I$121,0))&lt;&gt;0,INDEX('Coverage Indicators - Section D'!F$30:F$121,MATCH('Print View'!$A98&amp;'Print View'!$U$76,'Coverage Indicators - Section D'!$B$30:$B$121&amp;'Coverage Indicators - Section D'!$I$30:$I$121,0)),""),"")</f>
        <v/>
      </c>
      <c r="V98" s="277" t="str">
        <f t="array" ref="V98">IFERROR(IF(INDEX('Coverage Indicators - Section D'!G$30:G$121,MATCH('Print View'!$A98&amp;'Print View'!$U$76,'Coverage Indicators - Section D'!$B$30:$B$121&amp;'Coverage Indicators - Section D'!$I$30:$I$121,0))&lt;&gt;0,INDEX('Coverage Indicators - Section D'!G$30:G$121,MATCH('Print View'!$A98&amp;'Print View'!$U$76,'Coverage Indicators - Section D'!$B$30:$B$121&amp;'Coverage Indicators - Section D'!$I$30:$I$121,0)),""),"")</f>
        <v/>
      </c>
      <c r="W98" s="278" t="str">
        <f t="array" ref="W98">IFERROR(IF(INDEX('Coverage Indicators - Section D'!H$30:H$121,MATCH('Print View'!$A98&amp;'Print View'!$U$76,'Coverage Indicators - Section D'!$B$30:$B$121&amp;'Coverage Indicators - Section D'!$I$30:$I$121,0))&lt;&gt;0,INDEX('Coverage Indicators - Section D'!H$30:H$121,MATCH('Print View'!$A98&amp;'Print View'!$U$76,'Coverage Indicators - Section D'!$B$30:$B$121&amp;'Coverage Indicators - Section D'!$I$30:$I$121,0)),""),"")</f>
        <v/>
      </c>
      <c r="X98" s="280"/>
      <c r="Y98" s="281"/>
      <c r="Z98" s="281"/>
      <c r="AA98" s="282"/>
      <c r="AB98" s="280"/>
      <c r="AC98" s="281"/>
      <c r="AD98" s="281"/>
      <c r="AE98" s="282"/>
      <c r="AF98" s="280"/>
      <c r="AG98" s="281"/>
      <c r="AH98" s="283"/>
      <c r="AI98" s="282"/>
      <c r="AJ98" s="284" t="str">
        <f>IFERROR(IF(INDEX('Coverage Indicators - Section D'!W$10:W$26,MATCH('Print View'!$A98,'Coverage Indicators - Section D'!$A$10:$A$26,0))&lt;&gt;0,INDEX('Coverage Indicators - Section D'!W$10:W$26,MATCH('Print View'!$A98,'Coverage Indicators - Section D'!$A$10:$A$26,0)),""),"")</f>
        <v/>
      </c>
    </row>
    <row r="99" spans="1:36" s="203" customFormat="1" ht="23.15" x14ac:dyDescent="0.45">
      <c r="A99" s="218">
        <v>21</v>
      </c>
      <c r="B99" s="193" t="str">
        <f>IFERROR(IF(INDEX('Coverage Indicators - Section D'!B$10:B$26,MATCH('Print View'!$A99,'Coverage Indicators - Section D'!$A$10:$A$26,0))&lt;&gt;0,INDEX('Coverage Indicators - Section D'!B$10:B$26,MATCH('Print View'!$A99,'Coverage Indicators - Section D'!$A$10:$A$26,0)),""),"")</f>
        <v/>
      </c>
      <c r="C99" s="193" t="str">
        <f>IFERROR(IF(INDEX('Coverage Indicators - Section D'!C$10:C$26,MATCH('Print View'!$A99,'Coverage Indicators - Section D'!$A$10:$A$26,0))&lt;&gt;0,INDEX('Coverage Indicators - Section D'!C$10:C$26,MATCH('Print View'!$A99,'Coverage Indicators - Section D'!$A$10:$A$26,0)),""),"")</f>
        <v/>
      </c>
      <c r="D99" s="193" t="str">
        <f>IFERROR(IF(INDEX('Coverage Indicators - Section D'!D$10:D$26,MATCH('Print View'!$A99,'Coverage Indicators - Section D'!$A$10:$A$26,0))&lt;&gt;0,INDEX('Coverage Indicators - Section D'!D$10:D$26,MATCH('Print View'!$A99,'Coverage Indicators - Section D'!$A$10:$A$26,0)),""),"")</f>
        <v/>
      </c>
      <c r="E99" s="193" t="str">
        <f>IFERROR(IF(INDEX('Coverage Indicators - Section D'!E$10:E$26,MATCH('Print View'!$A99,'Coverage Indicators - Section D'!$A$10:$A$26,0))&lt;&gt;0,INDEX('Coverage Indicators - Section D'!E$10:E$26,MATCH('Print View'!$A99,'Coverage Indicators - Section D'!$A$10:$A$26,0)),""),"")</f>
        <v/>
      </c>
      <c r="F99" s="193" t="str">
        <f>IFERROR(IF(INDEX('Coverage Indicators - Section D'!F$10:F$26,MATCH('Print View'!$A99,'Coverage Indicators - Section D'!$A$10:$A$26,0))&lt;&gt;0,INDEX('Coverage Indicators - Section D'!F$10:F$26,MATCH('Print View'!$A99,'Coverage Indicators - Section D'!$A$10:$A$26,0)),""),"")</f>
        <v/>
      </c>
      <c r="G99" s="193" t="str">
        <f>IFERROR(IF(INDEX('Coverage Indicators - Section D'!G$10:G$26,MATCH('Print View'!$A99,'Coverage Indicators - Section D'!$A$10:$A$26,0))&lt;&gt;0,INDEX('Coverage Indicators - Section D'!G$10:G$26,MATCH('Print View'!$A99,'Coverage Indicators - Section D'!$A$10:$A$26,0)),""),"")</f>
        <v/>
      </c>
      <c r="H99" s="193" t="str">
        <f>IFERROR(IF(INDEX('Coverage Indicators - Section D'!H$10:H$26,MATCH('Print View'!$A99,'Coverage Indicators - Section D'!$A$10:$A$26,0))&lt;&gt;0,INDEX('Coverage Indicators - Section D'!H$10:H$26,MATCH('Print View'!$A99,'Coverage Indicators - Section D'!$A$10:$A$26,0)),""),"")</f>
        <v/>
      </c>
      <c r="I99" s="193" t="str">
        <f>IFERROR(IF(INDEX('Coverage Indicators - Section D'!P$10:P$26,MATCH('Print View'!$A99,'Coverage Indicators - Section D'!$A$10:$A$26,0))&lt;&gt;0,INDEX('Coverage Indicators - Section D'!P$10:P$26,MATCH('Print View'!$A99,'Coverage Indicators - Section D'!$A$10:$A$26,0)),""),"")</f>
        <v/>
      </c>
      <c r="J99" s="193" t="str">
        <f>IFERROR(IF(INDEX('Coverage Indicators - Section D'!Q$10:Q$26,MATCH('Print View'!$A99,'Coverage Indicators - Section D'!$A$10:$A$26,0))&lt;&gt;0,INDEX('Coverage Indicators - Section D'!Q$10:Q$26,MATCH('Print View'!$A99,'Coverage Indicators - Section D'!$A$10:$A$26,0)),""),"")</f>
        <v/>
      </c>
      <c r="K99" s="193" t="str">
        <f>IFERROR(IF(INDEX('Coverage Indicators - Section D'!R$10:R$26,MATCH('Print View'!$A99,'Coverage Indicators - Section D'!$A$10:$A$26,0))&lt;&gt;0,INDEX('Coverage Indicators - Section D'!R$10:R$26,MATCH('Print View'!$A99,'Coverage Indicators - Section D'!$A$10:$A$26,0)),""),"")</f>
        <v/>
      </c>
      <c r="L99" s="193" t="str">
        <f>IFERROR(IF(INDEX('Coverage Indicators - Section D'!S$10:S$26,MATCH('Print View'!$A99,'Coverage Indicators - Section D'!$A$10:$A$26,0))&lt;&gt;0,INDEX('Coverage Indicators - Section D'!S$10:S$26,MATCH('Print View'!$A99,'Coverage Indicators - Section D'!$A$10:$A$26,0)),""),"")</f>
        <v/>
      </c>
      <c r="M99" s="193" t="str">
        <f>IFERROR(IF(INDEX('Coverage Indicators - Section D'!#REF!,MATCH('Print View'!$A99,'Coverage Indicators - Section D'!$A$10:$A$26,0))&lt;&gt;0,INDEX('Coverage Indicators - Section D'!#REF!,MATCH('Print View'!$A99,'Coverage Indicators - Section D'!$A$10:$A$26,0)),""),"")</f>
        <v/>
      </c>
      <c r="N99" s="193" t="str">
        <f>IFERROR(IF(INDEX('Coverage Indicators - Section D'!U$10:U$26,MATCH('Print View'!$A99,'Coverage Indicators - Section D'!$A$10:$A$26,0))&lt;&gt;0,INDEX('Coverage Indicators - Section D'!U$10:U$26,MATCH('Print View'!$A99,'Coverage Indicators - Section D'!$A$10:$A$26,0)),""),"")</f>
        <v/>
      </c>
      <c r="O99" s="193" t="str">
        <f>IFERROR(IF(INDEX('Coverage Indicators - Section D'!V$10:V$26,MATCH('Print View'!$A99,'Coverage Indicators - Section D'!$A$10:$A$26,0))&lt;&gt;0,INDEX('Coverage Indicators - Section D'!V$10:V$26,MATCH('Print View'!$A99,'Coverage Indicators - Section D'!$A$10:$A$26,0)),""),"")</f>
        <v/>
      </c>
      <c r="P99" s="212" t="str">
        <f t="array" ref="P99">IFERROR(IF(INDEX('Coverage Indicators - Section D'!E$30:E$121,MATCH('Print View'!$A99&amp;'Print View'!$Q$76,'Coverage Indicators - Section D'!$B$30:$B$121&amp;'Coverage Indicators - Section D'!$I$30:$I$121,0))&lt;&gt;0,INDEX('Coverage Indicators - Section D'!E$30:E$121,MATCH('Print View'!$A99&amp;'Print View'!$Q$76,'Coverage Indicators - Section D'!$B$30:$B$121&amp;'Coverage Indicators - Section D'!$I$30:$I$121,0)),""),"")</f>
        <v/>
      </c>
      <c r="Q99" s="199" t="str">
        <f t="array" ref="Q99">IFERROR(IF(INDEX('Coverage Indicators - Section D'!F$30:F$121,MATCH('Print View'!$A99&amp;'Print View'!$Q$76,'Coverage Indicators - Section D'!$B$30:$B$121&amp;'Coverage Indicators - Section D'!$I$30:$I$121,0))&lt;&gt;0,INDEX('Coverage Indicators - Section D'!F$30:F$121,MATCH('Print View'!$A99&amp;'Print View'!$Q$76,'Coverage Indicators - Section D'!$B$30:$B$121&amp;'Coverage Indicators - Section D'!$I$30:$I$121,0)),""),"")</f>
        <v/>
      </c>
      <c r="R99" s="199" t="str">
        <f t="array" ref="R99">IFERROR(IF(INDEX('Coverage Indicators - Section D'!G$30:G$121,MATCH('Print View'!$A99&amp;'Print View'!$Q$76,'Coverage Indicators - Section D'!$B$30:$B$121&amp;'Coverage Indicators - Section D'!$I$30:$I$121,0))&lt;&gt;0,INDEX('Coverage Indicators - Section D'!G$30:G$121,MATCH('Print View'!$A99&amp;'Print View'!$Q$76,'Coverage Indicators - Section D'!$B$30:$B$121&amp;'Coverage Indicators - Section D'!$I$30:$I$121,0)),""),"")</f>
        <v/>
      </c>
      <c r="S99" s="201" t="str">
        <f t="array" ref="S99">IFERROR(IF(INDEX('Coverage Indicators - Section D'!H$30:H$121,MATCH('Print View'!$A99&amp;'Print View'!$Q$76,'Coverage Indicators - Section D'!$B$30:$B$121&amp;'Coverage Indicators - Section D'!$I$30:$I$121,0))&lt;&gt;0,INDEX('Coverage Indicators - Section D'!H$30:H$121,MATCH('Print View'!$A99&amp;'Print View'!$Q$76,'Coverage Indicators - Section D'!$B$30:$B$121&amp;'Coverage Indicators - Section D'!$I$30:$I$121,0)),""),"")</f>
        <v/>
      </c>
      <c r="T99" s="198" t="str">
        <f t="array" ref="T99">IFERROR(IF(INDEX('Coverage Indicators - Section D'!E$30:E$121,MATCH('Print View'!$A99&amp;'Print View'!$U$76,'Coverage Indicators - Section D'!$B$30:$B$121&amp;'Coverage Indicators - Section D'!$I$30:$I$121,0))&lt;&gt;0,INDEX('Coverage Indicators - Section D'!E$30:E$121,MATCH('Print View'!$A99&amp;'Print View'!$U$76,'Coverage Indicators - Section D'!$B$30:$B$121&amp;'Coverage Indicators - Section D'!$I$30:$I$121,0)),""),"")</f>
        <v/>
      </c>
      <c r="U99" s="199" t="str">
        <f t="array" ref="U99">IFERROR(IF(INDEX('Coverage Indicators - Section D'!F$30:F$121,MATCH('Print View'!$A99&amp;'Print View'!$U$76,'Coverage Indicators - Section D'!$B$30:$B$121&amp;'Coverage Indicators - Section D'!$I$30:$I$121,0))&lt;&gt;0,INDEX('Coverage Indicators - Section D'!F$30:F$121,MATCH('Print View'!$A99&amp;'Print View'!$U$76,'Coverage Indicators - Section D'!$B$30:$B$121&amp;'Coverage Indicators - Section D'!$I$30:$I$121,0)),""),"")</f>
        <v/>
      </c>
      <c r="V99" s="199" t="str">
        <f t="array" ref="V99">IFERROR(IF(INDEX('Coverage Indicators - Section D'!G$30:G$121,MATCH('Print View'!$A99&amp;'Print View'!$U$76,'Coverage Indicators - Section D'!$B$30:$B$121&amp;'Coverage Indicators - Section D'!$I$30:$I$121,0))&lt;&gt;0,INDEX('Coverage Indicators - Section D'!G$30:G$121,MATCH('Print View'!$A99&amp;'Print View'!$U$76,'Coverage Indicators - Section D'!$B$30:$B$121&amp;'Coverage Indicators - Section D'!$I$30:$I$121,0)),""),"")</f>
        <v/>
      </c>
      <c r="W99" s="201" t="str">
        <f t="array" ref="W99">IFERROR(IF(INDEX('Coverage Indicators - Section D'!H$30:H$121,MATCH('Print View'!$A99&amp;'Print View'!$U$76,'Coverage Indicators - Section D'!$B$30:$B$121&amp;'Coverage Indicators - Section D'!$I$30:$I$121,0))&lt;&gt;0,INDEX('Coverage Indicators - Section D'!H$30:H$121,MATCH('Print View'!$A99&amp;'Print View'!$U$76,'Coverage Indicators - Section D'!$B$30:$B$121&amp;'Coverage Indicators - Section D'!$I$30:$I$121,0)),""),"")</f>
        <v/>
      </c>
      <c r="X99" s="197"/>
      <c r="Y99" s="195"/>
      <c r="Z99" s="195"/>
      <c r="AA99" s="196"/>
      <c r="AB99" s="197"/>
      <c r="AC99" s="195"/>
      <c r="AD99" s="195"/>
      <c r="AE99" s="196"/>
      <c r="AF99" s="197"/>
      <c r="AG99" s="195"/>
      <c r="AH99" s="204"/>
      <c r="AI99" s="196"/>
      <c r="AJ99" s="202" t="str">
        <f>IFERROR(IF(INDEX('Coverage Indicators - Section D'!W$10:W$26,MATCH('Print View'!$A99,'Coverage Indicators - Section D'!$A$10:$A$26,0))&lt;&gt;0,INDEX('Coverage Indicators - Section D'!W$10:W$26,MATCH('Print View'!$A99,'Coverage Indicators - Section D'!$A$10:$A$26,0)),""),"")</f>
        <v/>
      </c>
    </row>
    <row r="100" spans="1:36" s="203" customFormat="1" ht="23.15" x14ac:dyDescent="0.45">
      <c r="A100" s="219">
        <v>22</v>
      </c>
      <c r="B100" s="275" t="str">
        <f>IFERROR(IF(INDEX('Coverage Indicators - Section D'!B$10:B$26,MATCH('Print View'!$A100,'Coverage Indicators - Section D'!$A$10:$A$26,0))&lt;&gt;0,INDEX('Coverage Indicators - Section D'!B$10:B$26,MATCH('Print View'!$A100,'Coverage Indicators - Section D'!$A$10:$A$26,0)),""),"")</f>
        <v/>
      </c>
      <c r="C100" s="275" t="str">
        <f>IFERROR(IF(INDEX('Coverage Indicators - Section D'!C$10:C$26,MATCH('Print View'!$A100,'Coverage Indicators - Section D'!$A$10:$A$26,0))&lt;&gt;0,INDEX('Coverage Indicators - Section D'!C$10:C$26,MATCH('Print View'!$A100,'Coverage Indicators - Section D'!$A$10:$A$26,0)),""),"")</f>
        <v/>
      </c>
      <c r="D100" s="275" t="str">
        <f>IFERROR(IF(INDEX('Coverage Indicators - Section D'!D$10:D$26,MATCH('Print View'!$A100,'Coverage Indicators - Section D'!$A$10:$A$26,0))&lt;&gt;0,INDEX('Coverage Indicators - Section D'!D$10:D$26,MATCH('Print View'!$A100,'Coverage Indicators - Section D'!$A$10:$A$26,0)),""),"")</f>
        <v/>
      </c>
      <c r="E100" s="275" t="str">
        <f>IFERROR(IF(INDEX('Coverage Indicators - Section D'!E$10:E$26,MATCH('Print View'!$A100,'Coverage Indicators - Section D'!$A$10:$A$26,0))&lt;&gt;0,INDEX('Coverage Indicators - Section D'!E$10:E$26,MATCH('Print View'!$A100,'Coverage Indicators - Section D'!$A$10:$A$26,0)),""),"")</f>
        <v/>
      </c>
      <c r="F100" s="275" t="str">
        <f>IFERROR(IF(INDEX('Coverage Indicators - Section D'!F$10:F$26,MATCH('Print View'!$A100,'Coverage Indicators - Section D'!$A$10:$A$26,0))&lt;&gt;0,INDEX('Coverage Indicators - Section D'!F$10:F$26,MATCH('Print View'!$A100,'Coverage Indicators - Section D'!$A$10:$A$26,0)),""),"")</f>
        <v/>
      </c>
      <c r="G100" s="275" t="str">
        <f>IFERROR(IF(INDEX('Coverage Indicators - Section D'!G$10:G$26,MATCH('Print View'!$A100,'Coverage Indicators - Section D'!$A$10:$A$26,0))&lt;&gt;0,INDEX('Coverage Indicators - Section D'!G$10:G$26,MATCH('Print View'!$A100,'Coverage Indicators - Section D'!$A$10:$A$26,0)),""),"")</f>
        <v/>
      </c>
      <c r="H100" s="275" t="str">
        <f>IFERROR(IF(INDEX('Coverage Indicators - Section D'!H$10:H$26,MATCH('Print View'!$A100,'Coverage Indicators - Section D'!$A$10:$A$26,0))&lt;&gt;0,INDEX('Coverage Indicators - Section D'!H$10:H$26,MATCH('Print View'!$A100,'Coverage Indicators - Section D'!$A$10:$A$26,0)),""),"")</f>
        <v/>
      </c>
      <c r="I100" s="275" t="str">
        <f>IFERROR(IF(INDEX('Coverage Indicators - Section D'!P$10:P$26,MATCH('Print View'!$A100,'Coverage Indicators - Section D'!$A$10:$A$26,0))&lt;&gt;0,INDEX('Coverage Indicators - Section D'!P$10:P$26,MATCH('Print View'!$A100,'Coverage Indicators - Section D'!$A$10:$A$26,0)),""),"")</f>
        <v/>
      </c>
      <c r="J100" s="275" t="str">
        <f>IFERROR(IF(INDEX('Coverage Indicators - Section D'!Q$10:Q$26,MATCH('Print View'!$A100,'Coverage Indicators - Section D'!$A$10:$A$26,0))&lt;&gt;0,INDEX('Coverage Indicators - Section D'!Q$10:Q$26,MATCH('Print View'!$A100,'Coverage Indicators - Section D'!$A$10:$A$26,0)),""),"")</f>
        <v/>
      </c>
      <c r="K100" s="275" t="str">
        <f>IFERROR(IF(INDEX('Coverage Indicators - Section D'!R$10:R$26,MATCH('Print View'!$A100,'Coverage Indicators - Section D'!$A$10:$A$26,0))&lt;&gt;0,INDEX('Coverage Indicators - Section D'!R$10:R$26,MATCH('Print View'!$A100,'Coverage Indicators - Section D'!$A$10:$A$26,0)),""),"")</f>
        <v/>
      </c>
      <c r="L100" s="275" t="str">
        <f>IFERROR(IF(INDEX('Coverage Indicators - Section D'!S$10:S$26,MATCH('Print View'!$A100,'Coverage Indicators - Section D'!$A$10:$A$26,0))&lt;&gt;0,INDEX('Coverage Indicators - Section D'!S$10:S$26,MATCH('Print View'!$A100,'Coverage Indicators - Section D'!$A$10:$A$26,0)),""),"")</f>
        <v/>
      </c>
      <c r="M100" s="275" t="str">
        <f>IFERROR(IF(INDEX('Coverage Indicators - Section D'!#REF!,MATCH('Print View'!$A100,'Coverage Indicators - Section D'!$A$10:$A$26,0))&lt;&gt;0,INDEX('Coverage Indicators - Section D'!#REF!,MATCH('Print View'!$A100,'Coverage Indicators - Section D'!$A$10:$A$26,0)),""),"")</f>
        <v/>
      </c>
      <c r="N100" s="275" t="str">
        <f>IFERROR(IF(INDEX('Coverage Indicators - Section D'!U$10:U$26,MATCH('Print View'!$A100,'Coverage Indicators - Section D'!$A$10:$A$26,0))&lt;&gt;0,INDEX('Coverage Indicators - Section D'!U$10:U$26,MATCH('Print View'!$A100,'Coverage Indicators - Section D'!$A$10:$A$26,0)),""),"")</f>
        <v/>
      </c>
      <c r="O100" s="275" t="str">
        <f>IFERROR(IF(INDEX('Coverage Indicators - Section D'!V$10:V$26,MATCH('Print View'!$A100,'Coverage Indicators - Section D'!$A$10:$A$26,0))&lt;&gt;0,INDEX('Coverage Indicators - Section D'!V$10:V$26,MATCH('Print View'!$A100,'Coverage Indicators - Section D'!$A$10:$A$26,0)),""),"")</f>
        <v/>
      </c>
      <c r="P100" s="276" t="str">
        <f t="array" ref="P100">IFERROR(IF(INDEX('Coverage Indicators - Section D'!E$30:E$121,MATCH('Print View'!$A100&amp;'Print View'!$Q$76,'Coverage Indicators - Section D'!$B$30:$B$121&amp;'Coverage Indicators - Section D'!$I$30:$I$121,0))&lt;&gt;0,INDEX('Coverage Indicators - Section D'!E$30:E$121,MATCH('Print View'!$A100&amp;'Print View'!$Q$76,'Coverage Indicators - Section D'!$B$30:$B$121&amp;'Coverage Indicators - Section D'!$I$30:$I$121,0)),""),"")</f>
        <v/>
      </c>
      <c r="Q100" s="277" t="str">
        <f t="array" ref="Q100">IFERROR(IF(INDEX('Coverage Indicators - Section D'!F$30:F$121,MATCH('Print View'!$A100&amp;'Print View'!$Q$76,'Coverage Indicators - Section D'!$B$30:$B$121&amp;'Coverage Indicators - Section D'!$I$30:$I$121,0))&lt;&gt;0,INDEX('Coverage Indicators - Section D'!F$30:F$121,MATCH('Print View'!$A100&amp;'Print View'!$Q$76,'Coverage Indicators - Section D'!$B$30:$B$121&amp;'Coverage Indicators - Section D'!$I$30:$I$121,0)),""),"")</f>
        <v/>
      </c>
      <c r="R100" s="277" t="str">
        <f t="array" ref="R100">IFERROR(IF(INDEX('Coverage Indicators - Section D'!G$30:G$121,MATCH('Print View'!$A100&amp;'Print View'!$Q$76,'Coverage Indicators - Section D'!$B$30:$B$121&amp;'Coverage Indicators - Section D'!$I$30:$I$121,0))&lt;&gt;0,INDEX('Coverage Indicators - Section D'!G$30:G$121,MATCH('Print View'!$A100&amp;'Print View'!$Q$76,'Coverage Indicators - Section D'!$B$30:$B$121&amp;'Coverage Indicators - Section D'!$I$30:$I$121,0)),""),"")</f>
        <v/>
      </c>
      <c r="S100" s="278" t="str">
        <f t="array" ref="S100">IFERROR(IF(INDEX('Coverage Indicators - Section D'!H$30:H$121,MATCH('Print View'!$A100&amp;'Print View'!$Q$76,'Coverage Indicators - Section D'!$B$30:$B$121&amp;'Coverage Indicators - Section D'!$I$30:$I$121,0))&lt;&gt;0,INDEX('Coverage Indicators - Section D'!H$30:H$121,MATCH('Print View'!$A100&amp;'Print View'!$Q$76,'Coverage Indicators - Section D'!$B$30:$B$121&amp;'Coverage Indicators - Section D'!$I$30:$I$121,0)),""),"")</f>
        <v/>
      </c>
      <c r="T100" s="279" t="str">
        <f t="array" ref="T100">IFERROR(IF(INDEX('Coverage Indicators - Section D'!E$30:E$121,MATCH('Print View'!$A100&amp;'Print View'!$U$76,'Coverage Indicators - Section D'!$B$30:$B$121&amp;'Coverage Indicators - Section D'!$I$30:$I$121,0))&lt;&gt;0,INDEX('Coverage Indicators - Section D'!E$30:E$121,MATCH('Print View'!$A100&amp;'Print View'!$U$76,'Coverage Indicators - Section D'!$B$30:$B$121&amp;'Coverage Indicators - Section D'!$I$30:$I$121,0)),""),"")</f>
        <v/>
      </c>
      <c r="U100" s="277" t="str">
        <f t="array" ref="U100">IFERROR(IF(INDEX('Coverage Indicators - Section D'!F$30:F$121,MATCH('Print View'!$A100&amp;'Print View'!$U$76,'Coverage Indicators - Section D'!$B$30:$B$121&amp;'Coverage Indicators - Section D'!$I$30:$I$121,0))&lt;&gt;0,INDEX('Coverage Indicators - Section D'!F$30:F$121,MATCH('Print View'!$A100&amp;'Print View'!$U$76,'Coverage Indicators - Section D'!$B$30:$B$121&amp;'Coverage Indicators - Section D'!$I$30:$I$121,0)),""),"")</f>
        <v/>
      </c>
      <c r="V100" s="277" t="str">
        <f t="array" ref="V100">IFERROR(IF(INDEX('Coverage Indicators - Section D'!G$30:G$121,MATCH('Print View'!$A100&amp;'Print View'!$U$76,'Coverage Indicators - Section D'!$B$30:$B$121&amp;'Coverage Indicators - Section D'!$I$30:$I$121,0))&lt;&gt;0,INDEX('Coverage Indicators - Section D'!G$30:G$121,MATCH('Print View'!$A100&amp;'Print View'!$U$76,'Coverage Indicators - Section D'!$B$30:$B$121&amp;'Coverage Indicators - Section D'!$I$30:$I$121,0)),""),"")</f>
        <v/>
      </c>
      <c r="W100" s="278" t="str">
        <f t="array" ref="W100">IFERROR(IF(INDEX('Coverage Indicators - Section D'!H$30:H$121,MATCH('Print View'!$A100&amp;'Print View'!$U$76,'Coverage Indicators - Section D'!$B$30:$B$121&amp;'Coverage Indicators - Section D'!$I$30:$I$121,0))&lt;&gt;0,INDEX('Coverage Indicators - Section D'!H$30:H$121,MATCH('Print View'!$A100&amp;'Print View'!$U$76,'Coverage Indicators - Section D'!$B$30:$B$121&amp;'Coverage Indicators - Section D'!$I$30:$I$121,0)),""),"")</f>
        <v/>
      </c>
      <c r="X100" s="280"/>
      <c r="Y100" s="281"/>
      <c r="Z100" s="281"/>
      <c r="AA100" s="282"/>
      <c r="AB100" s="280"/>
      <c r="AC100" s="281"/>
      <c r="AD100" s="281"/>
      <c r="AE100" s="282"/>
      <c r="AF100" s="280"/>
      <c r="AG100" s="281"/>
      <c r="AH100" s="283"/>
      <c r="AI100" s="282"/>
      <c r="AJ100" s="284" t="str">
        <f>IFERROR(IF(INDEX('Coverage Indicators - Section D'!W$10:W$26,MATCH('Print View'!$A100,'Coverage Indicators - Section D'!$A$10:$A$26,0))&lt;&gt;0,INDEX('Coverage Indicators - Section D'!W$10:W$26,MATCH('Print View'!$A100,'Coverage Indicators - Section D'!$A$10:$A$26,0)),""),"")</f>
        <v/>
      </c>
    </row>
    <row r="101" spans="1:36" s="203" customFormat="1" ht="23.15" x14ac:dyDescent="0.45">
      <c r="A101" s="219">
        <v>23</v>
      </c>
      <c r="B101" s="193" t="str">
        <f>IFERROR(IF(INDEX('Coverage Indicators - Section D'!B$10:B$26,MATCH('Print View'!$A101,'Coverage Indicators - Section D'!$A$10:$A$26,0))&lt;&gt;0,INDEX('Coverage Indicators - Section D'!B$10:B$26,MATCH('Print View'!$A101,'Coverage Indicators - Section D'!$A$10:$A$26,0)),""),"")</f>
        <v/>
      </c>
      <c r="C101" s="193" t="str">
        <f>IFERROR(IF(INDEX('Coverage Indicators - Section D'!C$10:C$26,MATCH('Print View'!$A101,'Coverage Indicators - Section D'!$A$10:$A$26,0))&lt;&gt;0,INDEX('Coverage Indicators - Section D'!C$10:C$26,MATCH('Print View'!$A101,'Coverage Indicators - Section D'!$A$10:$A$26,0)),""),"")</f>
        <v/>
      </c>
      <c r="D101" s="193" t="str">
        <f>IFERROR(IF(INDEX('Coverage Indicators - Section D'!D$10:D$26,MATCH('Print View'!$A101,'Coverage Indicators - Section D'!$A$10:$A$26,0))&lt;&gt;0,INDEX('Coverage Indicators - Section D'!D$10:D$26,MATCH('Print View'!$A101,'Coverage Indicators - Section D'!$A$10:$A$26,0)),""),"")</f>
        <v/>
      </c>
      <c r="E101" s="193" t="str">
        <f>IFERROR(IF(INDEX('Coverage Indicators - Section D'!E$10:E$26,MATCH('Print View'!$A101,'Coverage Indicators - Section D'!$A$10:$A$26,0))&lt;&gt;0,INDEX('Coverage Indicators - Section D'!E$10:E$26,MATCH('Print View'!$A101,'Coverage Indicators - Section D'!$A$10:$A$26,0)),""),"")</f>
        <v/>
      </c>
      <c r="F101" s="193" t="str">
        <f>IFERROR(IF(INDEX('Coverage Indicators - Section D'!F$10:F$26,MATCH('Print View'!$A101,'Coverage Indicators - Section D'!$A$10:$A$26,0))&lt;&gt;0,INDEX('Coverage Indicators - Section D'!F$10:F$26,MATCH('Print View'!$A101,'Coverage Indicators - Section D'!$A$10:$A$26,0)),""),"")</f>
        <v/>
      </c>
      <c r="G101" s="193" t="str">
        <f>IFERROR(IF(INDEX('Coverage Indicators - Section D'!G$10:G$26,MATCH('Print View'!$A101,'Coverage Indicators - Section D'!$A$10:$A$26,0))&lt;&gt;0,INDEX('Coverage Indicators - Section D'!G$10:G$26,MATCH('Print View'!$A101,'Coverage Indicators - Section D'!$A$10:$A$26,0)),""),"")</f>
        <v/>
      </c>
      <c r="H101" s="193" t="str">
        <f>IFERROR(IF(INDEX('Coverage Indicators - Section D'!H$10:H$26,MATCH('Print View'!$A101,'Coverage Indicators - Section D'!$A$10:$A$26,0))&lt;&gt;0,INDEX('Coverage Indicators - Section D'!H$10:H$26,MATCH('Print View'!$A101,'Coverage Indicators - Section D'!$A$10:$A$26,0)),""),"")</f>
        <v/>
      </c>
      <c r="I101" s="193" t="str">
        <f>IFERROR(IF(INDEX('Coverage Indicators - Section D'!P$10:P$26,MATCH('Print View'!$A101,'Coverage Indicators - Section D'!$A$10:$A$26,0))&lt;&gt;0,INDEX('Coverage Indicators - Section D'!P$10:P$26,MATCH('Print View'!$A101,'Coverage Indicators - Section D'!$A$10:$A$26,0)),""),"")</f>
        <v/>
      </c>
      <c r="J101" s="193" t="str">
        <f>IFERROR(IF(INDEX('Coverage Indicators - Section D'!Q$10:Q$26,MATCH('Print View'!$A101,'Coverage Indicators - Section D'!$A$10:$A$26,0))&lt;&gt;0,INDEX('Coverage Indicators - Section D'!Q$10:Q$26,MATCH('Print View'!$A101,'Coverage Indicators - Section D'!$A$10:$A$26,0)),""),"")</f>
        <v/>
      </c>
      <c r="K101" s="193" t="str">
        <f>IFERROR(IF(INDEX('Coverage Indicators - Section D'!R$10:R$26,MATCH('Print View'!$A101,'Coverage Indicators - Section D'!$A$10:$A$26,0))&lt;&gt;0,INDEX('Coverage Indicators - Section D'!R$10:R$26,MATCH('Print View'!$A101,'Coverage Indicators - Section D'!$A$10:$A$26,0)),""),"")</f>
        <v/>
      </c>
      <c r="L101" s="193" t="str">
        <f>IFERROR(IF(INDEX('Coverage Indicators - Section D'!S$10:S$26,MATCH('Print View'!$A101,'Coverage Indicators - Section D'!$A$10:$A$26,0))&lt;&gt;0,INDEX('Coverage Indicators - Section D'!S$10:S$26,MATCH('Print View'!$A101,'Coverage Indicators - Section D'!$A$10:$A$26,0)),""),"")</f>
        <v/>
      </c>
      <c r="M101" s="193" t="str">
        <f>IFERROR(IF(INDEX('Coverage Indicators - Section D'!#REF!,MATCH('Print View'!$A101,'Coverage Indicators - Section D'!$A$10:$A$26,0))&lt;&gt;0,INDEX('Coverage Indicators - Section D'!#REF!,MATCH('Print View'!$A101,'Coverage Indicators - Section D'!$A$10:$A$26,0)),""),"")</f>
        <v/>
      </c>
      <c r="N101" s="193" t="str">
        <f>IFERROR(IF(INDEX('Coverage Indicators - Section D'!U$10:U$26,MATCH('Print View'!$A101,'Coverage Indicators - Section D'!$A$10:$A$26,0))&lt;&gt;0,INDEX('Coverage Indicators - Section D'!U$10:U$26,MATCH('Print View'!$A101,'Coverage Indicators - Section D'!$A$10:$A$26,0)),""),"")</f>
        <v/>
      </c>
      <c r="O101" s="193" t="str">
        <f>IFERROR(IF(INDEX('Coverage Indicators - Section D'!V$10:V$26,MATCH('Print View'!$A101,'Coverage Indicators - Section D'!$A$10:$A$26,0))&lt;&gt;0,INDEX('Coverage Indicators - Section D'!V$10:V$26,MATCH('Print View'!$A101,'Coverage Indicators - Section D'!$A$10:$A$26,0)),""),"")</f>
        <v/>
      </c>
      <c r="P101" s="212" t="str">
        <f t="array" ref="P101">IFERROR(IF(INDEX('Coverage Indicators - Section D'!E$30:E$121,MATCH('Print View'!$A101&amp;'Print View'!$Q$76,'Coverage Indicators - Section D'!$B$30:$B$121&amp;'Coverage Indicators - Section D'!$I$30:$I$121,0))&lt;&gt;0,INDEX('Coverage Indicators - Section D'!E$30:E$121,MATCH('Print View'!$A101&amp;'Print View'!$Q$76,'Coverage Indicators - Section D'!$B$30:$B$121&amp;'Coverage Indicators - Section D'!$I$30:$I$121,0)),""),"")</f>
        <v/>
      </c>
      <c r="Q101" s="199" t="str">
        <f t="array" ref="Q101">IFERROR(IF(INDEX('Coverage Indicators - Section D'!F$30:F$121,MATCH('Print View'!$A101&amp;'Print View'!$Q$76,'Coverage Indicators - Section D'!$B$30:$B$121&amp;'Coverage Indicators - Section D'!$I$30:$I$121,0))&lt;&gt;0,INDEX('Coverage Indicators - Section D'!F$30:F$121,MATCH('Print View'!$A101&amp;'Print View'!$Q$76,'Coverage Indicators - Section D'!$B$30:$B$121&amp;'Coverage Indicators - Section D'!$I$30:$I$121,0)),""),"")</f>
        <v/>
      </c>
      <c r="R101" s="199" t="str">
        <f t="array" ref="R101">IFERROR(IF(INDEX('Coverage Indicators - Section D'!G$30:G$121,MATCH('Print View'!$A101&amp;'Print View'!$Q$76,'Coverage Indicators - Section D'!$B$30:$B$121&amp;'Coverage Indicators - Section D'!$I$30:$I$121,0))&lt;&gt;0,INDEX('Coverage Indicators - Section D'!G$30:G$121,MATCH('Print View'!$A101&amp;'Print View'!$Q$76,'Coverage Indicators - Section D'!$B$30:$B$121&amp;'Coverage Indicators - Section D'!$I$30:$I$121,0)),""),"")</f>
        <v/>
      </c>
      <c r="S101" s="201" t="str">
        <f t="array" ref="S101">IFERROR(IF(INDEX('Coverage Indicators - Section D'!H$30:H$121,MATCH('Print View'!$A101&amp;'Print View'!$Q$76,'Coverage Indicators - Section D'!$B$30:$B$121&amp;'Coverage Indicators - Section D'!$I$30:$I$121,0))&lt;&gt;0,INDEX('Coverage Indicators - Section D'!H$30:H$121,MATCH('Print View'!$A101&amp;'Print View'!$Q$76,'Coverage Indicators - Section D'!$B$30:$B$121&amp;'Coverage Indicators - Section D'!$I$30:$I$121,0)),""),"")</f>
        <v/>
      </c>
      <c r="T101" s="198" t="str">
        <f t="array" ref="T101">IFERROR(IF(INDEX('Coverage Indicators - Section D'!E$30:E$121,MATCH('Print View'!$A101&amp;'Print View'!$U$76,'Coverage Indicators - Section D'!$B$30:$B$121&amp;'Coverage Indicators - Section D'!$I$30:$I$121,0))&lt;&gt;0,INDEX('Coverage Indicators - Section D'!E$30:E$121,MATCH('Print View'!$A101&amp;'Print View'!$U$76,'Coverage Indicators - Section D'!$B$30:$B$121&amp;'Coverage Indicators - Section D'!$I$30:$I$121,0)),""),"")</f>
        <v/>
      </c>
      <c r="U101" s="199" t="str">
        <f t="array" ref="U101">IFERROR(IF(INDEX('Coverage Indicators - Section D'!F$30:F$121,MATCH('Print View'!$A101&amp;'Print View'!$U$76,'Coverage Indicators - Section D'!$B$30:$B$121&amp;'Coverage Indicators - Section D'!$I$30:$I$121,0))&lt;&gt;0,INDEX('Coverage Indicators - Section D'!F$30:F$121,MATCH('Print View'!$A101&amp;'Print View'!$U$76,'Coverage Indicators - Section D'!$B$30:$B$121&amp;'Coverage Indicators - Section D'!$I$30:$I$121,0)),""),"")</f>
        <v/>
      </c>
      <c r="V101" s="199" t="str">
        <f t="array" ref="V101">IFERROR(IF(INDEX('Coverage Indicators - Section D'!G$30:G$121,MATCH('Print View'!$A101&amp;'Print View'!$U$76,'Coverage Indicators - Section D'!$B$30:$B$121&amp;'Coverage Indicators - Section D'!$I$30:$I$121,0))&lt;&gt;0,INDEX('Coverage Indicators - Section D'!G$30:G$121,MATCH('Print View'!$A101&amp;'Print View'!$U$76,'Coverage Indicators - Section D'!$B$30:$B$121&amp;'Coverage Indicators - Section D'!$I$30:$I$121,0)),""),"")</f>
        <v/>
      </c>
      <c r="W101" s="201" t="str">
        <f t="array" ref="W101">IFERROR(IF(INDEX('Coverage Indicators - Section D'!H$30:H$121,MATCH('Print View'!$A101&amp;'Print View'!$U$76,'Coverage Indicators - Section D'!$B$30:$B$121&amp;'Coverage Indicators - Section D'!$I$30:$I$121,0))&lt;&gt;0,INDEX('Coverage Indicators - Section D'!H$30:H$121,MATCH('Print View'!$A101&amp;'Print View'!$U$76,'Coverage Indicators - Section D'!$B$30:$B$121&amp;'Coverage Indicators - Section D'!$I$30:$I$121,0)),""),"")</f>
        <v/>
      </c>
      <c r="X101" s="197"/>
      <c r="Y101" s="195"/>
      <c r="Z101" s="195"/>
      <c r="AA101" s="196"/>
      <c r="AB101" s="197"/>
      <c r="AC101" s="195"/>
      <c r="AD101" s="195"/>
      <c r="AE101" s="196"/>
      <c r="AF101" s="197"/>
      <c r="AG101" s="195"/>
      <c r="AH101" s="204"/>
      <c r="AI101" s="196"/>
      <c r="AJ101" s="202" t="str">
        <f>IFERROR(IF(INDEX('Coverage Indicators - Section D'!W$10:W$26,MATCH('Print View'!$A101,'Coverage Indicators - Section D'!$A$10:$A$26,0))&lt;&gt;0,INDEX('Coverage Indicators - Section D'!W$10:W$26,MATCH('Print View'!$A101,'Coverage Indicators - Section D'!$A$10:$A$26,0)),""),"")</f>
        <v/>
      </c>
    </row>
    <row r="102" spans="1:36" s="203" customFormat="1" ht="23.15" x14ac:dyDescent="0.45">
      <c r="A102" s="219">
        <v>24</v>
      </c>
      <c r="B102" s="275" t="str">
        <f>IFERROR(IF(INDEX('Coverage Indicators - Section D'!B$10:B$26,MATCH('Print View'!$A102,'Coverage Indicators - Section D'!$A$10:$A$26,0))&lt;&gt;0,INDEX('Coverage Indicators - Section D'!B$10:B$26,MATCH('Print View'!$A102,'Coverage Indicators - Section D'!$A$10:$A$26,0)),""),"")</f>
        <v/>
      </c>
      <c r="C102" s="275" t="str">
        <f>IFERROR(IF(INDEX('Coverage Indicators - Section D'!C$10:C$26,MATCH('Print View'!$A102,'Coverage Indicators - Section D'!$A$10:$A$26,0))&lt;&gt;0,INDEX('Coverage Indicators - Section D'!C$10:C$26,MATCH('Print View'!$A102,'Coverage Indicators - Section D'!$A$10:$A$26,0)),""),"")</f>
        <v/>
      </c>
      <c r="D102" s="275" t="str">
        <f>IFERROR(IF(INDEX('Coverage Indicators - Section D'!D$10:D$26,MATCH('Print View'!$A102,'Coverage Indicators - Section D'!$A$10:$A$26,0))&lt;&gt;0,INDEX('Coverage Indicators - Section D'!D$10:D$26,MATCH('Print View'!$A102,'Coverage Indicators - Section D'!$A$10:$A$26,0)),""),"")</f>
        <v/>
      </c>
      <c r="E102" s="275" t="str">
        <f>IFERROR(IF(INDEX('Coverage Indicators - Section D'!E$10:E$26,MATCH('Print View'!$A102,'Coverage Indicators - Section D'!$A$10:$A$26,0))&lt;&gt;0,INDEX('Coverage Indicators - Section D'!E$10:E$26,MATCH('Print View'!$A102,'Coverage Indicators - Section D'!$A$10:$A$26,0)),""),"")</f>
        <v/>
      </c>
      <c r="F102" s="275" t="str">
        <f>IFERROR(IF(INDEX('Coverage Indicators - Section D'!F$10:F$26,MATCH('Print View'!$A102,'Coverage Indicators - Section D'!$A$10:$A$26,0))&lt;&gt;0,INDEX('Coverage Indicators - Section D'!F$10:F$26,MATCH('Print View'!$A102,'Coverage Indicators - Section D'!$A$10:$A$26,0)),""),"")</f>
        <v/>
      </c>
      <c r="G102" s="275" t="str">
        <f>IFERROR(IF(INDEX('Coverage Indicators - Section D'!G$10:G$26,MATCH('Print View'!$A102,'Coverage Indicators - Section D'!$A$10:$A$26,0))&lt;&gt;0,INDEX('Coverage Indicators - Section D'!G$10:G$26,MATCH('Print View'!$A102,'Coverage Indicators - Section D'!$A$10:$A$26,0)),""),"")</f>
        <v/>
      </c>
      <c r="H102" s="275" t="str">
        <f>IFERROR(IF(INDEX('Coverage Indicators - Section D'!H$10:H$26,MATCH('Print View'!$A102,'Coverage Indicators - Section D'!$A$10:$A$26,0))&lt;&gt;0,INDEX('Coverage Indicators - Section D'!H$10:H$26,MATCH('Print View'!$A102,'Coverage Indicators - Section D'!$A$10:$A$26,0)),""),"")</f>
        <v/>
      </c>
      <c r="I102" s="275" t="str">
        <f>IFERROR(IF(INDEX('Coverage Indicators - Section D'!P$10:P$26,MATCH('Print View'!$A102,'Coverage Indicators - Section D'!$A$10:$A$26,0))&lt;&gt;0,INDEX('Coverage Indicators - Section D'!P$10:P$26,MATCH('Print View'!$A102,'Coverage Indicators - Section D'!$A$10:$A$26,0)),""),"")</f>
        <v/>
      </c>
      <c r="J102" s="275" t="str">
        <f>IFERROR(IF(INDEX('Coverage Indicators - Section D'!Q$10:Q$26,MATCH('Print View'!$A102,'Coverage Indicators - Section D'!$A$10:$A$26,0))&lt;&gt;0,INDEX('Coverage Indicators - Section D'!Q$10:Q$26,MATCH('Print View'!$A102,'Coverage Indicators - Section D'!$A$10:$A$26,0)),""),"")</f>
        <v/>
      </c>
      <c r="K102" s="275" t="str">
        <f>IFERROR(IF(INDEX('Coverage Indicators - Section D'!R$10:R$26,MATCH('Print View'!$A102,'Coverage Indicators - Section D'!$A$10:$A$26,0))&lt;&gt;0,INDEX('Coverage Indicators - Section D'!R$10:R$26,MATCH('Print View'!$A102,'Coverage Indicators - Section D'!$A$10:$A$26,0)),""),"")</f>
        <v/>
      </c>
      <c r="L102" s="275" t="str">
        <f>IFERROR(IF(INDEX('Coverage Indicators - Section D'!S$10:S$26,MATCH('Print View'!$A102,'Coverage Indicators - Section D'!$A$10:$A$26,0))&lt;&gt;0,INDEX('Coverage Indicators - Section D'!S$10:S$26,MATCH('Print View'!$A102,'Coverage Indicators - Section D'!$A$10:$A$26,0)),""),"")</f>
        <v/>
      </c>
      <c r="M102" s="275" t="str">
        <f>IFERROR(IF(INDEX('Coverage Indicators - Section D'!#REF!,MATCH('Print View'!$A102,'Coverage Indicators - Section D'!$A$10:$A$26,0))&lt;&gt;0,INDEX('Coverage Indicators - Section D'!#REF!,MATCH('Print View'!$A102,'Coverage Indicators - Section D'!$A$10:$A$26,0)),""),"")</f>
        <v/>
      </c>
      <c r="N102" s="275" t="str">
        <f>IFERROR(IF(INDEX('Coverage Indicators - Section D'!U$10:U$26,MATCH('Print View'!$A102,'Coverage Indicators - Section D'!$A$10:$A$26,0))&lt;&gt;0,INDEX('Coverage Indicators - Section D'!U$10:U$26,MATCH('Print View'!$A102,'Coverage Indicators - Section D'!$A$10:$A$26,0)),""),"")</f>
        <v/>
      </c>
      <c r="O102" s="275" t="str">
        <f>IFERROR(IF(INDEX('Coverage Indicators - Section D'!V$10:V$26,MATCH('Print View'!$A102,'Coverage Indicators - Section D'!$A$10:$A$26,0))&lt;&gt;0,INDEX('Coverage Indicators - Section D'!V$10:V$26,MATCH('Print View'!$A102,'Coverage Indicators - Section D'!$A$10:$A$26,0)),""),"")</f>
        <v/>
      </c>
      <c r="P102" s="276" t="str">
        <f t="array" ref="P102">IFERROR(IF(INDEX('Coverage Indicators - Section D'!E$30:E$121,MATCH('Print View'!$A102&amp;'Print View'!$Q$76,'Coverage Indicators - Section D'!$B$30:$B$121&amp;'Coverage Indicators - Section D'!$I$30:$I$121,0))&lt;&gt;0,INDEX('Coverage Indicators - Section D'!E$30:E$121,MATCH('Print View'!$A102&amp;'Print View'!$Q$76,'Coverage Indicators - Section D'!$B$30:$B$121&amp;'Coverage Indicators - Section D'!$I$30:$I$121,0)),""),"")</f>
        <v/>
      </c>
      <c r="Q102" s="277" t="str">
        <f t="array" ref="Q102">IFERROR(IF(INDEX('Coverage Indicators - Section D'!F$30:F$121,MATCH('Print View'!$A102&amp;'Print View'!$Q$76,'Coverage Indicators - Section D'!$B$30:$B$121&amp;'Coverage Indicators - Section D'!$I$30:$I$121,0))&lt;&gt;0,INDEX('Coverage Indicators - Section D'!F$30:F$121,MATCH('Print View'!$A102&amp;'Print View'!$Q$76,'Coverage Indicators - Section D'!$B$30:$B$121&amp;'Coverage Indicators - Section D'!$I$30:$I$121,0)),""),"")</f>
        <v/>
      </c>
      <c r="R102" s="277" t="str">
        <f t="array" ref="R102">IFERROR(IF(INDEX('Coverage Indicators - Section D'!G$30:G$121,MATCH('Print View'!$A102&amp;'Print View'!$Q$76,'Coverage Indicators - Section D'!$B$30:$B$121&amp;'Coverage Indicators - Section D'!$I$30:$I$121,0))&lt;&gt;0,INDEX('Coverage Indicators - Section D'!G$30:G$121,MATCH('Print View'!$A102&amp;'Print View'!$Q$76,'Coverage Indicators - Section D'!$B$30:$B$121&amp;'Coverage Indicators - Section D'!$I$30:$I$121,0)),""),"")</f>
        <v/>
      </c>
      <c r="S102" s="278" t="str">
        <f t="array" ref="S102">IFERROR(IF(INDEX('Coverage Indicators - Section D'!H$30:H$121,MATCH('Print View'!$A102&amp;'Print View'!$Q$76,'Coverage Indicators - Section D'!$B$30:$B$121&amp;'Coverage Indicators - Section D'!$I$30:$I$121,0))&lt;&gt;0,INDEX('Coverage Indicators - Section D'!H$30:H$121,MATCH('Print View'!$A102&amp;'Print View'!$Q$76,'Coverage Indicators - Section D'!$B$30:$B$121&amp;'Coverage Indicators - Section D'!$I$30:$I$121,0)),""),"")</f>
        <v/>
      </c>
      <c r="T102" s="279" t="str">
        <f t="array" ref="T102">IFERROR(IF(INDEX('Coverage Indicators - Section D'!E$30:E$121,MATCH('Print View'!$A102&amp;'Print View'!$U$76,'Coverage Indicators - Section D'!$B$30:$B$121&amp;'Coverage Indicators - Section D'!$I$30:$I$121,0))&lt;&gt;0,INDEX('Coverage Indicators - Section D'!E$30:E$121,MATCH('Print View'!$A102&amp;'Print View'!$U$76,'Coverage Indicators - Section D'!$B$30:$B$121&amp;'Coverage Indicators - Section D'!$I$30:$I$121,0)),""),"")</f>
        <v/>
      </c>
      <c r="U102" s="277" t="str">
        <f t="array" ref="U102">IFERROR(IF(INDEX('Coverage Indicators - Section D'!F$30:F$121,MATCH('Print View'!$A102&amp;'Print View'!$U$76,'Coverage Indicators - Section D'!$B$30:$B$121&amp;'Coverage Indicators - Section D'!$I$30:$I$121,0))&lt;&gt;0,INDEX('Coverage Indicators - Section D'!F$30:F$121,MATCH('Print View'!$A102&amp;'Print View'!$U$76,'Coverage Indicators - Section D'!$B$30:$B$121&amp;'Coverage Indicators - Section D'!$I$30:$I$121,0)),""),"")</f>
        <v/>
      </c>
      <c r="V102" s="277" t="str">
        <f t="array" ref="V102">IFERROR(IF(INDEX('Coverage Indicators - Section D'!G$30:G$121,MATCH('Print View'!$A102&amp;'Print View'!$U$76,'Coverage Indicators - Section D'!$B$30:$B$121&amp;'Coverage Indicators - Section D'!$I$30:$I$121,0))&lt;&gt;0,INDEX('Coverage Indicators - Section D'!G$30:G$121,MATCH('Print View'!$A102&amp;'Print View'!$U$76,'Coverage Indicators - Section D'!$B$30:$B$121&amp;'Coverage Indicators - Section D'!$I$30:$I$121,0)),""),"")</f>
        <v/>
      </c>
      <c r="W102" s="278" t="str">
        <f t="array" ref="W102">IFERROR(IF(INDEX('Coverage Indicators - Section D'!H$30:H$121,MATCH('Print View'!$A102&amp;'Print View'!$U$76,'Coverage Indicators - Section D'!$B$30:$B$121&amp;'Coverage Indicators - Section D'!$I$30:$I$121,0))&lt;&gt;0,INDEX('Coverage Indicators - Section D'!H$30:H$121,MATCH('Print View'!$A102&amp;'Print View'!$U$76,'Coverage Indicators - Section D'!$B$30:$B$121&amp;'Coverage Indicators - Section D'!$I$30:$I$121,0)),""),"")</f>
        <v/>
      </c>
      <c r="X102" s="280"/>
      <c r="Y102" s="281"/>
      <c r="Z102" s="281"/>
      <c r="AA102" s="282"/>
      <c r="AB102" s="280"/>
      <c r="AC102" s="281"/>
      <c r="AD102" s="281"/>
      <c r="AE102" s="282"/>
      <c r="AF102" s="280"/>
      <c r="AG102" s="281"/>
      <c r="AH102" s="283"/>
      <c r="AI102" s="282"/>
      <c r="AJ102" s="284" t="str">
        <f>IFERROR(IF(INDEX('Coverage Indicators - Section D'!W$10:W$26,MATCH('Print View'!$A102,'Coverage Indicators - Section D'!$A$10:$A$26,0))&lt;&gt;0,INDEX('Coverage Indicators - Section D'!W$10:W$26,MATCH('Print View'!$A102,'Coverage Indicators - Section D'!$A$10:$A$26,0)),""),"")</f>
        <v/>
      </c>
    </row>
    <row r="103" spans="1:36" s="203" customFormat="1" ht="23.15" x14ac:dyDescent="0.45">
      <c r="A103" s="218">
        <v>25</v>
      </c>
      <c r="B103" s="193" t="str">
        <f>IFERROR(IF(INDEX('Coverage Indicators - Section D'!B$10:B$26,MATCH('Print View'!$A103,'Coverage Indicators - Section D'!$A$10:$A$26,0))&lt;&gt;0,INDEX('Coverage Indicators - Section D'!B$10:B$26,MATCH('Print View'!$A103,'Coverage Indicators - Section D'!$A$10:$A$26,0)),""),"")</f>
        <v/>
      </c>
      <c r="C103" s="193" t="str">
        <f>IFERROR(IF(INDEX('Coverage Indicators - Section D'!C$10:C$26,MATCH('Print View'!$A103,'Coverage Indicators - Section D'!$A$10:$A$26,0))&lt;&gt;0,INDEX('Coverage Indicators - Section D'!C$10:C$26,MATCH('Print View'!$A103,'Coverage Indicators - Section D'!$A$10:$A$26,0)),""),"")</f>
        <v/>
      </c>
      <c r="D103" s="193" t="str">
        <f>IFERROR(IF(INDEX('Coverage Indicators - Section D'!D$10:D$26,MATCH('Print View'!$A103,'Coverage Indicators - Section D'!$A$10:$A$26,0))&lt;&gt;0,INDEX('Coverage Indicators - Section D'!D$10:D$26,MATCH('Print View'!$A103,'Coverage Indicators - Section D'!$A$10:$A$26,0)),""),"")</f>
        <v/>
      </c>
      <c r="E103" s="193" t="str">
        <f>IFERROR(IF(INDEX('Coverage Indicators - Section D'!E$10:E$26,MATCH('Print View'!$A103,'Coverage Indicators - Section D'!$A$10:$A$26,0))&lt;&gt;0,INDEX('Coverage Indicators - Section D'!E$10:E$26,MATCH('Print View'!$A103,'Coverage Indicators - Section D'!$A$10:$A$26,0)),""),"")</f>
        <v/>
      </c>
      <c r="F103" s="193" t="str">
        <f>IFERROR(IF(INDEX('Coverage Indicators - Section D'!F$10:F$26,MATCH('Print View'!$A103,'Coverage Indicators - Section D'!$A$10:$A$26,0))&lt;&gt;0,INDEX('Coverage Indicators - Section D'!F$10:F$26,MATCH('Print View'!$A103,'Coverage Indicators - Section D'!$A$10:$A$26,0)),""),"")</f>
        <v/>
      </c>
      <c r="G103" s="193" t="str">
        <f>IFERROR(IF(INDEX('Coverage Indicators - Section D'!G$10:G$26,MATCH('Print View'!$A103,'Coverage Indicators - Section D'!$A$10:$A$26,0))&lt;&gt;0,INDEX('Coverage Indicators - Section D'!G$10:G$26,MATCH('Print View'!$A103,'Coverage Indicators - Section D'!$A$10:$A$26,0)),""),"")</f>
        <v/>
      </c>
      <c r="H103" s="193" t="str">
        <f>IFERROR(IF(INDEX('Coverage Indicators - Section D'!H$10:H$26,MATCH('Print View'!$A103,'Coverage Indicators - Section D'!$A$10:$A$26,0))&lt;&gt;0,INDEX('Coverage Indicators - Section D'!H$10:H$26,MATCH('Print View'!$A103,'Coverage Indicators - Section D'!$A$10:$A$26,0)),""),"")</f>
        <v/>
      </c>
      <c r="I103" s="193" t="str">
        <f>IFERROR(IF(INDEX('Coverage Indicators - Section D'!P$10:P$26,MATCH('Print View'!$A103,'Coverage Indicators - Section D'!$A$10:$A$26,0))&lt;&gt;0,INDEX('Coverage Indicators - Section D'!P$10:P$26,MATCH('Print View'!$A103,'Coverage Indicators - Section D'!$A$10:$A$26,0)),""),"")</f>
        <v/>
      </c>
      <c r="J103" s="193" t="str">
        <f>IFERROR(IF(INDEX('Coverage Indicators - Section D'!Q$10:Q$26,MATCH('Print View'!$A103,'Coverage Indicators - Section D'!$A$10:$A$26,0))&lt;&gt;0,INDEX('Coverage Indicators - Section D'!Q$10:Q$26,MATCH('Print View'!$A103,'Coverage Indicators - Section D'!$A$10:$A$26,0)),""),"")</f>
        <v/>
      </c>
      <c r="K103" s="193" t="str">
        <f>IFERROR(IF(INDEX('Coverage Indicators - Section D'!R$10:R$26,MATCH('Print View'!$A103,'Coverage Indicators - Section D'!$A$10:$A$26,0))&lt;&gt;0,INDEX('Coverage Indicators - Section D'!R$10:R$26,MATCH('Print View'!$A103,'Coverage Indicators - Section D'!$A$10:$A$26,0)),""),"")</f>
        <v/>
      </c>
      <c r="L103" s="193" t="str">
        <f>IFERROR(IF(INDEX('Coverage Indicators - Section D'!S$10:S$26,MATCH('Print View'!$A103,'Coverage Indicators - Section D'!$A$10:$A$26,0))&lt;&gt;0,INDEX('Coverage Indicators - Section D'!S$10:S$26,MATCH('Print View'!$A103,'Coverage Indicators - Section D'!$A$10:$A$26,0)),""),"")</f>
        <v/>
      </c>
      <c r="M103" s="193" t="str">
        <f>IFERROR(IF(INDEX('Coverage Indicators - Section D'!#REF!,MATCH('Print View'!$A103,'Coverage Indicators - Section D'!$A$10:$A$26,0))&lt;&gt;0,INDEX('Coverage Indicators - Section D'!#REF!,MATCH('Print View'!$A103,'Coverage Indicators - Section D'!$A$10:$A$26,0)),""),"")</f>
        <v/>
      </c>
      <c r="N103" s="193" t="str">
        <f>IFERROR(IF(INDEX('Coverage Indicators - Section D'!U$10:U$26,MATCH('Print View'!$A103,'Coverage Indicators - Section D'!$A$10:$A$26,0))&lt;&gt;0,INDEX('Coverage Indicators - Section D'!U$10:U$26,MATCH('Print View'!$A103,'Coverage Indicators - Section D'!$A$10:$A$26,0)),""),"")</f>
        <v/>
      </c>
      <c r="O103" s="193" t="str">
        <f>IFERROR(IF(INDEX('Coverage Indicators - Section D'!V$10:V$26,MATCH('Print View'!$A103,'Coverage Indicators - Section D'!$A$10:$A$26,0))&lt;&gt;0,INDEX('Coverage Indicators - Section D'!V$10:V$26,MATCH('Print View'!$A103,'Coverage Indicators - Section D'!$A$10:$A$26,0)),""),"")</f>
        <v/>
      </c>
      <c r="P103" s="212" t="str">
        <f t="array" ref="P103">IFERROR(IF(INDEX('Coverage Indicators - Section D'!E$30:E$121,MATCH('Print View'!$A103&amp;'Print View'!$Q$76,'Coverage Indicators - Section D'!$B$30:$B$121&amp;'Coverage Indicators - Section D'!$I$30:$I$121,0))&lt;&gt;0,INDEX('Coverage Indicators - Section D'!E$30:E$121,MATCH('Print View'!$A103&amp;'Print View'!$Q$76,'Coverage Indicators - Section D'!$B$30:$B$121&amp;'Coverage Indicators - Section D'!$I$30:$I$121,0)),""),"")</f>
        <v/>
      </c>
      <c r="Q103" s="199" t="str">
        <f t="array" ref="Q103">IFERROR(IF(INDEX('Coverage Indicators - Section D'!F$30:F$121,MATCH('Print View'!$A103&amp;'Print View'!$Q$76,'Coverage Indicators - Section D'!$B$30:$B$121&amp;'Coverage Indicators - Section D'!$I$30:$I$121,0))&lt;&gt;0,INDEX('Coverage Indicators - Section D'!F$30:F$121,MATCH('Print View'!$A103&amp;'Print View'!$Q$76,'Coverage Indicators - Section D'!$B$30:$B$121&amp;'Coverage Indicators - Section D'!$I$30:$I$121,0)),""),"")</f>
        <v/>
      </c>
      <c r="R103" s="199" t="str">
        <f t="array" ref="R103">IFERROR(IF(INDEX('Coverage Indicators - Section D'!G$30:G$121,MATCH('Print View'!$A103&amp;'Print View'!$Q$76,'Coverage Indicators - Section D'!$B$30:$B$121&amp;'Coverage Indicators - Section D'!$I$30:$I$121,0))&lt;&gt;0,INDEX('Coverage Indicators - Section D'!G$30:G$121,MATCH('Print View'!$A103&amp;'Print View'!$Q$76,'Coverage Indicators - Section D'!$B$30:$B$121&amp;'Coverage Indicators - Section D'!$I$30:$I$121,0)),""),"")</f>
        <v/>
      </c>
      <c r="S103" s="201" t="str">
        <f t="array" ref="S103">IFERROR(IF(INDEX('Coverage Indicators - Section D'!H$30:H$121,MATCH('Print View'!$A103&amp;'Print View'!$Q$76,'Coverage Indicators - Section D'!$B$30:$B$121&amp;'Coverage Indicators - Section D'!$I$30:$I$121,0))&lt;&gt;0,INDEX('Coverage Indicators - Section D'!H$30:H$121,MATCH('Print View'!$A103&amp;'Print View'!$Q$76,'Coverage Indicators - Section D'!$B$30:$B$121&amp;'Coverage Indicators - Section D'!$I$30:$I$121,0)),""),"")</f>
        <v/>
      </c>
      <c r="T103" s="198" t="str">
        <f t="array" ref="T103">IFERROR(IF(INDEX('Coverage Indicators - Section D'!E$30:E$121,MATCH('Print View'!$A103&amp;'Print View'!$U$76,'Coverage Indicators - Section D'!$B$30:$B$121&amp;'Coverage Indicators - Section D'!$I$30:$I$121,0))&lt;&gt;0,INDEX('Coverage Indicators - Section D'!E$30:E$121,MATCH('Print View'!$A103&amp;'Print View'!$U$76,'Coverage Indicators - Section D'!$B$30:$B$121&amp;'Coverage Indicators - Section D'!$I$30:$I$121,0)),""),"")</f>
        <v/>
      </c>
      <c r="U103" s="199" t="str">
        <f t="array" ref="U103">IFERROR(IF(INDEX('Coverage Indicators - Section D'!F$30:F$121,MATCH('Print View'!$A103&amp;'Print View'!$U$76,'Coverage Indicators - Section D'!$B$30:$B$121&amp;'Coverage Indicators - Section D'!$I$30:$I$121,0))&lt;&gt;0,INDEX('Coverage Indicators - Section D'!F$30:F$121,MATCH('Print View'!$A103&amp;'Print View'!$U$76,'Coverage Indicators - Section D'!$B$30:$B$121&amp;'Coverage Indicators - Section D'!$I$30:$I$121,0)),""),"")</f>
        <v/>
      </c>
      <c r="V103" s="199" t="str">
        <f t="array" ref="V103">IFERROR(IF(INDEX('Coverage Indicators - Section D'!G$30:G$121,MATCH('Print View'!$A103&amp;'Print View'!$U$76,'Coverage Indicators - Section D'!$B$30:$B$121&amp;'Coverage Indicators - Section D'!$I$30:$I$121,0))&lt;&gt;0,INDEX('Coverage Indicators - Section D'!G$30:G$121,MATCH('Print View'!$A103&amp;'Print View'!$U$76,'Coverage Indicators - Section D'!$B$30:$B$121&amp;'Coverage Indicators - Section D'!$I$30:$I$121,0)),""),"")</f>
        <v/>
      </c>
      <c r="W103" s="201" t="str">
        <f t="array" ref="W103">IFERROR(IF(INDEX('Coverage Indicators - Section D'!H$30:H$121,MATCH('Print View'!$A103&amp;'Print View'!$U$76,'Coverage Indicators - Section D'!$B$30:$B$121&amp;'Coverage Indicators - Section D'!$I$30:$I$121,0))&lt;&gt;0,INDEX('Coverage Indicators - Section D'!H$30:H$121,MATCH('Print View'!$A103&amp;'Print View'!$U$76,'Coverage Indicators - Section D'!$B$30:$B$121&amp;'Coverage Indicators - Section D'!$I$30:$I$121,0)),""),"")</f>
        <v/>
      </c>
      <c r="X103" s="197"/>
      <c r="Y103" s="195"/>
      <c r="Z103" s="195"/>
      <c r="AA103" s="196"/>
      <c r="AB103" s="197"/>
      <c r="AC103" s="195"/>
      <c r="AD103" s="195"/>
      <c r="AE103" s="196"/>
      <c r="AF103" s="197"/>
      <c r="AG103" s="195"/>
      <c r="AH103" s="204"/>
      <c r="AI103" s="196"/>
      <c r="AJ103" s="202" t="str">
        <f>IFERROR(IF(INDEX('Coverage Indicators - Section D'!W$10:W$26,MATCH('Print View'!$A103,'Coverage Indicators - Section D'!$A$10:$A$26,0))&lt;&gt;0,INDEX('Coverage Indicators - Section D'!W$10:W$26,MATCH('Print View'!$A103,'Coverage Indicators - Section D'!$A$10:$A$26,0)),""),"")</f>
        <v/>
      </c>
    </row>
    <row r="104" spans="1:36" s="203" customFormat="1" ht="23.15" x14ac:dyDescent="0.45">
      <c r="A104" s="219">
        <v>26</v>
      </c>
      <c r="B104" s="275" t="str">
        <f>IFERROR(IF(INDEX('Coverage Indicators - Section D'!B$10:B$26,MATCH('Print View'!$A104,'Coverage Indicators - Section D'!$A$10:$A$26,0))&lt;&gt;0,INDEX('Coverage Indicators - Section D'!B$10:B$26,MATCH('Print View'!$A104,'Coverage Indicators - Section D'!$A$10:$A$26,0)),""),"")</f>
        <v/>
      </c>
      <c r="C104" s="275" t="str">
        <f>IFERROR(IF(INDEX('Coverage Indicators - Section D'!C$10:C$26,MATCH('Print View'!$A104,'Coverage Indicators - Section D'!$A$10:$A$26,0))&lt;&gt;0,INDEX('Coverage Indicators - Section D'!C$10:C$26,MATCH('Print View'!$A104,'Coverage Indicators - Section D'!$A$10:$A$26,0)),""),"")</f>
        <v/>
      </c>
      <c r="D104" s="275" t="str">
        <f>IFERROR(IF(INDEX('Coverage Indicators - Section D'!D$10:D$26,MATCH('Print View'!$A104,'Coverage Indicators - Section D'!$A$10:$A$26,0))&lt;&gt;0,INDEX('Coverage Indicators - Section D'!D$10:D$26,MATCH('Print View'!$A104,'Coverage Indicators - Section D'!$A$10:$A$26,0)),""),"")</f>
        <v/>
      </c>
      <c r="E104" s="275" t="str">
        <f>IFERROR(IF(INDEX('Coverage Indicators - Section D'!E$10:E$26,MATCH('Print View'!$A104,'Coverage Indicators - Section D'!$A$10:$A$26,0))&lt;&gt;0,INDEX('Coverage Indicators - Section D'!E$10:E$26,MATCH('Print View'!$A104,'Coverage Indicators - Section D'!$A$10:$A$26,0)),""),"")</f>
        <v/>
      </c>
      <c r="F104" s="275" t="str">
        <f>IFERROR(IF(INDEX('Coverage Indicators - Section D'!F$10:F$26,MATCH('Print View'!$A104,'Coverage Indicators - Section D'!$A$10:$A$26,0))&lt;&gt;0,INDEX('Coverage Indicators - Section D'!F$10:F$26,MATCH('Print View'!$A104,'Coverage Indicators - Section D'!$A$10:$A$26,0)),""),"")</f>
        <v/>
      </c>
      <c r="G104" s="275" t="str">
        <f>IFERROR(IF(INDEX('Coverage Indicators - Section D'!G$10:G$26,MATCH('Print View'!$A104,'Coverage Indicators - Section D'!$A$10:$A$26,0))&lt;&gt;0,INDEX('Coverage Indicators - Section D'!G$10:G$26,MATCH('Print View'!$A104,'Coverage Indicators - Section D'!$A$10:$A$26,0)),""),"")</f>
        <v/>
      </c>
      <c r="H104" s="275" t="str">
        <f>IFERROR(IF(INDEX('Coverage Indicators - Section D'!H$10:H$26,MATCH('Print View'!$A104,'Coverage Indicators - Section D'!$A$10:$A$26,0))&lt;&gt;0,INDEX('Coverage Indicators - Section D'!H$10:H$26,MATCH('Print View'!$A104,'Coverage Indicators - Section D'!$A$10:$A$26,0)),""),"")</f>
        <v/>
      </c>
      <c r="I104" s="275" t="str">
        <f>IFERROR(IF(INDEX('Coverage Indicators - Section D'!P$10:P$26,MATCH('Print View'!$A104,'Coverage Indicators - Section D'!$A$10:$A$26,0))&lt;&gt;0,INDEX('Coverage Indicators - Section D'!P$10:P$26,MATCH('Print View'!$A104,'Coverage Indicators - Section D'!$A$10:$A$26,0)),""),"")</f>
        <v/>
      </c>
      <c r="J104" s="275" t="str">
        <f>IFERROR(IF(INDEX('Coverage Indicators - Section D'!Q$10:Q$26,MATCH('Print View'!$A104,'Coverage Indicators - Section D'!$A$10:$A$26,0))&lt;&gt;0,INDEX('Coverage Indicators - Section D'!Q$10:Q$26,MATCH('Print View'!$A104,'Coverage Indicators - Section D'!$A$10:$A$26,0)),""),"")</f>
        <v/>
      </c>
      <c r="K104" s="275" t="str">
        <f>IFERROR(IF(INDEX('Coverage Indicators - Section D'!R$10:R$26,MATCH('Print View'!$A104,'Coverage Indicators - Section D'!$A$10:$A$26,0))&lt;&gt;0,INDEX('Coverage Indicators - Section D'!R$10:R$26,MATCH('Print View'!$A104,'Coverage Indicators - Section D'!$A$10:$A$26,0)),""),"")</f>
        <v/>
      </c>
      <c r="L104" s="275" t="str">
        <f>IFERROR(IF(INDEX('Coverage Indicators - Section D'!S$10:S$26,MATCH('Print View'!$A104,'Coverage Indicators - Section D'!$A$10:$A$26,0))&lt;&gt;0,INDEX('Coverage Indicators - Section D'!S$10:S$26,MATCH('Print View'!$A104,'Coverage Indicators - Section D'!$A$10:$A$26,0)),""),"")</f>
        <v/>
      </c>
      <c r="M104" s="275" t="str">
        <f>IFERROR(IF(INDEX('Coverage Indicators - Section D'!#REF!,MATCH('Print View'!$A104,'Coverage Indicators - Section D'!$A$10:$A$26,0))&lt;&gt;0,INDEX('Coverage Indicators - Section D'!#REF!,MATCH('Print View'!$A104,'Coverage Indicators - Section D'!$A$10:$A$26,0)),""),"")</f>
        <v/>
      </c>
      <c r="N104" s="275" t="str">
        <f>IFERROR(IF(INDEX('Coverage Indicators - Section D'!U$10:U$26,MATCH('Print View'!$A104,'Coverage Indicators - Section D'!$A$10:$A$26,0))&lt;&gt;0,INDEX('Coverage Indicators - Section D'!U$10:U$26,MATCH('Print View'!$A104,'Coverage Indicators - Section D'!$A$10:$A$26,0)),""),"")</f>
        <v/>
      </c>
      <c r="O104" s="275" t="str">
        <f>IFERROR(IF(INDEX('Coverage Indicators - Section D'!V$10:V$26,MATCH('Print View'!$A104,'Coverage Indicators - Section D'!$A$10:$A$26,0))&lt;&gt;0,INDEX('Coverage Indicators - Section D'!V$10:V$26,MATCH('Print View'!$A104,'Coverage Indicators - Section D'!$A$10:$A$26,0)),""),"")</f>
        <v/>
      </c>
      <c r="P104" s="276" t="str">
        <f t="array" ref="P104">IFERROR(IF(INDEX('Coverage Indicators - Section D'!E$30:E$121,MATCH('Print View'!$A104&amp;'Print View'!$Q$76,'Coverage Indicators - Section D'!$B$30:$B$121&amp;'Coverage Indicators - Section D'!$I$30:$I$121,0))&lt;&gt;0,INDEX('Coverage Indicators - Section D'!E$30:E$121,MATCH('Print View'!$A104&amp;'Print View'!$Q$76,'Coverage Indicators - Section D'!$B$30:$B$121&amp;'Coverage Indicators - Section D'!$I$30:$I$121,0)),""),"")</f>
        <v/>
      </c>
      <c r="Q104" s="277" t="str">
        <f t="array" ref="Q104">IFERROR(IF(INDEX('Coverage Indicators - Section D'!F$30:F$121,MATCH('Print View'!$A104&amp;'Print View'!$Q$76,'Coverage Indicators - Section D'!$B$30:$B$121&amp;'Coverage Indicators - Section D'!$I$30:$I$121,0))&lt;&gt;0,INDEX('Coverage Indicators - Section D'!F$30:F$121,MATCH('Print View'!$A104&amp;'Print View'!$Q$76,'Coverage Indicators - Section D'!$B$30:$B$121&amp;'Coverage Indicators - Section D'!$I$30:$I$121,0)),""),"")</f>
        <v/>
      </c>
      <c r="R104" s="277" t="str">
        <f t="array" ref="R104">IFERROR(IF(INDEX('Coverage Indicators - Section D'!G$30:G$121,MATCH('Print View'!$A104&amp;'Print View'!$Q$76,'Coverage Indicators - Section D'!$B$30:$B$121&amp;'Coverage Indicators - Section D'!$I$30:$I$121,0))&lt;&gt;0,INDEX('Coverage Indicators - Section D'!G$30:G$121,MATCH('Print View'!$A104&amp;'Print View'!$Q$76,'Coverage Indicators - Section D'!$B$30:$B$121&amp;'Coverage Indicators - Section D'!$I$30:$I$121,0)),""),"")</f>
        <v/>
      </c>
      <c r="S104" s="278" t="str">
        <f t="array" ref="S104">IFERROR(IF(INDEX('Coverage Indicators - Section D'!H$30:H$121,MATCH('Print View'!$A104&amp;'Print View'!$Q$76,'Coverage Indicators - Section D'!$B$30:$B$121&amp;'Coverage Indicators - Section D'!$I$30:$I$121,0))&lt;&gt;0,INDEX('Coverage Indicators - Section D'!H$30:H$121,MATCH('Print View'!$A104&amp;'Print View'!$Q$76,'Coverage Indicators - Section D'!$B$30:$B$121&amp;'Coverage Indicators - Section D'!$I$30:$I$121,0)),""),"")</f>
        <v/>
      </c>
      <c r="T104" s="279" t="str">
        <f t="array" ref="T104">IFERROR(IF(INDEX('Coverage Indicators - Section D'!E$30:E$121,MATCH('Print View'!$A104&amp;'Print View'!$U$76,'Coverage Indicators - Section D'!$B$30:$B$121&amp;'Coverage Indicators - Section D'!$I$30:$I$121,0))&lt;&gt;0,INDEX('Coverage Indicators - Section D'!E$30:E$121,MATCH('Print View'!$A104&amp;'Print View'!$U$76,'Coverage Indicators - Section D'!$B$30:$B$121&amp;'Coverage Indicators - Section D'!$I$30:$I$121,0)),""),"")</f>
        <v/>
      </c>
      <c r="U104" s="277" t="str">
        <f t="array" ref="U104">IFERROR(IF(INDEX('Coverage Indicators - Section D'!F$30:F$121,MATCH('Print View'!$A104&amp;'Print View'!$U$76,'Coverage Indicators - Section D'!$B$30:$B$121&amp;'Coverage Indicators - Section D'!$I$30:$I$121,0))&lt;&gt;0,INDEX('Coverage Indicators - Section D'!F$30:F$121,MATCH('Print View'!$A104&amp;'Print View'!$U$76,'Coverage Indicators - Section D'!$B$30:$B$121&amp;'Coverage Indicators - Section D'!$I$30:$I$121,0)),""),"")</f>
        <v/>
      </c>
      <c r="V104" s="277" t="str">
        <f t="array" ref="V104">IFERROR(IF(INDEX('Coverage Indicators - Section D'!G$30:G$121,MATCH('Print View'!$A104&amp;'Print View'!$U$76,'Coverage Indicators - Section D'!$B$30:$B$121&amp;'Coverage Indicators - Section D'!$I$30:$I$121,0))&lt;&gt;0,INDEX('Coverage Indicators - Section D'!G$30:G$121,MATCH('Print View'!$A104&amp;'Print View'!$U$76,'Coverage Indicators - Section D'!$B$30:$B$121&amp;'Coverage Indicators - Section D'!$I$30:$I$121,0)),""),"")</f>
        <v/>
      </c>
      <c r="W104" s="278" t="str">
        <f t="array" ref="W104">IFERROR(IF(INDEX('Coverage Indicators - Section D'!H$30:H$121,MATCH('Print View'!$A104&amp;'Print View'!$U$76,'Coverage Indicators - Section D'!$B$30:$B$121&amp;'Coverage Indicators - Section D'!$I$30:$I$121,0))&lt;&gt;0,INDEX('Coverage Indicators - Section D'!H$30:H$121,MATCH('Print View'!$A104&amp;'Print View'!$U$76,'Coverage Indicators - Section D'!$B$30:$B$121&amp;'Coverage Indicators - Section D'!$I$30:$I$121,0)),""),"")</f>
        <v/>
      </c>
      <c r="X104" s="280"/>
      <c r="Y104" s="281"/>
      <c r="Z104" s="281"/>
      <c r="AA104" s="282"/>
      <c r="AB104" s="280"/>
      <c r="AC104" s="281"/>
      <c r="AD104" s="281"/>
      <c r="AE104" s="282"/>
      <c r="AF104" s="280"/>
      <c r="AG104" s="281"/>
      <c r="AH104" s="283"/>
      <c r="AI104" s="282"/>
      <c r="AJ104" s="284" t="str">
        <f>IFERROR(IF(INDEX('Coverage Indicators - Section D'!W$10:W$26,MATCH('Print View'!$A104,'Coverage Indicators - Section D'!$A$10:$A$26,0))&lt;&gt;0,INDEX('Coverage Indicators - Section D'!W$10:W$26,MATCH('Print View'!$A104,'Coverage Indicators - Section D'!$A$10:$A$26,0)),""),"")</f>
        <v/>
      </c>
    </row>
    <row r="105" spans="1:36" s="203" customFormat="1" ht="23.15" x14ac:dyDescent="0.45">
      <c r="A105" s="219">
        <v>27</v>
      </c>
      <c r="B105" s="193" t="str">
        <f>IFERROR(IF(INDEX('Coverage Indicators - Section D'!B$10:B$26,MATCH('Print View'!$A105,'Coverage Indicators - Section D'!$A$10:$A$26,0))&lt;&gt;0,INDEX('Coverage Indicators - Section D'!B$10:B$26,MATCH('Print View'!$A105,'Coverage Indicators - Section D'!$A$10:$A$26,0)),""),"")</f>
        <v/>
      </c>
      <c r="C105" s="193" t="str">
        <f>IFERROR(IF(INDEX('Coverage Indicators - Section D'!C$10:C$26,MATCH('Print View'!$A105,'Coverage Indicators - Section D'!$A$10:$A$26,0))&lt;&gt;0,INDEX('Coverage Indicators - Section D'!C$10:C$26,MATCH('Print View'!$A105,'Coverage Indicators - Section D'!$A$10:$A$26,0)),""),"")</f>
        <v/>
      </c>
      <c r="D105" s="193" t="str">
        <f>IFERROR(IF(INDEX('Coverage Indicators - Section D'!D$10:D$26,MATCH('Print View'!$A105,'Coverage Indicators - Section D'!$A$10:$A$26,0))&lt;&gt;0,INDEX('Coverage Indicators - Section D'!D$10:D$26,MATCH('Print View'!$A105,'Coverage Indicators - Section D'!$A$10:$A$26,0)),""),"")</f>
        <v/>
      </c>
      <c r="E105" s="193" t="str">
        <f>IFERROR(IF(INDEX('Coverage Indicators - Section D'!E$10:E$26,MATCH('Print View'!$A105,'Coverage Indicators - Section D'!$A$10:$A$26,0))&lt;&gt;0,INDEX('Coverage Indicators - Section D'!E$10:E$26,MATCH('Print View'!$A105,'Coverage Indicators - Section D'!$A$10:$A$26,0)),""),"")</f>
        <v/>
      </c>
      <c r="F105" s="193" t="str">
        <f>IFERROR(IF(INDEX('Coverage Indicators - Section D'!F$10:F$26,MATCH('Print View'!$A105,'Coverage Indicators - Section D'!$A$10:$A$26,0))&lt;&gt;0,INDEX('Coverage Indicators - Section D'!F$10:F$26,MATCH('Print View'!$A105,'Coverage Indicators - Section D'!$A$10:$A$26,0)),""),"")</f>
        <v/>
      </c>
      <c r="G105" s="193" t="str">
        <f>IFERROR(IF(INDEX('Coverage Indicators - Section D'!G$10:G$26,MATCH('Print View'!$A105,'Coverage Indicators - Section D'!$A$10:$A$26,0))&lt;&gt;0,INDEX('Coverage Indicators - Section D'!G$10:G$26,MATCH('Print View'!$A105,'Coverage Indicators - Section D'!$A$10:$A$26,0)),""),"")</f>
        <v/>
      </c>
      <c r="H105" s="193" t="str">
        <f>IFERROR(IF(INDEX('Coverage Indicators - Section D'!H$10:H$26,MATCH('Print View'!$A105,'Coverage Indicators - Section D'!$A$10:$A$26,0))&lt;&gt;0,INDEX('Coverage Indicators - Section D'!H$10:H$26,MATCH('Print View'!$A105,'Coverage Indicators - Section D'!$A$10:$A$26,0)),""),"")</f>
        <v/>
      </c>
      <c r="I105" s="193" t="str">
        <f>IFERROR(IF(INDEX('Coverage Indicators - Section D'!P$10:P$26,MATCH('Print View'!$A105,'Coverage Indicators - Section D'!$A$10:$A$26,0))&lt;&gt;0,INDEX('Coverage Indicators - Section D'!P$10:P$26,MATCH('Print View'!$A105,'Coverage Indicators - Section D'!$A$10:$A$26,0)),""),"")</f>
        <v/>
      </c>
      <c r="J105" s="193" t="str">
        <f>IFERROR(IF(INDEX('Coverage Indicators - Section D'!Q$10:Q$26,MATCH('Print View'!$A105,'Coverage Indicators - Section D'!$A$10:$A$26,0))&lt;&gt;0,INDEX('Coverage Indicators - Section D'!Q$10:Q$26,MATCH('Print View'!$A105,'Coverage Indicators - Section D'!$A$10:$A$26,0)),""),"")</f>
        <v/>
      </c>
      <c r="K105" s="193" t="str">
        <f>IFERROR(IF(INDEX('Coverage Indicators - Section D'!R$10:R$26,MATCH('Print View'!$A105,'Coverage Indicators - Section D'!$A$10:$A$26,0))&lt;&gt;0,INDEX('Coverage Indicators - Section D'!R$10:R$26,MATCH('Print View'!$A105,'Coverage Indicators - Section D'!$A$10:$A$26,0)),""),"")</f>
        <v/>
      </c>
      <c r="L105" s="193" t="str">
        <f>IFERROR(IF(INDEX('Coverage Indicators - Section D'!S$10:S$26,MATCH('Print View'!$A105,'Coverage Indicators - Section D'!$A$10:$A$26,0))&lt;&gt;0,INDEX('Coverage Indicators - Section D'!S$10:S$26,MATCH('Print View'!$A105,'Coverage Indicators - Section D'!$A$10:$A$26,0)),""),"")</f>
        <v/>
      </c>
      <c r="M105" s="193" t="str">
        <f>IFERROR(IF(INDEX('Coverage Indicators - Section D'!#REF!,MATCH('Print View'!$A105,'Coverage Indicators - Section D'!$A$10:$A$26,0))&lt;&gt;0,INDEX('Coverage Indicators - Section D'!#REF!,MATCH('Print View'!$A105,'Coverage Indicators - Section D'!$A$10:$A$26,0)),""),"")</f>
        <v/>
      </c>
      <c r="N105" s="193" t="str">
        <f>IFERROR(IF(INDEX('Coverage Indicators - Section D'!U$10:U$26,MATCH('Print View'!$A105,'Coverage Indicators - Section D'!$A$10:$A$26,0))&lt;&gt;0,INDEX('Coverage Indicators - Section D'!U$10:U$26,MATCH('Print View'!$A105,'Coverage Indicators - Section D'!$A$10:$A$26,0)),""),"")</f>
        <v/>
      </c>
      <c r="O105" s="193" t="str">
        <f>IFERROR(IF(INDEX('Coverage Indicators - Section D'!V$10:V$26,MATCH('Print View'!$A105,'Coverage Indicators - Section D'!$A$10:$A$26,0))&lt;&gt;0,INDEX('Coverage Indicators - Section D'!V$10:V$26,MATCH('Print View'!$A105,'Coverage Indicators - Section D'!$A$10:$A$26,0)),""),"")</f>
        <v/>
      </c>
      <c r="P105" s="212" t="str">
        <f t="array" ref="P105">IFERROR(IF(INDEX('Coverage Indicators - Section D'!E$30:E$121,MATCH('Print View'!$A105&amp;'Print View'!$Q$76,'Coverage Indicators - Section D'!$B$30:$B$121&amp;'Coverage Indicators - Section D'!$I$30:$I$121,0))&lt;&gt;0,INDEX('Coverage Indicators - Section D'!E$30:E$121,MATCH('Print View'!$A105&amp;'Print View'!$Q$76,'Coverage Indicators - Section D'!$B$30:$B$121&amp;'Coverage Indicators - Section D'!$I$30:$I$121,0)),""),"")</f>
        <v/>
      </c>
      <c r="Q105" s="199" t="str">
        <f t="array" ref="Q105">IFERROR(IF(INDEX('Coverage Indicators - Section D'!F$30:F$121,MATCH('Print View'!$A105&amp;'Print View'!$Q$76,'Coverage Indicators - Section D'!$B$30:$B$121&amp;'Coverage Indicators - Section D'!$I$30:$I$121,0))&lt;&gt;0,INDEX('Coverage Indicators - Section D'!F$30:F$121,MATCH('Print View'!$A105&amp;'Print View'!$Q$76,'Coverage Indicators - Section D'!$B$30:$B$121&amp;'Coverage Indicators - Section D'!$I$30:$I$121,0)),""),"")</f>
        <v/>
      </c>
      <c r="R105" s="199" t="str">
        <f t="array" ref="R105">IFERROR(IF(INDEX('Coverage Indicators - Section D'!G$30:G$121,MATCH('Print View'!$A105&amp;'Print View'!$Q$76,'Coverage Indicators - Section D'!$B$30:$B$121&amp;'Coverage Indicators - Section D'!$I$30:$I$121,0))&lt;&gt;0,INDEX('Coverage Indicators - Section D'!G$30:G$121,MATCH('Print View'!$A105&amp;'Print View'!$Q$76,'Coverage Indicators - Section D'!$B$30:$B$121&amp;'Coverage Indicators - Section D'!$I$30:$I$121,0)),""),"")</f>
        <v/>
      </c>
      <c r="S105" s="201" t="str">
        <f t="array" ref="S105">IFERROR(IF(INDEX('Coverage Indicators - Section D'!H$30:H$121,MATCH('Print View'!$A105&amp;'Print View'!$Q$76,'Coverage Indicators - Section D'!$B$30:$B$121&amp;'Coverage Indicators - Section D'!$I$30:$I$121,0))&lt;&gt;0,INDEX('Coverage Indicators - Section D'!H$30:H$121,MATCH('Print View'!$A105&amp;'Print View'!$Q$76,'Coverage Indicators - Section D'!$B$30:$B$121&amp;'Coverage Indicators - Section D'!$I$30:$I$121,0)),""),"")</f>
        <v/>
      </c>
      <c r="T105" s="198" t="str">
        <f t="array" ref="T105">IFERROR(IF(INDEX('Coverage Indicators - Section D'!E$30:E$121,MATCH('Print View'!$A105&amp;'Print View'!$U$76,'Coverage Indicators - Section D'!$B$30:$B$121&amp;'Coverage Indicators - Section D'!$I$30:$I$121,0))&lt;&gt;0,INDEX('Coverage Indicators - Section D'!E$30:E$121,MATCH('Print View'!$A105&amp;'Print View'!$U$76,'Coverage Indicators - Section D'!$B$30:$B$121&amp;'Coverage Indicators - Section D'!$I$30:$I$121,0)),""),"")</f>
        <v/>
      </c>
      <c r="U105" s="199" t="str">
        <f t="array" ref="U105">IFERROR(IF(INDEX('Coverage Indicators - Section D'!F$30:F$121,MATCH('Print View'!$A105&amp;'Print View'!$U$76,'Coverage Indicators - Section D'!$B$30:$B$121&amp;'Coverage Indicators - Section D'!$I$30:$I$121,0))&lt;&gt;0,INDEX('Coverage Indicators - Section D'!F$30:F$121,MATCH('Print View'!$A105&amp;'Print View'!$U$76,'Coverage Indicators - Section D'!$B$30:$B$121&amp;'Coverage Indicators - Section D'!$I$30:$I$121,0)),""),"")</f>
        <v/>
      </c>
      <c r="V105" s="199" t="str">
        <f t="array" ref="V105">IFERROR(IF(INDEX('Coverage Indicators - Section D'!G$30:G$121,MATCH('Print View'!$A105&amp;'Print View'!$U$76,'Coverage Indicators - Section D'!$B$30:$B$121&amp;'Coverage Indicators - Section D'!$I$30:$I$121,0))&lt;&gt;0,INDEX('Coverage Indicators - Section D'!G$30:G$121,MATCH('Print View'!$A105&amp;'Print View'!$U$76,'Coverage Indicators - Section D'!$B$30:$B$121&amp;'Coverage Indicators - Section D'!$I$30:$I$121,0)),""),"")</f>
        <v/>
      </c>
      <c r="W105" s="201" t="str">
        <f t="array" ref="W105">IFERROR(IF(INDEX('Coverage Indicators - Section D'!H$30:H$121,MATCH('Print View'!$A105&amp;'Print View'!$U$76,'Coverage Indicators - Section D'!$B$30:$B$121&amp;'Coverage Indicators - Section D'!$I$30:$I$121,0))&lt;&gt;0,INDEX('Coverage Indicators - Section D'!H$30:H$121,MATCH('Print View'!$A105&amp;'Print View'!$U$76,'Coverage Indicators - Section D'!$B$30:$B$121&amp;'Coverage Indicators - Section D'!$I$30:$I$121,0)),""),"")</f>
        <v/>
      </c>
      <c r="X105" s="197"/>
      <c r="Y105" s="195"/>
      <c r="Z105" s="195"/>
      <c r="AA105" s="196"/>
      <c r="AB105" s="197"/>
      <c r="AC105" s="195"/>
      <c r="AD105" s="195"/>
      <c r="AE105" s="196"/>
      <c r="AF105" s="197"/>
      <c r="AG105" s="195"/>
      <c r="AH105" s="204"/>
      <c r="AI105" s="196"/>
      <c r="AJ105" s="202" t="str">
        <f>IFERROR(IF(INDEX('Coverage Indicators - Section D'!W$10:W$26,MATCH('Print View'!$A105,'Coverage Indicators - Section D'!$A$10:$A$26,0))&lt;&gt;0,INDEX('Coverage Indicators - Section D'!W$10:W$26,MATCH('Print View'!$A105,'Coverage Indicators - Section D'!$A$10:$A$26,0)),""),"")</f>
        <v/>
      </c>
    </row>
    <row r="106" spans="1:36" s="203" customFormat="1" ht="23.15" x14ac:dyDescent="0.45">
      <c r="A106" s="219">
        <v>28</v>
      </c>
      <c r="B106" s="275" t="str">
        <f>IFERROR(IF(INDEX('Coverage Indicators - Section D'!B$10:B$26,MATCH('Print View'!$A106,'Coverage Indicators - Section D'!$A$10:$A$26,0))&lt;&gt;0,INDEX('Coverage Indicators - Section D'!B$10:B$26,MATCH('Print View'!$A106,'Coverage Indicators - Section D'!$A$10:$A$26,0)),""),"")</f>
        <v/>
      </c>
      <c r="C106" s="275" t="str">
        <f>IFERROR(IF(INDEX('Coverage Indicators - Section D'!C$10:C$26,MATCH('Print View'!$A106,'Coverage Indicators - Section D'!$A$10:$A$26,0))&lt;&gt;0,INDEX('Coverage Indicators - Section D'!C$10:C$26,MATCH('Print View'!$A106,'Coverage Indicators - Section D'!$A$10:$A$26,0)),""),"")</f>
        <v/>
      </c>
      <c r="D106" s="275" t="str">
        <f>IFERROR(IF(INDEX('Coverage Indicators - Section D'!D$10:D$26,MATCH('Print View'!$A106,'Coverage Indicators - Section D'!$A$10:$A$26,0))&lt;&gt;0,INDEX('Coverage Indicators - Section D'!D$10:D$26,MATCH('Print View'!$A106,'Coverage Indicators - Section D'!$A$10:$A$26,0)),""),"")</f>
        <v/>
      </c>
      <c r="E106" s="275" t="str">
        <f>IFERROR(IF(INDEX('Coverage Indicators - Section D'!E$10:E$26,MATCH('Print View'!$A106,'Coverage Indicators - Section D'!$A$10:$A$26,0))&lt;&gt;0,INDEX('Coverage Indicators - Section D'!E$10:E$26,MATCH('Print View'!$A106,'Coverage Indicators - Section D'!$A$10:$A$26,0)),""),"")</f>
        <v/>
      </c>
      <c r="F106" s="275" t="str">
        <f>IFERROR(IF(INDEX('Coverage Indicators - Section D'!F$10:F$26,MATCH('Print View'!$A106,'Coverage Indicators - Section D'!$A$10:$A$26,0))&lt;&gt;0,INDEX('Coverage Indicators - Section D'!F$10:F$26,MATCH('Print View'!$A106,'Coverage Indicators - Section D'!$A$10:$A$26,0)),""),"")</f>
        <v/>
      </c>
      <c r="G106" s="275" t="str">
        <f>IFERROR(IF(INDEX('Coverage Indicators - Section D'!G$10:G$26,MATCH('Print View'!$A106,'Coverage Indicators - Section D'!$A$10:$A$26,0))&lt;&gt;0,INDEX('Coverage Indicators - Section D'!G$10:G$26,MATCH('Print View'!$A106,'Coverage Indicators - Section D'!$A$10:$A$26,0)),""),"")</f>
        <v/>
      </c>
      <c r="H106" s="275" t="str">
        <f>IFERROR(IF(INDEX('Coverage Indicators - Section D'!H$10:H$26,MATCH('Print View'!$A106,'Coverage Indicators - Section D'!$A$10:$A$26,0))&lt;&gt;0,INDEX('Coverage Indicators - Section D'!H$10:H$26,MATCH('Print View'!$A106,'Coverage Indicators - Section D'!$A$10:$A$26,0)),""),"")</f>
        <v/>
      </c>
      <c r="I106" s="275" t="str">
        <f>IFERROR(IF(INDEX('Coverage Indicators - Section D'!P$10:P$26,MATCH('Print View'!$A106,'Coverage Indicators - Section D'!$A$10:$A$26,0))&lt;&gt;0,INDEX('Coverage Indicators - Section D'!P$10:P$26,MATCH('Print View'!$A106,'Coverage Indicators - Section D'!$A$10:$A$26,0)),""),"")</f>
        <v/>
      </c>
      <c r="J106" s="275" t="str">
        <f>IFERROR(IF(INDEX('Coverage Indicators - Section D'!Q$10:Q$26,MATCH('Print View'!$A106,'Coverage Indicators - Section D'!$A$10:$A$26,0))&lt;&gt;0,INDEX('Coverage Indicators - Section D'!Q$10:Q$26,MATCH('Print View'!$A106,'Coverage Indicators - Section D'!$A$10:$A$26,0)),""),"")</f>
        <v/>
      </c>
      <c r="K106" s="275" t="str">
        <f>IFERROR(IF(INDEX('Coverage Indicators - Section D'!R$10:R$26,MATCH('Print View'!$A106,'Coverage Indicators - Section D'!$A$10:$A$26,0))&lt;&gt;0,INDEX('Coverage Indicators - Section D'!R$10:R$26,MATCH('Print View'!$A106,'Coverage Indicators - Section D'!$A$10:$A$26,0)),""),"")</f>
        <v/>
      </c>
      <c r="L106" s="275" t="str">
        <f>IFERROR(IF(INDEX('Coverage Indicators - Section D'!S$10:S$26,MATCH('Print View'!$A106,'Coverage Indicators - Section D'!$A$10:$A$26,0))&lt;&gt;0,INDEX('Coverage Indicators - Section D'!S$10:S$26,MATCH('Print View'!$A106,'Coverage Indicators - Section D'!$A$10:$A$26,0)),""),"")</f>
        <v/>
      </c>
      <c r="M106" s="275" t="str">
        <f>IFERROR(IF(INDEX('Coverage Indicators - Section D'!#REF!,MATCH('Print View'!$A106,'Coverage Indicators - Section D'!$A$10:$A$26,0))&lt;&gt;0,INDEX('Coverage Indicators - Section D'!#REF!,MATCH('Print View'!$A106,'Coverage Indicators - Section D'!$A$10:$A$26,0)),""),"")</f>
        <v/>
      </c>
      <c r="N106" s="275" t="str">
        <f>IFERROR(IF(INDEX('Coverage Indicators - Section D'!U$10:U$26,MATCH('Print View'!$A106,'Coverage Indicators - Section D'!$A$10:$A$26,0))&lt;&gt;0,INDEX('Coverage Indicators - Section D'!U$10:U$26,MATCH('Print View'!$A106,'Coverage Indicators - Section D'!$A$10:$A$26,0)),""),"")</f>
        <v/>
      </c>
      <c r="O106" s="275" t="str">
        <f>IFERROR(IF(INDEX('Coverage Indicators - Section D'!V$10:V$26,MATCH('Print View'!$A106,'Coverage Indicators - Section D'!$A$10:$A$26,0))&lt;&gt;0,INDEX('Coverage Indicators - Section D'!V$10:V$26,MATCH('Print View'!$A106,'Coverage Indicators - Section D'!$A$10:$A$26,0)),""),"")</f>
        <v/>
      </c>
      <c r="P106" s="276" t="str">
        <f t="array" ref="P106">IFERROR(IF(INDEX('Coverage Indicators - Section D'!E$30:E$121,MATCH('Print View'!$A106&amp;'Print View'!$Q$76,'Coverage Indicators - Section D'!$B$30:$B$121&amp;'Coverage Indicators - Section D'!$I$30:$I$121,0))&lt;&gt;0,INDEX('Coverage Indicators - Section D'!E$30:E$121,MATCH('Print View'!$A106&amp;'Print View'!$Q$76,'Coverage Indicators - Section D'!$B$30:$B$121&amp;'Coverage Indicators - Section D'!$I$30:$I$121,0)),""),"")</f>
        <v/>
      </c>
      <c r="Q106" s="277" t="str">
        <f t="array" ref="Q106">IFERROR(IF(INDEX('Coverage Indicators - Section D'!F$30:F$121,MATCH('Print View'!$A106&amp;'Print View'!$Q$76,'Coverage Indicators - Section D'!$B$30:$B$121&amp;'Coverage Indicators - Section D'!$I$30:$I$121,0))&lt;&gt;0,INDEX('Coverage Indicators - Section D'!F$30:F$121,MATCH('Print View'!$A106&amp;'Print View'!$Q$76,'Coverage Indicators - Section D'!$B$30:$B$121&amp;'Coverage Indicators - Section D'!$I$30:$I$121,0)),""),"")</f>
        <v/>
      </c>
      <c r="R106" s="277" t="str">
        <f t="array" ref="R106">IFERROR(IF(INDEX('Coverage Indicators - Section D'!G$30:G$121,MATCH('Print View'!$A106&amp;'Print View'!$Q$76,'Coverage Indicators - Section D'!$B$30:$B$121&amp;'Coverage Indicators - Section D'!$I$30:$I$121,0))&lt;&gt;0,INDEX('Coverage Indicators - Section D'!G$30:G$121,MATCH('Print View'!$A106&amp;'Print View'!$Q$76,'Coverage Indicators - Section D'!$B$30:$B$121&amp;'Coverage Indicators - Section D'!$I$30:$I$121,0)),""),"")</f>
        <v/>
      </c>
      <c r="S106" s="278" t="str">
        <f t="array" ref="S106">IFERROR(IF(INDEX('Coverage Indicators - Section D'!H$30:H$121,MATCH('Print View'!$A106&amp;'Print View'!$Q$76,'Coverage Indicators - Section D'!$B$30:$B$121&amp;'Coverage Indicators - Section D'!$I$30:$I$121,0))&lt;&gt;0,INDEX('Coverage Indicators - Section D'!H$30:H$121,MATCH('Print View'!$A106&amp;'Print View'!$Q$76,'Coverage Indicators - Section D'!$B$30:$B$121&amp;'Coverage Indicators - Section D'!$I$30:$I$121,0)),""),"")</f>
        <v/>
      </c>
      <c r="T106" s="279" t="str">
        <f t="array" ref="T106">IFERROR(IF(INDEX('Coverage Indicators - Section D'!E$30:E$121,MATCH('Print View'!$A106&amp;'Print View'!$U$76,'Coverage Indicators - Section D'!$B$30:$B$121&amp;'Coverage Indicators - Section D'!$I$30:$I$121,0))&lt;&gt;0,INDEX('Coverage Indicators - Section D'!E$30:E$121,MATCH('Print View'!$A106&amp;'Print View'!$U$76,'Coverage Indicators - Section D'!$B$30:$B$121&amp;'Coverage Indicators - Section D'!$I$30:$I$121,0)),""),"")</f>
        <v/>
      </c>
      <c r="U106" s="277" t="str">
        <f t="array" ref="U106">IFERROR(IF(INDEX('Coverage Indicators - Section D'!F$30:F$121,MATCH('Print View'!$A106&amp;'Print View'!$U$76,'Coverage Indicators - Section D'!$B$30:$B$121&amp;'Coverage Indicators - Section D'!$I$30:$I$121,0))&lt;&gt;0,INDEX('Coverage Indicators - Section D'!F$30:F$121,MATCH('Print View'!$A106&amp;'Print View'!$U$76,'Coverage Indicators - Section D'!$B$30:$B$121&amp;'Coverage Indicators - Section D'!$I$30:$I$121,0)),""),"")</f>
        <v/>
      </c>
      <c r="V106" s="277" t="str">
        <f t="array" ref="V106">IFERROR(IF(INDEX('Coverage Indicators - Section D'!G$30:G$121,MATCH('Print View'!$A106&amp;'Print View'!$U$76,'Coverage Indicators - Section D'!$B$30:$B$121&amp;'Coverage Indicators - Section D'!$I$30:$I$121,0))&lt;&gt;0,INDEX('Coverage Indicators - Section D'!G$30:G$121,MATCH('Print View'!$A106&amp;'Print View'!$U$76,'Coverage Indicators - Section D'!$B$30:$B$121&amp;'Coverage Indicators - Section D'!$I$30:$I$121,0)),""),"")</f>
        <v/>
      </c>
      <c r="W106" s="278" t="str">
        <f t="array" ref="W106">IFERROR(IF(INDEX('Coverage Indicators - Section D'!H$30:H$121,MATCH('Print View'!$A106&amp;'Print View'!$U$76,'Coverage Indicators - Section D'!$B$30:$B$121&amp;'Coverage Indicators - Section D'!$I$30:$I$121,0))&lt;&gt;0,INDEX('Coverage Indicators - Section D'!H$30:H$121,MATCH('Print View'!$A106&amp;'Print View'!$U$76,'Coverage Indicators - Section D'!$B$30:$B$121&amp;'Coverage Indicators - Section D'!$I$30:$I$121,0)),""),"")</f>
        <v/>
      </c>
      <c r="X106" s="280"/>
      <c r="Y106" s="281"/>
      <c r="Z106" s="281"/>
      <c r="AA106" s="282"/>
      <c r="AB106" s="280"/>
      <c r="AC106" s="281"/>
      <c r="AD106" s="281"/>
      <c r="AE106" s="282"/>
      <c r="AF106" s="280"/>
      <c r="AG106" s="281"/>
      <c r="AH106" s="283"/>
      <c r="AI106" s="282"/>
      <c r="AJ106" s="284" t="str">
        <f>IFERROR(IF(INDEX('Coverage Indicators - Section D'!W$10:W$26,MATCH('Print View'!$A106,'Coverage Indicators - Section D'!$A$10:$A$26,0))&lt;&gt;0,INDEX('Coverage Indicators - Section D'!W$10:W$26,MATCH('Print View'!$A106,'Coverage Indicators - Section D'!$A$10:$A$26,0)),""),"")</f>
        <v/>
      </c>
    </row>
    <row r="107" spans="1:36" s="203" customFormat="1" ht="23.15" x14ac:dyDescent="0.45">
      <c r="A107" s="218">
        <v>29</v>
      </c>
      <c r="B107" s="193" t="str">
        <f>IFERROR(IF(INDEX('Coverage Indicators - Section D'!B$10:B$26,MATCH('Print View'!$A107,'Coverage Indicators - Section D'!$A$10:$A$26,0))&lt;&gt;0,INDEX('Coverage Indicators - Section D'!B$10:B$26,MATCH('Print View'!$A107,'Coverage Indicators - Section D'!$A$10:$A$26,0)),""),"")</f>
        <v/>
      </c>
      <c r="C107" s="193" t="str">
        <f>IFERROR(IF(INDEX('Coverage Indicators - Section D'!C$10:C$26,MATCH('Print View'!$A107,'Coverage Indicators - Section D'!$A$10:$A$26,0))&lt;&gt;0,INDEX('Coverage Indicators - Section D'!C$10:C$26,MATCH('Print View'!$A107,'Coverage Indicators - Section D'!$A$10:$A$26,0)),""),"")</f>
        <v/>
      </c>
      <c r="D107" s="193" t="str">
        <f>IFERROR(IF(INDEX('Coverage Indicators - Section D'!D$10:D$26,MATCH('Print View'!$A107,'Coverage Indicators - Section D'!$A$10:$A$26,0))&lt;&gt;0,INDEX('Coverage Indicators - Section D'!D$10:D$26,MATCH('Print View'!$A107,'Coverage Indicators - Section D'!$A$10:$A$26,0)),""),"")</f>
        <v/>
      </c>
      <c r="E107" s="193" t="str">
        <f>IFERROR(IF(INDEX('Coverage Indicators - Section D'!E$10:E$26,MATCH('Print View'!$A107,'Coverage Indicators - Section D'!$A$10:$A$26,0))&lt;&gt;0,INDEX('Coverage Indicators - Section D'!E$10:E$26,MATCH('Print View'!$A107,'Coverage Indicators - Section D'!$A$10:$A$26,0)),""),"")</f>
        <v/>
      </c>
      <c r="F107" s="193" t="str">
        <f>IFERROR(IF(INDEX('Coverage Indicators - Section D'!F$10:F$26,MATCH('Print View'!$A107,'Coverage Indicators - Section D'!$A$10:$A$26,0))&lt;&gt;0,INDEX('Coverage Indicators - Section D'!F$10:F$26,MATCH('Print View'!$A107,'Coverage Indicators - Section D'!$A$10:$A$26,0)),""),"")</f>
        <v/>
      </c>
      <c r="G107" s="193" t="str">
        <f>IFERROR(IF(INDEX('Coverage Indicators - Section D'!G$10:G$26,MATCH('Print View'!$A107,'Coverage Indicators - Section D'!$A$10:$A$26,0))&lt;&gt;0,INDEX('Coverage Indicators - Section D'!G$10:G$26,MATCH('Print View'!$A107,'Coverage Indicators - Section D'!$A$10:$A$26,0)),""),"")</f>
        <v/>
      </c>
      <c r="H107" s="193" t="str">
        <f>IFERROR(IF(INDEX('Coverage Indicators - Section D'!H$10:H$26,MATCH('Print View'!$A107,'Coverage Indicators - Section D'!$A$10:$A$26,0))&lt;&gt;0,INDEX('Coverage Indicators - Section D'!H$10:H$26,MATCH('Print View'!$A107,'Coverage Indicators - Section D'!$A$10:$A$26,0)),""),"")</f>
        <v/>
      </c>
      <c r="I107" s="193" t="str">
        <f>IFERROR(IF(INDEX('Coverage Indicators - Section D'!P$10:P$26,MATCH('Print View'!$A107,'Coverage Indicators - Section D'!$A$10:$A$26,0))&lt;&gt;0,INDEX('Coverage Indicators - Section D'!P$10:P$26,MATCH('Print View'!$A107,'Coverage Indicators - Section D'!$A$10:$A$26,0)),""),"")</f>
        <v/>
      </c>
      <c r="J107" s="193" t="str">
        <f>IFERROR(IF(INDEX('Coverage Indicators - Section D'!Q$10:Q$26,MATCH('Print View'!$A107,'Coverage Indicators - Section D'!$A$10:$A$26,0))&lt;&gt;0,INDEX('Coverage Indicators - Section D'!Q$10:Q$26,MATCH('Print View'!$A107,'Coverage Indicators - Section D'!$A$10:$A$26,0)),""),"")</f>
        <v/>
      </c>
      <c r="K107" s="193" t="str">
        <f>IFERROR(IF(INDEX('Coverage Indicators - Section D'!R$10:R$26,MATCH('Print View'!$A107,'Coverage Indicators - Section D'!$A$10:$A$26,0))&lt;&gt;0,INDEX('Coverage Indicators - Section D'!R$10:R$26,MATCH('Print View'!$A107,'Coverage Indicators - Section D'!$A$10:$A$26,0)),""),"")</f>
        <v/>
      </c>
      <c r="L107" s="193" t="str">
        <f>IFERROR(IF(INDEX('Coverage Indicators - Section D'!S$10:S$26,MATCH('Print View'!$A107,'Coverage Indicators - Section D'!$A$10:$A$26,0))&lt;&gt;0,INDEX('Coverage Indicators - Section D'!S$10:S$26,MATCH('Print View'!$A107,'Coverage Indicators - Section D'!$A$10:$A$26,0)),""),"")</f>
        <v/>
      </c>
      <c r="M107" s="193" t="str">
        <f>IFERROR(IF(INDEX('Coverage Indicators - Section D'!#REF!,MATCH('Print View'!$A107,'Coverage Indicators - Section D'!$A$10:$A$26,0))&lt;&gt;0,INDEX('Coverage Indicators - Section D'!#REF!,MATCH('Print View'!$A107,'Coverage Indicators - Section D'!$A$10:$A$26,0)),""),"")</f>
        <v/>
      </c>
      <c r="N107" s="193" t="str">
        <f>IFERROR(IF(INDEX('Coverage Indicators - Section D'!U$10:U$26,MATCH('Print View'!$A107,'Coverage Indicators - Section D'!$A$10:$A$26,0))&lt;&gt;0,INDEX('Coverage Indicators - Section D'!U$10:U$26,MATCH('Print View'!$A107,'Coverage Indicators - Section D'!$A$10:$A$26,0)),""),"")</f>
        <v/>
      </c>
      <c r="O107" s="193" t="str">
        <f>IFERROR(IF(INDEX('Coverage Indicators - Section D'!V$10:V$26,MATCH('Print View'!$A107,'Coverage Indicators - Section D'!$A$10:$A$26,0))&lt;&gt;0,INDEX('Coverage Indicators - Section D'!V$10:V$26,MATCH('Print View'!$A107,'Coverage Indicators - Section D'!$A$10:$A$26,0)),""),"")</f>
        <v/>
      </c>
      <c r="P107" s="212" t="str">
        <f t="array" ref="P107">IFERROR(IF(INDEX('Coverage Indicators - Section D'!E$30:E$121,MATCH('Print View'!$A107&amp;'Print View'!$Q$76,'Coverage Indicators - Section D'!$B$30:$B$121&amp;'Coverage Indicators - Section D'!$I$30:$I$121,0))&lt;&gt;0,INDEX('Coverage Indicators - Section D'!E$30:E$121,MATCH('Print View'!$A107&amp;'Print View'!$Q$76,'Coverage Indicators - Section D'!$B$30:$B$121&amp;'Coverage Indicators - Section D'!$I$30:$I$121,0)),""),"")</f>
        <v/>
      </c>
      <c r="Q107" s="199" t="str">
        <f t="array" ref="Q107">IFERROR(IF(INDEX('Coverage Indicators - Section D'!F$30:F$121,MATCH('Print View'!$A107&amp;'Print View'!$Q$76,'Coverage Indicators - Section D'!$B$30:$B$121&amp;'Coverage Indicators - Section D'!$I$30:$I$121,0))&lt;&gt;0,INDEX('Coverage Indicators - Section D'!F$30:F$121,MATCH('Print View'!$A107&amp;'Print View'!$Q$76,'Coverage Indicators - Section D'!$B$30:$B$121&amp;'Coverage Indicators - Section D'!$I$30:$I$121,0)),""),"")</f>
        <v/>
      </c>
      <c r="R107" s="199" t="str">
        <f t="array" ref="R107">IFERROR(IF(INDEX('Coverage Indicators - Section D'!G$30:G$121,MATCH('Print View'!$A107&amp;'Print View'!$Q$76,'Coverage Indicators - Section D'!$B$30:$B$121&amp;'Coverage Indicators - Section D'!$I$30:$I$121,0))&lt;&gt;0,INDEX('Coverage Indicators - Section D'!G$30:G$121,MATCH('Print View'!$A107&amp;'Print View'!$Q$76,'Coverage Indicators - Section D'!$B$30:$B$121&amp;'Coverage Indicators - Section D'!$I$30:$I$121,0)),""),"")</f>
        <v/>
      </c>
      <c r="S107" s="201" t="str">
        <f t="array" ref="S107">IFERROR(IF(INDEX('Coverage Indicators - Section D'!H$30:H$121,MATCH('Print View'!$A107&amp;'Print View'!$Q$76,'Coverage Indicators - Section D'!$B$30:$B$121&amp;'Coverage Indicators - Section D'!$I$30:$I$121,0))&lt;&gt;0,INDEX('Coverage Indicators - Section D'!H$30:H$121,MATCH('Print View'!$A107&amp;'Print View'!$Q$76,'Coverage Indicators - Section D'!$B$30:$B$121&amp;'Coverage Indicators - Section D'!$I$30:$I$121,0)),""),"")</f>
        <v/>
      </c>
      <c r="T107" s="198" t="str">
        <f t="array" ref="T107">IFERROR(IF(INDEX('Coverage Indicators - Section D'!E$30:E$121,MATCH('Print View'!$A107&amp;'Print View'!$U$76,'Coverage Indicators - Section D'!$B$30:$B$121&amp;'Coverage Indicators - Section D'!$I$30:$I$121,0))&lt;&gt;0,INDEX('Coverage Indicators - Section D'!E$30:E$121,MATCH('Print View'!$A107&amp;'Print View'!$U$76,'Coverage Indicators - Section D'!$B$30:$B$121&amp;'Coverage Indicators - Section D'!$I$30:$I$121,0)),""),"")</f>
        <v/>
      </c>
      <c r="U107" s="199" t="str">
        <f t="array" ref="U107">IFERROR(IF(INDEX('Coverage Indicators - Section D'!F$30:F$121,MATCH('Print View'!$A107&amp;'Print View'!$U$76,'Coverage Indicators - Section D'!$B$30:$B$121&amp;'Coverage Indicators - Section D'!$I$30:$I$121,0))&lt;&gt;0,INDEX('Coverage Indicators - Section D'!F$30:F$121,MATCH('Print View'!$A107&amp;'Print View'!$U$76,'Coverage Indicators - Section D'!$B$30:$B$121&amp;'Coverage Indicators - Section D'!$I$30:$I$121,0)),""),"")</f>
        <v/>
      </c>
      <c r="V107" s="199" t="str">
        <f t="array" ref="V107">IFERROR(IF(INDEX('Coverage Indicators - Section D'!G$30:G$121,MATCH('Print View'!$A107&amp;'Print View'!$U$76,'Coverage Indicators - Section D'!$B$30:$B$121&amp;'Coverage Indicators - Section D'!$I$30:$I$121,0))&lt;&gt;0,INDEX('Coverage Indicators - Section D'!G$30:G$121,MATCH('Print View'!$A107&amp;'Print View'!$U$76,'Coverage Indicators - Section D'!$B$30:$B$121&amp;'Coverage Indicators - Section D'!$I$30:$I$121,0)),""),"")</f>
        <v/>
      </c>
      <c r="W107" s="201" t="str">
        <f t="array" ref="W107">IFERROR(IF(INDEX('Coverage Indicators - Section D'!H$30:H$121,MATCH('Print View'!$A107&amp;'Print View'!$U$76,'Coverage Indicators - Section D'!$B$30:$B$121&amp;'Coverage Indicators - Section D'!$I$30:$I$121,0))&lt;&gt;0,INDEX('Coverage Indicators - Section D'!H$30:H$121,MATCH('Print View'!$A107&amp;'Print View'!$U$76,'Coverage Indicators - Section D'!$B$30:$B$121&amp;'Coverage Indicators - Section D'!$I$30:$I$121,0)),""),"")</f>
        <v/>
      </c>
      <c r="X107" s="197"/>
      <c r="Y107" s="195"/>
      <c r="Z107" s="195"/>
      <c r="AA107" s="196"/>
      <c r="AB107" s="197"/>
      <c r="AC107" s="195"/>
      <c r="AD107" s="195"/>
      <c r="AE107" s="196"/>
      <c r="AF107" s="197"/>
      <c r="AG107" s="195"/>
      <c r="AH107" s="204"/>
      <c r="AI107" s="196"/>
      <c r="AJ107" s="202" t="str">
        <f>IFERROR(IF(INDEX('Coverage Indicators - Section D'!W$10:W$26,MATCH('Print View'!$A107,'Coverage Indicators - Section D'!$A$10:$A$26,0))&lt;&gt;0,INDEX('Coverage Indicators - Section D'!W$10:W$26,MATCH('Print View'!$A107,'Coverage Indicators - Section D'!$A$10:$A$26,0)),""),"")</f>
        <v/>
      </c>
    </row>
    <row r="108" spans="1:36" s="203" customFormat="1" ht="23.6" thickBot="1" x14ac:dyDescent="0.5">
      <c r="A108" s="220">
        <v>30</v>
      </c>
      <c r="B108" s="285" t="str">
        <f>IFERROR(IF(INDEX('Coverage Indicators - Section D'!B$10:B$26,MATCH('Print View'!$A108,'Coverage Indicators - Section D'!$A$10:$A$26,0))&lt;&gt;0,INDEX('Coverage Indicators - Section D'!B$10:B$26,MATCH('Print View'!$A108,'Coverage Indicators - Section D'!$A$10:$A$26,0)),""),"")</f>
        <v/>
      </c>
      <c r="C108" s="285" t="str">
        <f>IFERROR(IF(INDEX('Coverage Indicators - Section D'!C$10:C$26,MATCH('Print View'!$A108,'Coverage Indicators - Section D'!$A$10:$A$26,0))&lt;&gt;0,INDEX('Coverage Indicators - Section D'!C$10:C$26,MATCH('Print View'!$A108,'Coverage Indicators - Section D'!$A$10:$A$26,0)),""),"")</f>
        <v/>
      </c>
      <c r="D108" s="285" t="str">
        <f>IFERROR(IF(INDEX('Coverage Indicators - Section D'!D$10:D$26,MATCH('Print View'!$A108,'Coverage Indicators - Section D'!$A$10:$A$26,0))&lt;&gt;0,INDEX('Coverage Indicators - Section D'!D$10:D$26,MATCH('Print View'!$A108,'Coverage Indicators - Section D'!$A$10:$A$26,0)),""),"")</f>
        <v/>
      </c>
      <c r="E108" s="285" t="str">
        <f>IFERROR(IF(INDEX('Coverage Indicators - Section D'!E$10:E$26,MATCH('Print View'!$A108,'Coverage Indicators - Section D'!$A$10:$A$26,0))&lt;&gt;0,INDEX('Coverage Indicators - Section D'!E$10:E$26,MATCH('Print View'!$A108,'Coverage Indicators - Section D'!$A$10:$A$26,0)),""),"")</f>
        <v/>
      </c>
      <c r="F108" s="285" t="str">
        <f>IFERROR(IF(INDEX('Coverage Indicators - Section D'!F$10:F$26,MATCH('Print View'!$A108,'Coverage Indicators - Section D'!$A$10:$A$26,0))&lt;&gt;0,INDEX('Coverage Indicators - Section D'!F$10:F$26,MATCH('Print View'!$A108,'Coverage Indicators - Section D'!$A$10:$A$26,0)),""),"")</f>
        <v/>
      </c>
      <c r="G108" s="285" t="str">
        <f>IFERROR(IF(INDEX('Coverage Indicators - Section D'!G$10:G$26,MATCH('Print View'!$A108,'Coverage Indicators - Section D'!$A$10:$A$26,0))&lt;&gt;0,INDEX('Coverage Indicators - Section D'!G$10:G$26,MATCH('Print View'!$A108,'Coverage Indicators - Section D'!$A$10:$A$26,0)),""),"")</f>
        <v/>
      </c>
      <c r="H108" s="285" t="str">
        <f>IFERROR(IF(INDEX('Coverage Indicators - Section D'!H$10:H$26,MATCH('Print View'!$A108,'Coverage Indicators - Section D'!$A$10:$A$26,0))&lt;&gt;0,INDEX('Coverage Indicators - Section D'!H$10:H$26,MATCH('Print View'!$A108,'Coverage Indicators - Section D'!$A$10:$A$26,0)),""),"")</f>
        <v/>
      </c>
      <c r="I108" s="285" t="str">
        <f>IFERROR(IF(INDEX('Coverage Indicators - Section D'!P$10:P$26,MATCH('Print View'!$A108,'Coverage Indicators - Section D'!$A$10:$A$26,0))&lt;&gt;0,INDEX('Coverage Indicators - Section D'!P$10:P$26,MATCH('Print View'!$A108,'Coverage Indicators - Section D'!$A$10:$A$26,0)),""),"")</f>
        <v/>
      </c>
      <c r="J108" s="285" t="str">
        <f>IFERROR(IF(INDEX('Coverage Indicators - Section D'!Q$10:Q$26,MATCH('Print View'!$A108,'Coverage Indicators - Section D'!$A$10:$A$26,0))&lt;&gt;0,INDEX('Coverage Indicators - Section D'!Q$10:Q$26,MATCH('Print View'!$A108,'Coverage Indicators - Section D'!$A$10:$A$26,0)),""),"")</f>
        <v/>
      </c>
      <c r="K108" s="285" t="str">
        <f>IFERROR(IF(INDEX('Coverage Indicators - Section D'!R$10:R$26,MATCH('Print View'!$A108,'Coverage Indicators - Section D'!$A$10:$A$26,0))&lt;&gt;0,INDEX('Coverage Indicators - Section D'!R$10:R$26,MATCH('Print View'!$A108,'Coverage Indicators - Section D'!$A$10:$A$26,0)),""),"")</f>
        <v/>
      </c>
      <c r="L108" s="285" t="str">
        <f>IFERROR(IF(INDEX('Coverage Indicators - Section D'!S$10:S$26,MATCH('Print View'!$A108,'Coverage Indicators - Section D'!$A$10:$A$26,0))&lt;&gt;0,INDEX('Coverage Indicators - Section D'!S$10:S$26,MATCH('Print View'!$A108,'Coverage Indicators - Section D'!$A$10:$A$26,0)),""),"")</f>
        <v/>
      </c>
      <c r="M108" s="285" t="str">
        <f>IFERROR(IF(INDEX('Coverage Indicators - Section D'!#REF!,MATCH('Print View'!$A108,'Coverage Indicators - Section D'!$A$10:$A$26,0))&lt;&gt;0,INDEX('Coverage Indicators - Section D'!#REF!,MATCH('Print View'!$A108,'Coverage Indicators - Section D'!$A$10:$A$26,0)),""),"")</f>
        <v/>
      </c>
      <c r="N108" s="285" t="str">
        <f>IFERROR(IF(INDEX('Coverage Indicators - Section D'!U$10:U$26,MATCH('Print View'!$A108,'Coverage Indicators - Section D'!$A$10:$A$26,0))&lt;&gt;0,INDEX('Coverage Indicators - Section D'!U$10:U$26,MATCH('Print View'!$A108,'Coverage Indicators - Section D'!$A$10:$A$26,0)),""),"")</f>
        <v/>
      </c>
      <c r="O108" s="285" t="str">
        <f>IFERROR(IF(INDEX('Coverage Indicators - Section D'!V$10:V$26,MATCH('Print View'!$A108,'Coverage Indicators - Section D'!$A$10:$A$26,0))&lt;&gt;0,INDEX('Coverage Indicators - Section D'!V$10:V$26,MATCH('Print View'!$A108,'Coverage Indicators - Section D'!$A$10:$A$26,0)),""),"")</f>
        <v/>
      </c>
      <c r="P108" s="286" t="str">
        <f t="array" ref="P108">IFERROR(IF(INDEX('Coverage Indicators - Section D'!E$30:E$121,MATCH('Print View'!$A108&amp;'Print View'!$Q$76,'Coverage Indicators - Section D'!$B$30:$B$121&amp;'Coverage Indicators - Section D'!$I$30:$I$121,0))&lt;&gt;0,INDEX('Coverage Indicators - Section D'!E$30:E$121,MATCH('Print View'!$A108&amp;'Print View'!$Q$76,'Coverage Indicators - Section D'!$B$30:$B$121&amp;'Coverage Indicators - Section D'!$I$30:$I$121,0)),""),"")</f>
        <v/>
      </c>
      <c r="Q108" s="287" t="str">
        <f t="array" ref="Q108">IFERROR(IF(INDEX('Coverage Indicators - Section D'!F$30:F$121,MATCH('Print View'!$A108&amp;'Print View'!$Q$76,'Coverage Indicators - Section D'!$B$30:$B$121&amp;'Coverage Indicators - Section D'!$I$30:$I$121,0))&lt;&gt;0,INDEX('Coverage Indicators - Section D'!F$30:F$121,MATCH('Print View'!$A108&amp;'Print View'!$Q$76,'Coverage Indicators - Section D'!$B$30:$B$121&amp;'Coverage Indicators - Section D'!$I$30:$I$121,0)),""),"")</f>
        <v/>
      </c>
      <c r="R108" s="287" t="str">
        <f t="array" ref="R108">IFERROR(IF(INDEX('Coverage Indicators - Section D'!G$30:G$121,MATCH('Print View'!$A108&amp;'Print View'!$Q$76,'Coverage Indicators - Section D'!$B$30:$B$121&amp;'Coverage Indicators - Section D'!$I$30:$I$121,0))&lt;&gt;0,INDEX('Coverage Indicators - Section D'!G$30:G$121,MATCH('Print View'!$A108&amp;'Print View'!$Q$76,'Coverage Indicators - Section D'!$B$30:$B$121&amp;'Coverage Indicators - Section D'!$I$30:$I$121,0)),""),"")</f>
        <v/>
      </c>
      <c r="S108" s="288" t="str">
        <f t="array" ref="S108">IFERROR(IF(INDEX('Coverage Indicators - Section D'!H$30:H$121,MATCH('Print View'!$A108&amp;'Print View'!$Q$76,'Coverage Indicators - Section D'!$B$30:$B$121&amp;'Coverage Indicators - Section D'!$I$30:$I$121,0))&lt;&gt;0,INDEX('Coverage Indicators - Section D'!H$30:H$121,MATCH('Print View'!$A108&amp;'Print View'!$Q$76,'Coverage Indicators - Section D'!$B$30:$B$121&amp;'Coverage Indicators - Section D'!$I$30:$I$121,0)),""),"")</f>
        <v/>
      </c>
      <c r="T108" s="289" t="str">
        <f t="array" ref="T108">IFERROR(IF(INDEX('Coverage Indicators - Section D'!E$30:E$121,MATCH('Print View'!$A108&amp;'Print View'!$U$76,'Coverage Indicators - Section D'!$B$30:$B$121&amp;'Coverage Indicators - Section D'!$I$30:$I$121,0))&lt;&gt;0,INDEX('Coverage Indicators - Section D'!E$30:E$121,MATCH('Print View'!$A108&amp;'Print View'!$U$76,'Coverage Indicators - Section D'!$B$30:$B$121&amp;'Coverage Indicators - Section D'!$I$30:$I$121,0)),""),"")</f>
        <v/>
      </c>
      <c r="U108" s="287" t="str">
        <f t="array" ref="U108">IFERROR(IF(INDEX('Coverage Indicators - Section D'!F$30:F$121,MATCH('Print View'!$A108&amp;'Print View'!$U$76,'Coverage Indicators - Section D'!$B$30:$B$121&amp;'Coverage Indicators - Section D'!$I$30:$I$121,0))&lt;&gt;0,INDEX('Coverage Indicators - Section D'!F$30:F$121,MATCH('Print View'!$A108&amp;'Print View'!$U$76,'Coverage Indicators - Section D'!$B$30:$B$121&amp;'Coverage Indicators - Section D'!$I$30:$I$121,0)),""),"")</f>
        <v/>
      </c>
      <c r="V108" s="287" t="str">
        <f t="array" ref="V108">IFERROR(IF(INDEX('Coverage Indicators - Section D'!G$30:G$121,MATCH('Print View'!$A108&amp;'Print View'!$U$76,'Coverage Indicators - Section D'!$B$30:$B$121&amp;'Coverage Indicators - Section D'!$I$30:$I$121,0))&lt;&gt;0,INDEX('Coverage Indicators - Section D'!G$30:G$121,MATCH('Print View'!$A108&amp;'Print View'!$U$76,'Coverage Indicators - Section D'!$B$30:$B$121&amp;'Coverage Indicators - Section D'!$I$30:$I$121,0)),""),"")</f>
        <v/>
      </c>
      <c r="W108" s="288" t="str">
        <f t="array" ref="W108">IFERROR(IF(INDEX('Coverage Indicators - Section D'!H$30:H$121,MATCH('Print View'!$A108&amp;'Print View'!$U$76,'Coverage Indicators - Section D'!$B$30:$B$121&amp;'Coverage Indicators - Section D'!$I$30:$I$121,0))&lt;&gt;0,INDEX('Coverage Indicators - Section D'!H$30:H$121,MATCH('Print View'!$A108&amp;'Print View'!$U$76,'Coverage Indicators - Section D'!$B$30:$B$121&amp;'Coverage Indicators - Section D'!$I$30:$I$121,0)),""),"")</f>
        <v/>
      </c>
      <c r="X108" s="290"/>
      <c r="Y108" s="291"/>
      <c r="Z108" s="291"/>
      <c r="AA108" s="292"/>
      <c r="AB108" s="290"/>
      <c r="AC108" s="291"/>
      <c r="AD108" s="291"/>
      <c r="AE108" s="292"/>
      <c r="AF108" s="290"/>
      <c r="AG108" s="291"/>
      <c r="AH108" s="293"/>
      <c r="AI108" s="292"/>
      <c r="AJ108" s="294" t="str">
        <f>IFERROR(IF(INDEX('Coverage Indicators - Section D'!W$10:W$26,MATCH('Print View'!$A108,'Coverage Indicators - Section D'!$A$10:$A$26,0))&lt;&gt;0,INDEX('Coverage Indicators - Section D'!W$10:W$26,MATCH('Print View'!$A108,'Coverage Indicators - Section D'!$A$10:$A$26,0)),""),"")</f>
        <v/>
      </c>
    </row>
    <row r="109" spans="1:36" ht="23.15" x14ac:dyDescent="0.6">
      <c r="A109" s="155"/>
      <c r="B109" s="156"/>
      <c r="C109" s="156"/>
      <c r="D109" s="157"/>
      <c r="E109" s="157"/>
      <c r="F109" s="157"/>
      <c r="G109" s="157"/>
      <c r="H109" s="157"/>
      <c r="I109" s="157"/>
      <c r="J109" s="157"/>
      <c r="K109" s="157"/>
      <c r="L109" s="157"/>
      <c r="M109" s="157"/>
      <c r="N109" s="157"/>
    </row>
    <row r="110" spans="1:36" ht="16.3" thickBot="1" x14ac:dyDescent="0.5">
      <c r="J110" s="138"/>
    </row>
    <row r="111" spans="1:36" ht="46.75" thickBot="1" x14ac:dyDescent="0.5">
      <c r="A111" s="628" t="str">
        <f>'WPTM - Section F'!A6:AC6</f>
        <v>Key Activities</v>
      </c>
      <c r="B111" s="629"/>
      <c r="C111" s="629"/>
      <c r="D111" s="629"/>
      <c r="E111" s="629"/>
      <c r="F111" s="629"/>
      <c r="G111" s="629"/>
      <c r="H111" s="629"/>
      <c r="I111" s="630"/>
    </row>
    <row r="112" spans="1:36" ht="16.3" thickBot="1" x14ac:dyDescent="0.5"/>
    <row r="113" spans="1:35" ht="26.25" customHeight="1" x14ac:dyDescent="0.45">
      <c r="A113" s="647" t="str">
        <f>'WPTM - Section F'!A7</f>
        <v>Actividades clave  número</v>
      </c>
      <c r="B113" s="647" t="str">
        <f>'WPTM - Section F'!B7</f>
        <v>Módulos</v>
      </c>
      <c r="C113" s="647" t="str">
        <f>'WPTM - Section F'!C7</f>
        <v>Intervención</v>
      </c>
      <c r="D113" s="647" t="str">
        <f>'WPTM - Section F'!D7</f>
        <v>Actividades clave</v>
      </c>
      <c r="E113" s="647" t="str">
        <f>'WPTM - Section F'!E7</f>
        <v>Receptor principales</v>
      </c>
      <c r="F113" s="647" t="str">
        <f>'WPTM - Section F'!W7</f>
        <v>Module Reference (Name)</v>
      </c>
      <c r="G113" s="205"/>
      <c r="H113" s="205"/>
      <c r="I113" s="205"/>
      <c r="J113" s="205"/>
      <c r="K113" s="205"/>
      <c r="L113" s="206"/>
      <c r="M113" s="208"/>
      <c r="N113" s="205"/>
      <c r="O113" s="205"/>
      <c r="P113" s="205"/>
      <c r="Q113" s="205"/>
      <c r="R113" s="205"/>
      <c r="S113" s="206"/>
      <c r="T113" s="208"/>
      <c r="U113" s="205"/>
      <c r="V113" s="205"/>
      <c r="W113" s="205"/>
      <c r="X113" s="205"/>
      <c r="Y113" s="205"/>
      <c r="Z113" s="206"/>
      <c r="AA113" s="208"/>
      <c r="AB113" s="205"/>
      <c r="AC113" s="205"/>
      <c r="AD113" s="205"/>
      <c r="AE113" s="205"/>
      <c r="AF113" s="205"/>
      <c r="AG113" s="206"/>
      <c r="AH113" s="172"/>
      <c r="AI113" s="663"/>
    </row>
    <row r="114" spans="1:35" ht="26.25" customHeight="1" x14ac:dyDescent="0.45">
      <c r="A114" s="648"/>
      <c r="B114" s="648"/>
      <c r="C114" s="648"/>
      <c r="D114" s="648"/>
      <c r="E114" s="648"/>
      <c r="F114" s="648"/>
      <c r="G114" s="207"/>
      <c r="H114" s="207"/>
      <c r="I114" s="209" t="s">
        <v>122</v>
      </c>
      <c r="J114" s="207"/>
      <c r="K114" s="207"/>
      <c r="L114" s="210"/>
      <c r="M114" s="211" t="s">
        <v>121</v>
      </c>
      <c r="N114" s="207"/>
      <c r="O114" s="207"/>
      <c r="P114" s="207" t="s">
        <v>122</v>
      </c>
      <c r="Q114" s="207"/>
      <c r="R114" s="207"/>
      <c r="S114" s="210"/>
      <c r="T114" s="221" t="s">
        <v>121</v>
      </c>
      <c r="U114" s="207"/>
      <c r="V114" s="207"/>
      <c r="W114" s="207" t="s">
        <v>122</v>
      </c>
      <c r="X114" s="207"/>
      <c r="Y114" s="207"/>
      <c r="Z114" s="210"/>
      <c r="AA114" s="211" t="s">
        <v>121</v>
      </c>
      <c r="AB114" s="207"/>
      <c r="AC114" s="207"/>
      <c r="AD114" s="207" t="s">
        <v>122</v>
      </c>
      <c r="AE114" s="207"/>
      <c r="AF114" s="207"/>
      <c r="AG114" s="210"/>
      <c r="AH114" s="173"/>
      <c r="AI114" s="664"/>
    </row>
    <row r="115" spans="1:35" x14ac:dyDescent="0.45">
      <c r="A115" s="159"/>
      <c r="B115" s="151"/>
      <c r="C115" s="151"/>
      <c r="D115" s="151"/>
      <c r="E115" s="152"/>
      <c r="F115" s="658"/>
      <c r="G115" s="658"/>
      <c r="H115" s="659"/>
      <c r="I115" s="660"/>
      <c r="J115" s="658"/>
      <c r="K115" s="658"/>
      <c r="L115" s="661"/>
      <c r="M115" s="662"/>
      <c r="N115" s="658"/>
      <c r="O115" s="659"/>
      <c r="P115" s="660"/>
      <c r="Q115" s="658"/>
      <c r="R115" s="658"/>
      <c r="S115" s="661"/>
      <c r="T115" s="662"/>
      <c r="U115" s="658"/>
      <c r="V115" s="659"/>
      <c r="W115" s="660"/>
      <c r="X115" s="658"/>
      <c r="Y115" s="658"/>
      <c r="Z115" s="661"/>
      <c r="AA115" s="662"/>
      <c r="AB115" s="658"/>
      <c r="AC115" s="659"/>
      <c r="AD115" s="660"/>
      <c r="AE115" s="658"/>
      <c r="AF115" s="658"/>
      <c r="AG115" s="661"/>
      <c r="AH115" s="174"/>
      <c r="AI115" s="160"/>
    </row>
    <row r="116" spans="1:35" x14ac:dyDescent="0.45">
      <c r="A116" s="159"/>
      <c r="B116" s="151"/>
      <c r="C116" s="151"/>
      <c r="D116" s="151"/>
      <c r="E116" s="152"/>
      <c r="F116" s="658"/>
      <c r="G116" s="658"/>
      <c r="H116" s="659"/>
      <c r="I116" s="660"/>
      <c r="J116" s="658"/>
      <c r="K116" s="658"/>
      <c r="L116" s="661"/>
      <c r="M116" s="662"/>
      <c r="N116" s="658"/>
      <c r="O116" s="659"/>
      <c r="P116" s="660"/>
      <c r="Q116" s="658"/>
      <c r="R116" s="658"/>
      <c r="S116" s="661"/>
      <c r="T116" s="662"/>
      <c r="U116" s="658"/>
      <c r="V116" s="659"/>
      <c r="W116" s="660"/>
      <c r="X116" s="658"/>
      <c r="Y116" s="658"/>
      <c r="Z116" s="661"/>
      <c r="AA116" s="662"/>
      <c r="AB116" s="658"/>
      <c r="AC116" s="659"/>
      <c r="AD116" s="660"/>
      <c r="AE116" s="658"/>
      <c r="AF116" s="658"/>
      <c r="AG116" s="661"/>
      <c r="AH116" s="174"/>
      <c r="AI116" s="160"/>
    </row>
    <row r="117" spans="1:35" x14ac:dyDescent="0.45">
      <c r="A117" s="159"/>
      <c r="B117" s="151"/>
      <c r="C117" s="151"/>
      <c r="D117" s="151"/>
      <c r="E117" s="152"/>
      <c r="F117" s="658"/>
      <c r="G117" s="658"/>
      <c r="H117" s="659"/>
      <c r="I117" s="660"/>
      <c r="J117" s="658"/>
      <c r="K117" s="658"/>
      <c r="L117" s="661"/>
      <c r="M117" s="662"/>
      <c r="N117" s="658"/>
      <c r="O117" s="659"/>
      <c r="P117" s="660"/>
      <c r="Q117" s="658"/>
      <c r="R117" s="658"/>
      <c r="S117" s="661"/>
      <c r="T117" s="662"/>
      <c r="U117" s="658"/>
      <c r="V117" s="659"/>
      <c r="W117" s="660"/>
      <c r="X117" s="658"/>
      <c r="Y117" s="658"/>
      <c r="Z117" s="661"/>
      <c r="AA117" s="662"/>
      <c r="AB117" s="658"/>
      <c r="AC117" s="659"/>
      <c r="AD117" s="660"/>
      <c r="AE117" s="658"/>
      <c r="AF117" s="658"/>
      <c r="AG117" s="661"/>
      <c r="AH117" s="174"/>
      <c r="AI117" s="160"/>
    </row>
    <row r="118" spans="1:35" x14ac:dyDescent="0.45">
      <c r="A118" s="159"/>
      <c r="B118" s="151"/>
      <c r="C118" s="151"/>
      <c r="D118" s="151"/>
      <c r="E118" s="152"/>
      <c r="F118" s="658"/>
      <c r="G118" s="658"/>
      <c r="H118" s="659"/>
      <c r="I118" s="660"/>
      <c r="J118" s="658"/>
      <c r="K118" s="658"/>
      <c r="L118" s="661"/>
      <c r="M118" s="662"/>
      <c r="N118" s="658"/>
      <c r="O118" s="659"/>
      <c r="P118" s="660"/>
      <c r="Q118" s="658"/>
      <c r="R118" s="658"/>
      <c r="S118" s="661"/>
      <c r="T118" s="662"/>
      <c r="U118" s="658"/>
      <c r="V118" s="659"/>
      <c r="W118" s="660"/>
      <c r="X118" s="658"/>
      <c r="Y118" s="658"/>
      <c r="Z118" s="661"/>
      <c r="AA118" s="662"/>
      <c r="AB118" s="658"/>
      <c r="AC118" s="659"/>
      <c r="AD118" s="660"/>
      <c r="AE118" s="658"/>
      <c r="AF118" s="658"/>
      <c r="AG118" s="661"/>
      <c r="AH118" s="174"/>
      <c r="AI118" s="160"/>
    </row>
    <row r="119" spans="1:35" x14ac:dyDescent="0.45">
      <c r="A119" s="159"/>
      <c r="B119" s="151"/>
      <c r="C119" s="151"/>
      <c r="D119" s="151"/>
      <c r="E119" s="152"/>
      <c r="F119" s="658"/>
      <c r="G119" s="658"/>
      <c r="H119" s="659"/>
      <c r="I119" s="660"/>
      <c r="J119" s="658"/>
      <c r="K119" s="658"/>
      <c r="L119" s="661"/>
      <c r="M119" s="662"/>
      <c r="N119" s="658"/>
      <c r="O119" s="659"/>
      <c r="P119" s="660"/>
      <c r="Q119" s="658"/>
      <c r="R119" s="658"/>
      <c r="S119" s="661"/>
      <c r="T119" s="662"/>
      <c r="U119" s="658"/>
      <c r="V119" s="659"/>
      <c r="W119" s="660"/>
      <c r="X119" s="658"/>
      <c r="Y119" s="658"/>
      <c r="Z119" s="661"/>
      <c r="AA119" s="662"/>
      <c r="AB119" s="658"/>
      <c r="AC119" s="659"/>
      <c r="AD119" s="660"/>
      <c r="AE119" s="658"/>
      <c r="AF119" s="658"/>
      <c r="AG119" s="661"/>
      <c r="AH119" s="174"/>
      <c r="AI119" s="160"/>
    </row>
    <row r="120" spans="1:35" x14ac:dyDescent="0.45">
      <c r="A120" s="159"/>
      <c r="B120" s="151"/>
      <c r="C120" s="151"/>
      <c r="D120" s="151"/>
      <c r="E120" s="152"/>
      <c r="F120" s="658"/>
      <c r="G120" s="658"/>
      <c r="H120" s="659"/>
      <c r="I120" s="660"/>
      <c r="J120" s="658"/>
      <c r="K120" s="658"/>
      <c r="L120" s="661"/>
      <c r="M120" s="662"/>
      <c r="N120" s="658"/>
      <c r="O120" s="659"/>
      <c r="P120" s="660"/>
      <c r="Q120" s="658"/>
      <c r="R120" s="658"/>
      <c r="S120" s="661"/>
      <c r="T120" s="662"/>
      <c r="U120" s="658"/>
      <c r="V120" s="659"/>
      <c r="W120" s="660"/>
      <c r="X120" s="658"/>
      <c r="Y120" s="658"/>
      <c r="Z120" s="661"/>
      <c r="AA120" s="662"/>
      <c r="AB120" s="658"/>
      <c r="AC120" s="659"/>
      <c r="AD120" s="660"/>
      <c r="AE120" s="658"/>
      <c r="AF120" s="658"/>
      <c r="AG120" s="661"/>
      <c r="AH120" s="174"/>
      <c r="AI120" s="160"/>
    </row>
    <row r="121" spans="1:35" x14ac:dyDescent="0.45">
      <c r="A121" s="159"/>
      <c r="B121" s="151"/>
      <c r="C121" s="151"/>
      <c r="D121" s="151"/>
      <c r="E121" s="152"/>
      <c r="F121" s="658"/>
      <c r="G121" s="658"/>
      <c r="H121" s="659"/>
      <c r="I121" s="660"/>
      <c r="J121" s="658"/>
      <c r="K121" s="658"/>
      <c r="L121" s="661"/>
      <c r="M121" s="662"/>
      <c r="N121" s="658"/>
      <c r="O121" s="659"/>
      <c r="P121" s="660"/>
      <c r="Q121" s="658"/>
      <c r="R121" s="658"/>
      <c r="S121" s="661"/>
      <c r="T121" s="662"/>
      <c r="U121" s="658"/>
      <c r="V121" s="659"/>
      <c r="W121" s="660"/>
      <c r="X121" s="658"/>
      <c r="Y121" s="658"/>
      <c r="Z121" s="661"/>
      <c r="AA121" s="662"/>
      <c r="AB121" s="658"/>
      <c r="AC121" s="659"/>
      <c r="AD121" s="660"/>
      <c r="AE121" s="658"/>
      <c r="AF121" s="658"/>
      <c r="AG121" s="661"/>
      <c r="AH121" s="174"/>
      <c r="AI121" s="160"/>
    </row>
    <row r="122" spans="1:35" x14ac:dyDescent="0.45">
      <c r="A122" s="159"/>
      <c r="B122" s="151"/>
      <c r="C122" s="151"/>
      <c r="D122" s="151"/>
      <c r="E122" s="152"/>
      <c r="F122" s="658"/>
      <c r="G122" s="658"/>
      <c r="H122" s="659"/>
      <c r="I122" s="660"/>
      <c r="J122" s="658"/>
      <c r="K122" s="658"/>
      <c r="L122" s="661"/>
      <c r="M122" s="662"/>
      <c r="N122" s="658"/>
      <c r="O122" s="659"/>
      <c r="P122" s="660"/>
      <c r="Q122" s="658"/>
      <c r="R122" s="658"/>
      <c r="S122" s="661"/>
      <c r="T122" s="662"/>
      <c r="U122" s="658"/>
      <c r="V122" s="659"/>
      <c r="W122" s="660"/>
      <c r="X122" s="658"/>
      <c r="Y122" s="658"/>
      <c r="Z122" s="661"/>
      <c r="AA122" s="662"/>
      <c r="AB122" s="658"/>
      <c r="AC122" s="659"/>
      <c r="AD122" s="660"/>
      <c r="AE122" s="658"/>
      <c r="AF122" s="658"/>
      <c r="AG122" s="661"/>
      <c r="AH122" s="174"/>
      <c r="AI122" s="160"/>
    </row>
    <row r="123" spans="1:35" x14ac:dyDescent="0.45">
      <c r="A123" s="159"/>
      <c r="B123" s="151"/>
      <c r="C123" s="151"/>
      <c r="D123" s="151"/>
      <c r="E123" s="152"/>
      <c r="F123" s="658"/>
      <c r="G123" s="658"/>
      <c r="H123" s="659"/>
      <c r="I123" s="660"/>
      <c r="J123" s="658"/>
      <c r="K123" s="658"/>
      <c r="L123" s="661"/>
      <c r="M123" s="662"/>
      <c r="N123" s="658"/>
      <c r="O123" s="659"/>
      <c r="P123" s="660"/>
      <c r="Q123" s="658"/>
      <c r="R123" s="658"/>
      <c r="S123" s="661"/>
      <c r="T123" s="662"/>
      <c r="U123" s="658"/>
      <c r="V123" s="659"/>
      <c r="W123" s="660"/>
      <c r="X123" s="658"/>
      <c r="Y123" s="658"/>
      <c r="Z123" s="661"/>
      <c r="AA123" s="662"/>
      <c r="AB123" s="658"/>
      <c r="AC123" s="659"/>
      <c r="AD123" s="660"/>
      <c r="AE123" s="658"/>
      <c r="AF123" s="658"/>
      <c r="AG123" s="661"/>
      <c r="AH123" s="174"/>
      <c r="AI123" s="160"/>
    </row>
    <row r="124" spans="1:35" x14ac:dyDescent="0.45">
      <c r="A124" s="159"/>
      <c r="B124" s="151"/>
      <c r="C124" s="151"/>
      <c r="D124" s="151"/>
      <c r="E124" s="152"/>
      <c r="F124" s="658"/>
      <c r="G124" s="658"/>
      <c r="H124" s="659"/>
      <c r="I124" s="660"/>
      <c r="J124" s="658"/>
      <c r="K124" s="658"/>
      <c r="L124" s="661"/>
      <c r="M124" s="662"/>
      <c r="N124" s="658"/>
      <c r="O124" s="659"/>
      <c r="P124" s="660"/>
      <c r="Q124" s="658"/>
      <c r="R124" s="658"/>
      <c r="S124" s="661"/>
      <c r="T124" s="662"/>
      <c r="U124" s="658"/>
      <c r="V124" s="659"/>
      <c r="W124" s="660"/>
      <c r="X124" s="658"/>
      <c r="Y124" s="658"/>
      <c r="Z124" s="661"/>
      <c r="AA124" s="662"/>
      <c r="AB124" s="658"/>
      <c r="AC124" s="659"/>
      <c r="AD124" s="660"/>
      <c r="AE124" s="658"/>
      <c r="AF124" s="658"/>
      <c r="AG124" s="661"/>
      <c r="AH124" s="174"/>
      <c r="AI124" s="160"/>
    </row>
    <row r="125" spans="1:35" x14ac:dyDescent="0.45">
      <c r="A125" s="159"/>
      <c r="B125" s="151"/>
      <c r="C125" s="151"/>
      <c r="D125" s="151"/>
      <c r="E125" s="152"/>
      <c r="F125" s="658"/>
      <c r="G125" s="658"/>
      <c r="H125" s="659"/>
      <c r="I125" s="660"/>
      <c r="J125" s="658"/>
      <c r="K125" s="658"/>
      <c r="L125" s="661"/>
      <c r="M125" s="662"/>
      <c r="N125" s="658"/>
      <c r="O125" s="659"/>
      <c r="P125" s="660"/>
      <c r="Q125" s="658"/>
      <c r="R125" s="658"/>
      <c r="S125" s="661"/>
      <c r="T125" s="662"/>
      <c r="U125" s="658"/>
      <c r="V125" s="659"/>
      <c r="W125" s="660"/>
      <c r="X125" s="658"/>
      <c r="Y125" s="658"/>
      <c r="Z125" s="661"/>
      <c r="AA125" s="662"/>
      <c r="AB125" s="658"/>
      <c r="AC125" s="659"/>
      <c r="AD125" s="660"/>
      <c r="AE125" s="658"/>
      <c r="AF125" s="658"/>
      <c r="AG125" s="661"/>
      <c r="AH125" s="174"/>
      <c r="AI125" s="160"/>
    </row>
    <row r="126" spans="1:35" x14ac:dyDescent="0.45">
      <c r="A126" s="159"/>
      <c r="B126" s="151"/>
      <c r="C126" s="151"/>
      <c r="D126" s="151"/>
      <c r="E126" s="152"/>
      <c r="F126" s="658"/>
      <c r="G126" s="658"/>
      <c r="H126" s="659"/>
      <c r="I126" s="660"/>
      <c r="J126" s="658"/>
      <c r="K126" s="658"/>
      <c r="L126" s="661"/>
      <c r="M126" s="662"/>
      <c r="N126" s="658"/>
      <c r="O126" s="659"/>
      <c r="P126" s="660"/>
      <c r="Q126" s="658"/>
      <c r="R126" s="658"/>
      <c r="S126" s="661"/>
      <c r="T126" s="662"/>
      <c r="U126" s="658"/>
      <c r="V126" s="659"/>
      <c r="W126" s="660"/>
      <c r="X126" s="658"/>
      <c r="Y126" s="658"/>
      <c r="Z126" s="661"/>
      <c r="AA126" s="662"/>
      <c r="AB126" s="658"/>
      <c r="AC126" s="659"/>
      <c r="AD126" s="660"/>
      <c r="AE126" s="658"/>
      <c r="AF126" s="658"/>
      <c r="AG126" s="661"/>
      <c r="AH126" s="174"/>
      <c r="AI126" s="160"/>
    </row>
    <row r="127" spans="1:35" x14ac:dyDescent="0.45">
      <c r="A127" s="159"/>
      <c r="B127" s="151"/>
      <c r="C127" s="151"/>
      <c r="D127" s="151"/>
      <c r="E127" s="152"/>
      <c r="F127" s="658"/>
      <c r="G127" s="658"/>
      <c r="H127" s="659"/>
      <c r="I127" s="660"/>
      <c r="J127" s="658"/>
      <c r="K127" s="658"/>
      <c r="L127" s="661"/>
      <c r="M127" s="662"/>
      <c r="N127" s="658"/>
      <c r="O127" s="659"/>
      <c r="P127" s="660"/>
      <c r="Q127" s="658"/>
      <c r="R127" s="658"/>
      <c r="S127" s="661"/>
      <c r="T127" s="662"/>
      <c r="U127" s="658"/>
      <c r="V127" s="659"/>
      <c r="W127" s="660"/>
      <c r="X127" s="658"/>
      <c r="Y127" s="658"/>
      <c r="Z127" s="661"/>
      <c r="AA127" s="662"/>
      <c r="AB127" s="658"/>
      <c r="AC127" s="659"/>
      <c r="AD127" s="660"/>
      <c r="AE127" s="658"/>
      <c r="AF127" s="658"/>
      <c r="AG127" s="661"/>
      <c r="AH127" s="174"/>
      <c r="AI127" s="160"/>
    </row>
    <row r="128" spans="1:35" x14ac:dyDescent="0.45">
      <c r="A128" s="159"/>
      <c r="B128" s="151"/>
      <c r="C128" s="151"/>
      <c r="D128" s="151"/>
      <c r="E128" s="152"/>
      <c r="F128" s="658"/>
      <c r="G128" s="658"/>
      <c r="H128" s="659"/>
      <c r="I128" s="660"/>
      <c r="J128" s="658"/>
      <c r="K128" s="658"/>
      <c r="L128" s="661"/>
      <c r="M128" s="662"/>
      <c r="N128" s="658"/>
      <c r="O128" s="659"/>
      <c r="P128" s="660"/>
      <c r="Q128" s="658"/>
      <c r="R128" s="658"/>
      <c r="S128" s="661"/>
      <c r="T128" s="662"/>
      <c r="U128" s="658"/>
      <c r="V128" s="659"/>
      <c r="W128" s="660"/>
      <c r="X128" s="658"/>
      <c r="Y128" s="658"/>
      <c r="Z128" s="661"/>
      <c r="AA128" s="662"/>
      <c r="AB128" s="658"/>
      <c r="AC128" s="659"/>
      <c r="AD128" s="660"/>
      <c r="AE128" s="658"/>
      <c r="AF128" s="658"/>
      <c r="AG128" s="661"/>
      <c r="AH128" s="174"/>
      <c r="AI128" s="160"/>
    </row>
    <row r="129" spans="1:35" x14ac:dyDescent="0.45">
      <c r="A129" s="159"/>
      <c r="B129" s="151"/>
      <c r="C129" s="151"/>
      <c r="D129" s="151"/>
      <c r="E129" s="152"/>
      <c r="F129" s="658"/>
      <c r="G129" s="658"/>
      <c r="H129" s="659"/>
      <c r="I129" s="660"/>
      <c r="J129" s="658"/>
      <c r="K129" s="658"/>
      <c r="L129" s="661"/>
      <c r="M129" s="662"/>
      <c r="N129" s="658"/>
      <c r="O129" s="659"/>
      <c r="P129" s="660"/>
      <c r="Q129" s="658"/>
      <c r="R129" s="658"/>
      <c r="S129" s="661"/>
      <c r="T129" s="662"/>
      <c r="U129" s="658"/>
      <c r="V129" s="659"/>
      <c r="W129" s="660"/>
      <c r="X129" s="658"/>
      <c r="Y129" s="658"/>
      <c r="Z129" s="661"/>
      <c r="AA129" s="662"/>
      <c r="AB129" s="658"/>
      <c r="AC129" s="659"/>
      <c r="AD129" s="660"/>
      <c r="AE129" s="658"/>
      <c r="AF129" s="658"/>
      <c r="AG129" s="661"/>
      <c r="AH129" s="174"/>
      <c r="AI129" s="160"/>
    </row>
    <row r="130" spans="1:35" x14ac:dyDescent="0.45">
      <c r="A130" s="159"/>
      <c r="B130" s="151"/>
      <c r="C130" s="151"/>
      <c r="D130" s="151"/>
      <c r="E130" s="152"/>
      <c r="F130" s="658"/>
      <c r="G130" s="658"/>
      <c r="H130" s="659"/>
      <c r="I130" s="660"/>
      <c r="J130" s="658"/>
      <c r="K130" s="658"/>
      <c r="L130" s="661"/>
      <c r="M130" s="662"/>
      <c r="N130" s="658"/>
      <c r="O130" s="659"/>
      <c r="P130" s="660"/>
      <c r="Q130" s="658"/>
      <c r="R130" s="658"/>
      <c r="S130" s="661"/>
      <c r="T130" s="662"/>
      <c r="U130" s="658"/>
      <c r="V130" s="659"/>
      <c r="W130" s="660"/>
      <c r="X130" s="658"/>
      <c r="Y130" s="658"/>
      <c r="Z130" s="661"/>
      <c r="AA130" s="662"/>
      <c r="AB130" s="658"/>
      <c r="AC130" s="659"/>
      <c r="AD130" s="660"/>
      <c r="AE130" s="658"/>
      <c r="AF130" s="658"/>
      <c r="AG130" s="661"/>
      <c r="AH130" s="174"/>
      <c r="AI130" s="160"/>
    </row>
    <row r="131" spans="1:35" x14ac:dyDescent="0.45">
      <c r="A131" s="159"/>
      <c r="B131" s="151"/>
      <c r="C131" s="151"/>
      <c r="D131" s="151"/>
      <c r="E131" s="152"/>
      <c r="F131" s="658"/>
      <c r="G131" s="658"/>
      <c r="H131" s="659"/>
      <c r="I131" s="660"/>
      <c r="J131" s="658"/>
      <c r="K131" s="658"/>
      <c r="L131" s="661"/>
      <c r="M131" s="662"/>
      <c r="N131" s="658"/>
      <c r="O131" s="659"/>
      <c r="P131" s="660"/>
      <c r="Q131" s="658"/>
      <c r="R131" s="658"/>
      <c r="S131" s="661"/>
      <c r="T131" s="662"/>
      <c r="U131" s="658"/>
      <c r="V131" s="659"/>
      <c r="W131" s="660"/>
      <c r="X131" s="658"/>
      <c r="Y131" s="658"/>
      <c r="Z131" s="661"/>
      <c r="AA131" s="662"/>
      <c r="AB131" s="658"/>
      <c r="AC131" s="659"/>
      <c r="AD131" s="660"/>
      <c r="AE131" s="658"/>
      <c r="AF131" s="658"/>
      <c r="AG131" s="661"/>
      <c r="AH131" s="174"/>
      <c r="AI131" s="160"/>
    </row>
    <row r="132" spans="1:35" x14ac:dyDescent="0.45">
      <c r="A132" s="159"/>
      <c r="B132" s="151"/>
      <c r="C132" s="151"/>
      <c r="D132" s="151"/>
      <c r="E132" s="152"/>
      <c r="F132" s="658"/>
      <c r="G132" s="658"/>
      <c r="H132" s="659"/>
      <c r="I132" s="660"/>
      <c r="J132" s="658"/>
      <c r="K132" s="658"/>
      <c r="L132" s="661"/>
      <c r="M132" s="662"/>
      <c r="N132" s="658"/>
      <c r="O132" s="659"/>
      <c r="P132" s="660"/>
      <c r="Q132" s="658"/>
      <c r="R132" s="658"/>
      <c r="S132" s="661"/>
      <c r="T132" s="662"/>
      <c r="U132" s="658"/>
      <c r="V132" s="659"/>
      <c r="W132" s="660"/>
      <c r="X132" s="658"/>
      <c r="Y132" s="658"/>
      <c r="Z132" s="661"/>
      <c r="AA132" s="662"/>
      <c r="AB132" s="658"/>
      <c r="AC132" s="659"/>
      <c r="AD132" s="660"/>
      <c r="AE132" s="658"/>
      <c r="AF132" s="658"/>
      <c r="AG132" s="661"/>
      <c r="AH132" s="174"/>
      <c r="AI132" s="160"/>
    </row>
    <row r="133" spans="1:35" x14ac:dyDescent="0.45">
      <c r="A133" s="159"/>
      <c r="B133" s="151"/>
      <c r="C133" s="151"/>
      <c r="D133" s="151"/>
      <c r="E133" s="152"/>
      <c r="F133" s="658"/>
      <c r="G133" s="658"/>
      <c r="H133" s="659"/>
      <c r="I133" s="660"/>
      <c r="J133" s="658"/>
      <c r="K133" s="658"/>
      <c r="L133" s="661"/>
      <c r="M133" s="662"/>
      <c r="N133" s="658"/>
      <c r="O133" s="659"/>
      <c r="P133" s="660"/>
      <c r="Q133" s="658"/>
      <c r="R133" s="658"/>
      <c r="S133" s="661"/>
      <c r="T133" s="662"/>
      <c r="U133" s="658"/>
      <c r="V133" s="659"/>
      <c r="W133" s="660"/>
      <c r="X133" s="658"/>
      <c r="Y133" s="658"/>
      <c r="Z133" s="661"/>
      <c r="AA133" s="662"/>
      <c r="AB133" s="658"/>
      <c r="AC133" s="659"/>
      <c r="AD133" s="660"/>
      <c r="AE133" s="658"/>
      <c r="AF133" s="658"/>
      <c r="AG133" s="661"/>
      <c r="AH133" s="174"/>
      <c r="AI133" s="160"/>
    </row>
    <row r="134" spans="1:35" x14ac:dyDescent="0.45">
      <c r="A134" s="159"/>
      <c r="B134" s="151"/>
      <c r="C134" s="151"/>
      <c r="D134" s="151"/>
      <c r="E134" s="152"/>
      <c r="F134" s="658"/>
      <c r="G134" s="658"/>
      <c r="H134" s="659"/>
      <c r="I134" s="660"/>
      <c r="J134" s="658"/>
      <c r="K134" s="658"/>
      <c r="L134" s="661"/>
      <c r="M134" s="662"/>
      <c r="N134" s="658"/>
      <c r="O134" s="659"/>
      <c r="P134" s="660"/>
      <c r="Q134" s="658"/>
      <c r="R134" s="658"/>
      <c r="S134" s="661"/>
      <c r="T134" s="662"/>
      <c r="U134" s="658"/>
      <c r="V134" s="659"/>
      <c r="W134" s="660"/>
      <c r="X134" s="658"/>
      <c r="Y134" s="658"/>
      <c r="Z134" s="661"/>
      <c r="AA134" s="662"/>
      <c r="AB134" s="658"/>
      <c r="AC134" s="659"/>
      <c r="AD134" s="660"/>
      <c r="AE134" s="658"/>
      <c r="AF134" s="658"/>
      <c r="AG134" s="661"/>
      <c r="AH134" s="174"/>
      <c r="AI134" s="160"/>
    </row>
    <row r="135" spans="1:35" x14ac:dyDescent="0.45">
      <c r="A135" s="159"/>
      <c r="B135" s="151"/>
      <c r="C135" s="151"/>
      <c r="D135" s="151"/>
      <c r="E135" s="152"/>
      <c r="F135" s="658"/>
      <c r="G135" s="658"/>
      <c r="H135" s="659"/>
      <c r="I135" s="660"/>
      <c r="J135" s="658"/>
      <c r="K135" s="658"/>
      <c r="L135" s="661"/>
      <c r="M135" s="662"/>
      <c r="N135" s="658"/>
      <c r="O135" s="659"/>
      <c r="P135" s="660"/>
      <c r="Q135" s="658"/>
      <c r="R135" s="658"/>
      <c r="S135" s="661"/>
      <c r="T135" s="662"/>
      <c r="U135" s="658"/>
      <c r="V135" s="659"/>
      <c r="W135" s="660"/>
      <c r="X135" s="658"/>
      <c r="Y135" s="658"/>
      <c r="Z135" s="661"/>
      <c r="AA135" s="662"/>
      <c r="AB135" s="658"/>
      <c r="AC135" s="659"/>
      <c r="AD135" s="660"/>
      <c r="AE135" s="658"/>
      <c r="AF135" s="658"/>
      <c r="AG135" s="661"/>
      <c r="AH135" s="174"/>
      <c r="AI135" s="160"/>
    </row>
    <row r="136" spans="1:35" x14ac:dyDescent="0.45">
      <c r="A136" s="159"/>
      <c r="B136" s="151"/>
      <c r="C136" s="151"/>
      <c r="D136" s="151"/>
      <c r="E136" s="152"/>
      <c r="F136" s="658"/>
      <c r="G136" s="658"/>
      <c r="H136" s="659"/>
      <c r="I136" s="660"/>
      <c r="J136" s="658"/>
      <c r="K136" s="658"/>
      <c r="L136" s="661"/>
      <c r="M136" s="662"/>
      <c r="N136" s="658"/>
      <c r="O136" s="659"/>
      <c r="P136" s="660"/>
      <c r="Q136" s="658"/>
      <c r="R136" s="658"/>
      <c r="S136" s="661"/>
      <c r="T136" s="662"/>
      <c r="U136" s="658"/>
      <c r="V136" s="659"/>
      <c r="W136" s="660"/>
      <c r="X136" s="658"/>
      <c r="Y136" s="658"/>
      <c r="Z136" s="661"/>
      <c r="AA136" s="662"/>
      <c r="AB136" s="658"/>
      <c r="AC136" s="659"/>
      <c r="AD136" s="660"/>
      <c r="AE136" s="658"/>
      <c r="AF136" s="658"/>
      <c r="AG136" s="661"/>
      <c r="AH136" s="174"/>
      <c r="AI136" s="160"/>
    </row>
    <row r="137" spans="1:35" x14ac:dyDescent="0.45">
      <c r="A137" s="159"/>
      <c r="B137" s="151"/>
      <c r="C137" s="151"/>
      <c r="D137" s="151"/>
      <c r="E137" s="152"/>
      <c r="F137" s="658"/>
      <c r="G137" s="658"/>
      <c r="H137" s="659"/>
      <c r="I137" s="660"/>
      <c r="J137" s="658"/>
      <c r="K137" s="658"/>
      <c r="L137" s="661"/>
      <c r="M137" s="662"/>
      <c r="N137" s="658"/>
      <c r="O137" s="659"/>
      <c r="P137" s="660"/>
      <c r="Q137" s="658"/>
      <c r="R137" s="658"/>
      <c r="S137" s="661"/>
      <c r="T137" s="662"/>
      <c r="U137" s="658"/>
      <c r="V137" s="659"/>
      <c r="W137" s="660"/>
      <c r="X137" s="658"/>
      <c r="Y137" s="658"/>
      <c r="Z137" s="661"/>
      <c r="AA137" s="662"/>
      <c r="AB137" s="658"/>
      <c r="AC137" s="659"/>
      <c r="AD137" s="660"/>
      <c r="AE137" s="658"/>
      <c r="AF137" s="658"/>
      <c r="AG137" s="661"/>
      <c r="AH137" s="174"/>
      <c r="AI137" s="160"/>
    </row>
    <row r="138" spans="1:35" x14ac:dyDescent="0.45">
      <c r="A138" s="159"/>
      <c r="B138" s="151"/>
      <c r="C138" s="151"/>
      <c r="D138" s="151"/>
      <c r="E138" s="152"/>
      <c r="F138" s="658"/>
      <c r="G138" s="658"/>
      <c r="H138" s="659"/>
      <c r="I138" s="660"/>
      <c r="J138" s="658"/>
      <c r="K138" s="658"/>
      <c r="L138" s="661"/>
      <c r="M138" s="662"/>
      <c r="N138" s="658"/>
      <c r="O138" s="659"/>
      <c r="P138" s="660"/>
      <c r="Q138" s="658"/>
      <c r="R138" s="658"/>
      <c r="S138" s="661"/>
      <c r="T138" s="662"/>
      <c r="U138" s="658"/>
      <c r="V138" s="659"/>
      <c r="W138" s="660"/>
      <c r="X138" s="658"/>
      <c r="Y138" s="658"/>
      <c r="Z138" s="661"/>
      <c r="AA138" s="662"/>
      <c r="AB138" s="658"/>
      <c r="AC138" s="659"/>
      <c r="AD138" s="660"/>
      <c r="AE138" s="658"/>
      <c r="AF138" s="658"/>
      <c r="AG138" s="661"/>
      <c r="AH138" s="174"/>
      <c r="AI138" s="160"/>
    </row>
    <row r="139" spans="1:35" x14ac:dyDescent="0.45">
      <c r="A139" s="159"/>
      <c r="B139" s="151"/>
      <c r="C139" s="151"/>
      <c r="D139" s="151"/>
      <c r="E139" s="152"/>
      <c r="F139" s="658"/>
      <c r="G139" s="658"/>
      <c r="H139" s="659"/>
      <c r="I139" s="660"/>
      <c r="J139" s="658"/>
      <c r="K139" s="658"/>
      <c r="L139" s="661"/>
      <c r="M139" s="662"/>
      <c r="N139" s="658"/>
      <c r="O139" s="659"/>
      <c r="P139" s="660"/>
      <c r="Q139" s="658"/>
      <c r="R139" s="658"/>
      <c r="S139" s="661"/>
      <c r="T139" s="662"/>
      <c r="U139" s="658"/>
      <c r="V139" s="659"/>
      <c r="W139" s="660"/>
      <c r="X139" s="658"/>
      <c r="Y139" s="658"/>
      <c r="Z139" s="661"/>
      <c r="AA139" s="662"/>
      <c r="AB139" s="658"/>
      <c r="AC139" s="659"/>
      <c r="AD139" s="660"/>
      <c r="AE139" s="658"/>
      <c r="AF139" s="658"/>
      <c r="AG139" s="661"/>
      <c r="AH139" s="174"/>
      <c r="AI139" s="160"/>
    </row>
    <row r="140" spans="1:35" x14ac:dyDescent="0.45">
      <c r="A140" s="159"/>
      <c r="B140" s="151"/>
      <c r="C140" s="151"/>
      <c r="D140" s="151"/>
      <c r="E140" s="152"/>
      <c r="F140" s="658"/>
      <c r="G140" s="658"/>
      <c r="H140" s="659"/>
      <c r="I140" s="660"/>
      <c r="J140" s="658"/>
      <c r="K140" s="658"/>
      <c r="L140" s="661"/>
      <c r="M140" s="662"/>
      <c r="N140" s="658"/>
      <c r="O140" s="659"/>
      <c r="P140" s="660"/>
      <c r="Q140" s="658"/>
      <c r="R140" s="658"/>
      <c r="S140" s="661"/>
      <c r="T140" s="662"/>
      <c r="U140" s="658"/>
      <c r="V140" s="659"/>
      <c r="W140" s="660"/>
      <c r="X140" s="658"/>
      <c r="Y140" s="658"/>
      <c r="Z140" s="661"/>
      <c r="AA140" s="662"/>
      <c r="AB140" s="658"/>
      <c r="AC140" s="659"/>
      <c r="AD140" s="660"/>
      <c r="AE140" s="658"/>
      <c r="AF140" s="658"/>
      <c r="AG140" s="661"/>
      <c r="AH140" s="174"/>
      <c r="AI140" s="160"/>
    </row>
    <row r="141" spans="1:35" x14ac:dyDescent="0.45">
      <c r="A141" s="159"/>
      <c r="B141" s="151"/>
      <c r="C141" s="151"/>
      <c r="D141" s="151"/>
      <c r="E141" s="152"/>
      <c r="F141" s="658"/>
      <c r="G141" s="658"/>
      <c r="H141" s="659"/>
      <c r="I141" s="660"/>
      <c r="J141" s="658"/>
      <c r="K141" s="658"/>
      <c r="L141" s="661"/>
      <c r="M141" s="662"/>
      <c r="N141" s="658"/>
      <c r="O141" s="659"/>
      <c r="P141" s="660"/>
      <c r="Q141" s="658"/>
      <c r="R141" s="658"/>
      <c r="S141" s="661"/>
      <c r="T141" s="662"/>
      <c r="U141" s="658"/>
      <c r="V141" s="659"/>
      <c r="W141" s="660"/>
      <c r="X141" s="658"/>
      <c r="Y141" s="658"/>
      <c r="Z141" s="661"/>
      <c r="AA141" s="662"/>
      <c r="AB141" s="658"/>
      <c r="AC141" s="659"/>
      <c r="AD141" s="660"/>
      <c r="AE141" s="658"/>
      <c r="AF141" s="658"/>
      <c r="AG141" s="661"/>
      <c r="AH141" s="174"/>
      <c r="AI141" s="160"/>
    </row>
    <row r="142" spans="1:35" x14ac:dyDescent="0.45">
      <c r="A142" s="159"/>
      <c r="B142" s="151"/>
      <c r="C142" s="151"/>
      <c r="D142" s="151"/>
      <c r="E142" s="152"/>
      <c r="F142" s="658"/>
      <c r="G142" s="658"/>
      <c r="H142" s="659"/>
      <c r="I142" s="660"/>
      <c r="J142" s="658"/>
      <c r="K142" s="658"/>
      <c r="L142" s="661"/>
      <c r="M142" s="662"/>
      <c r="N142" s="658"/>
      <c r="O142" s="659"/>
      <c r="P142" s="660"/>
      <c r="Q142" s="658"/>
      <c r="R142" s="658"/>
      <c r="S142" s="661"/>
      <c r="T142" s="662"/>
      <c r="U142" s="658"/>
      <c r="V142" s="659"/>
      <c r="W142" s="660"/>
      <c r="X142" s="658"/>
      <c r="Y142" s="658"/>
      <c r="Z142" s="661"/>
      <c r="AA142" s="662"/>
      <c r="AB142" s="658"/>
      <c r="AC142" s="659"/>
      <c r="AD142" s="660"/>
      <c r="AE142" s="658"/>
      <c r="AF142" s="658"/>
      <c r="AG142" s="661"/>
      <c r="AH142" s="174"/>
      <c r="AI142" s="160"/>
    </row>
    <row r="143" spans="1:35" x14ac:dyDescent="0.45">
      <c r="A143" s="159"/>
      <c r="B143" s="151"/>
      <c r="C143" s="151"/>
      <c r="D143" s="151"/>
      <c r="E143" s="152"/>
      <c r="F143" s="658"/>
      <c r="G143" s="658"/>
      <c r="H143" s="659"/>
      <c r="I143" s="660"/>
      <c r="J143" s="658"/>
      <c r="K143" s="658"/>
      <c r="L143" s="661"/>
      <c r="M143" s="662"/>
      <c r="N143" s="658"/>
      <c r="O143" s="659"/>
      <c r="P143" s="660"/>
      <c r="Q143" s="658"/>
      <c r="R143" s="658"/>
      <c r="S143" s="661"/>
      <c r="T143" s="662"/>
      <c r="U143" s="658"/>
      <c r="V143" s="659"/>
      <c r="W143" s="660"/>
      <c r="X143" s="658"/>
      <c r="Y143" s="658"/>
      <c r="Z143" s="661"/>
      <c r="AA143" s="662"/>
      <c r="AB143" s="658"/>
      <c r="AC143" s="659"/>
      <c r="AD143" s="660"/>
      <c r="AE143" s="658"/>
      <c r="AF143" s="658"/>
      <c r="AG143" s="661"/>
      <c r="AH143" s="174"/>
      <c r="AI143" s="160"/>
    </row>
    <row r="144" spans="1:35" x14ac:dyDescent="0.45">
      <c r="A144" s="159"/>
      <c r="B144" s="151"/>
      <c r="C144" s="151"/>
      <c r="D144" s="151"/>
      <c r="E144" s="152"/>
      <c r="F144" s="658"/>
      <c r="G144" s="658"/>
      <c r="H144" s="659"/>
      <c r="I144" s="660"/>
      <c r="J144" s="658"/>
      <c r="K144" s="658"/>
      <c r="L144" s="661"/>
      <c r="M144" s="662"/>
      <c r="N144" s="658"/>
      <c r="O144" s="659"/>
      <c r="P144" s="660"/>
      <c r="Q144" s="658"/>
      <c r="R144" s="658"/>
      <c r="S144" s="661"/>
      <c r="T144" s="662"/>
      <c r="U144" s="658"/>
      <c r="V144" s="659"/>
      <c r="W144" s="660"/>
      <c r="X144" s="658"/>
      <c r="Y144" s="658"/>
      <c r="Z144" s="661"/>
      <c r="AA144" s="662"/>
      <c r="AB144" s="658"/>
      <c r="AC144" s="659"/>
      <c r="AD144" s="660"/>
      <c r="AE144" s="658"/>
      <c r="AF144" s="658"/>
      <c r="AG144" s="661"/>
      <c r="AH144" s="174"/>
      <c r="AI144" s="160"/>
    </row>
    <row r="145" spans="1:35" x14ac:dyDescent="0.45">
      <c r="A145" s="159"/>
      <c r="B145" s="151"/>
      <c r="C145" s="151"/>
      <c r="D145" s="151"/>
      <c r="E145" s="152"/>
      <c r="F145" s="658"/>
      <c r="G145" s="658"/>
      <c r="H145" s="659"/>
      <c r="I145" s="660"/>
      <c r="J145" s="658"/>
      <c r="K145" s="658"/>
      <c r="L145" s="661"/>
      <c r="M145" s="662"/>
      <c r="N145" s="658"/>
      <c r="O145" s="659"/>
      <c r="P145" s="660"/>
      <c r="Q145" s="658"/>
      <c r="R145" s="658"/>
      <c r="S145" s="661"/>
      <c r="T145" s="662"/>
      <c r="U145" s="658"/>
      <c r="V145" s="659"/>
      <c r="W145" s="660"/>
      <c r="X145" s="658"/>
      <c r="Y145" s="658"/>
      <c r="Z145" s="661"/>
      <c r="AA145" s="662"/>
      <c r="AB145" s="658"/>
      <c r="AC145" s="659"/>
      <c r="AD145" s="660"/>
      <c r="AE145" s="658"/>
      <c r="AF145" s="658"/>
      <c r="AG145" s="661"/>
      <c r="AH145" s="174"/>
      <c r="AI145" s="160"/>
    </row>
    <row r="146" spans="1:35" x14ac:dyDescent="0.45">
      <c r="A146" s="159"/>
      <c r="B146" s="151"/>
      <c r="C146" s="151"/>
      <c r="D146" s="151"/>
      <c r="E146" s="152"/>
      <c r="F146" s="658"/>
      <c r="G146" s="658"/>
      <c r="H146" s="659"/>
      <c r="I146" s="660"/>
      <c r="J146" s="658"/>
      <c r="K146" s="658"/>
      <c r="L146" s="661"/>
      <c r="M146" s="662"/>
      <c r="N146" s="658"/>
      <c r="O146" s="659"/>
      <c r="P146" s="660"/>
      <c r="Q146" s="658"/>
      <c r="R146" s="658"/>
      <c r="S146" s="661"/>
      <c r="T146" s="662"/>
      <c r="U146" s="658"/>
      <c r="V146" s="659"/>
      <c r="W146" s="660"/>
      <c r="X146" s="658"/>
      <c r="Y146" s="658"/>
      <c r="Z146" s="661"/>
      <c r="AA146" s="662"/>
      <c r="AB146" s="658"/>
      <c r="AC146" s="659"/>
      <c r="AD146" s="660"/>
      <c r="AE146" s="658"/>
      <c r="AF146" s="658"/>
      <c r="AG146" s="661"/>
      <c r="AH146" s="174"/>
      <c r="AI146" s="160"/>
    </row>
    <row r="147" spans="1:35" x14ac:dyDescent="0.45">
      <c r="A147" s="159"/>
      <c r="B147" s="151"/>
      <c r="C147" s="151"/>
      <c r="D147" s="151"/>
      <c r="E147" s="152"/>
      <c r="F147" s="658"/>
      <c r="G147" s="658"/>
      <c r="H147" s="659"/>
      <c r="I147" s="660"/>
      <c r="J147" s="658"/>
      <c r="K147" s="658"/>
      <c r="L147" s="661"/>
      <c r="M147" s="662"/>
      <c r="N147" s="658"/>
      <c r="O147" s="659"/>
      <c r="P147" s="660"/>
      <c r="Q147" s="658"/>
      <c r="R147" s="658"/>
      <c r="S147" s="661"/>
      <c r="T147" s="662"/>
      <c r="U147" s="658"/>
      <c r="V147" s="659"/>
      <c r="W147" s="660"/>
      <c r="X147" s="658"/>
      <c r="Y147" s="658"/>
      <c r="Z147" s="661"/>
      <c r="AA147" s="662"/>
      <c r="AB147" s="658"/>
      <c r="AC147" s="659"/>
      <c r="AD147" s="660"/>
      <c r="AE147" s="658"/>
      <c r="AF147" s="658"/>
      <c r="AG147" s="661"/>
      <c r="AH147" s="174"/>
      <c r="AI147" s="160"/>
    </row>
    <row r="148" spans="1:35" x14ac:dyDescent="0.45">
      <c r="A148" s="159"/>
      <c r="B148" s="151"/>
      <c r="C148" s="151"/>
      <c r="D148" s="151"/>
      <c r="E148" s="152"/>
      <c r="F148" s="658"/>
      <c r="G148" s="658"/>
      <c r="H148" s="659"/>
      <c r="I148" s="660"/>
      <c r="J148" s="658"/>
      <c r="K148" s="658"/>
      <c r="L148" s="661"/>
      <c r="M148" s="662"/>
      <c r="N148" s="658"/>
      <c r="O148" s="659"/>
      <c r="P148" s="660"/>
      <c r="Q148" s="658"/>
      <c r="R148" s="658"/>
      <c r="S148" s="661"/>
      <c r="T148" s="662"/>
      <c r="U148" s="658"/>
      <c r="V148" s="659"/>
      <c r="W148" s="660"/>
      <c r="X148" s="658"/>
      <c r="Y148" s="658"/>
      <c r="Z148" s="661"/>
      <c r="AA148" s="662"/>
      <c r="AB148" s="658"/>
      <c r="AC148" s="659"/>
      <c r="AD148" s="660"/>
      <c r="AE148" s="658"/>
      <c r="AF148" s="658"/>
      <c r="AG148" s="661"/>
      <c r="AH148" s="174"/>
      <c r="AI148" s="160"/>
    </row>
    <row r="149" spans="1:35" x14ac:dyDescent="0.45">
      <c r="A149" s="159"/>
      <c r="B149" s="151"/>
      <c r="C149" s="151"/>
      <c r="D149" s="151"/>
      <c r="E149" s="152"/>
      <c r="F149" s="658"/>
      <c r="G149" s="658"/>
      <c r="H149" s="659"/>
      <c r="I149" s="660"/>
      <c r="J149" s="658"/>
      <c r="K149" s="658"/>
      <c r="L149" s="661"/>
      <c r="M149" s="662"/>
      <c r="N149" s="658"/>
      <c r="O149" s="659"/>
      <c r="P149" s="660"/>
      <c r="Q149" s="658"/>
      <c r="R149" s="658"/>
      <c r="S149" s="661"/>
      <c r="T149" s="662"/>
      <c r="U149" s="658"/>
      <c r="V149" s="659"/>
      <c r="W149" s="660"/>
      <c r="X149" s="658"/>
      <c r="Y149" s="658"/>
      <c r="Z149" s="661"/>
      <c r="AA149" s="662"/>
      <c r="AB149" s="658"/>
      <c r="AC149" s="659"/>
      <c r="AD149" s="660"/>
      <c r="AE149" s="658"/>
      <c r="AF149" s="658"/>
      <c r="AG149" s="661"/>
      <c r="AH149" s="174"/>
      <c r="AI149" s="160"/>
    </row>
    <row r="150" spans="1:35" x14ac:dyDescent="0.45">
      <c r="A150" s="159"/>
      <c r="B150" s="151"/>
      <c r="C150" s="151"/>
      <c r="D150" s="151"/>
      <c r="E150" s="152"/>
      <c r="F150" s="658"/>
      <c r="G150" s="658"/>
      <c r="H150" s="659"/>
      <c r="I150" s="660"/>
      <c r="J150" s="658"/>
      <c r="K150" s="658"/>
      <c r="L150" s="661"/>
      <c r="M150" s="662"/>
      <c r="N150" s="658"/>
      <c r="O150" s="659"/>
      <c r="P150" s="660"/>
      <c r="Q150" s="658"/>
      <c r="R150" s="658"/>
      <c r="S150" s="661"/>
      <c r="T150" s="662"/>
      <c r="U150" s="658"/>
      <c r="V150" s="659"/>
      <c r="W150" s="660"/>
      <c r="X150" s="658"/>
      <c r="Y150" s="658"/>
      <c r="Z150" s="661"/>
      <c r="AA150" s="662"/>
      <c r="AB150" s="658"/>
      <c r="AC150" s="659"/>
      <c r="AD150" s="660"/>
      <c r="AE150" s="658"/>
      <c r="AF150" s="658"/>
      <c r="AG150" s="661"/>
      <c r="AH150" s="174"/>
      <c r="AI150" s="160"/>
    </row>
    <row r="151" spans="1:35" x14ac:dyDescent="0.45">
      <c r="A151" s="159"/>
      <c r="B151" s="151"/>
      <c r="C151" s="151"/>
      <c r="D151" s="151"/>
      <c r="E151" s="152"/>
      <c r="F151" s="658"/>
      <c r="G151" s="658"/>
      <c r="H151" s="659"/>
      <c r="I151" s="660"/>
      <c r="J151" s="658"/>
      <c r="K151" s="658"/>
      <c r="L151" s="661"/>
      <c r="M151" s="662"/>
      <c r="N151" s="658"/>
      <c r="O151" s="659"/>
      <c r="P151" s="660"/>
      <c r="Q151" s="658"/>
      <c r="R151" s="658"/>
      <c r="S151" s="661"/>
      <c r="T151" s="662"/>
      <c r="U151" s="658"/>
      <c r="V151" s="659"/>
      <c r="W151" s="660"/>
      <c r="X151" s="658"/>
      <c r="Y151" s="658"/>
      <c r="Z151" s="661"/>
      <c r="AA151" s="662"/>
      <c r="AB151" s="658"/>
      <c r="AC151" s="659"/>
      <c r="AD151" s="660"/>
      <c r="AE151" s="658"/>
      <c r="AF151" s="658"/>
      <c r="AG151" s="661"/>
      <c r="AH151" s="174"/>
      <c r="AI151" s="160"/>
    </row>
    <row r="152" spans="1:35" x14ac:dyDescent="0.45">
      <c r="A152" s="159"/>
      <c r="B152" s="151"/>
      <c r="C152" s="151"/>
      <c r="D152" s="151"/>
      <c r="E152" s="152"/>
      <c r="F152" s="658"/>
      <c r="G152" s="658"/>
      <c r="H152" s="659"/>
      <c r="I152" s="660"/>
      <c r="J152" s="658"/>
      <c r="K152" s="658"/>
      <c r="L152" s="661"/>
      <c r="M152" s="662"/>
      <c r="N152" s="658"/>
      <c r="O152" s="659"/>
      <c r="P152" s="660"/>
      <c r="Q152" s="658"/>
      <c r="R152" s="658"/>
      <c r="S152" s="661"/>
      <c r="T152" s="662"/>
      <c r="U152" s="658"/>
      <c r="V152" s="659"/>
      <c r="W152" s="660"/>
      <c r="X152" s="658"/>
      <c r="Y152" s="658"/>
      <c r="Z152" s="661"/>
      <c r="AA152" s="662"/>
      <c r="AB152" s="658"/>
      <c r="AC152" s="659"/>
      <c r="AD152" s="660"/>
      <c r="AE152" s="658"/>
      <c r="AF152" s="658"/>
      <c r="AG152" s="661"/>
      <c r="AH152" s="174"/>
      <c r="AI152" s="160"/>
    </row>
    <row r="153" spans="1:35" x14ac:dyDescent="0.45">
      <c r="A153" s="159"/>
      <c r="B153" s="151"/>
      <c r="C153" s="151"/>
      <c r="D153" s="151"/>
      <c r="E153" s="152"/>
      <c r="F153" s="658"/>
      <c r="G153" s="658"/>
      <c r="H153" s="659"/>
      <c r="I153" s="660"/>
      <c r="J153" s="658"/>
      <c r="K153" s="658"/>
      <c r="L153" s="661"/>
      <c r="M153" s="662"/>
      <c r="N153" s="658"/>
      <c r="O153" s="659"/>
      <c r="P153" s="660"/>
      <c r="Q153" s="658"/>
      <c r="R153" s="658"/>
      <c r="S153" s="661"/>
      <c r="T153" s="662"/>
      <c r="U153" s="658"/>
      <c r="V153" s="659"/>
      <c r="W153" s="660"/>
      <c r="X153" s="658"/>
      <c r="Y153" s="658"/>
      <c r="Z153" s="661"/>
      <c r="AA153" s="662"/>
      <c r="AB153" s="658"/>
      <c r="AC153" s="659"/>
      <c r="AD153" s="660"/>
      <c r="AE153" s="658"/>
      <c r="AF153" s="658"/>
      <c r="AG153" s="661"/>
      <c r="AH153" s="174"/>
      <c r="AI153" s="160"/>
    </row>
    <row r="154" spans="1:35" x14ac:dyDescent="0.45">
      <c r="A154" s="159"/>
      <c r="B154" s="151"/>
      <c r="C154" s="151"/>
      <c r="D154" s="151"/>
      <c r="E154" s="152"/>
      <c r="F154" s="658"/>
      <c r="G154" s="658"/>
      <c r="H154" s="659"/>
      <c r="I154" s="660"/>
      <c r="J154" s="658"/>
      <c r="K154" s="658"/>
      <c r="L154" s="661"/>
      <c r="M154" s="662"/>
      <c r="N154" s="658"/>
      <c r="O154" s="659"/>
      <c r="P154" s="660"/>
      <c r="Q154" s="658"/>
      <c r="R154" s="658"/>
      <c r="S154" s="661"/>
      <c r="T154" s="662"/>
      <c r="U154" s="658"/>
      <c r="V154" s="659"/>
      <c r="W154" s="660"/>
      <c r="X154" s="658"/>
      <c r="Y154" s="658"/>
      <c r="Z154" s="661"/>
      <c r="AA154" s="662"/>
      <c r="AB154" s="658"/>
      <c r="AC154" s="659"/>
      <c r="AD154" s="660"/>
      <c r="AE154" s="658"/>
      <c r="AF154" s="658"/>
      <c r="AG154" s="661"/>
      <c r="AH154" s="174"/>
      <c r="AI154" s="160"/>
    </row>
    <row r="155" spans="1:35" x14ac:dyDescent="0.45">
      <c r="A155" s="159"/>
      <c r="B155" s="151"/>
      <c r="C155" s="151"/>
      <c r="D155" s="151"/>
      <c r="E155" s="152"/>
      <c r="F155" s="658"/>
      <c r="G155" s="658"/>
      <c r="H155" s="659"/>
      <c r="I155" s="660"/>
      <c r="J155" s="658"/>
      <c r="K155" s="658"/>
      <c r="L155" s="661"/>
      <c r="M155" s="662"/>
      <c r="N155" s="658"/>
      <c r="O155" s="659"/>
      <c r="P155" s="660"/>
      <c r="Q155" s="658"/>
      <c r="R155" s="658"/>
      <c r="S155" s="661"/>
      <c r="T155" s="662"/>
      <c r="U155" s="658"/>
      <c r="V155" s="659"/>
      <c r="W155" s="660"/>
      <c r="X155" s="658"/>
      <c r="Y155" s="658"/>
      <c r="Z155" s="661"/>
      <c r="AA155" s="662"/>
      <c r="AB155" s="658"/>
      <c r="AC155" s="659"/>
      <c r="AD155" s="660"/>
      <c r="AE155" s="658"/>
      <c r="AF155" s="658"/>
      <c r="AG155" s="661"/>
      <c r="AH155" s="174"/>
      <c r="AI155" s="160"/>
    </row>
    <row r="156" spans="1:35" x14ac:dyDescent="0.45">
      <c r="A156" s="159"/>
      <c r="B156" s="151"/>
      <c r="C156" s="151"/>
      <c r="D156" s="151"/>
      <c r="E156" s="152"/>
      <c r="F156" s="658"/>
      <c r="G156" s="658"/>
      <c r="H156" s="659"/>
      <c r="I156" s="660"/>
      <c r="J156" s="658"/>
      <c r="K156" s="658"/>
      <c r="L156" s="661"/>
      <c r="M156" s="662"/>
      <c r="N156" s="658"/>
      <c r="O156" s="659"/>
      <c r="P156" s="660"/>
      <c r="Q156" s="658"/>
      <c r="R156" s="658"/>
      <c r="S156" s="661"/>
      <c r="T156" s="662"/>
      <c r="U156" s="658"/>
      <c r="V156" s="659"/>
      <c r="W156" s="660"/>
      <c r="X156" s="658"/>
      <c r="Y156" s="658"/>
      <c r="Z156" s="661"/>
      <c r="AA156" s="662"/>
      <c r="AB156" s="658"/>
      <c r="AC156" s="659"/>
      <c r="AD156" s="660"/>
      <c r="AE156" s="658"/>
      <c r="AF156" s="658"/>
      <c r="AG156" s="661"/>
      <c r="AH156" s="174"/>
      <c r="AI156" s="160"/>
    </row>
    <row r="157" spans="1:35" x14ac:dyDescent="0.45">
      <c r="A157" s="159"/>
      <c r="B157" s="151"/>
      <c r="C157" s="151"/>
      <c r="D157" s="151"/>
      <c r="E157" s="152"/>
      <c r="F157" s="658"/>
      <c r="G157" s="658"/>
      <c r="H157" s="659"/>
      <c r="I157" s="660"/>
      <c r="J157" s="658"/>
      <c r="K157" s="658"/>
      <c r="L157" s="661"/>
      <c r="M157" s="662"/>
      <c r="N157" s="658"/>
      <c r="O157" s="659"/>
      <c r="P157" s="660"/>
      <c r="Q157" s="658"/>
      <c r="R157" s="658"/>
      <c r="S157" s="661"/>
      <c r="T157" s="662"/>
      <c r="U157" s="658"/>
      <c r="V157" s="659"/>
      <c r="W157" s="660"/>
      <c r="X157" s="658"/>
      <c r="Y157" s="658"/>
      <c r="Z157" s="661"/>
      <c r="AA157" s="662"/>
      <c r="AB157" s="658"/>
      <c r="AC157" s="659"/>
      <c r="AD157" s="660"/>
      <c r="AE157" s="658"/>
      <c r="AF157" s="658"/>
      <c r="AG157" s="661"/>
      <c r="AH157" s="174"/>
      <c r="AI157" s="160"/>
    </row>
    <row r="158" spans="1:35" x14ac:dyDescent="0.45">
      <c r="A158" s="159"/>
      <c r="B158" s="151"/>
      <c r="C158" s="151"/>
      <c r="D158" s="151"/>
      <c r="E158" s="152"/>
      <c r="F158" s="658"/>
      <c r="G158" s="658"/>
      <c r="H158" s="659"/>
      <c r="I158" s="660"/>
      <c r="J158" s="658"/>
      <c r="K158" s="658"/>
      <c r="L158" s="661"/>
      <c r="M158" s="662"/>
      <c r="N158" s="658"/>
      <c r="O158" s="659"/>
      <c r="P158" s="660"/>
      <c r="Q158" s="658"/>
      <c r="R158" s="658"/>
      <c r="S158" s="661"/>
      <c r="T158" s="662"/>
      <c r="U158" s="658"/>
      <c r="V158" s="659"/>
      <c r="W158" s="660"/>
      <c r="X158" s="658"/>
      <c r="Y158" s="658"/>
      <c r="Z158" s="661"/>
      <c r="AA158" s="662"/>
      <c r="AB158" s="658"/>
      <c r="AC158" s="659"/>
      <c r="AD158" s="660"/>
      <c r="AE158" s="658"/>
      <c r="AF158" s="658"/>
      <c r="AG158" s="661"/>
      <c r="AH158" s="174"/>
      <c r="AI158" s="160"/>
    </row>
    <row r="159" spans="1:35" x14ac:dyDescent="0.45">
      <c r="A159" s="159"/>
      <c r="B159" s="151"/>
      <c r="C159" s="151"/>
      <c r="D159" s="151"/>
      <c r="E159" s="152"/>
      <c r="F159" s="658"/>
      <c r="G159" s="658"/>
      <c r="H159" s="659"/>
      <c r="I159" s="660"/>
      <c r="J159" s="658"/>
      <c r="K159" s="658"/>
      <c r="L159" s="661"/>
      <c r="M159" s="662"/>
      <c r="N159" s="658"/>
      <c r="O159" s="659"/>
      <c r="P159" s="660"/>
      <c r="Q159" s="658"/>
      <c r="R159" s="658"/>
      <c r="S159" s="661"/>
      <c r="T159" s="662"/>
      <c r="U159" s="658"/>
      <c r="V159" s="659"/>
      <c r="W159" s="660"/>
      <c r="X159" s="658"/>
      <c r="Y159" s="658"/>
      <c r="Z159" s="661"/>
      <c r="AA159" s="662"/>
      <c r="AB159" s="658"/>
      <c r="AC159" s="659"/>
      <c r="AD159" s="660"/>
      <c r="AE159" s="658"/>
      <c r="AF159" s="658"/>
      <c r="AG159" s="661"/>
      <c r="AH159" s="174"/>
      <c r="AI159" s="160"/>
    </row>
    <row r="160" spans="1:35" x14ac:dyDescent="0.45">
      <c r="A160" s="159"/>
      <c r="B160" s="151"/>
      <c r="C160" s="151"/>
      <c r="D160" s="151"/>
      <c r="E160" s="152"/>
      <c r="F160" s="658"/>
      <c r="G160" s="658"/>
      <c r="H160" s="659"/>
      <c r="I160" s="660"/>
      <c r="J160" s="658"/>
      <c r="K160" s="658"/>
      <c r="L160" s="661"/>
      <c r="M160" s="662"/>
      <c r="N160" s="658"/>
      <c r="O160" s="659"/>
      <c r="P160" s="660"/>
      <c r="Q160" s="658"/>
      <c r="R160" s="658"/>
      <c r="S160" s="661"/>
      <c r="T160" s="662"/>
      <c r="U160" s="658"/>
      <c r="V160" s="659"/>
      <c r="W160" s="660"/>
      <c r="X160" s="658"/>
      <c r="Y160" s="658"/>
      <c r="Z160" s="661"/>
      <c r="AA160" s="662"/>
      <c r="AB160" s="658"/>
      <c r="AC160" s="659"/>
      <c r="AD160" s="660"/>
      <c r="AE160" s="658"/>
      <c r="AF160" s="658"/>
      <c r="AG160" s="661"/>
      <c r="AH160" s="174"/>
      <c r="AI160" s="160"/>
    </row>
    <row r="161" spans="1:35" x14ac:dyDescent="0.45">
      <c r="A161" s="159"/>
      <c r="B161" s="151"/>
      <c r="C161" s="151"/>
      <c r="D161" s="151"/>
      <c r="E161" s="152"/>
      <c r="F161" s="658"/>
      <c r="G161" s="658"/>
      <c r="H161" s="659"/>
      <c r="I161" s="660"/>
      <c r="J161" s="658"/>
      <c r="K161" s="658"/>
      <c r="L161" s="661"/>
      <c r="M161" s="662"/>
      <c r="N161" s="658"/>
      <c r="O161" s="659"/>
      <c r="P161" s="660"/>
      <c r="Q161" s="658"/>
      <c r="R161" s="658"/>
      <c r="S161" s="661"/>
      <c r="T161" s="662"/>
      <c r="U161" s="658"/>
      <c r="V161" s="659"/>
      <c r="W161" s="660"/>
      <c r="X161" s="658"/>
      <c r="Y161" s="658"/>
      <c r="Z161" s="661"/>
      <c r="AA161" s="662"/>
      <c r="AB161" s="658"/>
      <c r="AC161" s="659"/>
      <c r="AD161" s="660"/>
      <c r="AE161" s="658"/>
      <c r="AF161" s="658"/>
      <c r="AG161" s="661"/>
      <c r="AH161" s="174"/>
      <c r="AI161" s="160"/>
    </row>
    <row r="162" spans="1:35" x14ac:dyDescent="0.45">
      <c r="A162" s="159"/>
      <c r="B162" s="151"/>
      <c r="C162" s="151"/>
      <c r="D162" s="151"/>
      <c r="E162" s="152"/>
      <c r="F162" s="658"/>
      <c r="G162" s="658"/>
      <c r="H162" s="659"/>
      <c r="I162" s="660"/>
      <c r="J162" s="658"/>
      <c r="K162" s="658"/>
      <c r="L162" s="661"/>
      <c r="M162" s="662"/>
      <c r="N162" s="658"/>
      <c r="O162" s="659"/>
      <c r="P162" s="660"/>
      <c r="Q162" s="658"/>
      <c r="R162" s="658"/>
      <c r="S162" s="661"/>
      <c r="T162" s="662"/>
      <c r="U162" s="658"/>
      <c r="V162" s="659"/>
      <c r="W162" s="660"/>
      <c r="X162" s="658"/>
      <c r="Y162" s="658"/>
      <c r="Z162" s="661"/>
      <c r="AA162" s="662"/>
      <c r="AB162" s="658"/>
      <c r="AC162" s="659"/>
      <c r="AD162" s="660"/>
      <c r="AE162" s="658"/>
      <c r="AF162" s="658"/>
      <c r="AG162" s="661"/>
      <c r="AH162" s="174"/>
      <c r="AI162" s="160"/>
    </row>
    <row r="163" spans="1:35" x14ac:dyDescent="0.45">
      <c r="A163" s="159"/>
      <c r="B163" s="151"/>
      <c r="C163" s="151"/>
      <c r="D163" s="151"/>
      <c r="E163" s="152"/>
      <c r="F163" s="658"/>
      <c r="G163" s="658"/>
      <c r="H163" s="659"/>
      <c r="I163" s="660"/>
      <c r="J163" s="658"/>
      <c r="K163" s="658"/>
      <c r="L163" s="661"/>
      <c r="M163" s="662"/>
      <c r="N163" s="658"/>
      <c r="O163" s="659"/>
      <c r="P163" s="660"/>
      <c r="Q163" s="658"/>
      <c r="R163" s="658"/>
      <c r="S163" s="661"/>
      <c r="T163" s="662"/>
      <c r="U163" s="658"/>
      <c r="V163" s="659"/>
      <c r="W163" s="660"/>
      <c r="X163" s="658"/>
      <c r="Y163" s="658"/>
      <c r="Z163" s="661"/>
      <c r="AA163" s="662"/>
      <c r="AB163" s="658"/>
      <c r="AC163" s="659"/>
      <c r="AD163" s="660"/>
      <c r="AE163" s="658"/>
      <c r="AF163" s="658"/>
      <c r="AG163" s="661"/>
      <c r="AH163" s="174"/>
      <c r="AI163" s="160"/>
    </row>
    <row r="164" spans="1:35" x14ac:dyDescent="0.45">
      <c r="A164" s="159"/>
      <c r="B164" s="151"/>
      <c r="C164" s="151"/>
      <c r="D164" s="151"/>
      <c r="E164" s="152"/>
      <c r="F164" s="658"/>
      <c r="G164" s="658"/>
      <c r="H164" s="659"/>
      <c r="I164" s="660"/>
      <c r="J164" s="658"/>
      <c r="K164" s="658"/>
      <c r="L164" s="661"/>
      <c r="M164" s="662"/>
      <c r="N164" s="658"/>
      <c r="O164" s="659"/>
      <c r="P164" s="660"/>
      <c r="Q164" s="658"/>
      <c r="R164" s="658"/>
      <c r="S164" s="661"/>
      <c r="T164" s="662"/>
      <c r="U164" s="658"/>
      <c r="V164" s="659"/>
      <c r="W164" s="660"/>
      <c r="X164" s="658"/>
      <c r="Y164" s="658"/>
      <c r="Z164" s="661"/>
      <c r="AA164" s="662"/>
      <c r="AB164" s="658"/>
      <c r="AC164" s="659"/>
      <c r="AD164" s="660"/>
      <c r="AE164" s="658"/>
      <c r="AF164" s="658"/>
      <c r="AG164" s="661"/>
      <c r="AH164" s="174"/>
      <c r="AI164" s="160"/>
    </row>
    <row r="165" spans="1:35" x14ac:dyDescent="0.45">
      <c r="A165" s="159"/>
      <c r="B165" s="151"/>
      <c r="C165" s="151"/>
      <c r="D165" s="151"/>
      <c r="E165" s="152"/>
      <c r="F165" s="658"/>
      <c r="G165" s="658"/>
      <c r="H165" s="659"/>
      <c r="I165" s="660"/>
      <c r="J165" s="658"/>
      <c r="K165" s="658"/>
      <c r="L165" s="661"/>
      <c r="M165" s="662"/>
      <c r="N165" s="658"/>
      <c r="O165" s="659"/>
      <c r="P165" s="660"/>
      <c r="Q165" s="658"/>
      <c r="R165" s="658"/>
      <c r="S165" s="661"/>
      <c r="T165" s="662"/>
      <c r="U165" s="658"/>
      <c r="V165" s="659"/>
      <c r="W165" s="660"/>
      <c r="X165" s="658"/>
      <c r="Y165" s="658"/>
      <c r="Z165" s="661"/>
      <c r="AA165" s="662"/>
      <c r="AB165" s="658"/>
      <c r="AC165" s="659"/>
      <c r="AD165" s="660"/>
      <c r="AE165" s="658"/>
      <c r="AF165" s="658"/>
      <c r="AG165" s="661"/>
      <c r="AH165" s="174"/>
      <c r="AI165" s="160"/>
    </row>
    <row r="166" spans="1:35" x14ac:dyDescent="0.45">
      <c r="A166" s="159"/>
      <c r="B166" s="151"/>
      <c r="C166" s="151"/>
      <c r="D166" s="151"/>
      <c r="E166" s="152"/>
      <c r="F166" s="658"/>
      <c r="G166" s="658"/>
      <c r="H166" s="659"/>
      <c r="I166" s="660"/>
      <c r="J166" s="658"/>
      <c r="K166" s="658"/>
      <c r="L166" s="661"/>
      <c r="M166" s="662"/>
      <c r="N166" s="658"/>
      <c r="O166" s="659"/>
      <c r="P166" s="660"/>
      <c r="Q166" s="658"/>
      <c r="R166" s="658"/>
      <c r="S166" s="661"/>
      <c r="T166" s="662"/>
      <c r="U166" s="658"/>
      <c r="V166" s="659"/>
      <c r="W166" s="660"/>
      <c r="X166" s="658"/>
      <c r="Y166" s="658"/>
      <c r="Z166" s="661"/>
      <c r="AA166" s="662"/>
      <c r="AB166" s="658"/>
      <c r="AC166" s="659"/>
      <c r="AD166" s="660"/>
      <c r="AE166" s="658"/>
      <c r="AF166" s="658"/>
      <c r="AG166" s="661"/>
      <c r="AH166" s="174"/>
      <c r="AI166" s="160"/>
    </row>
    <row r="167" spans="1:35" x14ac:dyDescent="0.45">
      <c r="A167" s="159"/>
      <c r="B167" s="151"/>
      <c r="C167" s="151"/>
      <c r="D167" s="151"/>
      <c r="E167" s="152"/>
      <c r="F167" s="658"/>
      <c r="G167" s="658"/>
      <c r="H167" s="659"/>
      <c r="I167" s="660"/>
      <c r="J167" s="658"/>
      <c r="K167" s="658"/>
      <c r="L167" s="661"/>
      <c r="M167" s="662"/>
      <c r="N167" s="658"/>
      <c r="O167" s="659"/>
      <c r="P167" s="660"/>
      <c r="Q167" s="658"/>
      <c r="R167" s="658"/>
      <c r="S167" s="661"/>
      <c r="T167" s="662"/>
      <c r="U167" s="658"/>
      <c r="V167" s="659"/>
      <c r="W167" s="660"/>
      <c r="X167" s="658"/>
      <c r="Y167" s="658"/>
      <c r="Z167" s="661"/>
      <c r="AA167" s="662"/>
      <c r="AB167" s="658"/>
      <c r="AC167" s="659"/>
      <c r="AD167" s="660"/>
      <c r="AE167" s="658"/>
      <c r="AF167" s="658"/>
      <c r="AG167" s="661"/>
      <c r="AH167" s="174"/>
      <c r="AI167" s="160"/>
    </row>
    <row r="168" spans="1:35" x14ac:dyDescent="0.45">
      <c r="A168" s="159"/>
      <c r="B168" s="151"/>
      <c r="C168" s="151"/>
      <c r="D168" s="151"/>
      <c r="E168" s="152"/>
      <c r="F168" s="658"/>
      <c r="G168" s="658"/>
      <c r="H168" s="659"/>
      <c r="I168" s="660"/>
      <c r="J168" s="658"/>
      <c r="K168" s="658"/>
      <c r="L168" s="661"/>
      <c r="M168" s="662"/>
      <c r="N168" s="658"/>
      <c r="O168" s="659"/>
      <c r="P168" s="660"/>
      <c r="Q168" s="658"/>
      <c r="R168" s="658"/>
      <c r="S168" s="661"/>
      <c r="T168" s="662"/>
      <c r="U168" s="658"/>
      <c r="V168" s="659"/>
      <c r="W168" s="660"/>
      <c r="X168" s="658"/>
      <c r="Y168" s="658"/>
      <c r="Z168" s="661"/>
      <c r="AA168" s="662"/>
      <c r="AB168" s="658"/>
      <c r="AC168" s="659"/>
      <c r="AD168" s="660"/>
      <c r="AE168" s="658"/>
      <c r="AF168" s="658"/>
      <c r="AG168" s="661"/>
      <c r="AH168" s="174"/>
      <c r="AI168" s="160"/>
    </row>
    <row r="169" spans="1:35" x14ac:dyDescent="0.45">
      <c r="A169" s="159"/>
      <c r="B169" s="151"/>
      <c r="C169" s="151"/>
      <c r="D169" s="151"/>
      <c r="E169" s="152"/>
      <c r="F169" s="658"/>
      <c r="G169" s="658"/>
      <c r="H169" s="659"/>
      <c r="I169" s="660"/>
      <c r="J169" s="658"/>
      <c r="K169" s="658"/>
      <c r="L169" s="661"/>
      <c r="M169" s="662"/>
      <c r="N169" s="658"/>
      <c r="O169" s="659"/>
      <c r="P169" s="660"/>
      <c r="Q169" s="658"/>
      <c r="R169" s="658"/>
      <c r="S169" s="661"/>
      <c r="T169" s="662"/>
      <c r="U169" s="658"/>
      <c r="V169" s="659"/>
      <c r="W169" s="660"/>
      <c r="X169" s="658"/>
      <c r="Y169" s="658"/>
      <c r="Z169" s="661"/>
      <c r="AA169" s="662"/>
      <c r="AB169" s="658"/>
      <c r="AC169" s="659"/>
      <c r="AD169" s="660"/>
      <c r="AE169" s="658"/>
      <c r="AF169" s="658"/>
      <c r="AG169" s="661"/>
      <c r="AH169" s="174"/>
      <c r="AI169" s="160"/>
    </row>
    <row r="170" spans="1:35" x14ac:dyDescent="0.45">
      <c r="A170" s="159"/>
      <c r="B170" s="151"/>
      <c r="C170" s="151"/>
      <c r="D170" s="151"/>
      <c r="E170" s="152"/>
      <c r="F170" s="658"/>
      <c r="G170" s="658"/>
      <c r="H170" s="659"/>
      <c r="I170" s="660"/>
      <c r="J170" s="658"/>
      <c r="K170" s="658"/>
      <c r="L170" s="661"/>
      <c r="M170" s="662"/>
      <c r="N170" s="658"/>
      <c r="O170" s="659"/>
      <c r="P170" s="660"/>
      <c r="Q170" s="658"/>
      <c r="R170" s="658"/>
      <c r="S170" s="661"/>
      <c r="T170" s="662"/>
      <c r="U170" s="658"/>
      <c r="V170" s="659"/>
      <c r="W170" s="660"/>
      <c r="X170" s="658"/>
      <c r="Y170" s="658"/>
      <c r="Z170" s="661"/>
      <c r="AA170" s="662"/>
      <c r="AB170" s="658"/>
      <c r="AC170" s="659"/>
      <c r="AD170" s="660"/>
      <c r="AE170" s="658"/>
      <c r="AF170" s="658"/>
      <c r="AG170" s="661"/>
      <c r="AH170" s="174"/>
      <c r="AI170" s="160"/>
    </row>
    <row r="171" spans="1:35" x14ac:dyDescent="0.45">
      <c r="A171" s="159"/>
      <c r="B171" s="151"/>
      <c r="C171" s="151"/>
      <c r="D171" s="151"/>
      <c r="E171" s="152"/>
      <c r="F171" s="658"/>
      <c r="G171" s="658"/>
      <c r="H171" s="659"/>
      <c r="I171" s="660"/>
      <c r="J171" s="658"/>
      <c r="K171" s="658"/>
      <c r="L171" s="661"/>
      <c r="M171" s="662"/>
      <c r="N171" s="658"/>
      <c r="O171" s="659"/>
      <c r="P171" s="660"/>
      <c r="Q171" s="658"/>
      <c r="R171" s="658"/>
      <c r="S171" s="661"/>
      <c r="T171" s="662"/>
      <c r="U171" s="658"/>
      <c r="V171" s="659"/>
      <c r="W171" s="660"/>
      <c r="X171" s="658"/>
      <c r="Y171" s="658"/>
      <c r="Z171" s="661"/>
      <c r="AA171" s="662"/>
      <c r="AB171" s="658"/>
      <c r="AC171" s="659"/>
      <c r="AD171" s="660"/>
      <c r="AE171" s="658"/>
      <c r="AF171" s="658"/>
      <c r="AG171" s="661"/>
      <c r="AH171" s="174"/>
      <c r="AI171" s="160"/>
    </row>
    <row r="172" spans="1:35" x14ac:dyDescent="0.45">
      <c r="A172" s="159"/>
      <c r="B172" s="151"/>
      <c r="C172" s="151"/>
      <c r="D172" s="151"/>
      <c r="E172" s="152"/>
      <c r="F172" s="658"/>
      <c r="G172" s="658"/>
      <c r="H172" s="659"/>
      <c r="I172" s="660"/>
      <c r="J172" s="658"/>
      <c r="K172" s="658"/>
      <c r="L172" s="661"/>
      <c r="M172" s="662"/>
      <c r="N172" s="658"/>
      <c r="O172" s="659"/>
      <c r="P172" s="660"/>
      <c r="Q172" s="658"/>
      <c r="R172" s="658"/>
      <c r="S172" s="661"/>
      <c r="T172" s="662"/>
      <c r="U172" s="658"/>
      <c r="V172" s="659"/>
      <c r="W172" s="660"/>
      <c r="X172" s="658"/>
      <c r="Y172" s="658"/>
      <c r="Z172" s="661"/>
      <c r="AA172" s="662"/>
      <c r="AB172" s="658"/>
      <c r="AC172" s="659"/>
      <c r="AD172" s="660"/>
      <c r="AE172" s="658"/>
      <c r="AF172" s="658"/>
      <c r="AG172" s="661"/>
      <c r="AH172" s="174"/>
      <c r="AI172" s="160"/>
    </row>
    <row r="173" spans="1:35" x14ac:dyDescent="0.45">
      <c r="A173" s="159"/>
      <c r="B173" s="151"/>
      <c r="C173" s="151"/>
      <c r="D173" s="151"/>
      <c r="E173" s="152"/>
      <c r="F173" s="658"/>
      <c r="G173" s="658"/>
      <c r="H173" s="659"/>
      <c r="I173" s="660"/>
      <c r="J173" s="658"/>
      <c r="K173" s="658"/>
      <c r="L173" s="661"/>
      <c r="M173" s="662"/>
      <c r="N173" s="658"/>
      <c r="O173" s="659"/>
      <c r="P173" s="660"/>
      <c r="Q173" s="658"/>
      <c r="R173" s="658"/>
      <c r="S173" s="661"/>
      <c r="T173" s="662"/>
      <c r="U173" s="658"/>
      <c r="V173" s="659"/>
      <c r="W173" s="660"/>
      <c r="X173" s="658"/>
      <c r="Y173" s="658"/>
      <c r="Z173" s="661"/>
      <c r="AA173" s="662"/>
      <c r="AB173" s="658"/>
      <c r="AC173" s="659"/>
      <c r="AD173" s="660"/>
      <c r="AE173" s="658"/>
      <c r="AF173" s="658"/>
      <c r="AG173" s="661"/>
      <c r="AH173" s="174"/>
      <c r="AI173" s="160"/>
    </row>
    <row r="174" spans="1:35" x14ac:dyDescent="0.45">
      <c r="A174" s="159"/>
      <c r="B174" s="151"/>
      <c r="C174" s="151"/>
      <c r="D174" s="151"/>
      <c r="E174" s="152"/>
      <c r="F174" s="658"/>
      <c r="G174" s="658"/>
      <c r="H174" s="659"/>
      <c r="I174" s="660"/>
      <c r="J174" s="658"/>
      <c r="K174" s="658"/>
      <c r="L174" s="661"/>
      <c r="M174" s="662"/>
      <c r="N174" s="658"/>
      <c r="O174" s="659"/>
      <c r="P174" s="660"/>
      <c r="Q174" s="658"/>
      <c r="R174" s="658"/>
      <c r="S174" s="661"/>
      <c r="T174" s="662"/>
      <c r="U174" s="658"/>
      <c r="V174" s="659"/>
      <c r="W174" s="660"/>
      <c r="X174" s="658"/>
      <c r="Y174" s="658"/>
      <c r="Z174" s="661"/>
      <c r="AA174" s="662"/>
      <c r="AB174" s="658"/>
      <c r="AC174" s="659"/>
      <c r="AD174" s="660"/>
      <c r="AE174" s="658"/>
      <c r="AF174" s="658"/>
      <c r="AG174" s="661"/>
      <c r="AH174" s="174"/>
      <c r="AI174" s="160"/>
    </row>
    <row r="175" spans="1:35" x14ac:dyDescent="0.45">
      <c r="A175" s="159"/>
      <c r="B175" s="151"/>
      <c r="C175" s="151"/>
      <c r="D175" s="151"/>
      <c r="E175" s="152"/>
      <c r="F175" s="658"/>
      <c r="G175" s="658"/>
      <c r="H175" s="659"/>
      <c r="I175" s="660"/>
      <c r="J175" s="658"/>
      <c r="K175" s="658"/>
      <c r="L175" s="661"/>
      <c r="M175" s="662"/>
      <c r="N175" s="658"/>
      <c r="O175" s="659"/>
      <c r="P175" s="660"/>
      <c r="Q175" s="658"/>
      <c r="R175" s="658"/>
      <c r="S175" s="661"/>
      <c r="T175" s="662"/>
      <c r="U175" s="658"/>
      <c r="V175" s="659"/>
      <c r="W175" s="660"/>
      <c r="X175" s="658"/>
      <c r="Y175" s="658"/>
      <c r="Z175" s="661"/>
      <c r="AA175" s="662"/>
      <c r="AB175" s="658"/>
      <c r="AC175" s="659"/>
      <c r="AD175" s="660"/>
      <c r="AE175" s="658"/>
      <c r="AF175" s="658"/>
      <c r="AG175" s="661"/>
      <c r="AH175" s="174"/>
      <c r="AI175" s="160"/>
    </row>
    <row r="176" spans="1:35" x14ac:dyDescent="0.45">
      <c r="A176" s="159"/>
      <c r="B176" s="151"/>
      <c r="C176" s="151"/>
      <c r="D176" s="151"/>
      <c r="E176" s="152"/>
      <c r="F176" s="658"/>
      <c r="G176" s="658"/>
      <c r="H176" s="659"/>
      <c r="I176" s="660"/>
      <c r="J176" s="658"/>
      <c r="K176" s="658"/>
      <c r="L176" s="661"/>
      <c r="M176" s="662"/>
      <c r="N176" s="658"/>
      <c r="O176" s="659"/>
      <c r="P176" s="660"/>
      <c r="Q176" s="658"/>
      <c r="R176" s="658"/>
      <c r="S176" s="661"/>
      <c r="T176" s="662"/>
      <c r="U176" s="658"/>
      <c r="V176" s="659"/>
      <c r="W176" s="660"/>
      <c r="X176" s="658"/>
      <c r="Y176" s="658"/>
      <c r="Z176" s="661"/>
      <c r="AA176" s="662"/>
      <c r="AB176" s="658"/>
      <c r="AC176" s="659"/>
      <c r="AD176" s="660"/>
      <c r="AE176" s="658"/>
      <c r="AF176" s="658"/>
      <c r="AG176" s="661"/>
      <c r="AH176" s="174"/>
      <c r="AI176" s="160"/>
    </row>
    <row r="177" spans="1:35" x14ac:dyDescent="0.45">
      <c r="A177" s="159"/>
      <c r="B177" s="151"/>
      <c r="C177" s="151"/>
      <c r="D177" s="151"/>
      <c r="E177" s="152"/>
      <c r="F177" s="658"/>
      <c r="G177" s="658"/>
      <c r="H177" s="659"/>
      <c r="I177" s="660"/>
      <c r="J177" s="658"/>
      <c r="K177" s="658"/>
      <c r="L177" s="661"/>
      <c r="M177" s="662"/>
      <c r="N177" s="658"/>
      <c r="O177" s="659"/>
      <c r="P177" s="660"/>
      <c r="Q177" s="658"/>
      <c r="R177" s="658"/>
      <c r="S177" s="661"/>
      <c r="T177" s="662"/>
      <c r="U177" s="658"/>
      <c r="V177" s="659"/>
      <c r="W177" s="660"/>
      <c r="X177" s="658"/>
      <c r="Y177" s="658"/>
      <c r="Z177" s="661"/>
      <c r="AA177" s="662"/>
      <c r="AB177" s="658"/>
      <c r="AC177" s="659"/>
      <c r="AD177" s="660"/>
      <c r="AE177" s="658"/>
      <c r="AF177" s="658"/>
      <c r="AG177" s="661"/>
      <c r="AH177" s="174"/>
      <c r="AI177" s="160"/>
    </row>
    <row r="178" spans="1:35" x14ac:dyDescent="0.45">
      <c r="A178" s="159"/>
      <c r="B178" s="151"/>
      <c r="C178" s="151"/>
      <c r="D178" s="151"/>
      <c r="E178" s="152"/>
      <c r="F178" s="658"/>
      <c r="G178" s="658"/>
      <c r="H178" s="659"/>
      <c r="I178" s="660"/>
      <c r="J178" s="658"/>
      <c r="K178" s="658"/>
      <c r="L178" s="661"/>
      <c r="M178" s="662"/>
      <c r="N178" s="658"/>
      <c r="O178" s="659"/>
      <c r="P178" s="660"/>
      <c r="Q178" s="658"/>
      <c r="R178" s="658"/>
      <c r="S178" s="661"/>
      <c r="T178" s="662"/>
      <c r="U178" s="658"/>
      <c r="V178" s="659"/>
      <c r="W178" s="660"/>
      <c r="X178" s="658"/>
      <c r="Y178" s="658"/>
      <c r="Z178" s="661"/>
      <c r="AA178" s="662"/>
      <c r="AB178" s="658"/>
      <c r="AC178" s="659"/>
      <c r="AD178" s="660"/>
      <c r="AE178" s="658"/>
      <c r="AF178" s="658"/>
      <c r="AG178" s="661"/>
      <c r="AH178" s="174"/>
      <c r="AI178" s="160"/>
    </row>
    <row r="179" spans="1:35" x14ac:dyDescent="0.45">
      <c r="A179" s="159"/>
      <c r="B179" s="151"/>
      <c r="C179" s="151"/>
      <c r="D179" s="151"/>
      <c r="E179" s="152"/>
      <c r="F179" s="658"/>
      <c r="G179" s="658"/>
      <c r="H179" s="659"/>
      <c r="I179" s="660"/>
      <c r="J179" s="658"/>
      <c r="K179" s="658"/>
      <c r="L179" s="661"/>
      <c r="M179" s="662"/>
      <c r="N179" s="658"/>
      <c r="O179" s="659"/>
      <c r="P179" s="660"/>
      <c r="Q179" s="658"/>
      <c r="R179" s="658"/>
      <c r="S179" s="661"/>
      <c r="T179" s="662"/>
      <c r="U179" s="658"/>
      <c r="V179" s="659"/>
      <c r="W179" s="660"/>
      <c r="X179" s="658"/>
      <c r="Y179" s="658"/>
      <c r="Z179" s="661"/>
      <c r="AA179" s="662"/>
      <c r="AB179" s="658"/>
      <c r="AC179" s="659"/>
      <c r="AD179" s="660"/>
      <c r="AE179" s="658"/>
      <c r="AF179" s="658"/>
      <c r="AG179" s="661"/>
      <c r="AH179" s="174"/>
      <c r="AI179" s="160"/>
    </row>
    <row r="180" spans="1:35" x14ac:dyDescent="0.45">
      <c r="A180" s="159"/>
      <c r="B180" s="151"/>
      <c r="C180" s="151"/>
      <c r="D180" s="151"/>
      <c r="E180" s="152"/>
      <c r="F180" s="658"/>
      <c r="G180" s="658"/>
      <c r="H180" s="659"/>
      <c r="I180" s="660"/>
      <c r="J180" s="658"/>
      <c r="K180" s="658"/>
      <c r="L180" s="661"/>
      <c r="M180" s="662"/>
      <c r="N180" s="658"/>
      <c r="O180" s="659"/>
      <c r="P180" s="660"/>
      <c r="Q180" s="658"/>
      <c r="R180" s="658"/>
      <c r="S180" s="661"/>
      <c r="T180" s="662"/>
      <c r="U180" s="658"/>
      <c r="V180" s="659"/>
      <c r="W180" s="660"/>
      <c r="X180" s="658"/>
      <c r="Y180" s="658"/>
      <c r="Z180" s="661"/>
      <c r="AA180" s="662"/>
      <c r="AB180" s="658"/>
      <c r="AC180" s="659"/>
      <c r="AD180" s="660"/>
      <c r="AE180" s="658"/>
      <c r="AF180" s="658"/>
      <c r="AG180" s="661"/>
      <c r="AH180" s="174"/>
      <c r="AI180" s="160"/>
    </row>
    <row r="181" spans="1:35" x14ac:dyDescent="0.45">
      <c r="A181" s="159"/>
      <c r="B181" s="151"/>
      <c r="C181" s="151"/>
      <c r="D181" s="151"/>
      <c r="E181" s="152"/>
      <c r="F181" s="658"/>
      <c r="G181" s="658"/>
      <c r="H181" s="659"/>
      <c r="I181" s="660"/>
      <c r="J181" s="658"/>
      <c r="K181" s="658"/>
      <c r="L181" s="661"/>
      <c r="M181" s="662"/>
      <c r="N181" s="658"/>
      <c r="O181" s="659"/>
      <c r="P181" s="660"/>
      <c r="Q181" s="658"/>
      <c r="R181" s="658"/>
      <c r="S181" s="661"/>
      <c r="T181" s="662"/>
      <c r="U181" s="658"/>
      <c r="V181" s="659"/>
      <c r="W181" s="660"/>
      <c r="X181" s="658"/>
      <c r="Y181" s="658"/>
      <c r="Z181" s="661"/>
      <c r="AA181" s="662"/>
      <c r="AB181" s="658"/>
      <c r="AC181" s="659"/>
      <c r="AD181" s="660"/>
      <c r="AE181" s="658"/>
      <c r="AF181" s="658"/>
      <c r="AG181" s="661"/>
      <c r="AH181" s="174"/>
      <c r="AI181" s="160"/>
    </row>
    <row r="182" spans="1:35" x14ac:dyDescent="0.45">
      <c r="A182" s="159"/>
      <c r="B182" s="151"/>
      <c r="C182" s="151"/>
      <c r="D182" s="151"/>
      <c r="E182" s="152"/>
      <c r="F182" s="658"/>
      <c r="G182" s="658"/>
      <c r="H182" s="659"/>
      <c r="I182" s="660"/>
      <c r="J182" s="658"/>
      <c r="K182" s="658"/>
      <c r="L182" s="661"/>
      <c r="M182" s="662"/>
      <c r="N182" s="658"/>
      <c r="O182" s="659"/>
      <c r="P182" s="660"/>
      <c r="Q182" s="658"/>
      <c r="R182" s="658"/>
      <c r="S182" s="661"/>
      <c r="T182" s="662"/>
      <c r="U182" s="658"/>
      <c r="V182" s="659"/>
      <c r="W182" s="660"/>
      <c r="X182" s="658"/>
      <c r="Y182" s="658"/>
      <c r="Z182" s="661"/>
      <c r="AA182" s="662"/>
      <c r="AB182" s="658"/>
      <c r="AC182" s="659"/>
      <c r="AD182" s="660"/>
      <c r="AE182" s="658"/>
      <c r="AF182" s="658"/>
      <c r="AG182" s="661"/>
      <c r="AH182" s="174"/>
      <c r="AI182" s="160"/>
    </row>
    <row r="183" spans="1:35" x14ac:dyDescent="0.45">
      <c r="A183" s="159"/>
      <c r="B183" s="151"/>
      <c r="C183" s="151"/>
      <c r="D183" s="151"/>
      <c r="E183" s="152"/>
      <c r="F183" s="658"/>
      <c r="G183" s="658"/>
      <c r="H183" s="659"/>
      <c r="I183" s="660"/>
      <c r="J183" s="658"/>
      <c r="K183" s="658"/>
      <c r="L183" s="661"/>
      <c r="M183" s="662"/>
      <c r="N183" s="658"/>
      <c r="O183" s="659"/>
      <c r="P183" s="660"/>
      <c r="Q183" s="658"/>
      <c r="R183" s="658"/>
      <c r="S183" s="661"/>
      <c r="T183" s="662"/>
      <c r="U183" s="658"/>
      <c r="V183" s="659"/>
      <c r="W183" s="660"/>
      <c r="X183" s="658"/>
      <c r="Y183" s="658"/>
      <c r="Z183" s="661"/>
      <c r="AA183" s="662"/>
      <c r="AB183" s="658"/>
      <c r="AC183" s="659"/>
      <c r="AD183" s="660"/>
      <c r="AE183" s="658"/>
      <c r="AF183" s="658"/>
      <c r="AG183" s="661"/>
      <c r="AH183" s="174"/>
      <c r="AI183" s="160"/>
    </row>
    <row r="184" spans="1:35" x14ac:dyDescent="0.45">
      <c r="A184" s="159"/>
      <c r="B184" s="151"/>
      <c r="C184" s="151"/>
      <c r="D184" s="151"/>
      <c r="E184" s="152"/>
      <c r="F184" s="658"/>
      <c r="G184" s="658"/>
      <c r="H184" s="659"/>
      <c r="I184" s="660"/>
      <c r="J184" s="658"/>
      <c r="K184" s="658"/>
      <c r="L184" s="661"/>
      <c r="M184" s="662"/>
      <c r="N184" s="658"/>
      <c r="O184" s="659"/>
      <c r="P184" s="660"/>
      <c r="Q184" s="658"/>
      <c r="R184" s="658"/>
      <c r="S184" s="661"/>
      <c r="T184" s="662"/>
      <c r="U184" s="658"/>
      <c r="V184" s="659"/>
      <c r="W184" s="660"/>
      <c r="X184" s="658"/>
      <c r="Y184" s="658"/>
      <c r="Z184" s="661"/>
      <c r="AA184" s="662"/>
      <c r="AB184" s="658"/>
      <c r="AC184" s="659"/>
      <c r="AD184" s="660"/>
      <c r="AE184" s="658"/>
      <c r="AF184" s="658"/>
      <c r="AG184" s="661"/>
      <c r="AH184" s="174"/>
      <c r="AI184" s="160"/>
    </row>
    <row r="185" spans="1:35" x14ac:dyDescent="0.45">
      <c r="A185" s="159"/>
      <c r="B185" s="151"/>
      <c r="C185" s="151"/>
      <c r="D185" s="151"/>
      <c r="E185" s="152"/>
      <c r="F185" s="658"/>
      <c r="G185" s="658"/>
      <c r="H185" s="659"/>
      <c r="I185" s="660"/>
      <c r="J185" s="658"/>
      <c r="K185" s="658"/>
      <c r="L185" s="661"/>
      <c r="M185" s="662"/>
      <c r="N185" s="658"/>
      <c r="O185" s="659"/>
      <c r="P185" s="660"/>
      <c r="Q185" s="658"/>
      <c r="R185" s="658"/>
      <c r="S185" s="661"/>
      <c r="T185" s="662"/>
      <c r="U185" s="658"/>
      <c r="V185" s="659"/>
      <c r="W185" s="660"/>
      <c r="X185" s="658"/>
      <c r="Y185" s="658"/>
      <c r="Z185" s="661"/>
      <c r="AA185" s="662"/>
      <c r="AB185" s="658"/>
      <c r="AC185" s="659"/>
      <c r="AD185" s="660"/>
      <c r="AE185" s="658"/>
      <c r="AF185" s="658"/>
      <c r="AG185" s="661"/>
      <c r="AH185" s="174"/>
      <c r="AI185" s="160"/>
    </row>
    <row r="186" spans="1:35" x14ac:dyDescent="0.45">
      <c r="A186" s="159"/>
      <c r="B186" s="151"/>
      <c r="C186" s="151"/>
      <c r="D186" s="151"/>
      <c r="E186" s="152"/>
      <c r="F186" s="658"/>
      <c r="G186" s="658"/>
      <c r="H186" s="659"/>
      <c r="I186" s="660"/>
      <c r="J186" s="658"/>
      <c r="K186" s="658"/>
      <c r="L186" s="661"/>
      <c r="M186" s="662"/>
      <c r="N186" s="658"/>
      <c r="O186" s="659"/>
      <c r="P186" s="660"/>
      <c r="Q186" s="658"/>
      <c r="R186" s="658"/>
      <c r="S186" s="661"/>
      <c r="T186" s="662"/>
      <c r="U186" s="658"/>
      <c r="V186" s="659"/>
      <c r="W186" s="660"/>
      <c r="X186" s="658"/>
      <c r="Y186" s="658"/>
      <c r="Z186" s="661"/>
      <c r="AA186" s="662"/>
      <c r="AB186" s="658"/>
      <c r="AC186" s="659"/>
      <c r="AD186" s="660"/>
      <c r="AE186" s="658"/>
      <c r="AF186" s="658"/>
      <c r="AG186" s="661"/>
      <c r="AH186" s="174"/>
      <c r="AI186" s="160"/>
    </row>
    <row r="187" spans="1:35" x14ac:dyDescent="0.45">
      <c r="A187" s="159"/>
      <c r="B187" s="151"/>
      <c r="C187" s="151"/>
      <c r="D187" s="151"/>
      <c r="E187" s="152"/>
      <c r="F187" s="658"/>
      <c r="G187" s="658"/>
      <c r="H187" s="659"/>
      <c r="I187" s="660"/>
      <c r="J187" s="658"/>
      <c r="K187" s="658"/>
      <c r="L187" s="661"/>
      <c r="M187" s="662"/>
      <c r="N187" s="658"/>
      <c r="O187" s="659"/>
      <c r="P187" s="660"/>
      <c r="Q187" s="658"/>
      <c r="R187" s="658"/>
      <c r="S187" s="661"/>
      <c r="T187" s="662"/>
      <c r="U187" s="658"/>
      <c r="V187" s="659"/>
      <c r="W187" s="660"/>
      <c r="X187" s="658"/>
      <c r="Y187" s="658"/>
      <c r="Z187" s="661"/>
      <c r="AA187" s="662"/>
      <c r="AB187" s="658"/>
      <c r="AC187" s="659"/>
      <c r="AD187" s="660"/>
      <c r="AE187" s="658"/>
      <c r="AF187" s="658"/>
      <c r="AG187" s="661"/>
      <c r="AH187" s="174"/>
      <c r="AI187" s="160"/>
    </row>
    <row r="188" spans="1:35" x14ac:dyDescent="0.45">
      <c r="A188" s="159"/>
      <c r="B188" s="151"/>
      <c r="C188" s="151"/>
      <c r="D188" s="151"/>
      <c r="E188" s="152"/>
      <c r="F188" s="658"/>
      <c r="G188" s="658"/>
      <c r="H188" s="659"/>
      <c r="I188" s="660"/>
      <c r="J188" s="658"/>
      <c r="K188" s="658"/>
      <c r="L188" s="661"/>
      <c r="M188" s="662"/>
      <c r="N188" s="658"/>
      <c r="O188" s="659"/>
      <c r="P188" s="660"/>
      <c r="Q188" s="658"/>
      <c r="R188" s="658"/>
      <c r="S188" s="661"/>
      <c r="T188" s="662"/>
      <c r="U188" s="658"/>
      <c r="V188" s="659"/>
      <c r="W188" s="660"/>
      <c r="X188" s="658"/>
      <c r="Y188" s="658"/>
      <c r="Z188" s="661"/>
      <c r="AA188" s="662"/>
      <c r="AB188" s="658"/>
      <c r="AC188" s="659"/>
      <c r="AD188" s="660"/>
      <c r="AE188" s="658"/>
      <c r="AF188" s="658"/>
      <c r="AG188" s="661"/>
      <c r="AH188" s="174"/>
      <c r="AI188" s="160"/>
    </row>
    <row r="189" spans="1:35" x14ac:dyDescent="0.45">
      <c r="A189" s="159"/>
      <c r="B189" s="151"/>
      <c r="C189" s="151"/>
      <c r="D189" s="151"/>
      <c r="E189" s="152"/>
      <c r="F189" s="658"/>
      <c r="G189" s="658"/>
      <c r="H189" s="659"/>
      <c r="I189" s="660"/>
      <c r="J189" s="658"/>
      <c r="K189" s="658"/>
      <c r="L189" s="661"/>
      <c r="M189" s="662"/>
      <c r="N189" s="658"/>
      <c r="O189" s="659"/>
      <c r="P189" s="660"/>
      <c r="Q189" s="658"/>
      <c r="R189" s="658"/>
      <c r="S189" s="661"/>
      <c r="T189" s="662"/>
      <c r="U189" s="658"/>
      <c r="V189" s="659"/>
      <c r="W189" s="660"/>
      <c r="X189" s="658"/>
      <c r="Y189" s="658"/>
      <c r="Z189" s="661"/>
      <c r="AA189" s="662"/>
      <c r="AB189" s="658"/>
      <c r="AC189" s="659"/>
      <c r="AD189" s="660"/>
      <c r="AE189" s="658"/>
      <c r="AF189" s="658"/>
      <c r="AG189" s="661"/>
      <c r="AH189" s="174"/>
      <c r="AI189" s="160"/>
    </row>
    <row r="190" spans="1:35" x14ac:dyDescent="0.45">
      <c r="A190" s="159"/>
      <c r="B190" s="151"/>
      <c r="C190" s="151"/>
      <c r="D190" s="151"/>
      <c r="E190" s="152"/>
      <c r="F190" s="658"/>
      <c r="G190" s="658"/>
      <c r="H190" s="659"/>
      <c r="I190" s="660"/>
      <c r="J190" s="658"/>
      <c r="K190" s="658"/>
      <c r="L190" s="661"/>
      <c r="M190" s="662"/>
      <c r="N190" s="658"/>
      <c r="O190" s="659"/>
      <c r="P190" s="660"/>
      <c r="Q190" s="658"/>
      <c r="R190" s="658"/>
      <c r="S190" s="661"/>
      <c r="T190" s="662"/>
      <c r="U190" s="658"/>
      <c r="V190" s="659"/>
      <c r="W190" s="660"/>
      <c r="X190" s="658"/>
      <c r="Y190" s="658"/>
      <c r="Z190" s="661"/>
      <c r="AA190" s="662"/>
      <c r="AB190" s="658"/>
      <c r="AC190" s="659"/>
      <c r="AD190" s="660"/>
      <c r="AE190" s="658"/>
      <c r="AF190" s="658"/>
      <c r="AG190" s="661"/>
      <c r="AH190" s="174"/>
      <c r="AI190" s="160"/>
    </row>
    <row r="191" spans="1:35" x14ac:dyDescent="0.45">
      <c r="A191" s="159"/>
      <c r="B191" s="151"/>
      <c r="C191" s="151"/>
      <c r="D191" s="151"/>
      <c r="E191" s="152"/>
      <c r="F191" s="658"/>
      <c r="G191" s="658"/>
      <c r="H191" s="659"/>
      <c r="I191" s="660"/>
      <c r="J191" s="658"/>
      <c r="K191" s="658"/>
      <c r="L191" s="661"/>
      <c r="M191" s="662"/>
      <c r="N191" s="658"/>
      <c r="O191" s="659"/>
      <c r="P191" s="660"/>
      <c r="Q191" s="658"/>
      <c r="R191" s="658"/>
      <c r="S191" s="661"/>
      <c r="T191" s="662"/>
      <c r="U191" s="658"/>
      <c r="V191" s="659"/>
      <c r="W191" s="660"/>
      <c r="X191" s="658"/>
      <c r="Y191" s="658"/>
      <c r="Z191" s="661"/>
      <c r="AA191" s="662"/>
      <c r="AB191" s="658"/>
      <c r="AC191" s="659"/>
      <c r="AD191" s="660"/>
      <c r="AE191" s="658"/>
      <c r="AF191" s="658"/>
      <c r="AG191" s="661"/>
      <c r="AH191" s="174"/>
      <c r="AI191" s="160"/>
    </row>
    <row r="192" spans="1:35" x14ac:dyDescent="0.45">
      <c r="A192" s="159"/>
      <c r="B192" s="151"/>
      <c r="C192" s="151"/>
      <c r="D192" s="151"/>
      <c r="E192" s="152"/>
      <c r="F192" s="658"/>
      <c r="G192" s="658"/>
      <c r="H192" s="659"/>
      <c r="I192" s="660"/>
      <c r="J192" s="658"/>
      <c r="K192" s="658"/>
      <c r="L192" s="661"/>
      <c r="M192" s="662"/>
      <c r="N192" s="658"/>
      <c r="O192" s="659"/>
      <c r="P192" s="660"/>
      <c r="Q192" s="658"/>
      <c r="R192" s="658"/>
      <c r="S192" s="661"/>
      <c r="T192" s="662"/>
      <c r="U192" s="658"/>
      <c r="V192" s="659"/>
      <c r="W192" s="660"/>
      <c r="X192" s="658"/>
      <c r="Y192" s="658"/>
      <c r="Z192" s="661"/>
      <c r="AA192" s="662"/>
      <c r="AB192" s="658"/>
      <c r="AC192" s="659"/>
      <c r="AD192" s="660"/>
      <c r="AE192" s="658"/>
      <c r="AF192" s="658"/>
      <c r="AG192" s="661"/>
      <c r="AH192" s="174"/>
      <c r="AI192" s="160"/>
    </row>
    <row r="193" spans="1:35" x14ac:dyDescent="0.45">
      <c r="A193" s="159"/>
      <c r="B193" s="151"/>
      <c r="C193" s="151"/>
      <c r="D193" s="151"/>
      <c r="E193" s="152"/>
      <c r="F193" s="658"/>
      <c r="G193" s="658"/>
      <c r="H193" s="659"/>
      <c r="I193" s="660"/>
      <c r="J193" s="658"/>
      <c r="K193" s="658"/>
      <c r="L193" s="661"/>
      <c r="M193" s="662"/>
      <c r="N193" s="658"/>
      <c r="O193" s="659"/>
      <c r="P193" s="660"/>
      <c r="Q193" s="658"/>
      <c r="R193" s="658"/>
      <c r="S193" s="661"/>
      <c r="T193" s="662"/>
      <c r="U193" s="658"/>
      <c r="V193" s="659"/>
      <c r="W193" s="660"/>
      <c r="X193" s="658"/>
      <c r="Y193" s="658"/>
      <c r="Z193" s="661"/>
      <c r="AA193" s="662"/>
      <c r="AB193" s="658"/>
      <c r="AC193" s="659"/>
      <c r="AD193" s="660"/>
      <c r="AE193" s="658"/>
      <c r="AF193" s="658"/>
      <c r="AG193" s="661"/>
      <c r="AH193" s="174"/>
      <c r="AI193" s="160"/>
    </row>
    <row r="194" spans="1:35" ht="16.3" thickBot="1" x14ac:dyDescent="0.5">
      <c r="A194" s="161"/>
      <c r="B194" s="153"/>
      <c r="C194" s="153"/>
      <c r="D194" s="153"/>
      <c r="E194" s="154"/>
      <c r="F194" s="665"/>
      <c r="G194" s="665"/>
      <c r="H194" s="666"/>
      <c r="I194" s="667"/>
      <c r="J194" s="665"/>
      <c r="K194" s="665"/>
      <c r="L194" s="668"/>
      <c r="M194" s="669"/>
      <c r="N194" s="665"/>
      <c r="O194" s="666"/>
      <c r="P194" s="667"/>
      <c r="Q194" s="665"/>
      <c r="R194" s="665"/>
      <c r="S194" s="668"/>
      <c r="T194" s="669"/>
      <c r="U194" s="665"/>
      <c r="V194" s="666"/>
      <c r="W194" s="667"/>
      <c r="X194" s="665"/>
      <c r="Y194" s="665"/>
      <c r="Z194" s="668"/>
      <c r="AA194" s="669"/>
      <c r="AB194" s="665"/>
      <c r="AC194" s="666"/>
      <c r="AD194" s="667"/>
      <c r="AE194" s="665"/>
      <c r="AF194" s="665"/>
      <c r="AG194" s="668"/>
      <c r="AH194" s="175"/>
      <c r="AI194" s="162"/>
    </row>
    <row r="195" spans="1:35" x14ac:dyDescent="0.45">
      <c r="A195" s="163"/>
    </row>
    <row r="196" spans="1:35" x14ac:dyDescent="0.45">
      <c r="A196" s="163"/>
    </row>
    <row r="197" spans="1:35" x14ac:dyDescent="0.45">
      <c r="A197" s="163"/>
    </row>
    <row r="198" spans="1:35" x14ac:dyDescent="0.45">
      <c r="A198" s="163"/>
    </row>
    <row r="199" spans="1:35" x14ac:dyDescent="0.45">
      <c r="A199" s="163"/>
    </row>
    <row r="200" spans="1:35" x14ac:dyDescent="0.45">
      <c r="A200" s="163"/>
    </row>
    <row r="201" spans="1:35" x14ac:dyDescent="0.45">
      <c r="A201" s="163"/>
    </row>
    <row r="202" spans="1:35" x14ac:dyDescent="0.45">
      <c r="A202" s="163"/>
    </row>
    <row r="203" spans="1:35" x14ac:dyDescent="0.45">
      <c r="A203" s="163"/>
    </row>
    <row r="204" spans="1:35" x14ac:dyDescent="0.45">
      <c r="A204" s="163"/>
    </row>
    <row r="205" spans="1:35" x14ac:dyDescent="0.45">
      <c r="A205" s="163"/>
    </row>
    <row r="206" spans="1:35" x14ac:dyDescent="0.45">
      <c r="A206" s="163"/>
    </row>
    <row r="207" spans="1:35" x14ac:dyDescent="0.45">
      <c r="A207" s="163"/>
    </row>
    <row r="208" spans="1:35" x14ac:dyDescent="0.45">
      <c r="A208" s="163"/>
    </row>
    <row r="209" spans="1:1" x14ac:dyDescent="0.45">
      <c r="A209" s="163"/>
    </row>
    <row r="210" spans="1:1" x14ac:dyDescent="0.45">
      <c r="A210" s="163"/>
    </row>
    <row r="211" spans="1:1" x14ac:dyDescent="0.45">
      <c r="A211" s="163"/>
    </row>
    <row r="212" spans="1:1" x14ac:dyDescent="0.45">
      <c r="A212" s="163"/>
    </row>
    <row r="213" spans="1:1" x14ac:dyDescent="0.45">
      <c r="A213" s="163"/>
    </row>
    <row r="214" spans="1:1" x14ac:dyDescent="0.45">
      <c r="A214" s="163"/>
    </row>
    <row r="215" spans="1:1" x14ac:dyDescent="0.45">
      <c r="A215" s="163"/>
    </row>
    <row r="216" spans="1:1" x14ac:dyDescent="0.45">
      <c r="A216" s="163"/>
    </row>
    <row r="217" spans="1:1" x14ac:dyDescent="0.45">
      <c r="A217" s="163"/>
    </row>
    <row r="218" spans="1:1" x14ac:dyDescent="0.45">
      <c r="A218" s="163"/>
    </row>
    <row r="219" spans="1:1" x14ac:dyDescent="0.45">
      <c r="A219" s="163"/>
    </row>
    <row r="220" spans="1:1" x14ac:dyDescent="0.45">
      <c r="A220" s="163"/>
    </row>
    <row r="221" spans="1:1" x14ac:dyDescent="0.45">
      <c r="A221" s="163"/>
    </row>
    <row r="222" spans="1:1" x14ac:dyDescent="0.45">
      <c r="A222" s="163"/>
    </row>
    <row r="223" spans="1:1" x14ac:dyDescent="0.45">
      <c r="A223" s="163"/>
    </row>
    <row r="224" spans="1:1" x14ac:dyDescent="0.45">
      <c r="A224" s="163"/>
    </row>
    <row r="225" spans="1:1" x14ac:dyDescent="0.45">
      <c r="A225" s="163"/>
    </row>
    <row r="226" spans="1:1" x14ac:dyDescent="0.45">
      <c r="A226" s="163"/>
    </row>
    <row r="227" spans="1:1" x14ac:dyDescent="0.45">
      <c r="A227" s="163"/>
    </row>
    <row r="228" spans="1:1" x14ac:dyDescent="0.45">
      <c r="A228" s="163"/>
    </row>
    <row r="229" spans="1:1" x14ac:dyDescent="0.45">
      <c r="A229" s="163"/>
    </row>
    <row r="230" spans="1:1" x14ac:dyDescent="0.45">
      <c r="A230" s="163"/>
    </row>
    <row r="231" spans="1:1" x14ac:dyDescent="0.45">
      <c r="A231" s="163"/>
    </row>
    <row r="232" spans="1:1" x14ac:dyDescent="0.45">
      <c r="A232" s="163"/>
    </row>
    <row r="233" spans="1:1" x14ac:dyDescent="0.45">
      <c r="A233" s="163"/>
    </row>
    <row r="234" spans="1:1" x14ac:dyDescent="0.45">
      <c r="A234" s="163"/>
    </row>
    <row r="235" spans="1:1" x14ac:dyDescent="0.45">
      <c r="A235" s="163"/>
    </row>
    <row r="236" spans="1:1" x14ac:dyDescent="0.45">
      <c r="A236" s="163"/>
    </row>
    <row r="237" spans="1:1" x14ac:dyDescent="0.45">
      <c r="A237" s="163"/>
    </row>
    <row r="238" spans="1:1" x14ac:dyDescent="0.45">
      <c r="A238" s="163"/>
    </row>
    <row r="239" spans="1:1" x14ac:dyDescent="0.45">
      <c r="A239" s="163"/>
    </row>
    <row r="240" spans="1:1" x14ac:dyDescent="0.45">
      <c r="A240" s="163"/>
    </row>
    <row r="241" spans="1:1" x14ac:dyDescent="0.45">
      <c r="A241" s="163"/>
    </row>
    <row r="242" spans="1:1" x14ac:dyDescent="0.45">
      <c r="A242" s="163"/>
    </row>
    <row r="243" spans="1:1" x14ac:dyDescent="0.45">
      <c r="A243" s="163"/>
    </row>
    <row r="244" spans="1:1" x14ac:dyDescent="0.45">
      <c r="A244" s="163"/>
    </row>
    <row r="245" spans="1:1" x14ac:dyDescent="0.45">
      <c r="A245" s="163"/>
    </row>
    <row r="246" spans="1:1" x14ac:dyDescent="0.45">
      <c r="A246" s="163"/>
    </row>
    <row r="247" spans="1:1" x14ac:dyDescent="0.45">
      <c r="A247" s="163"/>
    </row>
    <row r="248" spans="1:1" x14ac:dyDescent="0.45">
      <c r="A248" s="163"/>
    </row>
    <row r="249" spans="1:1" x14ac:dyDescent="0.45">
      <c r="A249" s="163"/>
    </row>
    <row r="250" spans="1:1" x14ac:dyDescent="0.45">
      <c r="A250" s="163"/>
    </row>
    <row r="251" spans="1:1" x14ac:dyDescent="0.45">
      <c r="A251" s="163"/>
    </row>
    <row r="252" spans="1:1" x14ac:dyDescent="0.45">
      <c r="A252" s="163"/>
    </row>
    <row r="253" spans="1:1" x14ac:dyDescent="0.45">
      <c r="A253" s="163"/>
    </row>
    <row r="254" spans="1:1" x14ac:dyDescent="0.45">
      <c r="A254" s="163"/>
    </row>
    <row r="255" spans="1:1" x14ac:dyDescent="0.45">
      <c r="A255" s="163"/>
    </row>
    <row r="256" spans="1:1" x14ac:dyDescent="0.45">
      <c r="A256" s="163"/>
    </row>
    <row r="257" spans="1:1" x14ac:dyDescent="0.45">
      <c r="A257" s="163"/>
    </row>
    <row r="258" spans="1:1" x14ac:dyDescent="0.45">
      <c r="A258" s="163"/>
    </row>
    <row r="259" spans="1:1" x14ac:dyDescent="0.45">
      <c r="A259" s="163"/>
    </row>
    <row r="260" spans="1:1" x14ac:dyDescent="0.45">
      <c r="A260" s="163"/>
    </row>
    <row r="261" spans="1:1" x14ac:dyDescent="0.45">
      <c r="A261" s="163"/>
    </row>
    <row r="262" spans="1:1" x14ac:dyDescent="0.45">
      <c r="A262" s="163"/>
    </row>
    <row r="263" spans="1:1" x14ac:dyDescent="0.45">
      <c r="A263" s="163"/>
    </row>
    <row r="264" spans="1:1" x14ac:dyDescent="0.45">
      <c r="A264" s="163"/>
    </row>
    <row r="265" spans="1:1" x14ac:dyDescent="0.45">
      <c r="A265" s="163"/>
    </row>
    <row r="266" spans="1:1" x14ac:dyDescent="0.45">
      <c r="A266" s="163"/>
    </row>
    <row r="267" spans="1:1" x14ac:dyDescent="0.45">
      <c r="A267" s="163"/>
    </row>
    <row r="268" spans="1:1" x14ac:dyDescent="0.45">
      <c r="A268" s="163"/>
    </row>
    <row r="269" spans="1:1" x14ac:dyDescent="0.45">
      <c r="A269" s="163"/>
    </row>
    <row r="270" spans="1:1" x14ac:dyDescent="0.45">
      <c r="A270" s="163"/>
    </row>
    <row r="271" spans="1:1" x14ac:dyDescent="0.45">
      <c r="A271" s="163"/>
    </row>
    <row r="272" spans="1:1" x14ac:dyDescent="0.45">
      <c r="A272" s="163"/>
    </row>
    <row r="273" spans="1:1" x14ac:dyDescent="0.45">
      <c r="A273" s="163"/>
    </row>
    <row r="274" spans="1:1" x14ac:dyDescent="0.45">
      <c r="A274" s="163"/>
    </row>
    <row r="275" spans="1:1" x14ac:dyDescent="0.45">
      <c r="A275" s="163"/>
    </row>
    <row r="276" spans="1:1" x14ac:dyDescent="0.45">
      <c r="A276" s="163"/>
    </row>
    <row r="277" spans="1:1" x14ac:dyDescent="0.45">
      <c r="A277" s="163"/>
    </row>
    <row r="278" spans="1:1" x14ac:dyDescent="0.45">
      <c r="A278" s="163"/>
    </row>
    <row r="279" spans="1:1" x14ac:dyDescent="0.45">
      <c r="A279" s="163"/>
    </row>
    <row r="280" spans="1:1" x14ac:dyDescent="0.45">
      <c r="A280" s="163"/>
    </row>
    <row r="281" spans="1:1" x14ac:dyDescent="0.45">
      <c r="A281" s="163"/>
    </row>
    <row r="282" spans="1:1" x14ac:dyDescent="0.45">
      <c r="A282" s="163"/>
    </row>
    <row r="283" spans="1:1" x14ac:dyDescent="0.45">
      <c r="A283" s="163"/>
    </row>
    <row r="284" spans="1:1" x14ac:dyDescent="0.45">
      <c r="A284" s="163"/>
    </row>
    <row r="285" spans="1:1" x14ac:dyDescent="0.45">
      <c r="A285" s="163"/>
    </row>
    <row r="286" spans="1:1" x14ac:dyDescent="0.45">
      <c r="A286" s="163"/>
    </row>
    <row r="287" spans="1:1" x14ac:dyDescent="0.45">
      <c r="A287" s="163"/>
    </row>
    <row r="288" spans="1:1" x14ac:dyDescent="0.45">
      <c r="A288" s="163"/>
    </row>
    <row r="289" spans="1:1" x14ac:dyDescent="0.45">
      <c r="A289" s="163"/>
    </row>
    <row r="290" spans="1:1" x14ac:dyDescent="0.45">
      <c r="A290" s="163"/>
    </row>
    <row r="291" spans="1:1" x14ac:dyDescent="0.45">
      <c r="A291" s="163"/>
    </row>
    <row r="292" spans="1:1" x14ac:dyDescent="0.45">
      <c r="A292" s="163"/>
    </row>
    <row r="293" spans="1:1" x14ac:dyDescent="0.45">
      <c r="A293" s="163"/>
    </row>
    <row r="294" spans="1:1" x14ac:dyDescent="0.45">
      <c r="A294" s="163"/>
    </row>
    <row r="295" spans="1:1" x14ac:dyDescent="0.45">
      <c r="A295" s="163"/>
    </row>
    <row r="296" spans="1:1" x14ac:dyDescent="0.45">
      <c r="A296" s="163"/>
    </row>
    <row r="297" spans="1:1" x14ac:dyDescent="0.45">
      <c r="A297" s="163"/>
    </row>
    <row r="298" spans="1:1" x14ac:dyDescent="0.45">
      <c r="A298" s="163"/>
    </row>
    <row r="299" spans="1:1" x14ac:dyDescent="0.45">
      <c r="A299" s="163"/>
    </row>
    <row r="300" spans="1:1" x14ac:dyDescent="0.45">
      <c r="A300" s="163"/>
    </row>
    <row r="301" spans="1:1" x14ac:dyDescent="0.45">
      <c r="A301" s="163"/>
    </row>
    <row r="302" spans="1:1" x14ac:dyDescent="0.45">
      <c r="A302" s="163"/>
    </row>
    <row r="303" spans="1:1" x14ac:dyDescent="0.45">
      <c r="A303" s="163"/>
    </row>
    <row r="304" spans="1:1" x14ac:dyDescent="0.45">
      <c r="A304" s="163"/>
    </row>
    <row r="305" spans="1:1" x14ac:dyDescent="0.45">
      <c r="A305" s="163"/>
    </row>
    <row r="306" spans="1:1" x14ac:dyDescent="0.45">
      <c r="A306" s="163"/>
    </row>
    <row r="307" spans="1:1" x14ac:dyDescent="0.45">
      <c r="A307" s="163"/>
    </row>
    <row r="308" spans="1:1" x14ac:dyDescent="0.45">
      <c r="A308" s="163"/>
    </row>
    <row r="309" spans="1:1" x14ac:dyDescent="0.45">
      <c r="A309" s="163"/>
    </row>
    <row r="310" spans="1:1" x14ac:dyDescent="0.45">
      <c r="A310" s="163"/>
    </row>
    <row r="311" spans="1:1" x14ac:dyDescent="0.45">
      <c r="A311" s="163"/>
    </row>
    <row r="312" spans="1:1" x14ac:dyDescent="0.45">
      <c r="A312" s="163"/>
    </row>
    <row r="313" spans="1:1" x14ac:dyDescent="0.45">
      <c r="A313" s="163"/>
    </row>
    <row r="314" spans="1:1" x14ac:dyDescent="0.45">
      <c r="A314" s="163"/>
    </row>
    <row r="315" spans="1:1" x14ac:dyDescent="0.45">
      <c r="A315" s="163"/>
    </row>
    <row r="316" spans="1:1" x14ac:dyDescent="0.45">
      <c r="A316" s="163"/>
    </row>
    <row r="317" spans="1:1" x14ac:dyDescent="0.45">
      <c r="A317" s="163"/>
    </row>
    <row r="318" spans="1:1" x14ac:dyDescent="0.45">
      <c r="A318" s="163"/>
    </row>
    <row r="319" spans="1:1" x14ac:dyDescent="0.45">
      <c r="A319" s="163"/>
    </row>
    <row r="320" spans="1:1" x14ac:dyDescent="0.45">
      <c r="A320" s="163"/>
    </row>
    <row r="321" spans="1:1" x14ac:dyDescent="0.45">
      <c r="A321" s="163"/>
    </row>
    <row r="322" spans="1:1" x14ac:dyDescent="0.45">
      <c r="A322" s="163"/>
    </row>
    <row r="323" spans="1:1" x14ac:dyDescent="0.45">
      <c r="A323" s="163"/>
    </row>
    <row r="324" spans="1:1" x14ac:dyDescent="0.45">
      <c r="A324" s="163"/>
    </row>
    <row r="325" spans="1:1" x14ac:dyDescent="0.45">
      <c r="A325" s="163"/>
    </row>
    <row r="326" spans="1:1" x14ac:dyDescent="0.45">
      <c r="A326" s="163"/>
    </row>
    <row r="327" spans="1:1" x14ac:dyDescent="0.45">
      <c r="A327" s="163"/>
    </row>
    <row r="328" spans="1:1" x14ac:dyDescent="0.45">
      <c r="A328" s="163"/>
    </row>
    <row r="329" spans="1:1" x14ac:dyDescent="0.45">
      <c r="A329" s="163"/>
    </row>
    <row r="330" spans="1:1" x14ac:dyDescent="0.45">
      <c r="A330" s="163"/>
    </row>
    <row r="331" spans="1:1" x14ac:dyDescent="0.45">
      <c r="A331" s="163"/>
    </row>
    <row r="332" spans="1:1" x14ac:dyDescent="0.45">
      <c r="A332" s="163"/>
    </row>
    <row r="333" spans="1:1" x14ac:dyDescent="0.45">
      <c r="A333" s="163"/>
    </row>
    <row r="334" spans="1:1" x14ac:dyDescent="0.45">
      <c r="A334" s="163"/>
    </row>
    <row r="335" spans="1:1" x14ac:dyDescent="0.45">
      <c r="A335" s="163"/>
    </row>
    <row r="336" spans="1:1" x14ac:dyDescent="0.45">
      <c r="A336" s="163"/>
    </row>
    <row r="337" spans="1:1" x14ac:dyDescent="0.45">
      <c r="A337" s="163"/>
    </row>
    <row r="338" spans="1:1" x14ac:dyDescent="0.45">
      <c r="A338" s="163"/>
    </row>
    <row r="339" spans="1:1" x14ac:dyDescent="0.45">
      <c r="A339" s="163"/>
    </row>
    <row r="340" spans="1:1" x14ac:dyDescent="0.45">
      <c r="A340" s="163"/>
    </row>
    <row r="341" spans="1:1" x14ac:dyDescent="0.45">
      <c r="A341" s="163"/>
    </row>
    <row r="342" spans="1:1" x14ac:dyDescent="0.45">
      <c r="A342" s="163"/>
    </row>
    <row r="343" spans="1:1" x14ac:dyDescent="0.45">
      <c r="A343" s="163"/>
    </row>
    <row r="344" spans="1:1" x14ac:dyDescent="0.45">
      <c r="A344" s="163"/>
    </row>
    <row r="345" spans="1:1" x14ac:dyDescent="0.45">
      <c r="A345" s="163"/>
    </row>
    <row r="346" spans="1:1" x14ac:dyDescent="0.45">
      <c r="A346" s="163"/>
    </row>
    <row r="347" spans="1:1" x14ac:dyDescent="0.45">
      <c r="A347" s="163"/>
    </row>
    <row r="348" spans="1:1" x14ac:dyDescent="0.45">
      <c r="A348" s="163"/>
    </row>
    <row r="349" spans="1:1" x14ac:dyDescent="0.45">
      <c r="A349" s="163"/>
    </row>
    <row r="350" spans="1:1" x14ac:dyDescent="0.45">
      <c r="A350" s="163"/>
    </row>
    <row r="351" spans="1:1" x14ac:dyDescent="0.45">
      <c r="A351" s="163"/>
    </row>
    <row r="352" spans="1:1" x14ac:dyDescent="0.45">
      <c r="A352" s="163"/>
    </row>
    <row r="353" spans="1:1" x14ac:dyDescent="0.45">
      <c r="A353" s="163"/>
    </row>
    <row r="354" spans="1:1" x14ac:dyDescent="0.45">
      <c r="A354" s="163"/>
    </row>
    <row r="355" spans="1:1" x14ac:dyDescent="0.45">
      <c r="A355" s="163"/>
    </row>
    <row r="356" spans="1:1" x14ac:dyDescent="0.45">
      <c r="A356" s="163"/>
    </row>
    <row r="357" spans="1:1" x14ac:dyDescent="0.45">
      <c r="A357" s="163"/>
    </row>
    <row r="358" spans="1:1" x14ac:dyDescent="0.45">
      <c r="A358" s="163"/>
    </row>
    <row r="359" spans="1:1" x14ac:dyDescent="0.45">
      <c r="A359" s="163"/>
    </row>
    <row r="360" spans="1:1" x14ac:dyDescent="0.45">
      <c r="A360" s="163"/>
    </row>
    <row r="361" spans="1:1" x14ac:dyDescent="0.45">
      <c r="A361" s="163"/>
    </row>
    <row r="362" spans="1:1" x14ac:dyDescent="0.45">
      <c r="A362" s="163"/>
    </row>
    <row r="363" spans="1:1" x14ac:dyDescent="0.45">
      <c r="A363" s="163"/>
    </row>
  </sheetData>
  <sheetProtection password="FB8C" sheet="1" objects="1" scenarios="1"/>
  <mergeCells count="772">
    <mergeCell ref="O8:P8"/>
    <mergeCell ref="P77:Q77"/>
    <mergeCell ref="R77:S77"/>
    <mergeCell ref="AJ35:AJ36"/>
    <mergeCell ref="J56:N56"/>
    <mergeCell ref="O56:S56"/>
    <mergeCell ref="T56:X56"/>
    <mergeCell ref="Y56:AC56"/>
    <mergeCell ref="AD56:AH56"/>
    <mergeCell ref="AJ56:AJ57"/>
    <mergeCell ref="B26:L26"/>
    <mergeCell ref="O26:AA26"/>
    <mergeCell ref="B27:L27"/>
    <mergeCell ref="O27:AA27"/>
    <mergeCell ref="B28:L28"/>
    <mergeCell ref="O28:AA28"/>
    <mergeCell ref="B23:L23"/>
    <mergeCell ref="O23:AA23"/>
    <mergeCell ref="B24:L24"/>
    <mergeCell ref="O24:AA24"/>
    <mergeCell ref="B25:L25"/>
    <mergeCell ref="O25:AA25"/>
    <mergeCell ref="B20:L20"/>
    <mergeCell ref="O20:AA20"/>
    <mergeCell ref="J35:N35"/>
    <mergeCell ref="AD35:AH35"/>
    <mergeCell ref="Y35:AC35"/>
    <mergeCell ref="T35:X35"/>
    <mergeCell ref="O35:S35"/>
    <mergeCell ref="O77:O78"/>
    <mergeCell ref="AD174:AG174"/>
    <mergeCell ref="AA172:AC172"/>
    <mergeCell ref="AD172:AG172"/>
    <mergeCell ref="AA170:AC170"/>
    <mergeCell ref="AD170:AG170"/>
    <mergeCell ref="AA168:AC168"/>
    <mergeCell ref="AD168:AG168"/>
    <mergeCell ref="AA166:AC166"/>
    <mergeCell ref="AD166:AG166"/>
    <mergeCell ref="AA164:AC164"/>
    <mergeCell ref="AD164:AG164"/>
    <mergeCell ref="AA162:AC162"/>
    <mergeCell ref="AD162:AG162"/>
    <mergeCell ref="AA160:AC160"/>
    <mergeCell ref="AD160:AG160"/>
    <mergeCell ref="AA158:AC158"/>
    <mergeCell ref="AD158:AG158"/>
    <mergeCell ref="AA156:AC156"/>
    <mergeCell ref="F194:H194"/>
    <mergeCell ref="I194:L194"/>
    <mergeCell ref="M194:O194"/>
    <mergeCell ref="P194:S194"/>
    <mergeCell ref="T194:V194"/>
    <mergeCell ref="W194:Z194"/>
    <mergeCell ref="AA192:AC192"/>
    <mergeCell ref="AD192:AG192"/>
    <mergeCell ref="F193:H193"/>
    <mergeCell ref="I193:L193"/>
    <mergeCell ref="M193:O193"/>
    <mergeCell ref="P193:S193"/>
    <mergeCell ref="T193:V193"/>
    <mergeCell ref="W193:Z193"/>
    <mergeCell ref="AA193:AC193"/>
    <mergeCell ref="AD193:AG193"/>
    <mergeCell ref="F192:H192"/>
    <mergeCell ref="I192:L192"/>
    <mergeCell ref="M192:O192"/>
    <mergeCell ref="P192:S192"/>
    <mergeCell ref="T192:V192"/>
    <mergeCell ref="W192:Z192"/>
    <mergeCell ref="AA194:AC194"/>
    <mergeCell ref="AD194:AG194"/>
    <mergeCell ref="F191:H191"/>
    <mergeCell ref="I191:L191"/>
    <mergeCell ref="M191:O191"/>
    <mergeCell ref="P191:S191"/>
    <mergeCell ref="T191:V191"/>
    <mergeCell ref="W191:Z191"/>
    <mergeCell ref="AA191:AC191"/>
    <mergeCell ref="AD191:AG191"/>
    <mergeCell ref="F190:H190"/>
    <mergeCell ref="I190:L190"/>
    <mergeCell ref="M190:O190"/>
    <mergeCell ref="P190:S190"/>
    <mergeCell ref="T190:V190"/>
    <mergeCell ref="W190:Z190"/>
    <mergeCell ref="AA190:AC190"/>
    <mergeCell ref="AD190:AG190"/>
    <mergeCell ref="F189:H189"/>
    <mergeCell ref="I189:L189"/>
    <mergeCell ref="M189:O189"/>
    <mergeCell ref="P189:S189"/>
    <mergeCell ref="T189:V189"/>
    <mergeCell ref="W189:Z189"/>
    <mergeCell ref="AA189:AC189"/>
    <mergeCell ref="AD189:AG189"/>
    <mergeCell ref="F188:H188"/>
    <mergeCell ref="I188:L188"/>
    <mergeCell ref="M188:O188"/>
    <mergeCell ref="P188:S188"/>
    <mergeCell ref="T188:V188"/>
    <mergeCell ref="W188:Z188"/>
    <mergeCell ref="AA188:AC188"/>
    <mergeCell ref="AD188:AG188"/>
    <mergeCell ref="F187:H187"/>
    <mergeCell ref="I187:L187"/>
    <mergeCell ref="M187:O187"/>
    <mergeCell ref="P187:S187"/>
    <mergeCell ref="T187:V187"/>
    <mergeCell ref="W187:Z187"/>
    <mergeCell ref="AA187:AC187"/>
    <mergeCell ref="AD187:AG187"/>
    <mergeCell ref="F186:H186"/>
    <mergeCell ref="I186:L186"/>
    <mergeCell ref="M186:O186"/>
    <mergeCell ref="P186:S186"/>
    <mergeCell ref="T186:V186"/>
    <mergeCell ref="W186:Z186"/>
    <mergeCell ref="AA186:AC186"/>
    <mergeCell ref="AD186:AG186"/>
    <mergeCell ref="F185:H185"/>
    <mergeCell ref="I185:L185"/>
    <mergeCell ref="M185:O185"/>
    <mergeCell ref="P185:S185"/>
    <mergeCell ref="T185:V185"/>
    <mergeCell ref="W185:Z185"/>
    <mergeCell ref="AA185:AC185"/>
    <mergeCell ref="AD185:AG185"/>
    <mergeCell ref="F184:H184"/>
    <mergeCell ref="I184:L184"/>
    <mergeCell ref="M184:O184"/>
    <mergeCell ref="P184:S184"/>
    <mergeCell ref="T184:V184"/>
    <mergeCell ref="W184:Z184"/>
    <mergeCell ref="AA184:AC184"/>
    <mergeCell ref="AD184:AG184"/>
    <mergeCell ref="F183:H183"/>
    <mergeCell ref="I183:L183"/>
    <mergeCell ref="M183:O183"/>
    <mergeCell ref="P183:S183"/>
    <mergeCell ref="T183:V183"/>
    <mergeCell ref="W183:Z183"/>
    <mergeCell ref="AA183:AC183"/>
    <mergeCell ref="AD183:AG183"/>
    <mergeCell ref="F182:H182"/>
    <mergeCell ref="I182:L182"/>
    <mergeCell ref="M182:O182"/>
    <mergeCell ref="P182:S182"/>
    <mergeCell ref="T182:V182"/>
    <mergeCell ref="W182:Z182"/>
    <mergeCell ref="AA182:AC182"/>
    <mergeCell ref="AD182:AG182"/>
    <mergeCell ref="F181:H181"/>
    <mergeCell ref="I181:L181"/>
    <mergeCell ref="M181:O181"/>
    <mergeCell ref="P181:S181"/>
    <mergeCell ref="T181:V181"/>
    <mergeCell ref="W181:Z181"/>
    <mergeCell ref="AA181:AC181"/>
    <mergeCell ref="AD181:AG181"/>
    <mergeCell ref="F180:H180"/>
    <mergeCell ref="I180:L180"/>
    <mergeCell ref="M180:O180"/>
    <mergeCell ref="P180:S180"/>
    <mergeCell ref="T180:V180"/>
    <mergeCell ref="W180:Z180"/>
    <mergeCell ref="AA180:AC180"/>
    <mergeCell ref="AD180:AG180"/>
    <mergeCell ref="F179:H179"/>
    <mergeCell ref="I179:L179"/>
    <mergeCell ref="M179:O179"/>
    <mergeCell ref="P179:S179"/>
    <mergeCell ref="T179:V179"/>
    <mergeCell ref="W179:Z179"/>
    <mergeCell ref="AA179:AC179"/>
    <mergeCell ref="AD179:AG179"/>
    <mergeCell ref="F178:H178"/>
    <mergeCell ref="I178:L178"/>
    <mergeCell ref="M178:O178"/>
    <mergeCell ref="P178:S178"/>
    <mergeCell ref="T178:V178"/>
    <mergeCell ref="W178:Z178"/>
    <mergeCell ref="AA178:AC178"/>
    <mergeCell ref="AD178:AG178"/>
    <mergeCell ref="F177:H177"/>
    <mergeCell ref="I177:L177"/>
    <mergeCell ref="M177:O177"/>
    <mergeCell ref="P177:S177"/>
    <mergeCell ref="T177:V177"/>
    <mergeCell ref="W177:Z177"/>
    <mergeCell ref="AA177:AC177"/>
    <mergeCell ref="AD177:AG177"/>
    <mergeCell ref="F176:H176"/>
    <mergeCell ref="I176:L176"/>
    <mergeCell ref="M176:O176"/>
    <mergeCell ref="P176:S176"/>
    <mergeCell ref="T176:V176"/>
    <mergeCell ref="W176:Z176"/>
    <mergeCell ref="AA176:AC176"/>
    <mergeCell ref="AD176:AG176"/>
    <mergeCell ref="F175:H175"/>
    <mergeCell ref="I175:L175"/>
    <mergeCell ref="M175:O175"/>
    <mergeCell ref="P175:S175"/>
    <mergeCell ref="T175:V175"/>
    <mergeCell ref="W175:Z175"/>
    <mergeCell ref="AA175:AC175"/>
    <mergeCell ref="AD175:AG175"/>
    <mergeCell ref="F174:H174"/>
    <mergeCell ref="I174:L174"/>
    <mergeCell ref="M174:O174"/>
    <mergeCell ref="P174:S174"/>
    <mergeCell ref="T174:V174"/>
    <mergeCell ref="W174:Z174"/>
    <mergeCell ref="AA174:AC174"/>
    <mergeCell ref="F173:H173"/>
    <mergeCell ref="I173:L173"/>
    <mergeCell ref="M173:O173"/>
    <mergeCell ref="P173:S173"/>
    <mergeCell ref="T173:V173"/>
    <mergeCell ref="W173:Z173"/>
    <mergeCell ref="AA173:AC173"/>
    <mergeCell ref="AD173:AG173"/>
    <mergeCell ref="F172:H172"/>
    <mergeCell ref="I172:L172"/>
    <mergeCell ref="M172:O172"/>
    <mergeCell ref="P172:S172"/>
    <mergeCell ref="T172:V172"/>
    <mergeCell ref="W172:Z172"/>
    <mergeCell ref="F171:H171"/>
    <mergeCell ref="I171:L171"/>
    <mergeCell ref="M171:O171"/>
    <mergeCell ref="P171:S171"/>
    <mergeCell ref="T171:V171"/>
    <mergeCell ref="W171:Z171"/>
    <mergeCell ref="AA171:AC171"/>
    <mergeCell ref="AD171:AG171"/>
    <mergeCell ref="F170:H170"/>
    <mergeCell ref="I170:L170"/>
    <mergeCell ref="M170:O170"/>
    <mergeCell ref="P170:S170"/>
    <mergeCell ref="T170:V170"/>
    <mergeCell ref="W170:Z170"/>
    <mergeCell ref="F169:H169"/>
    <mergeCell ref="I169:L169"/>
    <mergeCell ref="M169:O169"/>
    <mergeCell ref="P169:S169"/>
    <mergeCell ref="T169:V169"/>
    <mergeCell ref="W169:Z169"/>
    <mergeCell ref="AA169:AC169"/>
    <mergeCell ref="AD169:AG169"/>
    <mergeCell ref="F168:H168"/>
    <mergeCell ref="I168:L168"/>
    <mergeCell ref="M168:O168"/>
    <mergeCell ref="P168:S168"/>
    <mergeCell ref="T168:V168"/>
    <mergeCell ref="W168:Z168"/>
    <mergeCell ref="F167:H167"/>
    <mergeCell ref="I167:L167"/>
    <mergeCell ref="M167:O167"/>
    <mergeCell ref="P167:S167"/>
    <mergeCell ref="T167:V167"/>
    <mergeCell ref="W167:Z167"/>
    <mergeCell ref="AA167:AC167"/>
    <mergeCell ref="AD167:AG167"/>
    <mergeCell ref="F166:H166"/>
    <mergeCell ref="I166:L166"/>
    <mergeCell ref="M166:O166"/>
    <mergeCell ref="P166:S166"/>
    <mergeCell ref="T166:V166"/>
    <mergeCell ref="W166:Z166"/>
    <mergeCell ref="F165:H165"/>
    <mergeCell ref="I165:L165"/>
    <mergeCell ref="M165:O165"/>
    <mergeCell ref="P165:S165"/>
    <mergeCell ref="T165:V165"/>
    <mergeCell ref="W165:Z165"/>
    <mergeCell ref="AA165:AC165"/>
    <mergeCell ref="AD165:AG165"/>
    <mergeCell ref="F164:H164"/>
    <mergeCell ref="I164:L164"/>
    <mergeCell ref="M164:O164"/>
    <mergeCell ref="P164:S164"/>
    <mergeCell ref="T164:V164"/>
    <mergeCell ref="W164:Z164"/>
    <mergeCell ref="F163:H163"/>
    <mergeCell ref="I163:L163"/>
    <mergeCell ref="M163:O163"/>
    <mergeCell ref="P163:S163"/>
    <mergeCell ref="T163:V163"/>
    <mergeCell ref="W163:Z163"/>
    <mergeCell ref="AA163:AC163"/>
    <mergeCell ref="AD163:AG163"/>
    <mergeCell ref="F162:H162"/>
    <mergeCell ref="I162:L162"/>
    <mergeCell ref="M162:O162"/>
    <mergeCell ref="P162:S162"/>
    <mergeCell ref="T162:V162"/>
    <mergeCell ref="W162:Z162"/>
    <mergeCell ref="F161:H161"/>
    <mergeCell ref="I161:L161"/>
    <mergeCell ref="M161:O161"/>
    <mergeCell ref="P161:S161"/>
    <mergeCell ref="T161:V161"/>
    <mergeCell ref="W161:Z161"/>
    <mergeCell ref="AA161:AC161"/>
    <mergeCell ref="AD161:AG161"/>
    <mergeCell ref="F160:H160"/>
    <mergeCell ref="I160:L160"/>
    <mergeCell ref="M160:O160"/>
    <mergeCell ref="P160:S160"/>
    <mergeCell ref="T160:V160"/>
    <mergeCell ref="W160:Z160"/>
    <mergeCell ref="F159:H159"/>
    <mergeCell ref="I159:L159"/>
    <mergeCell ref="M159:O159"/>
    <mergeCell ref="P159:S159"/>
    <mergeCell ref="T159:V159"/>
    <mergeCell ref="W159:Z159"/>
    <mergeCell ref="AA159:AC159"/>
    <mergeCell ref="AD159:AG159"/>
    <mergeCell ref="F158:H158"/>
    <mergeCell ref="I158:L158"/>
    <mergeCell ref="M158:O158"/>
    <mergeCell ref="P158:S158"/>
    <mergeCell ref="T158:V158"/>
    <mergeCell ref="W158:Z158"/>
    <mergeCell ref="AD156:AG156"/>
    <mergeCell ref="F157:H157"/>
    <mergeCell ref="I157:L157"/>
    <mergeCell ref="M157:O157"/>
    <mergeCell ref="P157:S157"/>
    <mergeCell ref="T157:V157"/>
    <mergeCell ref="W157:Z157"/>
    <mergeCell ref="AA157:AC157"/>
    <mergeCell ref="AD157:AG157"/>
    <mergeCell ref="F156:H156"/>
    <mergeCell ref="I156:L156"/>
    <mergeCell ref="M156:O156"/>
    <mergeCell ref="P156:S156"/>
    <mergeCell ref="T156:V156"/>
    <mergeCell ref="W156:Z156"/>
    <mergeCell ref="AA154:AC154"/>
    <mergeCell ref="AD154:AG154"/>
    <mergeCell ref="F155:H155"/>
    <mergeCell ref="I155:L155"/>
    <mergeCell ref="M155:O155"/>
    <mergeCell ref="P155:S155"/>
    <mergeCell ref="T155:V155"/>
    <mergeCell ref="W155:Z155"/>
    <mergeCell ref="AA155:AC155"/>
    <mergeCell ref="AD155:AG155"/>
    <mergeCell ref="F154:H154"/>
    <mergeCell ref="I154:L154"/>
    <mergeCell ref="M154:O154"/>
    <mergeCell ref="P154:S154"/>
    <mergeCell ref="T154:V154"/>
    <mergeCell ref="W154:Z154"/>
    <mergeCell ref="AA152:AC152"/>
    <mergeCell ref="AD152:AG152"/>
    <mergeCell ref="F153:H153"/>
    <mergeCell ref="I153:L153"/>
    <mergeCell ref="M153:O153"/>
    <mergeCell ref="P153:S153"/>
    <mergeCell ref="T153:V153"/>
    <mergeCell ref="W153:Z153"/>
    <mergeCell ref="AA153:AC153"/>
    <mergeCell ref="AD153:AG153"/>
    <mergeCell ref="F152:H152"/>
    <mergeCell ref="I152:L152"/>
    <mergeCell ref="M152:O152"/>
    <mergeCell ref="P152:S152"/>
    <mergeCell ref="T152:V152"/>
    <mergeCell ref="W152:Z152"/>
    <mergeCell ref="AA150:AC150"/>
    <mergeCell ref="AD150:AG150"/>
    <mergeCell ref="F151:H151"/>
    <mergeCell ref="I151:L151"/>
    <mergeCell ref="M151:O151"/>
    <mergeCell ref="P151:S151"/>
    <mergeCell ref="T151:V151"/>
    <mergeCell ref="W151:Z151"/>
    <mergeCell ref="AA151:AC151"/>
    <mergeCell ref="AD151:AG151"/>
    <mergeCell ref="F150:H150"/>
    <mergeCell ref="I150:L150"/>
    <mergeCell ref="M150:O150"/>
    <mergeCell ref="P150:S150"/>
    <mergeCell ref="T150:V150"/>
    <mergeCell ref="W150:Z150"/>
    <mergeCell ref="AA148:AC148"/>
    <mergeCell ref="AD148:AG148"/>
    <mergeCell ref="F149:H149"/>
    <mergeCell ref="I149:L149"/>
    <mergeCell ref="M149:O149"/>
    <mergeCell ref="P149:S149"/>
    <mergeCell ref="T149:V149"/>
    <mergeCell ref="W149:Z149"/>
    <mergeCell ref="AA149:AC149"/>
    <mergeCell ref="AD149:AG149"/>
    <mergeCell ref="F148:H148"/>
    <mergeCell ref="I148:L148"/>
    <mergeCell ref="M148:O148"/>
    <mergeCell ref="P148:S148"/>
    <mergeCell ref="T148:V148"/>
    <mergeCell ref="W148:Z148"/>
    <mergeCell ref="AA146:AC146"/>
    <mergeCell ref="AD146:AG146"/>
    <mergeCell ref="F147:H147"/>
    <mergeCell ref="I147:L147"/>
    <mergeCell ref="M147:O147"/>
    <mergeCell ref="P147:S147"/>
    <mergeCell ref="T147:V147"/>
    <mergeCell ref="W147:Z147"/>
    <mergeCell ref="AA147:AC147"/>
    <mergeCell ref="AD147:AG147"/>
    <mergeCell ref="F146:H146"/>
    <mergeCell ref="I146:L146"/>
    <mergeCell ref="M146:O146"/>
    <mergeCell ref="P146:S146"/>
    <mergeCell ref="T146:V146"/>
    <mergeCell ref="W146:Z146"/>
    <mergeCell ref="AA144:AC144"/>
    <mergeCell ref="AD144:AG144"/>
    <mergeCell ref="F145:H145"/>
    <mergeCell ref="I145:L145"/>
    <mergeCell ref="M145:O145"/>
    <mergeCell ref="P145:S145"/>
    <mergeCell ref="T145:V145"/>
    <mergeCell ref="W145:Z145"/>
    <mergeCell ref="AA145:AC145"/>
    <mergeCell ref="AD145:AG145"/>
    <mergeCell ref="F144:H144"/>
    <mergeCell ref="I144:L144"/>
    <mergeCell ref="M144:O144"/>
    <mergeCell ref="P144:S144"/>
    <mergeCell ref="T144:V144"/>
    <mergeCell ref="W144:Z144"/>
    <mergeCell ref="AA142:AC142"/>
    <mergeCell ref="AD142:AG142"/>
    <mergeCell ref="F143:H143"/>
    <mergeCell ref="I143:L143"/>
    <mergeCell ref="M143:O143"/>
    <mergeCell ref="P143:S143"/>
    <mergeCell ref="T143:V143"/>
    <mergeCell ref="W143:Z143"/>
    <mergeCell ref="AA143:AC143"/>
    <mergeCell ref="AD143:AG143"/>
    <mergeCell ref="F142:H142"/>
    <mergeCell ref="I142:L142"/>
    <mergeCell ref="M142:O142"/>
    <mergeCell ref="P142:S142"/>
    <mergeCell ref="T142:V142"/>
    <mergeCell ref="W142:Z142"/>
    <mergeCell ref="AA140:AC140"/>
    <mergeCell ref="AD140:AG140"/>
    <mergeCell ref="F141:H141"/>
    <mergeCell ref="I141:L141"/>
    <mergeCell ref="M141:O141"/>
    <mergeCell ref="P141:S141"/>
    <mergeCell ref="T141:V141"/>
    <mergeCell ref="W141:Z141"/>
    <mergeCell ref="AA141:AC141"/>
    <mergeCell ref="AD141:AG141"/>
    <mergeCell ref="F140:H140"/>
    <mergeCell ref="I140:L140"/>
    <mergeCell ref="M140:O140"/>
    <mergeCell ref="P140:S140"/>
    <mergeCell ref="T140:V140"/>
    <mergeCell ref="W140:Z140"/>
    <mergeCell ref="AA138:AC138"/>
    <mergeCell ref="AD138:AG138"/>
    <mergeCell ref="F139:H139"/>
    <mergeCell ref="I139:L139"/>
    <mergeCell ref="M139:O139"/>
    <mergeCell ref="P139:S139"/>
    <mergeCell ref="T139:V139"/>
    <mergeCell ref="W139:Z139"/>
    <mergeCell ref="AA139:AC139"/>
    <mergeCell ref="AD139:AG139"/>
    <mergeCell ref="F138:H138"/>
    <mergeCell ref="I138:L138"/>
    <mergeCell ref="M138:O138"/>
    <mergeCell ref="P138:S138"/>
    <mergeCell ref="T138:V138"/>
    <mergeCell ref="W138:Z138"/>
    <mergeCell ref="AA136:AC136"/>
    <mergeCell ref="AD136:AG136"/>
    <mergeCell ref="F137:H137"/>
    <mergeCell ref="I137:L137"/>
    <mergeCell ref="M137:O137"/>
    <mergeCell ref="P137:S137"/>
    <mergeCell ref="T137:V137"/>
    <mergeCell ref="W137:Z137"/>
    <mergeCell ref="AA137:AC137"/>
    <mergeCell ref="AD137:AG137"/>
    <mergeCell ref="F136:H136"/>
    <mergeCell ref="I136:L136"/>
    <mergeCell ref="M136:O136"/>
    <mergeCell ref="P136:S136"/>
    <mergeCell ref="T136:V136"/>
    <mergeCell ref="W136:Z136"/>
    <mergeCell ref="AA134:AC134"/>
    <mergeCell ref="AD134:AG134"/>
    <mergeCell ref="F135:H135"/>
    <mergeCell ref="I135:L135"/>
    <mergeCell ref="M135:O135"/>
    <mergeCell ref="P135:S135"/>
    <mergeCell ref="T135:V135"/>
    <mergeCell ref="W135:Z135"/>
    <mergeCell ref="AA135:AC135"/>
    <mergeCell ref="AD135:AG135"/>
    <mergeCell ref="F134:H134"/>
    <mergeCell ref="I134:L134"/>
    <mergeCell ref="M134:O134"/>
    <mergeCell ref="P134:S134"/>
    <mergeCell ref="T134:V134"/>
    <mergeCell ref="W134:Z134"/>
    <mergeCell ref="AA132:AC132"/>
    <mergeCell ref="AD132:AG132"/>
    <mergeCell ref="F133:H133"/>
    <mergeCell ref="I133:L133"/>
    <mergeCell ref="M133:O133"/>
    <mergeCell ref="P133:S133"/>
    <mergeCell ref="T133:V133"/>
    <mergeCell ref="W133:Z133"/>
    <mergeCell ref="AA133:AC133"/>
    <mergeCell ref="AD133:AG133"/>
    <mergeCell ref="F132:H132"/>
    <mergeCell ref="I132:L132"/>
    <mergeCell ref="M132:O132"/>
    <mergeCell ref="P132:S132"/>
    <mergeCell ref="T132:V132"/>
    <mergeCell ref="W132:Z132"/>
    <mergeCell ref="AA130:AC130"/>
    <mergeCell ref="AD130:AG130"/>
    <mergeCell ref="F131:H131"/>
    <mergeCell ref="I131:L131"/>
    <mergeCell ref="M131:O131"/>
    <mergeCell ref="P131:S131"/>
    <mergeCell ref="T131:V131"/>
    <mergeCell ref="W131:Z131"/>
    <mergeCell ref="AA131:AC131"/>
    <mergeCell ref="AD131:AG131"/>
    <mergeCell ref="F130:H130"/>
    <mergeCell ref="I130:L130"/>
    <mergeCell ref="M130:O130"/>
    <mergeCell ref="P130:S130"/>
    <mergeCell ref="T130:V130"/>
    <mergeCell ref="W130:Z130"/>
    <mergeCell ref="AA128:AC128"/>
    <mergeCell ref="AD128:AG128"/>
    <mergeCell ref="F129:H129"/>
    <mergeCell ref="I129:L129"/>
    <mergeCell ref="M129:O129"/>
    <mergeCell ref="P129:S129"/>
    <mergeCell ref="T129:V129"/>
    <mergeCell ref="W129:Z129"/>
    <mergeCell ref="AA129:AC129"/>
    <mergeCell ref="AD129:AG129"/>
    <mergeCell ref="F128:H128"/>
    <mergeCell ref="I128:L128"/>
    <mergeCell ref="M128:O128"/>
    <mergeCell ref="P128:S128"/>
    <mergeCell ref="T128:V128"/>
    <mergeCell ref="W128:Z128"/>
    <mergeCell ref="AA126:AC126"/>
    <mergeCell ref="AD126:AG126"/>
    <mergeCell ref="F127:H127"/>
    <mergeCell ref="I127:L127"/>
    <mergeCell ref="M127:O127"/>
    <mergeCell ref="P127:S127"/>
    <mergeCell ref="T127:V127"/>
    <mergeCell ref="W127:Z127"/>
    <mergeCell ref="AA127:AC127"/>
    <mergeCell ref="AD127:AG127"/>
    <mergeCell ref="F126:H126"/>
    <mergeCell ref="I126:L126"/>
    <mergeCell ref="M126:O126"/>
    <mergeCell ref="P126:S126"/>
    <mergeCell ref="T126:V126"/>
    <mergeCell ref="W126:Z126"/>
    <mergeCell ref="AA124:AC124"/>
    <mergeCell ref="AD124:AG124"/>
    <mergeCell ref="F125:H125"/>
    <mergeCell ref="I125:L125"/>
    <mergeCell ref="M125:O125"/>
    <mergeCell ref="P125:S125"/>
    <mergeCell ref="T125:V125"/>
    <mergeCell ref="W125:Z125"/>
    <mergeCell ref="AA125:AC125"/>
    <mergeCell ref="AD125:AG125"/>
    <mergeCell ref="F124:H124"/>
    <mergeCell ref="I124:L124"/>
    <mergeCell ref="M124:O124"/>
    <mergeCell ref="P124:S124"/>
    <mergeCell ref="T124:V124"/>
    <mergeCell ref="W124:Z124"/>
    <mergeCell ref="AA122:AC122"/>
    <mergeCell ref="AD122:AG122"/>
    <mergeCell ref="F123:H123"/>
    <mergeCell ref="I123:L123"/>
    <mergeCell ref="M123:O123"/>
    <mergeCell ref="P123:S123"/>
    <mergeCell ref="T123:V123"/>
    <mergeCell ref="W123:Z123"/>
    <mergeCell ref="AA123:AC123"/>
    <mergeCell ref="AD123:AG123"/>
    <mergeCell ref="F122:H122"/>
    <mergeCell ref="I122:L122"/>
    <mergeCell ref="M122:O122"/>
    <mergeCell ref="P122:S122"/>
    <mergeCell ref="T122:V122"/>
    <mergeCell ref="W122:Z122"/>
    <mergeCell ref="AA120:AC120"/>
    <mergeCell ref="AD120:AG120"/>
    <mergeCell ref="F121:H121"/>
    <mergeCell ref="I121:L121"/>
    <mergeCell ref="M121:O121"/>
    <mergeCell ref="P121:S121"/>
    <mergeCell ref="T121:V121"/>
    <mergeCell ref="W121:Z121"/>
    <mergeCell ref="AA121:AC121"/>
    <mergeCell ref="AD121:AG121"/>
    <mergeCell ref="F120:H120"/>
    <mergeCell ref="I120:L120"/>
    <mergeCell ref="M120:O120"/>
    <mergeCell ref="P120:S120"/>
    <mergeCell ref="T120:V120"/>
    <mergeCell ref="W120:Z120"/>
    <mergeCell ref="AA118:AC118"/>
    <mergeCell ref="AD118:AG118"/>
    <mergeCell ref="F119:H119"/>
    <mergeCell ref="I119:L119"/>
    <mergeCell ref="M119:O119"/>
    <mergeCell ref="P119:S119"/>
    <mergeCell ref="T119:V119"/>
    <mergeCell ref="W119:Z119"/>
    <mergeCell ref="AA119:AC119"/>
    <mergeCell ref="AD119:AG119"/>
    <mergeCell ref="F118:H118"/>
    <mergeCell ref="I118:L118"/>
    <mergeCell ref="M118:O118"/>
    <mergeCell ref="P118:S118"/>
    <mergeCell ref="T118:V118"/>
    <mergeCell ref="W118:Z118"/>
    <mergeCell ref="AA116:AC116"/>
    <mergeCell ref="AD116:AG116"/>
    <mergeCell ref="F117:H117"/>
    <mergeCell ref="I117:L117"/>
    <mergeCell ref="M117:O117"/>
    <mergeCell ref="P117:S117"/>
    <mergeCell ref="T117:V117"/>
    <mergeCell ref="W117:Z117"/>
    <mergeCell ref="AA117:AC117"/>
    <mergeCell ref="AD117:AG117"/>
    <mergeCell ref="F116:H116"/>
    <mergeCell ref="I116:L116"/>
    <mergeCell ref="M116:O116"/>
    <mergeCell ref="P116:S116"/>
    <mergeCell ref="T116:V116"/>
    <mergeCell ref="W116:Z116"/>
    <mergeCell ref="F115:H115"/>
    <mergeCell ref="I115:L115"/>
    <mergeCell ref="M115:O115"/>
    <mergeCell ref="P115:S115"/>
    <mergeCell ref="T115:V115"/>
    <mergeCell ref="W115:Z115"/>
    <mergeCell ref="AA115:AC115"/>
    <mergeCell ref="AD115:AG115"/>
    <mergeCell ref="AI113:AI114"/>
    <mergeCell ref="A111:I111"/>
    <mergeCell ref="A113:A114"/>
    <mergeCell ref="B113:B114"/>
    <mergeCell ref="C113:C114"/>
    <mergeCell ref="D113:D114"/>
    <mergeCell ref="E113:E114"/>
    <mergeCell ref="F113:F114"/>
    <mergeCell ref="N77:N78"/>
    <mergeCell ref="AJ77:AJ78"/>
    <mergeCell ref="H77:H78"/>
    <mergeCell ref="I77:I78"/>
    <mergeCell ref="J77:J78"/>
    <mergeCell ref="K77:K78"/>
    <mergeCell ref="L77:L78"/>
    <mergeCell ref="M77:M78"/>
    <mergeCell ref="T77:U77"/>
    <mergeCell ref="V77:W77"/>
    <mergeCell ref="X77:Y77"/>
    <mergeCell ref="AF77:AG77"/>
    <mergeCell ref="AH77:AI77"/>
    <mergeCell ref="AD77:AE77"/>
    <mergeCell ref="AB77:AC77"/>
    <mergeCell ref="Z77:AA77"/>
    <mergeCell ref="A75:I75"/>
    <mergeCell ref="A77:A78"/>
    <mergeCell ref="B77:B78"/>
    <mergeCell ref="C77:C78"/>
    <mergeCell ref="D77:D78"/>
    <mergeCell ref="E77:E78"/>
    <mergeCell ref="F77:F78"/>
    <mergeCell ref="G77:G78"/>
    <mergeCell ref="G56:G57"/>
    <mergeCell ref="H56:H57"/>
    <mergeCell ref="I56:I57"/>
    <mergeCell ref="A56:A57"/>
    <mergeCell ref="B56:B57"/>
    <mergeCell ref="C56:C57"/>
    <mergeCell ref="D56:D57"/>
    <mergeCell ref="E56:E57"/>
    <mergeCell ref="F56:F57"/>
    <mergeCell ref="A54:I54"/>
    <mergeCell ref="A33:I33"/>
    <mergeCell ref="A35:A36"/>
    <mergeCell ref="B35:B36"/>
    <mergeCell ref="C35:C36"/>
    <mergeCell ref="D35:D36"/>
    <mergeCell ref="E35:E36"/>
    <mergeCell ref="F35:F36"/>
    <mergeCell ref="G35:G36"/>
    <mergeCell ref="H35:H36"/>
    <mergeCell ref="I35:I36"/>
    <mergeCell ref="B21:L21"/>
    <mergeCell ref="O21:AA21"/>
    <mergeCell ref="B22:L22"/>
    <mergeCell ref="O22:AA22"/>
    <mergeCell ref="B17:L17"/>
    <mergeCell ref="O17:AA17"/>
    <mergeCell ref="B18:L18"/>
    <mergeCell ref="O18:AA18"/>
    <mergeCell ref="B19:L19"/>
    <mergeCell ref="O19:AA19"/>
    <mergeCell ref="E12:H12"/>
    <mergeCell ref="I12:L12"/>
    <mergeCell ref="O12:P12"/>
    <mergeCell ref="E13:H13"/>
    <mergeCell ref="I13:L13"/>
    <mergeCell ref="B16:L16"/>
    <mergeCell ref="O16:AA16"/>
    <mergeCell ref="E10:H10"/>
    <mergeCell ref="I10:L10"/>
    <mergeCell ref="O10:P10"/>
    <mergeCell ref="Q10:R10"/>
    <mergeCell ref="E11:H11"/>
    <mergeCell ref="I11:L11"/>
    <mergeCell ref="O11:P11"/>
    <mergeCell ref="Q11:R11"/>
    <mergeCell ref="Q12:R12"/>
    <mergeCell ref="E8:H8"/>
    <mergeCell ref="I8:L8"/>
    <mergeCell ref="E9:H9"/>
    <mergeCell ref="I9:L9"/>
    <mergeCell ref="E6:H6"/>
    <mergeCell ref="I6:L6"/>
    <mergeCell ref="E7:H7"/>
    <mergeCell ref="I7:L7"/>
    <mergeCell ref="A1:AI1"/>
    <mergeCell ref="A2:AI2"/>
    <mergeCell ref="E4:H4"/>
    <mergeCell ref="I4:L4"/>
    <mergeCell ref="O4:R4"/>
    <mergeCell ref="E5:H5"/>
    <mergeCell ref="I5:L5"/>
    <mergeCell ref="O5:P5"/>
    <mergeCell ref="Q5:R5"/>
    <mergeCell ref="Q7:R7"/>
    <mergeCell ref="O7:P7"/>
    <mergeCell ref="Q6:R6"/>
    <mergeCell ref="O6:P6"/>
    <mergeCell ref="Q9:R9"/>
    <mergeCell ref="O9:P9"/>
    <mergeCell ref="Q8:R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G342"/>
  <sheetViews>
    <sheetView workbookViewId="0">
      <selection activeCell="E20" sqref="E20"/>
    </sheetView>
  </sheetViews>
  <sheetFormatPr baseColWidth="10" defaultColWidth="8.7109375" defaultRowHeight="12.45" x14ac:dyDescent="0.3"/>
  <cols>
    <col min="1" max="16384" width="8.7109375" style="12"/>
  </cols>
  <sheetData>
    <row r="1" spans="1:7" x14ac:dyDescent="0.3">
      <c r="A1" s="12" t="s">
        <v>347</v>
      </c>
    </row>
    <row r="4" spans="1:7" x14ac:dyDescent="0.3">
      <c r="A4" s="9" t="s">
        <v>77</v>
      </c>
    </row>
    <row r="5" spans="1:7" x14ac:dyDescent="0.3">
      <c r="B5" s="538" t="s">
        <v>74</v>
      </c>
      <c r="C5" s="538"/>
      <c r="D5" s="538" t="s">
        <v>226</v>
      </c>
      <c r="E5" s="538"/>
      <c r="F5" s="538"/>
      <c r="G5" s="538" t="s">
        <v>25</v>
      </c>
    </row>
    <row r="6" spans="1:7" hidden="1" x14ac:dyDescent="0.3">
      <c r="B6" s="538" t="s">
        <v>73</v>
      </c>
      <c r="C6" s="538"/>
      <c r="D6" s="539" t="s">
        <v>225</v>
      </c>
      <c r="E6" s="538"/>
      <c r="F6" s="538"/>
      <c r="G6" s="538" t="s">
        <v>24</v>
      </c>
    </row>
    <row r="7" spans="1:7" x14ac:dyDescent="0.3">
      <c r="B7" s="538" t="s">
        <v>3678</v>
      </c>
      <c r="C7" s="538"/>
      <c r="D7" s="539" t="s">
        <v>3679</v>
      </c>
      <c r="E7" s="538"/>
      <c r="F7" s="538"/>
      <c r="G7" s="538" t="s">
        <v>3680</v>
      </c>
    </row>
    <row r="8" spans="1:7" x14ac:dyDescent="0.3">
      <c r="B8" s="538" t="s">
        <v>3681</v>
      </c>
      <c r="C8" s="538"/>
      <c r="D8" s="539" t="s">
        <v>3682</v>
      </c>
      <c r="E8" s="538"/>
      <c r="F8" s="538"/>
      <c r="G8" s="538" t="s">
        <v>3683</v>
      </c>
    </row>
    <row r="9" spans="1:7" x14ac:dyDescent="0.3">
      <c r="B9" s="538" t="s">
        <v>3684</v>
      </c>
      <c r="C9" s="538"/>
      <c r="D9" s="539" t="s">
        <v>3685</v>
      </c>
      <c r="E9" s="538"/>
      <c r="F9" s="538"/>
      <c r="G9" s="538" t="s">
        <v>3686</v>
      </c>
    </row>
    <row r="10" spans="1:7" x14ac:dyDescent="0.3">
      <c r="B10" s="538" t="s">
        <v>2156</v>
      </c>
      <c r="C10" s="538"/>
      <c r="D10" s="539" t="s">
        <v>2157</v>
      </c>
      <c r="E10" s="538"/>
      <c r="F10" s="538"/>
      <c r="G10" s="538" t="s">
        <v>3687</v>
      </c>
    </row>
    <row r="11" spans="1:7" x14ac:dyDescent="0.3">
      <c r="B11" s="538" t="s">
        <v>3688</v>
      </c>
      <c r="C11" s="538"/>
      <c r="D11" s="539" t="s">
        <v>3689</v>
      </c>
      <c r="E11" s="538"/>
      <c r="F11" s="538"/>
      <c r="G11" s="538" t="s">
        <v>3690</v>
      </c>
    </row>
    <row r="12" spans="1:7" x14ac:dyDescent="0.3">
      <c r="B12" s="538" t="s">
        <v>2162</v>
      </c>
      <c r="C12" s="538"/>
      <c r="D12" s="539" t="s">
        <v>2163</v>
      </c>
      <c r="E12" s="538"/>
      <c r="F12" s="538"/>
      <c r="G12" s="538" t="s">
        <v>3691</v>
      </c>
    </row>
    <row r="13" spans="1:7" x14ac:dyDescent="0.3">
      <c r="B13" s="538" t="s">
        <v>3692</v>
      </c>
      <c r="C13" s="538"/>
      <c r="D13" s="539" t="s">
        <v>3693</v>
      </c>
      <c r="E13" s="538"/>
      <c r="F13" s="538"/>
      <c r="G13" s="538" t="s">
        <v>3694</v>
      </c>
    </row>
    <row r="14" spans="1:7" x14ac:dyDescent="0.3">
      <c r="B14" s="538" t="s">
        <v>3695</v>
      </c>
      <c r="C14" s="538"/>
      <c r="D14" s="539" t="s">
        <v>3696</v>
      </c>
      <c r="E14" s="538"/>
      <c r="F14" s="538"/>
      <c r="G14" s="538" t="s">
        <v>3697</v>
      </c>
    </row>
    <row r="15" spans="1:7" x14ac:dyDescent="0.3">
      <c r="B15" s="538" t="s">
        <v>1834</v>
      </c>
      <c r="C15" s="538"/>
      <c r="D15" s="539" t="s">
        <v>1835</v>
      </c>
      <c r="E15" s="538"/>
      <c r="F15" s="538"/>
      <c r="G15" s="538" t="s">
        <v>3698</v>
      </c>
    </row>
    <row r="16" spans="1:7" x14ac:dyDescent="0.3">
      <c r="B16" s="538" t="s">
        <v>2159</v>
      </c>
      <c r="C16" s="538"/>
      <c r="D16" s="539" t="s">
        <v>2160</v>
      </c>
      <c r="E16" s="538"/>
      <c r="F16" s="538"/>
      <c r="G16" s="538" t="s">
        <v>3699</v>
      </c>
    </row>
    <row r="17" spans="1:7" x14ac:dyDescent="0.3">
      <c r="B17" s="538" t="s">
        <v>1870</v>
      </c>
      <c r="C17" s="538"/>
      <c r="D17" s="539" t="s">
        <v>1871</v>
      </c>
      <c r="E17" s="538"/>
      <c r="F17" s="538"/>
      <c r="G17" s="538" t="s">
        <v>3700</v>
      </c>
    </row>
    <row r="18" spans="1:7" x14ac:dyDescent="0.3">
      <c r="B18" s="538" t="s">
        <v>1841</v>
      </c>
      <c r="C18" s="538"/>
      <c r="D18" s="539" t="s">
        <v>1842</v>
      </c>
      <c r="E18" s="538"/>
      <c r="F18" s="538"/>
      <c r="G18" s="538" t="s">
        <v>3701</v>
      </c>
    </row>
    <row r="19" spans="1:7" x14ac:dyDescent="0.3">
      <c r="B19" s="538" t="s">
        <v>1845</v>
      </c>
      <c r="C19" s="538"/>
      <c r="D19" s="539" t="s">
        <v>1846</v>
      </c>
      <c r="E19" s="538"/>
      <c r="F19" s="538"/>
      <c r="G19" s="538" t="s">
        <v>3702</v>
      </c>
    </row>
    <row r="20" spans="1:7" x14ac:dyDescent="0.3">
      <c r="B20" s="538" t="s">
        <v>1849</v>
      </c>
      <c r="C20" s="538"/>
      <c r="D20" s="539" t="s">
        <v>1850</v>
      </c>
      <c r="E20" s="538"/>
      <c r="F20" s="538"/>
      <c r="G20" s="538" t="s">
        <v>3703</v>
      </c>
    </row>
    <row r="21" spans="1:7" x14ac:dyDescent="0.3">
      <c r="B21" s="538" t="s">
        <v>2169</v>
      </c>
      <c r="C21" s="538"/>
      <c r="D21" s="539" t="s">
        <v>2170</v>
      </c>
      <c r="E21" s="538"/>
      <c r="F21" s="538"/>
      <c r="G21" s="538" t="s">
        <v>3704</v>
      </c>
    </row>
    <row r="22" spans="1:7" x14ac:dyDescent="0.3">
      <c r="B22" s="538" t="s">
        <v>2174</v>
      </c>
      <c r="C22" s="538"/>
      <c r="D22" s="539" t="s">
        <v>2175</v>
      </c>
      <c r="E22" s="538"/>
      <c r="F22" s="538"/>
      <c r="G22" s="538" t="s">
        <v>3705</v>
      </c>
    </row>
    <row r="23" spans="1:7" x14ac:dyDescent="0.3">
      <c r="B23" s="538" t="s">
        <v>2177</v>
      </c>
      <c r="C23" s="538"/>
      <c r="D23" s="539" t="s">
        <v>2178</v>
      </c>
      <c r="E23" s="538"/>
      <c r="F23" s="538"/>
      <c r="G23" s="538" t="s">
        <v>3706</v>
      </c>
    </row>
    <row r="24" spans="1:7" x14ac:dyDescent="0.3">
      <c r="B24" s="538" t="s">
        <v>2180</v>
      </c>
      <c r="C24" s="538"/>
      <c r="D24" s="539" t="s">
        <v>2181</v>
      </c>
      <c r="E24" s="538"/>
      <c r="F24" s="538"/>
      <c r="G24" s="538" t="s">
        <v>3707</v>
      </c>
    </row>
    <row r="25" spans="1:7" x14ac:dyDescent="0.3">
      <c r="B25" s="538" t="s">
        <v>2183</v>
      </c>
      <c r="C25" s="538"/>
      <c r="D25" s="539" t="s">
        <v>2184</v>
      </c>
      <c r="E25" s="538"/>
      <c r="F25" s="538"/>
      <c r="G25" s="538" t="s">
        <v>3708</v>
      </c>
    </row>
    <row r="26" spans="1:7" x14ac:dyDescent="0.3">
      <c r="B26" s="538" t="s">
        <v>1932</v>
      </c>
      <c r="C26" s="538"/>
      <c r="D26" s="539" t="s">
        <v>1933</v>
      </c>
      <c r="E26" s="538"/>
      <c r="F26" s="538"/>
      <c r="G26" s="538" t="s">
        <v>3709</v>
      </c>
    </row>
    <row r="27" spans="1:7" x14ac:dyDescent="0.3">
      <c r="B27" s="538" t="s">
        <v>1911</v>
      </c>
      <c r="C27" s="538"/>
      <c r="D27" s="539" t="s">
        <v>1912</v>
      </c>
      <c r="E27" s="538"/>
      <c r="F27" s="538"/>
      <c r="G27" s="538" t="s">
        <v>3710</v>
      </c>
    </row>
    <row r="28" spans="1:7" x14ac:dyDescent="0.3">
      <c r="B28" s="538" t="s">
        <v>2188</v>
      </c>
      <c r="C28" s="538"/>
      <c r="D28" s="539" t="s">
        <v>2189</v>
      </c>
      <c r="E28" s="538"/>
      <c r="F28" s="538"/>
      <c r="G28" s="538" t="s">
        <v>3711</v>
      </c>
    </row>
    <row r="32" spans="1:7" x14ac:dyDescent="0.3">
      <c r="A32" s="9" t="s">
        <v>78</v>
      </c>
    </row>
    <row r="33" spans="2:7" x14ac:dyDescent="0.3">
      <c r="B33" s="538" t="s">
        <v>74</v>
      </c>
      <c r="C33" s="538"/>
      <c r="D33" s="538" t="s">
        <v>226</v>
      </c>
      <c r="E33" s="538"/>
      <c r="F33" s="538"/>
      <c r="G33" s="538" t="s">
        <v>25</v>
      </c>
    </row>
    <row r="34" spans="2:7" hidden="1" x14ac:dyDescent="0.3">
      <c r="B34" s="538" t="s">
        <v>73</v>
      </c>
      <c r="C34" s="538"/>
      <c r="D34" s="539" t="s">
        <v>225</v>
      </c>
      <c r="E34" s="538"/>
      <c r="F34" s="538"/>
      <c r="G34" s="538" t="s">
        <v>24</v>
      </c>
    </row>
    <row r="35" spans="2:7" x14ac:dyDescent="0.3">
      <c r="B35" s="538" t="s">
        <v>1942</v>
      </c>
      <c r="C35" s="538"/>
      <c r="D35" s="539" t="s">
        <v>1943</v>
      </c>
      <c r="E35" s="538"/>
      <c r="F35" s="538"/>
      <c r="G35" s="538" t="s">
        <v>3712</v>
      </c>
    </row>
    <row r="36" spans="2:7" x14ac:dyDescent="0.3">
      <c r="B36" s="538" t="s">
        <v>3713</v>
      </c>
      <c r="C36" s="538"/>
      <c r="D36" s="539" t="s">
        <v>3714</v>
      </c>
      <c r="E36" s="538"/>
      <c r="F36" s="538"/>
      <c r="G36" s="538" t="s">
        <v>3715</v>
      </c>
    </row>
    <row r="37" spans="2:7" x14ac:dyDescent="0.3">
      <c r="B37" s="538" t="s">
        <v>3716</v>
      </c>
      <c r="C37" s="538"/>
      <c r="D37" s="539" t="s">
        <v>3717</v>
      </c>
      <c r="E37" s="538"/>
      <c r="F37" s="538"/>
      <c r="G37" s="538" t="s">
        <v>3718</v>
      </c>
    </row>
    <row r="38" spans="2:7" x14ac:dyDescent="0.3">
      <c r="B38" s="538" t="s">
        <v>1955</v>
      </c>
      <c r="C38" s="538"/>
      <c r="D38" s="539" t="s">
        <v>1956</v>
      </c>
      <c r="E38" s="538"/>
      <c r="F38" s="538"/>
      <c r="G38" s="538" t="s">
        <v>3719</v>
      </c>
    </row>
    <row r="39" spans="2:7" x14ac:dyDescent="0.3">
      <c r="B39" s="538" t="s">
        <v>3720</v>
      </c>
      <c r="C39" s="538"/>
      <c r="D39" s="539" t="s">
        <v>3721</v>
      </c>
      <c r="E39" s="538"/>
      <c r="F39" s="538"/>
      <c r="G39" s="538" t="s">
        <v>3722</v>
      </c>
    </row>
    <row r="40" spans="2:7" x14ac:dyDescent="0.3">
      <c r="B40" s="538" t="s">
        <v>1959</v>
      </c>
      <c r="C40" s="538"/>
      <c r="D40" s="539" t="s">
        <v>1960</v>
      </c>
      <c r="E40" s="538"/>
      <c r="F40" s="538"/>
      <c r="G40" s="538" t="s">
        <v>3723</v>
      </c>
    </row>
    <row r="41" spans="2:7" x14ac:dyDescent="0.3">
      <c r="B41" s="538" t="s">
        <v>1965</v>
      </c>
      <c r="C41" s="538"/>
      <c r="D41" s="539" t="s">
        <v>1966</v>
      </c>
      <c r="E41" s="538"/>
      <c r="F41" s="538"/>
      <c r="G41" s="538" t="s">
        <v>3724</v>
      </c>
    </row>
    <row r="42" spans="2:7" x14ac:dyDescent="0.3">
      <c r="B42" s="538" t="s">
        <v>2202</v>
      </c>
      <c r="C42" s="538"/>
      <c r="D42" s="539" t="s">
        <v>2203</v>
      </c>
      <c r="E42" s="538"/>
      <c r="F42" s="538"/>
      <c r="G42" s="538" t="s">
        <v>3725</v>
      </c>
    </row>
    <row r="43" spans="2:7" x14ac:dyDescent="0.3">
      <c r="B43" s="538" t="s">
        <v>3726</v>
      </c>
      <c r="C43" s="538"/>
      <c r="D43" s="539" t="s">
        <v>3727</v>
      </c>
      <c r="E43" s="538"/>
      <c r="F43" s="538"/>
      <c r="G43" s="538" t="s">
        <v>3728</v>
      </c>
    </row>
    <row r="44" spans="2:7" x14ac:dyDescent="0.3">
      <c r="B44" s="538" t="s">
        <v>2205</v>
      </c>
      <c r="C44" s="538"/>
      <c r="D44" s="539" t="s">
        <v>2206</v>
      </c>
      <c r="E44" s="538"/>
      <c r="F44" s="538"/>
      <c r="G44" s="538" t="s">
        <v>3729</v>
      </c>
    </row>
    <row r="45" spans="2:7" x14ac:dyDescent="0.3">
      <c r="B45" s="538" t="s">
        <v>2208</v>
      </c>
      <c r="C45" s="538"/>
      <c r="D45" s="539" t="s">
        <v>2209</v>
      </c>
      <c r="E45" s="538"/>
      <c r="F45" s="538"/>
      <c r="G45" s="538" t="s">
        <v>3730</v>
      </c>
    </row>
    <row r="46" spans="2:7" x14ac:dyDescent="0.3">
      <c r="B46" s="538" t="s">
        <v>2193</v>
      </c>
      <c r="C46" s="538"/>
      <c r="D46" s="539" t="s">
        <v>2194</v>
      </c>
      <c r="E46" s="538"/>
      <c r="F46" s="538"/>
      <c r="G46" s="538" t="s">
        <v>3731</v>
      </c>
    </row>
    <row r="47" spans="2:7" x14ac:dyDescent="0.3">
      <c r="B47" s="538" t="s">
        <v>3732</v>
      </c>
      <c r="C47" s="538"/>
      <c r="D47" s="539" t="s">
        <v>3733</v>
      </c>
      <c r="E47" s="538"/>
      <c r="F47" s="538"/>
      <c r="G47" s="538" t="s">
        <v>3734</v>
      </c>
    </row>
    <row r="48" spans="2:7" x14ac:dyDescent="0.3">
      <c r="B48" s="538" t="s">
        <v>3735</v>
      </c>
      <c r="C48" s="538"/>
      <c r="D48" s="539" t="s">
        <v>3736</v>
      </c>
      <c r="E48" s="538"/>
      <c r="F48" s="538"/>
      <c r="G48" s="538" t="s">
        <v>3737</v>
      </c>
    </row>
    <row r="49" spans="1:7" x14ac:dyDescent="0.3">
      <c r="B49" s="538" t="s">
        <v>2211</v>
      </c>
      <c r="C49" s="538"/>
      <c r="D49" s="539" t="s">
        <v>2212</v>
      </c>
      <c r="E49" s="538"/>
      <c r="F49" s="538"/>
      <c r="G49" s="538" t="s">
        <v>3738</v>
      </c>
    </row>
    <row r="50" spans="1:7" x14ac:dyDescent="0.3">
      <c r="B50" s="538" t="s">
        <v>1983</v>
      </c>
      <c r="C50" s="538"/>
      <c r="D50" s="539" t="s">
        <v>1984</v>
      </c>
      <c r="E50" s="538"/>
      <c r="F50" s="538"/>
      <c r="G50" s="538" t="s">
        <v>3739</v>
      </c>
    </row>
    <row r="51" spans="1:7" x14ac:dyDescent="0.3">
      <c r="B51" s="538" t="s">
        <v>1987</v>
      </c>
      <c r="C51" s="538"/>
      <c r="D51" s="539" t="s">
        <v>1988</v>
      </c>
      <c r="E51" s="538"/>
      <c r="F51" s="538"/>
      <c r="G51" s="538" t="s">
        <v>3740</v>
      </c>
    </row>
    <row r="52" spans="1:7" x14ac:dyDescent="0.3">
      <c r="B52" s="538" t="s">
        <v>1993</v>
      </c>
      <c r="C52" s="538"/>
      <c r="D52" s="539" t="s">
        <v>1994</v>
      </c>
      <c r="E52" s="538"/>
      <c r="F52" s="538"/>
      <c r="G52" s="538" t="s">
        <v>3741</v>
      </c>
    </row>
    <row r="53" spans="1:7" x14ac:dyDescent="0.3">
      <c r="B53" s="538" t="s">
        <v>2217</v>
      </c>
      <c r="C53" s="538"/>
      <c r="D53" s="539" t="s">
        <v>2218</v>
      </c>
      <c r="E53" s="538"/>
      <c r="F53" s="538"/>
      <c r="G53" s="538" t="s">
        <v>3742</v>
      </c>
    </row>
    <row r="54" spans="1:7" x14ac:dyDescent="0.3">
      <c r="B54" s="538" t="s">
        <v>2220</v>
      </c>
      <c r="C54" s="538"/>
      <c r="D54" s="539" t="s">
        <v>2221</v>
      </c>
      <c r="E54" s="538"/>
      <c r="F54" s="538"/>
      <c r="G54" s="538" t="s">
        <v>3743</v>
      </c>
    </row>
    <row r="55" spans="1:7" x14ac:dyDescent="0.3">
      <c r="B55" s="538" t="s">
        <v>2223</v>
      </c>
      <c r="C55" s="538"/>
      <c r="D55" s="539" t="s">
        <v>2224</v>
      </c>
      <c r="E55" s="538"/>
      <c r="F55" s="538"/>
      <c r="G55" s="538" t="s">
        <v>3744</v>
      </c>
    </row>
    <row r="56" spans="1:7" x14ac:dyDescent="0.3">
      <c r="B56" s="538" t="s">
        <v>2226</v>
      </c>
      <c r="C56" s="538"/>
      <c r="D56" s="539" t="s">
        <v>2227</v>
      </c>
      <c r="E56" s="538"/>
      <c r="F56" s="538"/>
      <c r="G56" s="538" t="s">
        <v>3745</v>
      </c>
    </row>
    <row r="59" spans="1:7" x14ac:dyDescent="0.3">
      <c r="A59" s="9" t="s">
        <v>348</v>
      </c>
    </row>
    <row r="60" spans="1:7" x14ac:dyDescent="0.3">
      <c r="B60" s="538" t="s">
        <v>192</v>
      </c>
      <c r="C60" s="538"/>
      <c r="D60" s="538" t="s">
        <v>226</v>
      </c>
      <c r="E60" s="538"/>
      <c r="F60" s="538"/>
      <c r="G60" s="538" t="s">
        <v>25</v>
      </c>
    </row>
    <row r="61" spans="1:7" hidden="1" x14ac:dyDescent="0.3">
      <c r="B61" s="538" t="s">
        <v>79</v>
      </c>
      <c r="C61" s="538"/>
      <c r="D61" s="539" t="s">
        <v>225</v>
      </c>
      <c r="E61" s="538"/>
      <c r="F61" s="538"/>
      <c r="G61" s="538" t="s">
        <v>24</v>
      </c>
    </row>
    <row r="62" spans="1:7" x14ac:dyDescent="0.3">
      <c r="B62" s="538" t="s">
        <v>3746</v>
      </c>
      <c r="C62" s="538"/>
      <c r="D62" s="539" t="s">
        <v>3747</v>
      </c>
      <c r="E62" s="538"/>
      <c r="F62" s="538"/>
      <c r="G62" s="538" t="s">
        <v>3748</v>
      </c>
    </row>
    <row r="63" spans="1:7" x14ac:dyDescent="0.3">
      <c r="B63" s="538" t="s">
        <v>2230</v>
      </c>
      <c r="C63" s="538"/>
      <c r="D63" s="539" t="s">
        <v>2229</v>
      </c>
      <c r="E63" s="538"/>
      <c r="F63" s="538"/>
      <c r="G63" s="538" t="s">
        <v>2231</v>
      </c>
    </row>
    <row r="64" spans="1:7" x14ac:dyDescent="0.3">
      <c r="B64" s="538" t="s">
        <v>2234</v>
      </c>
      <c r="C64" s="538"/>
      <c r="D64" s="539" t="s">
        <v>2233</v>
      </c>
      <c r="E64" s="538"/>
      <c r="F64" s="538"/>
      <c r="G64" s="538" t="s">
        <v>2235</v>
      </c>
    </row>
    <row r="65" spans="2:7" x14ac:dyDescent="0.3">
      <c r="B65" s="538" t="s">
        <v>2238</v>
      </c>
      <c r="C65" s="538"/>
      <c r="D65" s="539" t="s">
        <v>2237</v>
      </c>
      <c r="E65" s="538"/>
      <c r="F65" s="538"/>
      <c r="G65" s="538" t="s">
        <v>2239</v>
      </c>
    </row>
    <row r="66" spans="2:7" x14ac:dyDescent="0.3">
      <c r="B66" s="538" t="s">
        <v>2242</v>
      </c>
      <c r="C66" s="538"/>
      <c r="D66" s="539" t="s">
        <v>2241</v>
      </c>
      <c r="E66" s="538"/>
      <c r="F66" s="538"/>
      <c r="G66" s="538" t="s">
        <v>2243</v>
      </c>
    </row>
    <row r="67" spans="2:7" x14ac:dyDescent="0.3">
      <c r="B67" s="538" t="s">
        <v>2246</v>
      </c>
      <c r="C67" s="538"/>
      <c r="D67" s="539" t="s">
        <v>2245</v>
      </c>
      <c r="E67" s="538"/>
      <c r="F67" s="538"/>
      <c r="G67" s="538" t="s">
        <v>2247</v>
      </c>
    </row>
    <row r="68" spans="2:7" x14ac:dyDescent="0.3">
      <c r="B68" s="538" t="s">
        <v>2250</v>
      </c>
      <c r="C68" s="538"/>
      <c r="D68" s="539" t="s">
        <v>2249</v>
      </c>
      <c r="E68" s="538"/>
      <c r="F68" s="538"/>
      <c r="G68" s="538" t="s">
        <v>2251</v>
      </c>
    </row>
    <row r="69" spans="2:7" x14ac:dyDescent="0.3">
      <c r="B69" s="538" t="s">
        <v>2254</v>
      </c>
      <c r="C69" s="538"/>
      <c r="D69" s="539" t="s">
        <v>2253</v>
      </c>
      <c r="E69" s="538"/>
      <c r="F69" s="538"/>
      <c r="G69" s="538" t="s">
        <v>2255</v>
      </c>
    </row>
    <row r="70" spans="2:7" x14ac:dyDescent="0.3">
      <c r="B70" s="538" t="s">
        <v>2258</v>
      </c>
      <c r="C70" s="538"/>
      <c r="D70" s="539" t="s">
        <v>2257</v>
      </c>
      <c r="E70" s="538"/>
      <c r="F70" s="538"/>
      <c r="G70" s="538" t="s">
        <v>2259</v>
      </c>
    </row>
    <row r="71" spans="2:7" x14ac:dyDescent="0.3">
      <c r="B71" s="538" t="s">
        <v>2262</v>
      </c>
      <c r="C71" s="538"/>
      <c r="D71" s="539" t="s">
        <v>2261</v>
      </c>
      <c r="E71" s="538"/>
      <c r="F71" s="538"/>
      <c r="G71" s="538" t="s">
        <v>2263</v>
      </c>
    </row>
    <row r="72" spans="2:7" x14ac:dyDescent="0.3">
      <c r="B72" s="538" t="s">
        <v>2266</v>
      </c>
      <c r="C72" s="538"/>
      <c r="D72" s="539" t="s">
        <v>2265</v>
      </c>
      <c r="E72" s="538"/>
      <c r="F72" s="538"/>
      <c r="G72" s="538" t="s">
        <v>2267</v>
      </c>
    </row>
    <row r="73" spans="2:7" x14ac:dyDescent="0.3">
      <c r="B73" s="538" t="s">
        <v>2270</v>
      </c>
      <c r="C73" s="538"/>
      <c r="D73" s="539" t="s">
        <v>2269</v>
      </c>
      <c r="E73" s="538"/>
      <c r="F73" s="538"/>
      <c r="G73" s="538" t="s">
        <v>2271</v>
      </c>
    </row>
    <row r="74" spans="2:7" x14ac:dyDescent="0.3">
      <c r="B74" s="538" t="s">
        <v>3749</v>
      </c>
      <c r="C74" s="538"/>
      <c r="D74" s="539" t="s">
        <v>3750</v>
      </c>
      <c r="E74" s="538"/>
      <c r="F74" s="538"/>
      <c r="G74" s="538" t="s">
        <v>3751</v>
      </c>
    </row>
    <row r="75" spans="2:7" x14ac:dyDescent="0.3">
      <c r="B75" s="538" t="s">
        <v>3752</v>
      </c>
      <c r="C75" s="538"/>
      <c r="D75" s="539" t="s">
        <v>3753</v>
      </c>
      <c r="E75" s="538"/>
      <c r="F75" s="538"/>
      <c r="G75" s="538" t="s">
        <v>3754</v>
      </c>
    </row>
    <row r="76" spans="2:7" x14ac:dyDescent="0.3">
      <c r="B76" s="538" t="s">
        <v>2274</v>
      </c>
      <c r="C76" s="538"/>
      <c r="D76" s="539" t="s">
        <v>2273</v>
      </c>
      <c r="E76" s="538"/>
      <c r="F76" s="538"/>
      <c r="G76" s="538" t="s">
        <v>2275</v>
      </c>
    </row>
    <row r="77" spans="2:7" x14ac:dyDescent="0.3">
      <c r="B77" s="538" t="s">
        <v>3755</v>
      </c>
      <c r="C77" s="538"/>
      <c r="D77" s="539" t="s">
        <v>3756</v>
      </c>
      <c r="E77" s="538"/>
      <c r="F77" s="538"/>
      <c r="G77" s="538" t="s">
        <v>3757</v>
      </c>
    </row>
    <row r="78" spans="2:7" x14ac:dyDescent="0.3">
      <c r="B78" s="538" t="s">
        <v>2278</v>
      </c>
      <c r="C78" s="538"/>
      <c r="D78" s="539" t="s">
        <v>2277</v>
      </c>
      <c r="E78" s="538"/>
      <c r="F78" s="538"/>
      <c r="G78" s="538" t="s">
        <v>2279</v>
      </c>
    </row>
    <row r="79" spans="2:7" x14ac:dyDescent="0.3">
      <c r="B79" s="538" t="s">
        <v>2282</v>
      </c>
      <c r="C79" s="538"/>
      <c r="D79" s="539" t="s">
        <v>2281</v>
      </c>
      <c r="E79" s="538"/>
      <c r="F79" s="538"/>
      <c r="G79" s="538" t="s">
        <v>2283</v>
      </c>
    </row>
    <row r="80" spans="2:7" x14ac:dyDescent="0.3">
      <c r="B80" s="538" t="s">
        <v>2286</v>
      </c>
      <c r="C80" s="538"/>
      <c r="D80" s="539" t="s">
        <v>2285</v>
      </c>
      <c r="E80" s="538"/>
      <c r="F80" s="538"/>
      <c r="G80" s="538" t="s">
        <v>2287</v>
      </c>
    </row>
    <row r="81" spans="1:7" x14ac:dyDescent="0.3">
      <c r="B81" s="538" t="s">
        <v>2290</v>
      </c>
      <c r="C81" s="538"/>
      <c r="D81" s="539" t="s">
        <v>2289</v>
      </c>
      <c r="E81" s="538"/>
      <c r="F81" s="538"/>
      <c r="G81" s="538" t="s">
        <v>2291</v>
      </c>
    </row>
    <row r="82" spans="1:7" x14ac:dyDescent="0.3">
      <c r="B82" s="538" t="s">
        <v>3758</v>
      </c>
      <c r="C82" s="538"/>
      <c r="D82" s="539" t="s">
        <v>3759</v>
      </c>
      <c r="E82" s="538"/>
      <c r="F82" s="538"/>
      <c r="G82" s="538" t="s">
        <v>3760</v>
      </c>
    </row>
    <row r="83" spans="1:7" x14ac:dyDescent="0.3">
      <c r="B83" s="538" t="s">
        <v>2294</v>
      </c>
      <c r="C83" s="538"/>
      <c r="D83" s="539" t="s">
        <v>2293</v>
      </c>
      <c r="E83" s="538"/>
      <c r="F83" s="538"/>
      <c r="G83" s="538" t="s">
        <v>2295</v>
      </c>
    </row>
    <row r="84" spans="1:7" x14ac:dyDescent="0.3">
      <c r="B84" s="538" t="s">
        <v>2298</v>
      </c>
      <c r="C84" s="538"/>
      <c r="D84" s="539" t="s">
        <v>2297</v>
      </c>
      <c r="E84" s="538"/>
      <c r="F84" s="538"/>
      <c r="G84" s="538" t="s">
        <v>2299</v>
      </c>
    </row>
    <row r="85" spans="1:7" x14ac:dyDescent="0.3">
      <c r="B85" s="538" t="s">
        <v>2302</v>
      </c>
      <c r="C85" s="538"/>
      <c r="D85" s="539" t="s">
        <v>2301</v>
      </c>
      <c r="E85" s="538"/>
      <c r="F85" s="538"/>
      <c r="G85" s="538" t="s">
        <v>2303</v>
      </c>
    </row>
    <row r="86" spans="1:7" x14ac:dyDescent="0.3">
      <c r="B86" s="538" t="s">
        <v>2306</v>
      </c>
      <c r="C86" s="538"/>
      <c r="D86" s="539" t="s">
        <v>2305</v>
      </c>
      <c r="E86" s="538"/>
      <c r="F86" s="538"/>
      <c r="G86" s="538" t="s">
        <v>2307</v>
      </c>
    </row>
    <row r="87" spans="1:7" x14ac:dyDescent="0.3">
      <c r="B87" s="538" t="s">
        <v>2310</v>
      </c>
      <c r="C87" s="538"/>
      <c r="D87" s="539" t="s">
        <v>2309</v>
      </c>
      <c r="E87" s="538"/>
      <c r="F87" s="538"/>
      <c r="G87" s="538" t="s">
        <v>2311</v>
      </c>
    </row>
    <row r="88" spans="1:7" x14ac:dyDescent="0.3">
      <c r="B88" s="538" t="s">
        <v>2314</v>
      </c>
      <c r="C88" s="538"/>
      <c r="D88" s="539" t="s">
        <v>2313</v>
      </c>
      <c r="E88" s="538"/>
      <c r="F88" s="538"/>
      <c r="G88" s="538" t="s">
        <v>2315</v>
      </c>
    </row>
    <row r="92" spans="1:7" x14ac:dyDescent="0.3">
      <c r="A92" s="9" t="s">
        <v>113</v>
      </c>
    </row>
    <row r="93" spans="1:7" x14ac:dyDescent="0.3">
      <c r="B93" s="538" t="s">
        <v>89</v>
      </c>
      <c r="C93" s="538"/>
      <c r="D93" s="538" t="s">
        <v>226</v>
      </c>
      <c r="E93" s="538"/>
      <c r="F93" s="538"/>
      <c r="G93" s="538" t="s">
        <v>25</v>
      </c>
    </row>
    <row r="94" spans="1:7" hidden="1" x14ac:dyDescent="0.3">
      <c r="B94" s="539" t="s">
        <v>63</v>
      </c>
      <c r="C94" s="538"/>
      <c r="D94" s="539" t="s">
        <v>225</v>
      </c>
      <c r="E94" s="538"/>
      <c r="F94" s="538"/>
      <c r="G94" s="538" t="s">
        <v>24</v>
      </c>
    </row>
    <row r="95" spans="1:7" x14ac:dyDescent="0.3">
      <c r="B95" s="539" t="s">
        <v>3761</v>
      </c>
      <c r="C95" s="538"/>
      <c r="D95" s="539" t="s">
        <v>2452</v>
      </c>
      <c r="E95" s="538"/>
      <c r="F95" s="538"/>
      <c r="G95" s="538" t="s">
        <v>3762</v>
      </c>
    </row>
    <row r="96" spans="1:7" x14ac:dyDescent="0.3">
      <c r="B96" s="539" t="s">
        <v>3763</v>
      </c>
      <c r="C96" s="538"/>
      <c r="D96" s="539" t="s">
        <v>2441</v>
      </c>
      <c r="E96" s="538"/>
      <c r="F96" s="538"/>
      <c r="G96" s="538" t="s">
        <v>3764</v>
      </c>
    </row>
    <row r="97" spans="2:7" x14ac:dyDescent="0.3">
      <c r="B97" s="539" t="s">
        <v>2326</v>
      </c>
      <c r="C97" s="538"/>
      <c r="D97" s="539" t="s">
        <v>2327</v>
      </c>
      <c r="E97" s="538"/>
      <c r="F97" s="538"/>
      <c r="G97" s="538" t="s">
        <v>2328</v>
      </c>
    </row>
    <row r="98" spans="2:7" x14ac:dyDescent="0.3">
      <c r="B98" s="539" t="s">
        <v>3765</v>
      </c>
      <c r="C98" s="538"/>
      <c r="D98" s="539" t="s">
        <v>3766</v>
      </c>
      <c r="E98" s="538"/>
      <c r="F98" s="538"/>
      <c r="G98" s="538" t="s">
        <v>3767</v>
      </c>
    </row>
    <row r="99" spans="2:7" x14ac:dyDescent="0.3">
      <c r="B99" s="539" t="s">
        <v>2329</v>
      </c>
      <c r="C99" s="538"/>
      <c r="D99" s="539" t="s">
        <v>2330</v>
      </c>
      <c r="E99" s="538"/>
      <c r="F99" s="538"/>
      <c r="G99" s="538" t="s">
        <v>2331</v>
      </c>
    </row>
    <row r="100" spans="2:7" x14ac:dyDescent="0.3">
      <c r="B100" s="539" t="s">
        <v>2335</v>
      </c>
      <c r="C100" s="538"/>
      <c r="D100" s="539" t="s">
        <v>2336</v>
      </c>
      <c r="E100" s="538"/>
      <c r="F100" s="538"/>
      <c r="G100" s="538" t="s">
        <v>2337</v>
      </c>
    </row>
    <row r="101" spans="2:7" x14ac:dyDescent="0.3">
      <c r="B101" s="539" t="s">
        <v>3768</v>
      </c>
      <c r="C101" s="538"/>
      <c r="D101" s="539" t="s">
        <v>3769</v>
      </c>
      <c r="E101" s="538"/>
      <c r="F101" s="538"/>
      <c r="G101" s="538" t="s">
        <v>3770</v>
      </c>
    </row>
    <row r="102" spans="2:7" x14ac:dyDescent="0.3">
      <c r="B102" s="539" t="s">
        <v>2338</v>
      </c>
      <c r="C102" s="538"/>
      <c r="D102" s="539" t="s">
        <v>2339</v>
      </c>
      <c r="E102" s="538"/>
      <c r="F102" s="538"/>
      <c r="G102" s="538" t="s">
        <v>2340</v>
      </c>
    </row>
    <row r="103" spans="2:7" x14ac:dyDescent="0.3">
      <c r="B103" s="539" t="s">
        <v>2341</v>
      </c>
      <c r="C103" s="538"/>
      <c r="D103" s="539" t="s">
        <v>2342</v>
      </c>
      <c r="E103" s="538"/>
      <c r="F103" s="538"/>
      <c r="G103" s="538" t="s">
        <v>2343</v>
      </c>
    </row>
    <row r="104" spans="2:7" x14ac:dyDescent="0.3">
      <c r="B104" s="539" t="s">
        <v>2344</v>
      </c>
      <c r="C104" s="538"/>
      <c r="D104" s="539" t="s">
        <v>2345</v>
      </c>
      <c r="E104" s="538"/>
      <c r="F104" s="538"/>
      <c r="G104" s="538" t="s">
        <v>2346</v>
      </c>
    </row>
    <row r="105" spans="2:7" x14ac:dyDescent="0.3">
      <c r="B105" s="539" t="s">
        <v>2347</v>
      </c>
      <c r="C105" s="538"/>
      <c r="D105" s="539" t="s">
        <v>2348</v>
      </c>
      <c r="E105" s="538"/>
      <c r="F105" s="538"/>
      <c r="G105" s="538" t="s">
        <v>2349</v>
      </c>
    </row>
    <row r="106" spans="2:7" x14ac:dyDescent="0.3">
      <c r="B106" s="539" t="s">
        <v>3771</v>
      </c>
      <c r="C106" s="538"/>
      <c r="D106" s="539" t="s">
        <v>3772</v>
      </c>
      <c r="E106" s="538"/>
      <c r="F106" s="538"/>
      <c r="G106" s="538" t="s">
        <v>3773</v>
      </c>
    </row>
    <row r="107" spans="2:7" x14ac:dyDescent="0.3">
      <c r="B107" s="539" t="s">
        <v>2350</v>
      </c>
      <c r="C107" s="538"/>
      <c r="D107" s="539" t="s">
        <v>2351</v>
      </c>
      <c r="E107" s="538"/>
      <c r="F107" s="538"/>
      <c r="G107" s="538" t="s">
        <v>2352</v>
      </c>
    </row>
    <row r="108" spans="2:7" x14ac:dyDescent="0.3">
      <c r="B108" s="539" t="s">
        <v>2353</v>
      </c>
      <c r="C108" s="538"/>
      <c r="D108" s="539" t="s">
        <v>2354</v>
      </c>
      <c r="E108" s="538"/>
      <c r="F108" s="538"/>
      <c r="G108" s="538" t="s">
        <v>2355</v>
      </c>
    </row>
    <row r="109" spans="2:7" x14ac:dyDescent="0.3">
      <c r="B109" s="539" t="s">
        <v>2364</v>
      </c>
      <c r="C109" s="538"/>
      <c r="D109" s="539" t="s">
        <v>2365</v>
      </c>
      <c r="E109" s="538"/>
      <c r="F109" s="538"/>
      <c r="G109" s="538" t="s">
        <v>2366</v>
      </c>
    </row>
    <row r="110" spans="2:7" x14ac:dyDescent="0.3">
      <c r="B110" s="539" t="s">
        <v>3774</v>
      </c>
      <c r="C110" s="538"/>
      <c r="D110" s="539" t="s">
        <v>3775</v>
      </c>
      <c r="E110" s="538"/>
      <c r="F110" s="538"/>
      <c r="G110" s="538" t="s">
        <v>3776</v>
      </c>
    </row>
    <row r="111" spans="2:7" x14ac:dyDescent="0.3">
      <c r="B111" s="539" t="s">
        <v>3777</v>
      </c>
      <c r="C111" s="538"/>
      <c r="D111" s="539" t="s">
        <v>3778</v>
      </c>
      <c r="E111" s="538"/>
      <c r="F111" s="538"/>
      <c r="G111" s="538" t="s">
        <v>3779</v>
      </c>
    </row>
    <row r="112" spans="2:7" x14ac:dyDescent="0.3">
      <c r="B112" s="539" t="s">
        <v>3780</v>
      </c>
      <c r="C112" s="538"/>
      <c r="D112" s="539" t="s">
        <v>3781</v>
      </c>
      <c r="E112" s="538"/>
      <c r="F112" s="538"/>
      <c r="G112" s="538" t="s">
        <v>3782</v>
      </c>
    </row>
    <row r="113" spans="2:7" x14ac:dyDescent="0.3">
      <c r="B113" s="539" t="s">
        <v>2076</v>
      </c>
      <c r="C113" s="538"/>
      <c r="D113" s="539" t="s">
        <v>2077</v>
      </c>
      <c r="E113" s="538"/>
      <c r="F113" s="538"/>
      <c r="G113" s="538" t="s">
        <v>2374</v>
      </c>
    </row>
    <row r="114" spans="2:7" x14ac:dyDescent="0.3">
      <c r="B114" s="539" t="s">
        <v>2098</v>
      </c>
      <c r="C114" s="538"/>
      <c r="D114" s="539" t="s">
        <v>2099</v>
      </c>
      <c r="E114" s="538"/>
      <c r="F114" s="538"/>
      <c r="G114" s="538" t="s">
        <v>2375</v>
      </c>
    </row>
    <row r="115" spans="2:7" x14ac:dyDescent="0.3">
      <c r="B115" s="539" t="s">
        <v>3783</v>
      </c>
      <c r="C115" s="538"/>
      <c r="D115" s="539" t="s">
        <v>3784</v>
      </c>
      <c r="E115" s="538"/>
      <c r="F115" s="538"/>
      <c r="G115" s="538" t="s">
        <v>3785</v>
      </c>
    </row>
    <row r="116" spans="2:7" x14ac:dyDescent="0.3">
      <c r="B116" s="539" t="s">
        <v>3786</v>
      </c>
      <c r="C116" s="538"/>
      <c r="D116" s="539" t="s">
        <v>3787</v>
      </c>
      <c r="E116" s="538"/>
      <c r="F116" s="538"/>
      <c r="G116" s="538" t="s">
        <v>3788</v>
      </c>
    </row>
    <row r="117" spans="2:7" x14ac:dyDescent="0.3">
      <c r="B117" s="539" t="s">
        <v>3789</v>
      </c>
      <c r="C117" s="538"/>
      <c r="D117" s="539" t="s">
        <v>3790</v>
      </c>
      <c r="E117" s="538"/>
      <c r="F117" s="538"/>
      <c r="G117" s="538" t="s">
        <v>3791</v>
      </c>
    </row>
    <row r="118" spans="2:7" x14ac:dyDescent="0.3">
      <c r="B118" s="539" t="s">
        <v>3792</v>
      </c>
      <c r="C118" s="538"/>
      <c r="D118" s="539" t="s">
        <v>3793</v>
      </c>
      <c r="E118" s="538"/>
      <c r="F118" s="538"/>
      <c r="G118" s="538" t="s">
        <v>3794</v>
      </c>
    </row>
    <row r="119" spans="2:7" x14ac:dyDescent="0.3">
      <c r="B119" s="539" t="s">
        <v>3795</v>
      </c>
      <c r="C119" s="538"/>
      <c r="D119" s="539" t="s">
        <v>3796</v>
      </c>
      <c r="E119" s="538"/>
      <c r="F119" s="538"/>
      <c r="G119" s="538" t="s">
        <v>3797</v>
      </c>
    </row>
    <row r="120" spans="2:7" x14ac:dyDescent="0.3">
      <c r="B120" s="539" t="s">
        <v>2317</v>
      </c>
      <c r="C120" s="538"/>
      <c r="D120" s="539" t="s">
        <v>2318</v>
      </c>
      <c r="E120" s="538"/>
      <c r="F120" s="538"/>
      <c r="G120" s="538" t="s">
        <v>2319</v>
      </c>
    </row>
    <row r="121" spans="2:7" x14ac:dyDescent="0.3">
      <c r="B121" s="539" t="s">
        <v>2320</v>
      </c>
      <c r="C121" s="538"/>
      <c r="D121" s="539" t="s">
        <v>2321</v>
      </c>
      <c r="E121" s="538"/>
      <c r="F121" s="538"/>
      <c r="G121" s="538" t="s">
        <v>2322</v>
      </c>
    </row>
    <row r="122" spans="2:7" x14ac:dyDescent="0.3">
      <c r="B122" s="539" t="s">
        <v>2323</v>
      </c>
      <c r="C122" s="538"/>
      <c r="D122" s="539" t="s">
        <v>2324</v>
      </c>
      <c r="E122" s="538"/>
      <c r="F122" s="538"/>
      <c r="G122" s="538" t="s">
        <v>2325</v>
      </c>
    </row>
    <row r="123" spans="2:7" x14ac:dyDescent="0.3">
      <c r="B123" s="539" t="s">
        <v>3798</v>
      </c>
      <c r="C123" s="538"/>
      <c r="D123" s="539" t="s">
        <v>2449</v>
      </c>
      <c r="E123" s="538"/>
      <c r="F123" s="538"/>
      <c r="G123" s="538" t="s">
        <v>3799</v>
      </c>
    </row>
    <row r="124" spans="2:7" x14ac:dyDescent="0.3">
      <c r="B124" s="539" t="s">
        <v>3800</v>
      </c>
      <c r="C124" s="538"/>
      <c r="D124" s="539" t="s">
        <v>2438</v>
      </c>
      <c r="E124" s="538"/>
      <c r="F124" s="538"/>
      <c r="G124" s="538" t="s">
        <v>3801</v>
      </c>
    </row>
    <row r="125" spans="2:7" x14ac:dyDescent="0.3">
      <c r="B125" s="539" t="s">
        <v>3802</v>
      </c>
      <c r="C125" s="538"/>
      <c r="D125" s="539" t="s">
        <v>3803</v>
      </c>
      <c r="E125" s="538"/>
      <c r="F125" s="538"/>
      <c r="G125" s="538" t="s">
        <v>3804</v>
      </c>
    </row>
    <row r="126" spans="2:7" x14ac:dyDescent="0.3">
      <c r="B126" s="539" t="s">
        <v>3805</v>
      </c>
      <c r="C126" s="538"/>
      <c r="D126" s="539" t="s">
        <v>3806</v>
      </c>
      <c r="E126" s="538"/>
      <c r="F126" s="538"/>
      <c r="G126" s="538" t="s">
        <v>3807</v>
      </c>
    </row>
    <row r="127" spans="2:7" x14ac:dyDescent="0.3">
      <c r="B127" s="539" t="s">
        <v>3808</v>
      </c>
      <c r="C127" s="538"/>
      <c r="D127" s="539" t="s">
        <v>3809</v>
      </c>
      <c r="E127" s="538"/>
      <c r="F127" s="538"/>
      <c r="G127" s="538" t="s">
        <v>3810</v>
      </c>
    </row>
    <row r="128" spans="2:7" x14ac:dyDescent="0.3">
      <c r="B128" s="539" t="s">
        <v>3811</v>
      </c>
      <c r="C128" s="538"/>
      <c r="D128" s="539" t="s">
        <v>3812</v>
      </c>
      <c r="E128" s="538"/>
      <c r="F128" s="538"/>
      <c r="G128" s="538" t="s">
        <v>3813</v>
      </c>
    </row>
    <row r="129" spans="2:7" x14ac:dyDescent="0.3">
      <c r="B129" s="539" t="s">
        <v>2395</v>
      </c>
      <c r="C129" s="538"/>
      <c r="D129" s="539" t="s">
        <v>2396</v>
      </c>
      <c r="E129" s="538"/>
      <c r="F129" s="538"/>
      <c r="G129" s="538" t="s">
        <v>2397</v>
      </c>
    </row>
    <row r="130" spans="2:7" x14ac:dyDescent="0.3">
      <c r="B130" s="539" t="s">
        <v>3814</v>
      </c>
      <c r="C130" s="538"/>
      <c r="D130" s="539" t="s">
        <v>3815</v>
      </c>
      <c r="E130" s="538"/>
      <c r="F130" s="538"/>
      <c r="G130" s="538" t="s">
        <v>3816</v>
      </c>
    </row>
    <row r="131" spans="2:7" x14ac:dyDescent="0.3">
      <c r="B131" s="539" t="s">
        <v>2401</v>
      </c>
      <c r="C131" s="538"/>
      <c r="D131" s="539" t="s">
        <v>2402</v>
      </c>
      <c r="E131" s="538"/>
      <c r="F131" s="538"/>
      <c r="G131" s="538" t="s">
        <v>2403</v>
      </c>
    </row>
    <row r="132" spans="2:7" x14ac:dyDescent="0.3">
      <c r="B132" s="539" t="s">
        <v>2404</v>
      </c>
      <c r="C132" s="538"/>
      <c r="D132" s="539" t="s">
        <v>2405</v>
      </c>
      <c r="E132" s="538"/>
      <c r="F132" s="538"/>
      <c r="G132" s="538" t="s">
        <v>2406</v>
      </c>
    </row>
    <row r="133" spans="2:7" x14ac:dyDescent="0.3">
      <c r="B133" s="539" t="s">
        <v>2407</v>
      </c>
      <c r="C133" s="538"/>
      <c r="D133" s="539" t="s">
        <v>2408</v>
      </c>
      <c r="E133" s="538"/>
      <c r="F133" s="538"/>
      <c r="G133" s="538" t="s">
        <v>2409</v>
      </c>
    </row>
    <row r="134" spans="2:7" x14ac:dyDescent="0.3">
      <c r="B134" s="539" t="s">
        <v>2410</v>
      </c>
      <c r="C134" s="538"/>
      <c r="D134" s="539" t="s">
        <v>2411</v>
      </c>
      <c r="E134" s="538"/>
      <c r="F134" s="538"/>
      <c r="G134" s="538" t="s">
        <v>2412</v>
      </c>
    </row>
    <row r="135" spans="2:7" x14ac:dyDescent="0.3">
      <c r="B135" s="539" t="s">
        <v>3817</v>
      </c>
      <c r="C135" s="538"/>
      <c r="D135" s="539" t="s">
        <v>3818</v>
      </c>
      <c r="E135" s="538"/>
      <c r="F135" s="538"/>
      <c r="G135" s="538" t="s">
        <v>3819</v>
      </c>
    </row>
    <row r="136" spans="2:7" x14ac:dyDescent="0.3">
      <c r="B136" s="539" t="s">
        <v>2422</v>
      </c>
      <c r="C136" s="538"/>
      <c r="D136" s="539" t="s">
        <v>2423</v>
      </c>
      <c r="E136" s="538"/>
      <c r="F136" s="538"/>
      <c r="G136" s="538" t="s">
        <v>2424</v>
      </c>
    </row>
    <row r="137" spans="2:7" x14ac:dyDescent="0.3">
      <c r="B137" s="539" t="s">
        <v>2425</v>
      </c>
      <c r="C137" s="538"/>
      <c r="D137" s="539" t="s">
        <v>2426</v>
      </c>
      <c r="E137" s="538"/>
      <c r="F137" s="538"/>
      <c r="G137" s="538" t="s">
        <v>2427</v>
      </c>
    </row>
    <row r="138" spans="2:7" x14ac:dyDescent="0.3">
      <c r="B138" s="539" t="s">
        <v>2428</v>
      </c>
      <c r="C138" s="538"/>
      <c r="D138" s="539" t="s">
        <v>2429</v>
      </c>
      <c r="E138" s="538"/>
      <c r="F138" s="538"/>
      <c r="G138" s="538" t="s">
        <v>2430</v>
      </c>
    </row>
    <row r="139" spans="2:7" x14ac:dyDescent="0.3">
      <c r="B139" s="539" t="s">
        <v>3820</v>
      </c>
      <c r="C139" s="538"/>
      <c r="D139" s="539" t="s">
        <v>3821</v>
      </c>
      <c r="E139" s="538"/>
      <c r="F139" s="538"/>
      <c r="G139" s="538" t="s">
        <v>3822</v>
      </c>
    </row>
    <row r="140" spans="2:7" x14ac:dyDescent="0.3">
      <c r="B140" s="539" t="s">
        <v>3823</v>
      </c>
      <c r="C140" s="538"/>
      <c r="D140" s="539" t="s">
        <v>3824</v>
      </c>
      <c r="E140" s="538"/>
      <c r="F140" s="538"/>
      <c r="G140" s="538" t="s">
        <v>3825</v>
      </c>
    </row>
    <row r="141" spans="2:7" x14ac:dyDescent="0.3">
      <c r="B141" s="539" t="s">
        <v>2431</v>
      </c>
      <c r="C141" s="538"/>
      <c r="D141" s="539" t="s">
        <v>2432</v>
      </c>
      <c r="E141" s="538"/>
      <c r="F141" s="538"/>
      <c r="G141" s="538" t="s">
        <v>2433</v>
      </c>
    </row>
    <row r="142" spans="2:7" x14ac:dyDescent="0.3">
      <c r="B142" s="539" t="s">
        <v>2445</v>
      </c>
      <c r="C142" s="538"/>
      <c r="D142" s="539" t="s">
        <v>2446</v>
      </c>
      <c r="E142" s="538"/>
      <c r="F142" s="538"/>
      <c r="G142" s="538" t="s">
        <v>2447</v>
      </c>
    </row>
    <row r="143" spans="2:7" x14ac:dyDescent="0.3">
      <c r="B143" s="539" t="s">
        <v>2434</v>
      </c>
      <c r="C143" s="538"/>
      <c r="D143" s="539" t="s">
        <v>2435</v>
      </c>
      <c r="E143" s="538"/>
      <c r="F143" s="538"/>
      <c r="G143" s="538" t="s">
        <v>2436</v>
      </c>
    </row>
    <row r="144" spans="2:7" x14ac:dyDescent="0.3">
      <c r="B144" s="539" t="s">
        <v>2332</v>
      </c>
      <c r="C144" s="538"/>
      <c r="D144" s="539" t="s">
        <v>2333</v>
      </c>
      <c r="E144" s="538"/>
      <c r="F144" s="538"/>
      <c r="G144" s="538" t="s">
        <v>2334</v>
      </c>
    </row>
    <row r="145" spans="2:7" x14ac:dyDescent="0.3">
      <c r="B145" s="539" t="s">
        <v>2356</v>
      </c>
      <c r="C145" s="538"/>
      <c r="D145" s="539" t="s">
        <v>2357</v>
      </c>
      <c r="E145" s="538"/>
      <c r="F145" s="538"/>
      <c r="G145" s="538" t="s">
        <v>2358</v>
      </c>
    </row>
    <row r="146" spans="2:7" x14ac:dyDescent="0.3">
      <c r="B146" s="539" t="s">
        <v>2126</v>
      </c>
      <c r="C146" s="538"/>
      <c r="D146" s="539" t="s">
        <v>2127</v>
      </c>
      <c r="E146" s="538"/>
      <c r="F146" s="538"/>
      <c r="G146" s="538" t="s">
        <v>2360</v>
      </c>
    </row>
    <row r="147" spans="2:7" x14ac:dyDescent="0.3">
      <c r="B147" s="539" t="s">
        <v>2361</v>
      </c>
      <c r="C147" s="538"/>
      <c r="D147" s="539" t="s">
        <v>2362</v>
      </c>
      <c r="E147" s="538"/>
      <c r="F147" s="538"/>
      <c r="G147" s="538" t="s">
        <v>2363</v>
      </c>
    </row>
    <row r="148" spans="2:7" x14ac:dyDescent="0.3">
      <c r="B148" s="539" t="s">
        <v>2136</v>
      </c>
      <c r="C148" s="538"/>
      <c r="D148" s="539" t="s">
        <v>2137</v>
      </c>
      <c r="E148" s="538"/>
      <c r="F148" s="538"/>
      <c r="G148" s="538" t="s">
        <v>2444</v>
      </c>
    </row>
    <row r="149" spans="2:7" x14ac:dyDescent="0.3">
      <c r="B149" s="539" t="s">
        <v>2376</v>
      </c>
      <c r="C149" s="538"/>
      <c r="D149" s="539" t="s">
        <v>2377</v>
      </c>
      <c r="E149" s="538"/>
      <c r="F149" s="538"/>
      <c r="G149" s="538" t="s">
        <v>2378</v>
      </c>
    </row>
    <row r="150" spans="2:7" x14ac:dyDescent="0.3">
      <c r="B150" s="539" t="s">
        <v>2379</v>
      </c>
      <c r="C150" s="538"/>
      <c r="D150" s="539" t="s">
        <v>2380</v>
      </c>
      <c r="E150" s="538"/>
      <c r="F150" s="538"/>
      <c r="G150" s="538" t="s">
        <v>2381</v>
      </c>
    </row>
    <row r="151" spans="2:7" x14ac:dyDescent="0.3">
      <c r="B151" s="539" t="s">
        <v>2383</v>
      </c>
      <c r="C151" s="538"/>
      <c r="D151" s="539" t="s">
        <v>2384</v>
      </c>
      <c r="E151" s="538"/>
      <c r="F151" s="538"/>
      <c r="G151" s="538" t="s">
        <v>2385</v>
      </c>
    </row>
    <row r="152" spans="2:7" x14ac:dyDescent="0.3">
      <c r="B152" s="539" t="s">
        <v>2386</v>
      </c>
      <c r="C152" s="538"/>
      <c r="D152" s="539" t="s">
        <v>2387</v>
      </c>
      <c r="E152" s="538"/>
      <c r="F152" s="538"/>
      <c r="G152" s="538" t="s">
        <v>2388</v>
      </c>
    </row>
    <row r="153" spans="2:7" x14ac:dyDescent="0.3">
      <c r="B153" s="539" t="s">
        <v>2416</v>
      </c>
      <c r="C153" s="538"/>
      <c r="D153" s="539" t="s">
        <v>2417</v>
      </c>
      <c r="E153" s="538"/>
      <c r="F153" s="538"/>
      <c r="G153" s="538" t="s">
        <v>2418</v>
      </c>
    </row>
    <row r="154" spans="2:7" x14ac:dyDescent="0.3">
      <c r="B154" s="539" t="s">
        <v>2419</v>
      </c>
      <c r="C154" s="538"/>
      <c r="D154" s="539" t="s">
        <v>2420</v>
      </c>
      <c r="E154" s="538"/>
      <c r="F154" s="538"/>
      <c r="G154" s="538" t="s">
        <v>2421</v>
      </c>
    </row>
    <row r="155" spans="2:7" x14ac:dyDescent="0.3">
      <c r="B155" s="539" t="s">
        <v>2413</v>
      </c>
      <c r="C155" s="538"/>
      <c r="D155" s="539" t="s">
        <v>2414</v>
      </c>
      <c r="E155" s="538"/>
      <c r="F155" s="538"/>
      <c r="G155" s="538" t="s">
        <v>2415</v>
      </c>
    </row>
    <row r="156" spans="2:7" x14ac:dyDescent="0.3">
      <c r="B156" s="539" t="s">
        <v>2398</v>
      </c>
      <c r="C156" s="538"/>
      <c r="D156" s="539" t="s">
        <v>2399</v>
      </c>
      <c r="E156" s="538"/>
      <c r="F156" s="538"/>
      <c r="G156" s="538" t="s">
        <v>2400</v>
      </c>
    </row>
    <row r="157" spans="2:7" x14ac:dyDescent="0.3">
      <c r="B157" s="539" t="s">
        <v>2367</v>
      </c>
      <c r="C157" s="538"/>
      <c r="D157" s="539" t="s">
        <v>2368</v>
      </c>
      <c r="E157" s="538"/>
      <c r="F157" s="538"/>
      <c r="G157" s="538" t="s">
        <v>2369</v>
      </c>
    </row>
    <row r="158" spans="2:7" x14ac:dyDescent="0.3">
      <c r="B158" s="539" t="s">
        <v>2150</v>
      </c>
      <c r="C158" s="538"/>
      <c r="D158" s="539" t="s">
        <v>2151</v>
      </c>
      <c r="E158" s="538"/>
      <c r="F158" s="538"/>
      <c r="G158" s="538" t="s">
        <v>2382</v>
      </c>
    </row>
    <row r="159" spans="2:7" x14ac:dyDescent="0.3">
      <c r="B159" s="539" t="s">
        <v>2448</v>
      </c>
      <c r="C159" s="538"/>
      <c r="D159" s="539" t="s">
        <v>2449</v>
      </c>
      <c r="E159" s="538"/>
      <c r="F159" s="538"/>
      <c r="G159" s="538" t="s">
        <v>2450</v>
      </c>
    </row>
    <row r="160" spans="2:7" x14ac:dyDescent="0.3">
      <c r="B160" s="539" t="s">
        <v>2451</v>
      </c>
      <c r="C160" s="538"/>
      <c r="D160" s="539" t="s">
        <v>2452</v>
      </c>
      <c r="E160" s="538"/>
      <c r="F160" s="538"/>
      <c r="G160" s="538" t="s">
        <v>2453</v>
      </c>
    </row>
    <row r="161" spans="1:7" x14ac:dyDescent="0.3">
      <c r="B161" s="539" t="s">
        <v>2437</v>
      </c>
      <c r="C161" s="538"/>
      <c r="D161" s="539" t="s">
        <v>2438</v>
      </c>
      <c r="E161" s="538"/>
      <c r="F161" s="538"/>
      <c r="G161" s="538" t="s">
        <v>2439</v>
      </c>
    </row>
    <row r="162" spans="1:7" x14ac:dyDescent="0.3">
      <c r="B162" s="539" t="s">
        <v>2440</v>
      </c>
      <c r="C162" s="538"/>
      <c r="D162" s="539" t="s">
        <v>2441</v>
      </c>
      <c r="E162" s="538"/>
      <c r="F162" s="538"/>
      <c r="G162" s="538" t="s">
        <v>2442</v>
      </c>
    </row>
    <row r="163" spans="1:7" x14ac:dyDescent="0.3">
      <c r="B163" s="539" t="s">
        <v>2370</v>
      </c>
      <c r="C163" s="538"/>
      <c r="D163" s="539" t="s">
        <v>2371</v>
      </c>
      <c r="E163" s="538"/>
      <c r="F163" s="538"/>
      <c r="G163" s="538" t="s">
        <v>2372</v>
      </c>
    </row>
    <row r="164" spans="1:7" x14ac:dyDescent="0.3">
      <c r="B164" s="539" t="s">
        <v>2389</v>
      </c>
      <c r="C164" s="538"/>
      <c r="D164" s="539" t="s">
        <v>2390</v>
      </c>
      <c r="E164" s="538"/>
      <c r="F164" s="538"/>
      <c r="G164" s="538" t="s">
        <v>2391</v>
      </c>
    </row>
    <row r="165" spans="1:7" x14ac:dyDescent="0.3">
      <c r="B165" s="539" t="s">
        <v>2392</v>
      </c>
      <c r="C165" s="538"/>
      <c r="D165" s="539" t="s">
        <v>2393</v>
      </c>
      <c r="E165" s="538"/>
      <c r="F165" s="538"/>
      <c r="G165" s="538" t="s">
        <v>2394</v>
      </c>
    </row>
    <row r="167" spans="1:7" hidden="1" x14ac:dyDescent="0.3"/>
    <row r="168" spans="1:7" hidden="1" x14ac:dyDescent="0.3"/>
    <row r="170" spans="1:7" x14ac:dyDescent="0.3">
      <c r="A170" s="9" t="s">
        <v>349</v>
      </c>
    </row>
    <row r="171" spans="1:7" x14ac:dyDescent="0.3">
      <c r="B171" s="538" t="s">
        <v>89</v>
      </c>
      <c r="C171" s="538"/>
      <c r="D171" s="538" t="s">
        <v>226</v>
      </c>
      <c r="E171" s="538"/>
      <c r="F171" s="538"/>
      <c r="G171" s="538" t="s">
        <v>25</v>
      </c>
    </row>
    <row r="172" spans="1:7" hidden="1" x14ac:dyDescent="0.3">
      <c r="B172" s="539" t="s">
        <v>63</v>
      </c>
      <c r="C172" s="538"/>
      <c r="D172" s="539" t="s">
        <v>225</v>
      </c>
      <c r="E172" s="538"/>
      <c r="F172" s="538"/>
      <c r="G172" s="538" t="s">
        <v>24</v>
      </c>
    </row>
    <row r="173" spans="1:7" x14ac:dyDescent="0.3">
      <c r="B173" s="539" t="s">
        <v>2454</v>
      </c>
      <c r="C173" s="538"/>
      <c r="D173" s="539" t="s">
        <v>2455</v>
      </c>
      <c r="E173" s="538"/>
      <c r="F173" s="538"/>
      <c r="G173" s="538" t="s">
        <v>2456</v>
      </c>
    </row>
    <row r="174" spans="1:7" x14ac:dyDescent="0.3">
      <c r="B174" s="539" t="s">
        <v>2478</v>
      </c>
      <c r="C174" s="538"/>
      <c r="D174" s="539" t="s">
        <v>2479</v>
      </c>
      <c r="E174" s="538"/>
      <c r="F174" s="538"/>
      <c r="G174" s="538" t="s">
        <v>2480</v>
      </c>
    </row>
    <row r="175" spans="1:7" x14ac:dyDescent="0.3">
      <c r="B175" s="539" t="s">
        <v>2481</v>
      </c>
      <c r="C175" s="538"/>
      <c r="D175" s="539" t="s">
        <v>2482</v>
      </c>
      <c r="E175" s="538"/>
      <c r="F175" s="538"/>
      <c r="G175" s="538" t="s">
        <v>2483</v>
      </c>
    </row>
    <row r="176" spans="1:7" x14ac:dyDescent="0.3">
      <c r="B176" s="539" t="s">
        <v>2484</v>
      </c>
      <c r="C176" s="538"/>
      <c r="D176" s="539" t="s">
        <v>2485</v>
      </c>
      <c r="E176" s="538"/>
      <c r="F176" s="538"/>
      <c r="G176" s="538" t="s">
        <v>2486</v>
      </c>
    </row>
    <row r="177" spans="2:7" x14ac:dyDescent="0.3">
      <c r="B177" s="539" t="s">
        <v>2487</v>
      </c>
      <c r="C177" s="538"/>
      <c r="D177" s="539" t="s">
        <v>2488</v>
      </c>
      <c r="E177" s="538"/>
      <c r="F177" s="538"/>
      <c r="G177" s="538" t="s">
        <v>2489</v>
      </c>
    </row>
    <row r="178" spans="2:7" x14ac:dyDescent="0.3">
      <c r="B178" s="539" t="s">
        <v>2457</v>
      </c>
      <c r="C178" s="538"/>
      <c r="D178" s="539" t="s">
        <v>2458</v>
      </c>
      <c r="E178" s="538"/>
      <c r="F178" s="538"/>
      <c r="G178" s="538" t="s">
        <v>2459</v>
      </c>
    </row>
    <row r="179" spans="2:7" x14ac:dyDescent="0.3">
      <c r="B179" s="539" t="s">
        <v>2460</v>
      </c>
      <c r="C179" s="538"/>
      <c r="D179" s="539" t="s">
        <v>2461</v>
      </c>
      <c r="E179" s="538"/>
      <c r="F179" s="538"/>
      <c r="G179" s="538" t="s">
        <v>2462</v>
      </c>
    </row>
    <row r="180" spans="2:7" x14ac:dyDescent="0.3">
      <c r="B180" s="539" t="s">
        <v>2463</v>
      </c>
      <c r="C180" s="538"/>
      <c r="D180" s="539" t="s">
        <v>2464</v>
      </c>
      <c r="E180" s="538"/>
      <c r="F180" s="538"/>
      <c r="G180" s="538" t="s">
        <v>2465</v>
      </c>
    </row>
    <row r="181" spans="2:7" x14ac:dyDescent="0.3">
      <c r="B181" s="539" t="s">
        <v>3826</v>
      </c>
      <c r="C181" s="538"/>
      <c r="D181" s="539" t="s">
        <v>3827</v>
      </c>
      <c r="E181" s="538"/>
      <c r="F181" s="538"/>
      <c r="G181" s="538" t="s">
        <v>3828</v>
      </c>
    </row>
    <row r="182" spans="2:7" x14ac:dyDescent="0.3">
      <c r="B182" s="539" t="s">
        <v>3829</v>
      </c>
      <c r="C182" s="538"/>
      <c r="D182" s="539" t="s">
        <v>3830</v>
      </c>
      <c r="E182" s="538"/>
      <c r="F182" s="538"/>
      <c r="G182" s="538" t="s">
        <v>3831</v>
      </c>
    </row>
    <row r="183" spans="2:7" x14ac:dyDescent="0.3">
      <c r="B183" s="539" t="s">
        <v>3832</v>
      </c>
      <c r="C183" s="538"/>
      <c r="D183" s="539" t="s">
        <v>3833</v>
      </c>
      <c r="E183" s="538"/>
      <c r="F183" s="538"/>
      <c r="G183" s="538" t="s">
        <v>3834</v>
      </c>
    </row>
    <row r="184" spans="2:7" x14ac:dyDescent="0.3">
      <c r="B184" s="539" t="s">
        <v>3835</v>
      </c>
      <c r="C184" s="538"/>
      <c r="D184" s="539" t="s">
        <v>3836</v>
      </c>
      <c r="E184" s="538"/>
      <c r="F184" s="538"/>
      <c r="G184" s="538" t="s">
        <v>3837</v>
      </c>
    </row>
    <row r="185" spans="2:7" x14ac:dyDescent="0.3">
      <c r="B185" s="539" t="s">
        <v>3838</v>
      </c>
      <c r="C185" s="538"/>
      <c r="D185" s="539" t="s">
        <v>3839</v>
      </c>
      <c r="E185" s="538"/>
      <c r="F185" s="538"/>
      <c r="G185" s="538" t="s">
        <v>3840</v>
      </c>
    </row>
    <row r="186" spans="2:7" x14ac:dyDescent="0.3">
      <c r="B186" s="539" t="s">
        <v>3841</v>
      </c>
      <c r="C186" s="538"/>
      <c r="D186" s="539" t="s">
        <v>3842</v>
      </c>
      <c r="E186" s="538"/>
      <c r="F186" s="538"/>
      <c r="G186" s="538" t="s">
        <v>3843</v>
      </c>
    </row>
    <row r="187" spans="2:7" x14ac:dyDescent="0.3">
      <c r="B187" s="539" t="s">
        <v>2466</v>
      </c>
      <c r="C187" s="538"/>
      <c r="D187" s="539" t="s">
        <v>2467</v>
      </c>
      <c r="E187" s="538"/>
      <c r="F187" s="538"/>
      <c r="G187" s="538" t="s">
        <v>2468</v>
      </c>
    </row>
    <row r="188" spans="2:7" x14ac:dyDescent="0.3">
      <c r="B188" s="539" t="s">
        <v>2469</v>
      </c>
      <c r="C188" s="538"/>
      <c r="D188" s="539" t="s">
        <v>2470</v>
      </c>
      <c r="E188" s="538"/>
      <c r="F188" s="538"/>
      <c r="G188" s="538" t="s">
        <v>2471</v>
      </c>
    </row>
    <row r="189" spans="2:7" x14ac:dyDescent="0.3">
      <c r="B189" s="539" t="s">
        <v>3844</v>
      </c>
      <c r="C189" s="538"/>
      <c r="D189" s="539" t="s">
        <v>3845</v>
      </c>
      <c r="E189" s="538"/>
      <c r="F189" s="538"/>
      <c r="G189" s="538" t="s">
        <v>3846</v>
      </c>
    </row>
    <row r="190" spans="2:7" x14ac:dyDescent="0.3">
      <c r="B190" s="539" t="s">
        <v>2472</v>
      </c>
      <c r="C190" s="538"/>
      <c r="D190" s="539" t="s">
        <v>2473</v>
      </c>
      <c r="E190" s="538"/>
      <c r="F190" s="538"/>
      <c r="G190" s="538" t="s">
        <v>2474</v>
      </c>
    </row>
    <row r="191" spans="2:7" x14ac:dyDescent="0.3">
      <c r="B191" s="539" t="s">
        <v>3847</v>
      </c>
      <c r="C191" s="538"/>
      <c r="D191" s="539" t="s">
        <v>3848</v>
      </c>
      <c r="E191" s="538"/>
      <c r="F191" s="538"/>
      <c r="G191" s="538" t="s">
        <v>3849</v>
      </c>
    </row>
    <row r="192" spans="2:7" x14ac:dyDescent="0.3">
      <c r="B192" s="539" t="s">
        <v>2490</v>
      </c>
      <c r="C192" s="538"/>
      <c r="D192" s="539" t="s">
        <v>2491</v>
      </c>
      <c r="E192" s="538"/>
      <c r="F192" s="538"/>
      <c r="G192" s="538" t="s">
        <v>2492</v>
      </c>
    </row>
    <row r="193" spans="2:7" x14ac:dyDescent="0.3">
      <c r="B193" s="539" t="s">
        <v>2493</v>
      </c>
      <c r="C193" s="538"/>
      <c r="D193" s="539" t="s">
        <v>2494</v>
      </c>
      <c r="E193" s="538"/>
      <c r="F193" s="538"/>
      <c r="G193" s="538" t="s">
        <v>2495</v>
      </c>
    </row>
    <row r="194" spans="2:7" x14ac:dyDescent="0.3">
      <c r="B194" s="539" t="s">
        <v>2511</v>
      </c>
      <c r="C194" s="538"/>
      <c r="D194" s="539" t="s">
        <v>2512</v>
      </c>
      <c r="E194" s="538"/>
      <c r="F194" s="538"/>
      <c r="G194" s="538" t="s">
        <v>2513</v>
      </c>
    </row>
    <row r="195" spans="2:7" x14ac:dyDescent="0.3">
      <c r="B195" s="539" t="s">
        <v>2514</v>
      </c>
      <c r="C195" s="538"/>
      <c r="D195" s="539" t="s">
        <v>2515</v>
      </c>
      <c r="E195" s="538"/>
      <c r="F195" s="538"/>
      <c r="G195" s="538" t="s">
        <v>2516</v>
      </c>
    </row>
    <row r="196" spans="2:7" x14ac:dyDescent="0.3">
      <c r="B196" s="539" t="s">
        <v>2517</v>
      </c>
      <c r="C196" s="538"/>
      <c r="D196" s="539" t="s">
        <v>2518</v>
      </c>
      <c r="E196" s="538"/>
      <c r="F196" s="538"/>
      <c r="G196" s="538" t="s">
        <v>2519</v>
      </c>
    </row>
    <row r="197" spans="2:7" x14ac:dyDescent="0.3">
      <c r="B197" s="539" t="s">
        <v>2520</v>
      </c>
      <c r="C197" s="538"/>
      <c r="D197" s="539" t="s">
        <v>2521</v>
      </c>
      <c r="E197" s="538"/>
      <c r="F197" s="538"/>
      <c r="G197" s="538" t="s">
        <v>2522</v>
      </c>
    </row>
    <row r="198" spans="2:7" x14ac:dyDescent="0.3">
      <c r="B198" s="539" t="s">
        <v>2523</v>
      </c>
      <c r="C198" s="538"/>
      <c r="D198" s="539" t="s">
        <v>2524</v>
      </c>
      <c r="E198" s="538"/>
      <c r="F198" s="538"/>
      <c r="G198" s="538" t="s">
        <v>2525</v>
      </c>
    </row>
    <row r="199" spans="2:7" x14ac:dyDescent="0.3">
      <c r="B199" s="539" t="s">
        <v>2561</v>
      </c>
      <c r="C199" s="538"/>
      <c r="D199" s="539" t="s">
        <v>2562</v>
      </c>
      <c r="E199" s="538"/>
      <c r="F199" s="538"/>
      <c r="G199" s="538" t="s">
        <v>2563</v>
      </c>
    </row>
    <row r="200" spans="2:7" x14ac:dyDescent="0.3">
      <c r="B200" s="539" t="s">
        <v>2564</v>
      </c>
      <c r="C200" s="538"/>
      <c r="D200" s="539" t="s">
        <v>2565</v>
      </c>
      <c r="E200" s="538"/>
      <c r="F200" s="538"/>
      <c r="G200" s="538" t="s">
        <v>2566</v>
      </c>
    </row>
    <row r="201" spans="2:7" x14ac:dyDescent="0.3">
      <c r="B201" s="539" t="s">
        <v>2567</v>
      </c>
      <c r="C201" s="538"/>
      <c r="D201" s="539" t="s">
        <v>2568</v>
      </c>
      <c r="E201" s="538"/>
      <c r="F201" s="538"/>
      <c r="G201" s="538" t="s">
        <v>2569</v>
      </c>
    </row>
    <row r="202" spans="2:7" x14ac:dyDescent="0.3">
      <c r="B202" s="539" t="s">
        <v>2526</v>
      </c>
      <c r="C202" s="538"/>
      <c r="D202" s="539" t="s">
        <v>2527</v>
      </c>
      <c r="E202" s="538"/>
      <c r="F202" s="538"/>
      <c r="G202" s="538" t="s">
        <v>2528</v>
      </c>
    </row>
    <row r="203" spans="2:7" x14ac:dyDescent="0.3">
      <c r="B203" s="539" t="s">
        <v>2529</v>
      </c>
      <c r="C203" s="538"/>
      <c r="D203" s="539" t="s">
        <v>2506</v>
      </c>
      <c r="E203" s="538"/>
      <c r="F203" s="538"/>
      <c r="G203" s="538" t="s">
        <v>2530</v>
      </c>
    </row>
    <row r="204" spans="2:7" x14ac:dyDescent="0.3">
      <c r="B204" s="539" t="s">
        <v>2531</v>
      </c>
      <c r="C204" s="538"/>
      <c r="D204" s="539" t="s">
        <v>2532</v>
      </c>
      <c r="E204" s="538"/>
      <c r="F204" s="538"/>
      <c r="G204" s="538" t="s">
        <v>2533</v>
      </c>
    </row>
    <row r="205" spans="2:7" x14ac:dyDescent="0.3">
      <c r="B205" s="539" t="s">
        <v>2546</v>
      </c>
      <c r="C205" s="538"/>
      <c r="D205" s="539" t="s">
        <v>2547</v>
      </c>
      <c r="E205" s="538"/>
      <c r="F205" s="538"/>
      <c r="G205" s="538" t="s">
        <v>2548</v>
      </c>
    </row>
    <row r="206" spans="2:7" x14ac:dyDescent="0.3">
      <c r="B206" s="539" t="s">
        <v>2570</v>
      </c>
      <c r="C206" s="538"/>
      <c r="D206" s="539" t="s">
        <v>2571</v>
      </c>
      <c r="E206" s="538"/>
      <c r="F206" s="538"/>
      <c r="G206" s="538" t="s">
        <v>2572</v>
      </c>
    </row>
    <row r="207" spans="2:7" x14ac:dyDescent="0.3">
      <c r="B207" s="539" t="s">
        <v>3850</v>
      </c>
      <c r="C207" s="538"/>
      <c r="D207" s="539" t="s">
        <v>3851</v>
      </c>
      <c r="E207" s="538"/>
      <c r="F207" s="538"/>
      <c r="G207" s="538" t="s">
        <v>3852</v>
      </c>
    </row>
    <row r="208" spans="2:7" x14ac:dyDescent="0.3">
      <c r="B208" s="539" t="s">
        <v>2573</v>
      </c>
      <c r="C208" s="538"/>
      <c r="D208" s="539" t="s">
        <v>2574</v>
      </c>
      <c r="E208" s="538"/>
      <c r="F208" s="538"/>
      <c r="G208" s="538" t="s">
        <v>2575</v>
      </c>
    </row>
    <row r="209" spans="2:7" x14ac:dyDescent="0.3">
      <c r="B209" s="539" t="s">
        <v>2592</v>
      </c>
      <c r="C209" s="538"/>
      <c r="D209" s="539" t="s">
        <v>2593</v>
      </c>
      <c r="E209" s="538"/>
      <c r="F209" s="538"/>
      <c r="G209" s="538" t="s">
        <v>2594</v>
      </c>
    </row>
    <row r="210" spans="2:7" x14ac:dyDescent="0.3">
      <c r="B210" s="539" t="s">
        <v>2607</v>
      </c>
      <c r="C210" s="538"/>
      <c r="D210" s="539" t="s">
        <v>2608</v>
      </c>
      <c r="E210" s="538"/>
      <c r="F210" s="538"/>
      <c r="G210" s="538" t="s">
        <v>2609</v>
      </c>
    </row>
    <row r="211" spans="2:7" x14ac:dyDescent="0.3">
      <c r="B211" s="539" t="s">
        <v>2610</v>
      </c>
      <c r="C211" s="538"/>
      <c r="D211" s="539" t="s">
        <v>2611</v>
      </c>
      <c r="E211" s="538"/>
      <c r="F211" s="538"/>
      <c r="G211" s="538" t="s">
        <v>2612</v>
      </c>
    </row>
    <row r="212" spans="2:7" x14ac:dyDescent="0.3">
      <c r="B212" s="539" t="s">
        <v>3853</v>
      </c>
      <c r="C212" s="538"/>
      <c r="D212" s="539" t="s">
        <v>3854</v>
      </c>
      <c r="E212" s="538"/>
      <c r="F212" s="538"/>
      <c r="G212" s="538" t="s">
        <v>3855</v>
      </c>
    </row>
    <row r="213" spans="2:7" x14ac:dyDescent="0.3">
      <c r="B213" s="539" t="s">
        <v>3856</v>
      </c>
      <c r="C213" s="538"/>
      <c r="D213" s="539" t="s">
        <v>3857</v>
      </c>
      <c r="E213" s="538"/>
      <c r="F213" s="538"/>
      <c r="G213" s="538" t="s">
        <v>3858</v>
      </c>
    </row>
    <row r="214" spans="2:7" x14ac:dyDescent="0.3">
      <c r="B214" s="539" t="s">
        <v>2549</v>
      </c>
      <c r="C214" s="538"/>
      <c r="D214" s="539" t="s">
        <v>2550</v>
      </c>
      <c r="E214" s="538"/>
      <c r="F214" s="538"/>
      <c r="G214" s="538" t="s">
        <v>2551</v>
      </c>
    </row>
    <row r="215" spans="2:7" x14ac:dyDescent="0.3">
      <c r="B215" s="539" t="s">
        <v>2552</v>
      </c>
      <c r="C215" s="538"/>
      <c r="D215" s="539" t="s">
        <v>2553</v>
      </c>
      <c r="E215" s="538"/>
      <c r="F215" s="538"/>
      <c r="G215" s="538" t="s">
        <v>2554</v>
      </c>
    </row>
    <row r="216" spans="2:7" x14ac:dyDescent="0.3">
      <c r="B216" s="539" t="s">
        <v>2555</v>
      </c>
      <c r="C216" s="538"/>
      <c r="D216" s="539" t="s">
        <v>2556</v>
      </c>
      <c r="E216" s="538"/>
      <c r="F216" s="538"/>
      <c r="G216" s="538" t="s">
        <v>2557</v>
      </c>
    </row>
    <row r="217" spans="2:7" x14ac:dyDescent="0.3">
      <c r="B217" s="539" t="s">
        <v>2558</v>
      </c>
      <c r="C217" s="538"/>
      <c r="D217" s="539" t="s">
        <v>2559</v>
      </c>
      <c r="E217" s="538"/>
      <c r="F217" s="538"/>
      <c r="G217" s="538" t="s">
        <v>2560</v>
      </c>
    </row>
    <row r="218" spans="2:7" x14ac:dyDescent="0.3">
      <c r="B218" s="539" t="s">
        <v>2595</v>
      </c>
      <c r="C218" s="538"/>
      <c r="D218" s="539" t="s">
        <v>2596</v>
      </c>
      <c r="E218" s="538"/>
      <c r="F218" s="538"/>
      <c r="G218" s="538" t="s">
        <v>2597</v>
      </c>
    </row>
    <row r="219" spans="2:7" x14ac:dyDescent="0.3">
      <c r="B219" s="539" t="s">
        <v>2598</v>
      </c>
      <c r="C219" s="538"/>
      <c r="D219" s="539" t="s">
        <v>2599</v>
      </c>
      <c r="E219" s="538"/>
      <c r="F219" s="538"/>
      <c r="G219" s="538" t="s">
        <v>2600</v>
      </c>
    </row>
    <row r="220" spans="2:7" x14ac:dyDescent="0.3">
      <c r="B220" s="539" t="s">
        <v>2601</v>
      </c>
      <c r="C220" s="538"/>
      <c r="D220" s="539" t="s">
        <v>2602</v>
      </c>
      <c r="E220" s="538"/>
      <c r="F220" s="538"/>
      <c r="G220" s="538" t="s">
        <v>2603</v>
      </c>
    </row>
    <row r="221" spans="2:7" x14ac:dyDescent="0.3">
      <c r="B221" s="539" t="s">
        <v>2604</v>
      </c>
      <c r="C221" s="538"/>
      <c r="D221" s="539" t="s">
        <v>2605</v>
      </c>
      <c r="E221" s="538"/>
      <c r="F221" s="538"/>
      <c r="G221" s="538" t="s">
        <v>2606</v>
      </c>
    </row>
    <row r="222" spans="2:7" x14ac:dyDescent="0.3">
      <c r="B222" s="539" t="s">
        <v>2613</v>
      </c>
      <c r="C222" s="538"/>
      <c r="D222" s="539" t="s">
        <v>2614</v>
      </c>
      <c r="E222" s="538"/>
      <c r="F222" s="538"/>
      <c r="G222" s="538" t="s">
        <v>2615</v>
      </c>
    </row>
    <row r="223" spans="2:7" x14ac:dyDescent="0.3">
      <c r="B223" s="539" t="s">
        <v>2616</v>
      </c>
      <c r="C223" s="538"/>
      <c r="D223" s="539" t="s">
        <v>2617</v>
      </c>
      <c r="E223" s="538"/>
      <c r="F223" s="538"/>
      <c r="G223" s="538" t="s">
        <v>2618</v>
      </c>
    </row>
    <row r="224" spans="2:7" x14ac:dyDescent="0.3">
      <c r="B224" s="539" t="s">
        <v>2619</v>
      </c>
      <c r="C224" s="538"/>
      <c r="D224" s="539" t="s">
        <v>2620</v>
      </c>
      <c r="E224" s="538"/>
      <c r="F224" s="538"/>
      <c r="G224" s="538" t="s">
        <v>2621</v>
      </c>
    </row>
    <row r="225" spans="2:7" x14ac:dyDescent="0.3">
      <c r="B225" s="539" t="s">
        <v>2622</v>
      </c>
      <c r="C225" s="538"/>
      <c r="D225" s="539" t="s">
        <v>2623</v>
      </c>
      <c r="E225" s="538"/>
      <c r="F225" s="538"/>
      <c r="G225" s="538" t="s">
        <v>2624</v>
      </c>
    </row>
    <row r="226" spans="2:7" x14ac:dyDescent="0.3">
      <c r="B226" s="539" t="s">
        <v>2625</v>
      </c>
      <c r="C226" s="538"/>
      <c r="D226" s="539" t="s">
        <v>2626</v>
      </c>
      <c r="E226" s="538"/>
      <c r="F226" s="538"/>
      <c r="G226" s="538" t="s">
        <v>2627</v>
      </c>
    </row>
    <row r="227" spans="2:7" x14ac:dyDescent="0.3">
      <c r="B227" s="539" t="s">
        <v>2631</v>
      </c>
      <c r="C227" s="538"/>
      <c r="D227" s="539" t="s">
        <v>2632</v>
      </c>
      <c r="E227" s="538"/>
      <c r="F227" s="538"/>
      <c r="G227" s="538" t="s">
        <v>2633</v>
      </c>
    </row>
    <row r="228" spans="2:7" x14ac:dyDescent="0.3">
      <c r="B228" s="539" t="s">
        <v>2634</v>
      </c>
      <c r="C228" s="538"/>
      <c r="D228" s="539" t="s">
        <v>2635</v>
      </c>
      <c r="E228" s="538"/>
      <c r="F228" s="538"/>
      <c r="G228" s="538" t="s">
        <v>2636</v>
      </c>
    </row>
    <row r="229" spans="2:7" x14ac:dyDescent="0.3">
      <c r="B229" s="539" t="s">
        <v>2637</v>
      </c>
      <c r="C229" s="538"/>
      <c r="D229" s="539" t="s">
        <v>2638</v>
      </c>
      <c r="E229" s="538"/>
      <c r="F229" s="538"/>
      <c r="G229" s="538" t="s">
        <v>2639</v>
      </c>
    </row>
    <row r="230" spans="2:7" x14ac:dyDescent="0.3">
      <c r="B230" s="539" t="s">
        <v>2640</v>
      </c>
      <c r="C230" s="538"/>
      <c r="D230" s="539" t="s">
        <v>2641</v>
      </c>
      <c r="E230" s="538"/>
      <c r="F230" s="538"/>
      <c r="G230" s="538" t="s">
        <v>2642</v>
      </c>
    </row>
    <row r="231" spans="2:7" x14ac:dyDescent="0.3">
      <c r="B231" s="539" t="s">
        <v>3859</v>
      </c>
      <c r="C231" s="538"/>
      <c r="D231" s="539" t="s">
        <v>3860</v>
      </c>
      <c r="E231" s="538"/>
      <c r="F231" s="538"/>
      <c r="G231" s="538" t="s">
        <v>3861</v>
      </c>
    </row>
    <row r="232" spans="2:7" x14ac:dyDescent="0.3">
      <c r="B232" s="539" t="s">
        <v>2672</v>
      </c>
      <c r="C232" s="538"/>
      <c r="D232" s="539" t="s">
        <v>2647</v>
      </c>
      <c r="E232" s="538"/>
      <c r="F232" s="538"/>
      <c r="G232" s="538" t="s">
        <v>2673</v>
      </c>
    </row>
    <row r="233" spans="2:7" x14ac:dyDescent="0.3">
      <c r="B233" s="539" t="s">
        <v>2680</v>
      </c>
      <c r="C233" s="538"/>
      <c r="D233" s="539" t="s">
        <v>2681</v>
      </c>
      <c r="E233" s="538"/>
      <c r="F233" s="538"/>
      <c r="G233" s="538" t="s">
        <v>2682</v>
      </c>
    </row>
    <row r="234" spans="2:7" x14ac:dyDescent="0.3">
      <c r="B234" s="539" t="s">
        <v>2683</v>
      </c>
      <c r="C234" s="538"/>
      <c r="D234" s="539" t="s">
        <v>2684</v>
      </c>
      <c r="E234" s="538"/>
      <c r="F234" s="538"/>
      <c r="G234" s="538" t="s">
        <v>2685</v>
      </c>
    </row>
    <row r="235" spans="2:7" x14ac:dyDescent="0.3">
      <c r="B235" s="539" t="s">
        <v>2686</v>
      </c>
      <c r="C235" s="538"/>
      <c r="D235" s="539" t="s">
        <v>2647</v>
      </c>
      <c r="E235" s="538"/>
      <c r="F235" s="538"/>
      <c r="G235" s="538" t="s">
        <v>2687</v>
      </c>
    </row>
    <row r="236" spans="2:7" x14ac:dyDescent="0.3">
      <c r="B236" s="539" t="s">
        <v>2643</v>
      </c>
      <c r="C236" s="538"/>
      <c r="D236" s="539" t="s">
        <v>2644</v>
      </c>
      <c r="E236" s="538"/>
      <c r="F236" s="538"/>
      <c r="G236" s="538" t="s">
        <v>2645</v>
      </c>
    </row>
    <row r="237" spans="2:7" x14ac:dyDescent="0.3">
      <c r="B237" s="539" t="s">
        <v>2646</v>
      </c>
      <c r="C237" s="538"/>
      <c r="D237" s="539" t="s">
        <v>2647</v>
      </c>
      <c r="E237" s="538"/>
      <c r="F237" s="538"/>
      <c r="G237" s="538" t="s">
        <v>2648</v>
      </c>
    </row>
    <row r="238" spans="2:7" x14ac:dyDescent="0.3">
      <c r="B238" s="539" t="s">
        <v>3862</v>
      </c>
      <c r="C238" s="538"/>
      <c r="D238" s="539" t="s">
        <v>3863</v>
      </c>
      <c r="E238" s="538"/>
      <c r="F238" s="538"/>
      <c r="G238" s="538" t="s">
        <v>3864</v>
      </c>
    </row>
    <row r="239" spans="2:7" x14ac:dyDescent="0.3">
      <c r="B239" s="539" t="s">
        <v>3865</v>
      </c>
      <c r="C239" s="538"/>
      <c r="D239" s="539" t="s">
        <v>3866</v>
      </c>
      <c r="E239" s="538"/>
      <c r="F239" s="538"/>
      <c r="G239" s="538" t="s">
        <v>3867</v>
      </c>
    </row>
    <row r="240" spans="2:7" x14ac:dyDescent="0.3">
      <c r="B240" s="539" t="s">
        <v>3868</v>
      </c>
      <c r="C240" s="538"/>
      <c r="D240" s="539" t="s">
        <v>2647</v>
      </c>
      <c r="E240" s="538"/>
      <c r="F240" s="538"/>
      <c r="G240" s="538" t="s">
        <v>3869</v>
      </c>
    </row>
    <row r="241" spans="2:7" x14ac:dyDescent="0.3">
      <c r="B241" s="539" t="s">
        <v>3870</v>
      </c>
      <c r="C241" s="538"/>
      <c r="D241" s="539" t="s">
        <v>3871</v>
      </c>
      <c r="E241" s="538"/>
      <c r="F241" s="538"/>
      <c r="G241" s="538" t="s">
        <v>3872</v>
      </c>
    </row>
    <row r="242" spans="2:7" x14ac:dyDescent="0.3">
      <c r="B242" s="539" t="s">
        <v>3873</v>
      </c>
      <c r="C242" s="538"/>
      <c r="D242" s="539" t="s">
        <v>2647</v>
      </c>
      <c r="E242" s="538"/>
      <c r="F242" s="538"/>
      <c r="G242" s="538" t="s">
        <v>3874</v>
      </c>
    </row>
    <row r="243" spans="2:7" x14ac:dyDescent="0.3">
      <c r="B243" s="539" t="s">
        <v>2702</v>
      </c>
      <c r="C243" s="538"/>
      <c r="D243" s="539" t="s">
        <v>2703</v>
      </c>
      <c r="E243" s="538"/>
      <c r="F243" s="538"/>
      <c r="G243" s="538" t="s">
        <v>2704</v>
      </c>
    </row>
    <row r="244" spans="2:7" x14ac:dyDescent="0.3">
      <c r="B244" s="539" t="s">
        <v>2705</v>
      </c>
      <c r="C244" s="538"/>
      <c r="D244" s="539" t="s">
        <v>2706</v>
      </c>
      <c r="E244" s="538"/>
      <c r="F244" s="538"/>
      <c r="G244" s="538" t="s">
        <v>2707</v>
      </c>
    </row>
    <row r="245" spans="2:7" x14ac:dyDescent="0.3">
      <c r="B245" s="539" t="s">
        <v>2708</v>
      </c>
      <c r="C245" s="538"/>
      <c r="D245" s="539" t="s">
        <v>2709</v>
      </c>
      <c r="E245" s="538"/>
      <c r="F245" s="538"/>
      <c r="G245" s="538" t="s">
        <v>2710</v>
      </c>
    </row>
    <row r="246" spans="2:7" x14ac:dyDescent="0.3">
      <c r="B246" s="539" t="s">
        <v>2655</v>
      </c>
      <c r="C246" s="538"/>
      <c r="D246" s="539" t="s">
        <v>2656</v>
      </c>
      <c r="E246" s="538"/>
      <c r="F246" s="538"/>
      <c r="G246" s="538" t="s">
        <v>2657</v>
      </c>
    </row>
    <row r="247" spans="2:7" x14ac:dyDescent="0.3">
      <c r="B247" s="539" t="s">
        <v>2658</v>
      </c>
      <c r="C247" s="538"/>
      <c r="D247" s="539" t="s">
        <v>2659</v>
      </c>
      <c r="E247" s="538"/>
      <c r="F247" s="538"/>
      <c r="G247" s="538" t="s">
        <v>2660</v>
      </c>
    </row>
    <row r="248" spans="2:7" x14ac:dyDescent="0.3">
      <c r="B248" s="539" t="s">
        <v>2711</v>
      </c>
      <c r="C248" s="538"/>
      <c r="D248" s="539" t="s">
        <v>2712</v>
      </c>
      <c r="E248" s="538"/>
      <c r="F248" s="538"/>
      <c r="G248" s="538" t="s">
        <v>2713</v>
      </c>
    </row>
    <row r="249" spans="2:7" x14ac:dyDescent="0.3">
      <c r="B249" s="539" t="s">
        <v>2714</v>
      </c>
      <c r="C249" s="538"/>
      <c r="D249" s="539" t="s">
        <v>2647</v>
      </c>
      <c r="E249" s="538"/>
      <c r="F249" s="538"/>
      <c r="G249" s="538" t="s">
        <v>2715</v>
      </c>
    </row>
    <row r="250" spans="2:7" x14ac:dyDescent="0.3">
      <c r="B250" s="539" t="s">
        <v>2716</v>
      </c>
      <c r="C250" s="538"/>
      <c r="D250" s="539" t="s">
        <v>2717</v>
      </c>
      <c r="E250" s="538"/>
      <c r="F250" s="538"/>
      <c r="G250" s="538" t="s">
        <v>2718</v>
      </c>
    </row>
    <row r="251" spans="2:7" x14ac:dyDescent="0.3">
      <c r="B251" s="539" t="s">
        <v>2719</v>
      </c>
      <c r="C251" s="538"/>
      <c r="D251" s="539" t="s">
        <v>2720</v>
      </c>
      <c r="E251" s="538"/>
      <c r="F251" s="538"/>
      <c r="G251" s="538" t="s">
        <v>2721</v>
      </c>
    </row>
    <row r="252" spans="2:7" x14ac:dyDescent="0.3">
      <c r="B252" s="539" t="s">
        <v>2661</v>
      </c>
      <c r="C252" s="538"/>
      <c r="D252" s="539" t="s">
        <v>2662</v>
      </c>
      <c r="E252" s="538"/>
      <c r="F252" s="538"/>
      <c r="G252" s="538" t="s">
        <v>2663</v>
      </c>
    </row>
    <row r="253" spans="2:7" x14ac:dyDescent="0.3">
      <c r="B253" s="539" t="s">
        <v>2664</v>
      </c>
      <c r="C253" s="538"/>
      <c r="D253" s="539" t="s">
        <v>2647</v>
      </c>
      <c r="E253" s="538"/>
      <c r="F253" s="538"/>
      <c r="G253" s="538" t="s">
        <v>2665</v>
      </c>
    </row>
    <row r="254" spans="2:7" x14ac:dyDescent="0.3">
      <c r="B254" s="539" t="s">
        <v>2674</v>
      </c>
      <c r="C254" s="538"/>
      <c r="D254" s="539" t="s">
        <v>2675</v>
      </c>
      <c r="E254" s="538"/>
      <c r="F254" s="538"/>
      <c r="G254" s="538" t="s">
        <v>2676</v>
      </c>
    </row>
    <row r="255" spans="2:7" x14ac:dyDescent="0.3">
      <c r="B255" s="539" t="s">
        <v>2677</v>
      </c>
      <c r="C255" s="538"/>
      <c r="D255" s="539" t="s">
        <v>2678</v>
      </c>
      <c r="E255" s="538"/>
      <c r="F255" s="538"/>
      <c r="G255" s="538" t="s">
        <v>2679</v>
      </c>
    </row>
    <row r="256" spans="2:7" x14ac:dyDescent="0.3">
      <c r="B256" s="539" t="s">
        <v>3875</v>
      </c>
      <c r="C256" s="538"/>
      <c r="D256" s="539" t="s">
        <v>3876</v>
      </c>
      <c r="E256" s="538"/>
      <c r="F256" s="538"/>
      <c r="G256" s="538" t="s">
        <v>3877</v>
      </c>
    </row>
    <row r="257" spans="2:7" x14ac:dyDescent="0.3">
      <c r="B257" s="539" t="s">
        <v>3878</v>
      </c>
      <c r="C257" s="538"/>
      <c r="D257" s="539" t="s">
        <v>2647</v>
      </c>
      <c r="E257" s="538"/>
      <c r="F257" s="538"/>
      <c r="G257" s="538" t="s">
        <v>3879</v>
      </c>
    </row>
    <row r="258" spans="2:7" x14ac:dyDescent="0.3">
      <c r="B258" s="539" t="s">
        <v>2694</v>
      </c>
      <c r="C258" s="538"/>
      <c r="D258" s="539" t="s">
        <v>2695</v>
      </c>
      <c r="E258" s="538"/>
      <c r="F258" s="538"/>
      <c r="G258" s="538" t="s">
        <v>2696</v>
      </c>
    </row>
    <row r="259" spans="2:7" x14ac:dyDescent="0.3">
      <c r="B259" s="539" t="s">
        <v>2697</v>
      </c>
      <c r="C259" s="538"/>
      <c r="D259" s="539" t="s">
        <v>2647</v>
      </c>
      <c r="E259" s="538"/>
      <c r="F259" s="538"/>
      <c r="G259" s="538" t="s">
        <v>2698</v>
      </c>
    </row>
    <row r="260" spans="2:7" x14ac:dyDescent="0.3">
      <c r="B260" s="539" t="s">
        <v>3880</v>
      </c>
      <c r="C260" s="538"/>
      <c r="D260" s="539" t="s">
        <v>3881</v>
      </c>
      <c r="E260" s="538"/>
      <c r="F260" s="538"/>
      <c r="G260" s="538" t="s">
        <v>3882</v>
      </c>
    </row>
    <row r="261" spans="2:7" x14ac:dyDescent="0.3">
      <c r="B261" s="539" t="s">
        <v>2722</v>
      </c>
      <c r="C261" s="538"/>
      <c r="D261" s="539" t="s">
        <v>2723</v>
      </c>
      <c r="E261" s="538"/>
      <c r="F261" s="538"/>
      <c r="G261" s="538" t="s">
        <v>2724</v>
      </c>
    </row>
    <row r="262" spans="2:7" x14ac:dyDescent="0.3">
      <c r="B262" s="539" t="s">
        <v>2725</v>
      </c>
      <c r="C262" s="538"/>
      <c r="D262" s="539" t="s">
        <v>2726</v>
      </c>
      <c r="E262" s="538"/>
      <c r="F262" s="538"/>
      <c r="G262" s="538" t="s">
        <v>2727</v>
      </c>
    </row>
    <row r="263" spans="2:7" x14ac:dyDescent="0.3">
      <c r="B263" s="539" t="s">
        <v>2728</v>
      </c>
      <c r="C263" s="538"/>
      <c r="D263" s="539" t="s">
        <v>2729</v>
      </c>
      <c r="E263" s="538"/>
      <c r="F263" s="538"/>
      <c r="G263" s="538" t="s">
        <v>2730</v>
      </c>
    </row>
    <row r="264" spans="2:7" x14ac:dyDescent="0.3">
      <c r="B264" s="539" t="s">
        <v>3883</v>
      </c>
      <c r="C264" s="538"/>
      <c r="D264" s="539" t="s">
        <v>3884</v>
      </c>
      <c r="E264" s="538"/>
      <c r="F264" s="538"/>
      <c r="G264" s="538" t="s">
        <v>3885</v>
      </c>
    </row>
    <row r="265" spans="2:7" x14ac:dyDescent="0.3">
      <c r="B265" s="539" t="s">
        <v>3886</v>
      </c>
      <c r="C265" s="538"/>
      <c r="D265" s="539" t="s">
        <v>3887</v>
      </c>
      <c r="E265" s="538"/>
      <c r="F265" s="538"/>
      <c r="G265" s="538" t="s">
        <v>3888</v>
      </c>
    </row>
    <row r="266" spans="2:7" x14ac:dyDescent="0.3">
      <c r="B266" s="539" t="s">
        <v>3889</v>
      </c>
      <c r="C266" s="538"/>
      <c r="D266" s="539" t="s">
        <v>3890</v>
      </c>
      <c r="E266" s="538"/>
      <c r="F266" s="538"/>
      <c r="G266" s="538" t="s">
        <v>3891</v>
      </c>
    </row>
    <row r="267" spans="2:7" x14ac:dyDescent="0.3">
      <c r="B267" s="539" t="s">
        <v>3892</v>
      </c>
      <c r="C267" s="538"/>
      <c r="D267" s="539" t="s">
        <v>3893</v>
      </c>
      <c r="E267" s="538"/>
      <c r="F267" s="538"/>
      <c r="G267" s="538" t="s">
        <v>3894</v>
      </c>
    </row>
    <row r="268" spans="2:7" x14ac:dyDescent="0.3">
      <c r="B268" s="539" t="s">
        <v>2731</v>
      </c>
      <c r="C268" s="538"/>
      <c r="D268" s="539" t="s">
        <v>2647</v>
      </c>
      <c r="E268" s="538"/>
      <c r="F268" s="538"/>
      <c r="G268" s="538" t="s">
        <v>2732</v>
      </c>
    </row>
    <row r="269" spans="2:7" x14ac:dyDescent="0.3">
      <c r="B269" s="539" t="s">
        <v>2736</v>
      </c>
      <c r="C269" s="538"/>
      <c r="D269" s="539" t="s">
        <v>2737</v>
      </c>
      <c r="E269" s="538"/>
      <c r="F269" s="538"/>
      <c r="G269" s="538" t="s">
        <v>2738</v>
      </c>
    </row>
    <row r="270" spans="2:7" x14ac:dyDescent="0.3">
      <c r="B270" s="539" t="s">
        <v>2739</v>
      </c>
      <c r="C270" s="538"/>
      <c r="D270" s="539" t="s">
        <v>2740</v>
      </c>
      <c r="E270" s="538"/>
      <c r="F270" s="538"/>
      <c r="G270" s="538" t="s">
        <v>2741</v>
      </c>
    </row>
    <row r="271" spans="2:7" x14ac:dyDescent="0.3">
      <c r="B271" s="539" t="s">
        <v>3895</v>
      </c>
      <c r="C271" s="538"/>
      <c r="D271" s="539" t="s">
        <v>3896</v>
      </c>
      <c r="E271" s="538"/>
      <c r="F271" s="538"/>
      <c r="G271" s="538" t="s">
        <v>3897</v>
      </c>
    </row>
    <row r="272" spans="2:7" x14ac:dyDescent="0.3">
      <c r="B272" s="539" t="s">
        <v>2742</v>
      </c>
      <c r="C272" s="538"/>
      <c r="D272" s="539" t="s">
        <v>2647</v>
      </c>
      <c r="E272" s="538"/>
      <c r="F272" s="538"/>
      <c r="G272" s="538" t="s">
        <v>2743</v>
      </c>
    </row>
    <row r="273" spans="2:7" x14ac:dyDescent="0.3">
      <c r="B273" s="539" t="s">
        <v>2744</v>
      </c>
      <c r="C273" s="538"/>
      <c r="D273" s="539" t="s">
        <v>2289</v>
      </c>
      <c r="E273" s="538"/>
      <c r="F273" s="538"/>
      <c r="G273" s="538" t="s">
        <v>2745</v>
      </c>
    </row>
    <row r="274" spans="2:7" x14ac:dyDescent="0.3">
      <c r="B274" s="539" t="s">
        <v>3898</v>
      </c>
      <c r="C274" s="538"/>
      <c r="D274" s="539" t="s">
        <v>3899</v>
      </c>
      <c r="E274" s="538"/>
      <c r="F274" s="538"/>
      <c r="G274" s="538" t="s">
        <v>3900</v>
      </c>
    </row>
    <row r="275" spans="2:7" x14ac:dyDescent="0.3">
      <c r="B275" s="539" t="s">
        <v>2475</v>
      </c>
      <c r="C275" s="538"/>
      <c r="D275" s="539" t="s">
        <v>2476</v>
      </c>
      <c r="E275" s="538"/>
      <c r="F275" s="538"/>
      <c r="G275" s="538" t="s">
        <v>2477</v>
      </c>
    </row>
    <row r="276" spans="2:7" x14ac:dyDescent="0.3">
      <c r="B276" s="539" t="s">
        <v>2809</v>
      </c>
      <c r="C276" s="538"/>
      <c r="D276" s="539" t="s">
        <v>2810</v>
      </c>
      <c r="E276" s="538"/>
      <c r="F276" s="538"/>
      <c r="G276" s="538" t="s">
        <v>2811</v>
      </c>
    </row>
    <row r="277" spans="2:7" x14ac:dyDescent="0.3">
      <c r="B277" s="539" t="s">
        <v>2812</v>
      </c>
      <c r="C277" s="538"/>
      <c r="D277" s="539" t="s">
        <v>2813</v>
      </c>
      <c r="E277" s="538"/>
      <c r="F277" s="538"/>
      <c r="G277" s="538" t="s">
        <v>2814</v>
      </c>
    </row>
    <row r="278" spans="2:7" x14ac:dyDescent="0.3">
      <c r="B278" s="539" t="s">
        <v>2815</v>
      </c>
      <c r="C278" s="538"/>
      <c r="D278" s="539" t="s">
        <v>2503</v>
      </c>
      <c r="E278" s="538"/>
      <c r="F278" s="538"/>
      <c r="G278" s="538" t="s">
        <v>2816</v>
      </c>
    </row>
    <row r="279" spans="2:7" x14ac:dyDescent="0.3">
      <c r="B279" s="539" t="s">
        <v>2817</v>
      </c>
      <c r="C279" s="538"/>
      <c r="D279" s="539" t="s">
        <v>2818</v>
      </c>
      <c r="E279" s="538"/>
      <c r="F279" s="538"/>
      <c r="G279" s="538" t="s">
        <v>2819</v>
      </c>
    </row>
    <row r="280" spans="2:7" x14ac:dyDescent="0.3">
      <c r="B280" s="539" t="s">
        <v>2820</v>
      </c>
      <c r="C280" s="538"/>
      <c r="D280" s="539" t="s">
        <v>2821</v>
      </c>
      <c r="E280" s="538"/>
      <c r="F280" s="538"/>
      <c r="G280" s="538" t="s">
        <v>2822</v>
      </c>
    </row>
    <row r="281" spans="2:7" x14ac:dyDescent="0.3">
      <c r="B281" s="539" t="s">
        <v>2496</v>
      </c>
      <c r="C281" s="538"/>
      <c r="D281" s="539" t="s">
        <v>2497</v>
      </c>
      <c r="E281" s="538"/>
      <c r="F281" s="538"/>
      <c r="G281" s="538" t="s">
        <v>2498</v>
      </c>
    </row>
    <row r="282" spans="2:7" x14ac:dyDescent="0.3">
      <c r="B282" s="539" t="s">
        <v>2778</v>
      </c>
      <c r="C282" s="538"/>
      <c r="D282" s="539" t="s">
        <v>2779</v>
      </c>
      <c r="E282" s="538"/>
      <c r="F282" s="538"/>
      <c r="G282" s="538" t="s">
        <v>2780</v>
      </c>
    </row>
    <row r="283" spans="2:7" x14ac:dyDescent="0.3">
      <c r="B283" s="539" t="s">
        <v>2781</v>
      </c>
      <c r="C283" s="538"/>
      <c r="D283" s="539" t="s">
        <v>2782</v>
      </c>
      <c r="E283" s="538"/>
      <c r="F283" s="538"/>
      <c r="G283" s="538" t="s">
        <v>2783</v>
      </c>
    </row>
    <row r="284" spans="2:7" x14ac:dyDescent="0.3">
      <c r="B284" s="539" t="s">
        <v>2784</v>
      </c>
      <c r="C284" s="538"/>
      <c r="D284" s="539" t="s">
        <v>2503</v>
      </c>
      <c r="E284" s="538"/>
      <c r="F284" s="538"/>
      <c r="G284" s="538" t="s">
        <v>2785</v>
      </c>
    </row>
    <row r="285" spans="2:7" x14ac:dyDescent="0.3">
      <c r="B285" s="539" t="s">
        <v>2786</v>
      </c>
      <c r="C285" s="538"/>
      <c r="D285" s="539" t="s">
        <v>2787</v>
      </c>
      <c r="E285" s="538"/>
      <c r="F285" s="538"/>
      <c r="G285" s="538" t="s">
        <v>2788</v>
      </c>
    </row>
    <row r="286" spans="2:7" x14ac:dyDescent="0.3">
      <c r="B286" s="539" t="s">
        <v>2789</v>
      </c>
      <c r="C286" s="538"/>
      <c r="D286" s="539" t="s">
        <v>2790</v>
      </c>
      <c r="E286" s="538"/>
      <c r="F286" s="538"/>
      <c r="G286" s="538" t="s">
        <v>2791</v>
      </c>
    </row>
    <row r="287" spans="2:7" x14ac:dyDescent="0.3">
      <c r="B287" s="539" t="s">
        <v>2792</v>
      </c>
      <c r="C287" s="538"/>
      <c r="D287" s="539" t="s">
        <v>2793</v>
      </c>
      <c r="E287" s="538"/>
      <c r="F287" s="538"/>
      <c r="G287" s="538" t="s">
        <v>2794</v>
      </c>
    </row>
    <row r="288" spans="2:7" x14ac:dyDescent="0.3">
      <c r="B288" s="539" t="s">
        <v>2795</v>
      </c>
      <c r="C288" s="538"/>
      <c r="D288" s="539" t="s">
        <v>2506</v>
      </c>
      <c r="E288" s="538"/>
      <c r="F288" s="538"/>
      <c r="G288" s="538" t="s">
        <v>2796</v>
      </c>
    </row>
    <row r="289" spans="2:7" x14ac:dyDescent="0.3">
      <c r="B289" s="539" t="s">
        <v>2797</v>
      </c>
      <c r="C289" s="538"/>
      <c r="D289" s="539" t="s">
        <v>2798</v>
      </c>
      <c r="E289" s="538"/>
      <c r="F289" s="538"/>
      <c r="G289" s="538" t="s">
        <v>2799</v>
      </c>
    </row>
    <row r="290" spans="2:7" x14ac:dyDescent="0.3">
      <c r="B290" s="539" t="s">
        <v>2576</v>
      </c>
      <c r="C290" s="538"/>
      <c r="D290" s="539" t="s">
        <v>2461</v>
      </c>
      <c r="E290" s="538"/>
      <c r="F290" s="538"/>
      <c r="G290" s="538" t="s">
        <v>2577</v>
      </c>
    </row>
    <row r="291" spans="2:7" x14ac:dyDescent="0.3">
      <c r="B291" s="539" t="s">
        <v>2578</v>
      </c>
      <c r="C291" s="538"/>
      <c r="D291" s="539" t="s">
        <v>2503</v>
      </c>
      <c r="E291" s="538"/>
      <c r="F291" s="538"/>
      <c r="G291" s="538" t="s">
        <v>2579</v>
      </c>
    </row>
    <row r="292" spans="2:7" x14ac:dyDescent="0.3">
      <c r="B292" s="539" t="s">
        <v>2499</v>
      </c>
      <c r="C292" s="538"/>
      <c r="D292" s="539" t="s">
        <v>2500</v>
      </c>
      <c r="E292" s="538"/>
      <c r="F292" s="538"/>
      <c r="G292" s="538" t="s">
        <v>2501</v>
      </c>
    </row>
    <row r="293" spans="2:7" x14ac:dyDescent="0.3">
      <c r="B293" s="539" t="s">
        <v>2502</v>
      </c>
      <c r="C293" s="538"/>
      <c r="D293" s="539" t="s">
        <v>2503</v>
      </c>
      <c r="E293" s="538"/>
      <c r="F293" s="538"/>
      <c r="G293" s="538" t="s">
        <v>2504</v>
      </c>
    </row>
    <row r="294" spans="2:7" x14ac:dyDescent="0.3">
      <c r="B294" s="539" t="s">
        <v>2505</v>
      </c>
      <c r="C294" s="538"/>
      <c r="D294" s="539" t="s">
        <v>2506</v>
      </c>
      <c r="E294" s="538"/>
      <c r="F294" s="538"/>
      <c r="G294" s="538" t="s">
        <v>2507</v>
      </c>
    </row>
    <row r="295" spans="2:7" x14ac:dyDescent="0.3">
      <c r="B295" s="539" t="s">
        <v>2508</v>
      </c>
      <c r="C295" s="538"/>
      <c r="D295" s="539" t="s">
        <v>2509</v>
      </c>
      <c r="E295" s="538"/>
      <c r="F295" s="538"/>
      <c r="G295" s="538" t="s">
        <v>2510</v>
      </c>
    </row>
    <row r="296" spans="2:7" x14ac:dyDescent="0.3">
      <c r="B296" s="539" t="s">
        <v>2534</v>
      </c>
      <c r="C296" s="538"/>
      <c r="D296" s="539" t="s">
        <v>2535</v>
      </c>
      <c r="E296" s="538"/>
      <c r="F296" s="538"/>
      <c r="G296" s="538" t="s">
        <v>2536</v>
      </c>
    </row>
    <row r="297" spans="2:7" x14ac:dyDescent="0.3">
      <c r="B297" s="539" t="s">
        <v>2537</v>
      </c>
      <c r="C297" s="538"/>
      <c r="D297" s="539" t="s">
        <v>2538</v>
      </c>
      <c r="E297" s="538"/>
      <c r="F297" s="538"/>
      <c r="G297" s="538" t="s">
        <v>2539</v>
      </c>
    </row>
    <row r="298" spans="2:7" x14ac:dyDescent="0.3">
      <c r="B298" s="539" t="s">
        <v>2540</v>
      </c>
      <c r="C298" s="538"/>
      <c r="D298" s="539" t="s">
        <v>2541</v>
      </c>
      <c r="E298" s="538"/>
      <c r="F298" s="538"/>
      <c r="G298" s="538" t="s">
        <v>2542</v>
      </c>
    </row>
    <row r="299" spans="2:7" x14ac:dyDescent="0.3">
      <c r="B299" s="539" t="s">
        <v>2543</v>
      </c>
      <c r="C299" s="538"/>
      <c r="D299" s="539" t="s">
        <v>2544</v>
      </c>
      <c r="E299" s="538"/>
      <c r="F299" s="538"/>
      <c r="G299" s="538" t="s">
        <v>2545</v>
      </c>
    </row>
    <row r="300" spans="2:7" x14ac:dyDescent="0.3">
      <c r="B300" s="539" t="s">
        <v>2746</v>
      </c>
      <c r="C300" s="538"/>
      <c r="D300" s="539" t="s">
        <v>2747</v>
      </c>
      <c r="E300" s="538"/>
      <c r="F300" s="538"/>
      <c r="G300" s="538" t="s">
        <v>2748</v>
      </c>
    </row>
    <row r="301" spans="2:7" x14ac:dyDescent="0.3">
      <c r="B301" s="539" t="s">
        <v>2749</v>
      </c>
      <c r="C301" s="538"/>
      <c r="D301" s="539" t="s">
        <v>2750</v>
      </c>
      <c r="E301" s="538"/>
      <c r="F301" s="538"/>
      <c r="G301" s="538" t="s">
        <v>2751</v>
      </c>
    </row>
    <row r="302" spans="2:7" x14ac:dyDescent="0.3">
      <c r="B302" s="539" t="s">
        <v>2752</v>
      </c>
      <c r="C302" s="538"/>
      <c r="D302" s="539" t="s">
        <v>2753</v>
      </c>
      <c r="E302" s="538"/>
      <c r="F302" s="538"/>
      <c r="G302" s="538" t="s">
        <v>2754</v>
      </c>
    </row>
    <row r="303" spans="2:7" x14ac:dyDescent="0.3">
      <c r="B303" s="539" t="s">
        <v>2755</v>
      </c>
      <c r="C303" s="538"/>
      <c r="D303" s="539" t="s">
        <v>2756</v>
      </c>
      <c r="E303" s="538"/>
      <c r="F303" s="538"/>
      <c r="G303" s="538" t="s">
        <v>2757</v>
      </c>
    </row>
    <row r="304" spans="2:7" x14ac:dyDescent="0.3">
      <c r="B304" s="539" t="s">
        <v>2758</v>
      </c>
      <c r="C304" s="538"/>
      <c r="D304" s="539" t="s">
        <v>2759</v>
      </c>
      <c r="E304" s="538"/>
      <c r="F304" s="538"/>
      <c r="G304" s="538" t="s">
        <v>2760</v>
      </c>
    </row>
    <row r="305" spans="2:7" x14ac:dyDescent="0.3">
      <c r="B305" s="539" t="s">
        <v>2761</v>
      </c>
      <c r="C305" s="538"/>
      <c r="D305" s="539" t="s">
        <v>2762</v>
      </c>
      <c r="E305" s="538"/>
      <c r="F305" s="538"/>
      <c r="G305" s="538" t="s">
        <v>2763</v>
      </c>
    </row>
    <row r="306" spans="2:7" x14ac:dyDescent="0.3">
      <c r="B306" s="539" t="s">
        <v>2580</v>
      </c>
      <c r="C306" s="538"/>
      <c r="D306" s="539" t="s">
        <v>2581</v>
      </c>
      <c r="E306" s="538"/>
      <c r="F306" s="538"/>
      <c r="G306" s="538" t="s">
        <v>2582</v>
      </c>
    </row>
    <row r="307" spans="2:7" x14ac:dyDescent="0.3">
      <c r="B307" s="539" t="s">
        <v>2583</v>
      </c>
      <c r="C307" s="538"/>
      <c r="D307" s="539" t="s">
        <v>2584</v>
      </c>
      <c r="E307" s="538"/>
      <c r="F307" s="538"/>
      <c r="G307" s="538" t="s">
        <v>2585</v>
      </c>
    </row>
    <row r="308" spans="2:7" x14ac:dyDescent="0.3">
      <c r="B308" s="539" t="s">
        <v>2586</v>
      </c>
      <c r="C308" s="538"/>
      <c r="D308" s="539" t="s">
        <v>2587</v>
      </c>
      <c r="E308" s="538"/>
      <c r="F308" s="538"/>
      <c r="G308" s="538" t="s">
        <v>2588</v>
      </c>
    </row>
    <row r="309" spans="2:7" x14ac:dyDescent="0.3">
      <c r="B309" s="539" t="s">
        <v>2589</v>
      </c>
      <c r="C309" s="538"/>
      <c r="D309" s="539" t="s">
        <v>2590</v>
      </c>
      <c r="E309" s="538"/>
      <c r="F309" s="538"/>
      <c r="G309" s="538" t="s">
        <v>2591</v>
      </c>
    </row>
    <row r="310" spans="2:7" x14ac:dyDescent="0.3">
      <c r="B310" s="539" t="s">
        <v>2806</v>
      </c>
      <c r="C310" s="538"/>
      <c r="D310" s="539" t="s">
        <v>2807</v>
      </c>
      <c r="E310" s="538"/>
      <c r="F310" s="538"/>
      <c r="G310" s="538" t="s">
        <v>2808</v>
      </c>
    </row>
    <row r="311" spans="2:7" x14ac:dyDescent="0.3">
      <c r="B311" s="539" t="s">
        <v>2628</v>
      </c>
      <c r="C311" s="538"/>
      <c r="D311" s="539" t="s">
        <v>2629</v>
      </c>
      <c r="E311" s="538"/>
      <c r="F311" s="538"/>
      <c r="G311" s="538" t="s">
        <v>2630</v>
      </c>
    </row>
    <row r="312" spans="2:7" x14ac:dyDescent="0.3">
      <c r="B312" s="539" t="s">
        <v>2649</v>
      </c>
      <c r="C312" s="538"/>
      <c r="D312" s="539" t="s">
        <v>2650</v>
      </c>
      <c r="E312" s="538"/>
      <c r="F312" s="538"/>
      <c r="G312" s="538" t="s">
        <v>2651</v>
      </c>
    </row>
    <row r="313" spans="2:7" x14ac:dyDescent="0.3">
      <c r="B313" s="539" t="s">
        <v>2652</v>
      </c>
      <c r="C313" s="538"/>
      <c r="D313" s="539" t="s">
        <v>2653</v>
      </c>
      <c r="E313" s="538"/>
      <c r="F313" s="538"/>
      <c r="G313" s="538" t="s">
        <v>2654</v>
      </c>
    </row>
    <row r="314" spans="2:7" x14ac:dyDescent="0.3">
      <c r="B314" s="539" t="s">
        <v>2840</v>
      </c>
      <c r="C314" s="538"/>
      <c r="D314" s="539" t="s">
        <v>2841</v>
      </c>
      <c r="E314" s="538"/>
      <c r="F314" s="538"/>
      <c r="G314" s="538" t="s">
        <v>2842</v>
      </c>
    </row>
    <row r="315" spans="2:7" x14ac:dyDescent="0.3">
      <c r="B315" s="539" t="s">
        <v>2843</v>
      </c>
      <c r="C315" s="538"/>
      <c r="D315" s="539" t="s">
        <v>2844</v>
      </c>
      <c r="E315" s="538"/>
      <c r="F315" s="538"/>
      <c r="G315" s="538" t="s">
        <v>2845</v>
      </c>
    </row>
    <row r="316" spans="2:7" x14ac:dyDescent="0.3">
      <c r="B316" s="539" t="s">
        <v>2846</v>
      </c>
      <c r="C316" s="538"/>
      <c r="D316" s="539" t="s">
        <v>2847</v>
      </c>
      <c r="E316" s="538"/>
      <c r="F316" s="538"/>
      <c r="G316" s="538" t="s">
        <v>2848</v>
      </c>
    </row>
    <row r="317" spans="2:7" x14ac:dyDescent="0.3">
      <c r="B317" s="539" t="s">
        <v>2849</v>
      </c>
      <c r="C317" s="538"/>
      <c r="D317" s="539" t="s">
        <v>2850</v>
      </c>
      <c r="E317" s="538"/>
      <c r="F317" s="538"/>
      <c r="G317" s="538" t="s">
        <v>2851</v>
      </c>
    </row>
    <row r="318" spans="2:7" x14ac:dyDescent="0.3">
      <c r="B318" s="539" t="s">
        <v>2852</v>
      </c>
      <c r="C318" s="538"/>
      <c r="D318" s="539" t="s">
        <v>2853</v>
      </c>
      <c r="E318" s="538"/>
      <c r="F318" s="538"/>
      <c r="G318" s="538" t="s">
        <v>2854</v>
      </c>
    </row>
    <row r="319" spans="2:7" x14ac:dyDescent="0.3">
      <c r="B319" s="539" t="s">
        <v>2764</v>
      </c>
      <c r="C319" s="538"/>
      <c r="D319" s="539" t="s">
        <v>2765</v>
      </c>
      <c r="E319" s="538"/>
      <c r="F319" s="538"/>
      <c r="G319" s="538" t="s">
        <v>2766</v>
      </c>
    </row>
    <row r="320" spans="2:7" x14ac:dyDescent="0.3">
      <c r="B320" s="539" t="s">
        <v>2767</v>
      </c>
      <c r="C320" s="538"/>
      <c r="D320" s="539" t="s">
        <v>2768</v>
      </c>
      <c r="E320" s="538"/>
      <c r="F320" s="538"/>
      <c r="G320" s="538" t="s">
        <v>2769</v>
      </c>
    </row>
    <row r="321" spans="2:7" x14ac:dyDescent="0.3">
      <c r="B321" s="539" t="s">
        <v>2770</v>
      </c>
      <c r="C321" s="538"/>
      <c r="D321" s="539" t="s">
        <v>2506</v>
      </c>
      <c r="E321" s="538"/>
      <c r="F321" s="538"/>
      <c r="G321" s="538" t="s">
        <v>2771</v>
      </c>
    </row>
    <row r="322" spans="2:7" x14ac:dyDescent="0.3">
      <c r="B322" s="539" t="s">
        <v>2772</v>
      </c>
      <c r="C322" s="538"/>
      <c r="D322" s="539" t="s">
        <v>2773</v>
      </c>
      <c r="E322" s="538"/>
      <c r="F322" s="538"/>
      <c r="G322" s="538" t="s">
        <v>2774</v>
      </c>
    </row>
    <row r="323" spans="2:7" x14ac:dyDescent="0.3">
      <c r="B323" s="539" t="s">
        <v>2775</v>
      </c>
      <c r="C323" s="538"/>
      <c r="D323" s="539" t="s">
        <v>2776</v>
      </c>
      <c r="E323" s="538"/>
      <c r="F323" s="538"/>
      <c r="G323" s="538" t="s">
        <v>2777</v>
      </c>
    </row>
    <row r="324" spans="2:7" x14ac:dyDescent="0.3">
      <c r="B324" s="539" t="s">
        <v>2800</v>
      </c>
      <c r="C324" s="538"/>
      <c r="D324" s="539" t="s">
        <v>2801</v>
      </c>
      <c r="E324" s="538"/>
      <c r="F324" s="538"/>
      <c r="G324" s="538" t="s">
        <v>2802</v>
      </c>
    </row>
    <row r="325" spans="2:7" x14ac:dyDescent="0.3">
      <c r="B325" s="539" t="s">
        <v>2803</v>
      </c>
      <c r="C325" s="538"/>
      <c r="D325" s="539" t="s">
        <v>2804</v>
      </c>
      <c r="E325" s="538"/>
      <c r="F325" s="538"/>
      <c r="G325" s="538" t="s">
        <v>2805</v>
      </c>
    </row>
    <row r="326" spans="2:7" x14ac:dyDescent="0.3">
      <c r="B326" s="539" t="s">
        <v>2855</v>
      </c>
      <c r="C326" s="538"/>
      <c r="D326" s="539" t="s">
        <v>2856</v>
      </c>
      <c r="E326" s="538"/>
      <c r="F326" s="538"/>
      <c r="G326" s="538" t="s">
        <v>2857</v>
      </c>
    </row>
    <row r="327" spans="2:7" x14ac:dyDescent="0.3">
      <c r="B327" s="539" t="s">
        <v>2858</v>
      </c>
      <c r="C327" s="538"/>
      <c r="D327" s="539" t="s">
        <v>2859</v>
      </c>
      <c r="E327" s="538"/>
      <c r="F327" s="538"/>
      <c r="G327" s="538" t="s">
        <v>2860</v>
      </c>
    </row>
    <row r="328" spans="2:7" x14ac:dyDescent="0.3">
      <c r="B328" s="539" t="s">
        <v>2688</v>
      </c>
      <c r="C328" s="538"/>
      <c r="D328" s="539" t="s">
        <v>2689</v>
      </c>
      <c r="E328" s="538"/>
      <c r="F328" s="538"/>
      <c r="G328" s="538" t="s">
        <v>2690</v>
      </c>
    </row>
    <row r="329" spans="2:7" x14ac:dyDescent="0.3">
      <c r="B329" s="539" t="s">
        <v>2691</v>
      </c>
      <c r="C329" s="538"/>
      <c r="D329" s="539" t="s">
        <v>2692</v>
      </c>
      <c r="E329" s="538"/>
      <c r="F329" s="538"/>
      <c r="G329" s="538" t="s">
        <v>2693</v>
      </c>
    </row>
    <row r="330" spans="2:7" x14ac:dyDescent="0.3">
      <c r="B330" s="539" t="s">
        <v>2733</v>
      </c>
      <c r="C330" s="538"/>
      <c r="D330" s="539" t="s">
        <v>2734</v>
      </c>
      <c r="E330" s="538"/>
      <c r="F330" s="538"/>
      <c r="G330" s="538" t="s">
        <v>2735</v>
      </c>
    </row>
    <row r="331" spans="2:7" x14ac:dyDescent="0.3">
      <c r="B331" s="539" t="s">
        <v>2666</v>
      </c>
      <c r="C331" s="538"/>
      <c r="D331" s="539" t="s">
        <v>2667</v>
      </c>
      <c r="E331" s="538"/>
      <c r="F331" s="538"/>
      <c r="G331" s="538" t="s">
        <v>2668</v>
      </c>
    </row>
    <row r="332" spans="2:7" x14ac:dyDescent="0.3">
      <c r="B332" s="539" t="s">
        <v>2669</v>
      </c>
      <c r="C332" s="538"/>
      <c r="D332" s="539" t="s">
        <v>2670</v>
      </c>
      <c r="E332" s="538"/>
      <c r="F332" s="538"/>
      <c r="G332" s="538" t="s">
        <v>2671</v>
      </c>
    </row>
    <row r="333" spans="2:7" x14ac:dyDescent="0.3">
      <c r="B333" s="539" t="s">
        <v>2699</v>
      </c>
      <c r="C333" s="538"/>
      <c r="D333" s="539" t="s">
        <v>2700</v>
      </c>
      <c r="E333" s="538"/>
      <c r="F333" s="538"/>
      <c r="G333" s="538" t="s">
        <v>2701</v>
      </c>
    </row>
    <row r="334" spans="2:7" x14ac:dyDescent="0.3">
      <c r="B334" s="539" t="s">
        <v>2861</v>
      </c>
      <c r="C334" s="538"/>
      <c r="D334" s="539" t="s">
        <v>2647</v>
      </c>
      <c r="E334" s="538"/>
      <c r="F334" s="538"/>
      <c r="G334" s="538" t="s">
        <v>2862</v>
      </c>
    </row>
    <row r="335" spans="2:7" x14ac:dyDescent="0.3">
      <c r="B335" s="539" t="s">
        <v>2823</v>
      </c>
      <c r="C335" s="538"/>
      <c r="D335" s="539" t="s">
        <v>2824</v>
      </c>
      <c r="E335" s="538"/>
      <c r="F335" s="538"/>
      <c r="G335" s="538" t="s">
        <v>2825</v>
      </c>
    </row>
    <row r="336" spans="2:7" x14ac:dyDescent="0.3">
      <c r="B336" s="539" t="s">
        <v>2826</v>
      </c>
      <c r="C336" s="538"/>
      <c r="D336" s="539" t="s">
        <v>2827</v>
      </c>
      <c r="E336" s="538"/>
      <c r="F336" s="538"/>
      <c r="G336" s="538" t="s">
        <v>2828</v>
      </c>
    </row>
    <row r="337" spans="2:7" x14ac:dyDescent="0.3">
      <c r="B337" s="539" t="s">
        <v>2829</v>
      </c>
      <c r="C337" s="538"/>
      <c r="D337" s="539" t="s">
        <v>2830</v>
      </c>
      <c r="E337" s="538"/>
      <c r="F337" s="538"/>
      <c r="G337" s="538" t="s">
        <v>2831</v>
      </c>
    </row>
    <row r="338" spans="2:7" x14ac:dyDescent="0.3">
      <c r="B338" s="539" t="s">
        <v>2832</v>
      </c>
      <c r="C338" s="538"/>
      <c r="D338" s="539" t="s">
        <v>2833</v>
      </c>
      <c r="E338" s="538"/>
      <c r="F338" s="538"/>
      <c r="G338" s="538" t="s">
        <v>2834</v>
      </c>
    </row>
    <row r="339" spans="2:7" x14ac:dyDescent="0.3">
      <c r="B339" s="539" t="s">
        <v>2835</v>
      </c>
      <c r="C339" s="538"/>
      <c r="D339" s="539" t="s">
        <v>2506</v>
      </c>
      <c r="E339" s="538"/>
      <c r="F339" s="538"/>
      <c r="G339" s="538" t="s">
        <v>2836</v>
      </c>
    </row>
    <row r="340" spans="2:7" x14ac:dyDescent="0.3">
      <c r="B340" s="539" t="s">
        <v>2837</v>
      </c>
      <c r="C340" s="538"/>
      <c r="D340" s="539" t="s">
        <v>2838</v>
      </c>
      <c r="E340" s="538"/>
      <c r="F340" s="538"/>
      <c r="G340" s="538" t="s">
        <v>2839</v>
      </c>
    </row>
    <row r="341" spans="2:7" x14ac:dyDescent="0.3">
      <c r="B341" s="539" t="s">
        <v>2863</v>
      </c>
      <c r="C341" s="538"/>
      <c r="D341" s="539" t="s">
        <v>2864</v>
      </c>
      <c r="E341" s="538"/>
      <c r="F341" s="538"/>
      <c r="G341" s="538" t="s">
        <v>2865</v>
      </c>
    </row>
    <row r="342" spans="2:7" x14ac:dyDescent="0.3">
      <c r="B342" s="539" t="s">
        <v>2866</v>
      </c>
      <c r="C342" s="538"/>
      <c r="D342" s="539" t="s">
        <v>2647</v>
      </c>
      <c r="E342" s="538"/>
      <c r="F342" s="538"/>
      <c r="G342" s="538" t="s">
        <v>2867</v>
      </c>
    </row>
  </sheetData>
  <dataValidations count="1">
    <dataValidation type="custom" allowBlank="1" showInputMessage="1" showErrorMessage="1" errorTitle="X-Author for Excel" error="Id and Lookup fields are not editable." promptTitle="X-Author for Excel" sqref="G6:G28 G34:G56 G61:G88 G94:G165 G172:G342" xr:uid="{00000000-0002-0000-0800-000000000000}">
      <formula1>""</formula1>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428</vt:i4>
      </vt:variant>
    </vt:vector>
  </HeadingPairs>
  <TitlesOfParts>
    <vt:vector size="435" baseType="lpstr">
      <vt:lpstr>Overview - Section A</vt:lpstr>
      <vt:lpstr>Impact Indicators - Section B</vt:lpstr>
      <vt:lpstr>Outcome Indicators - Section C</vt:lpstr>
      <vt:lpstr>Coverage Indicators - Section D</vt:lpstr>
      <vt:lpstr> Disaggregation - Section E</vt:lpstr>
      <vt:lpstr>WPTM - Section F</vt:lpstr>
      <vt:lpstr>Print View</vt:lpstr>
      <vt:lpstr>_00007c01_2979_435a_943c_b31d5f171b5b</vt:lpstr>
      <vt:lpstr>_01081e45_adce_48af_b85f_7f0b67cb1faa</vt:lpstr>
      <vt:lpstr>_014af77a_8bcb_4d0c_beeb_a3d72f1332b5</vt:lpstr>
      <vt:lpstr>_01cccfef_5573_4d36_b9d3_e32bd9199c70</vt:lpstr>
      <vt:lpstr>_0215c642_4079_4a66_b33f_02948e5b161c</vt:lpstr>
      <vt:lpstr>_0278b5de_0da4_4498_a134_99a2744a9fab</vt:lpstr>
      <vt:lpstr>_033fcd6d_adce_4700_8852_ca583a6bef6b</vt:lpstr>
      <vt:lpstr>_03460dc1_5ceb_4c82_9cde_8ce9e4a019b7</vt:lpstr>
      <vt:lpstr>_044910ef_c2a6_4799_b5db_25eb5cda5570</vt:lpstr>
      <vt:lpstr>_04fb5e9e_e9bc_4faa_a6d8_a8c4e85419b2</vt:lpstr>
      <vt:lpstr>_06a30c86_360f_426e_8e45_34c8bc342561</vt:lpstr>
      <vt:lpstr>_083ac95f_ca7c_4f85_a6d5_67644b6926d3</vt:lpstr>
      <vt:lpstr>_0883281e_e21d_43ef_9187_230346f845f9</vt:lpstr>
      <vt:lpstr>_0aee399a_9776_4eaa_972f_b8dcf296ae2a</vt:lpstr>
      <vt:lpstr>_0b2e0174_8781_49e9_95eb_b134362328c0</vt:lpstr>
      <vt:lpstr>_0beac2ba_bbbb_431d_8bce_14dbf66bdf78</vt:lpstr>
      <vt:lpstr>_0c4ccd3c_f7d7_4e9d_9482_1c0c40aa9b88</vt:lpstr>
      <vt:lpstr>_0c768466_fe8f_4b21_9004_5e0f2a3cd930</vt:lpstr>
      <vt:lpstr>_0c774a1c_7efb_4321_a634_6fa015b1adb5</vt:lpstr>
      <vt:lpstr>_0cdb72c3_6724_4a77_bc28_1011a00b051b</vt:lpstr>
      <vt:lpstr>_0d05643b_4cb7_4837_bcd9_f884243e61fc</vt:lpstr>
      <vt:lpstr>_0dc96169_1e4e_4b6f_8f38_6c1e88134dc4</vt:lpstr>
      <vt:lpstr>_0e92d797_7758_4e31_bbef_7ad47935546a</vt:lpstr>
      <vt:lpstr>_0fdd94bf_72a7_4d6c_9b9e_1bd4732717bd</vt:lpstr>
      <vt:lpstr>_10653d8b_f9c7_483c_8121_cb87b830a0e0</vt:lpstr>
      <vt:lpstr>_1250b2bc_334d_4908_a7ab_a61ca175ec52</vt:lpstr>
      <vt:lpstr>_133a33a4_ef56_4597_81f3_93ace16e6e1a</vt:lpstr>
      <vt:lpstr>_1345e61d_a8fe_4213_85d7_1db0d6d6f5c1</vt:lpstr>
      <vt:lpstr>_1394d6ab_8539_4e64_bb74_c2678e11372d</vt:lpstr>
      <vt:lpstr>_13f5bbc3_a06d_4a3e_b75e_ac6929e1cb91</vt:lpstr>
      <vt:lpstr>_146cf40c_55d8_4bda_84bf_73b101e12ff2</vt:lpstr>
      <vt:lpstr>_15d23191_61cc_42d1_9dac_fbdc3cccac55</vt:lpstr>
      <vt:lpstr>_164e6d09_185f_4eb7_8d48_b40f818dce2a</vt:lpstr>
      <vt:lpstr>_16ab10e1_95cf_415a_b5bd_c9e6b7ec4bdd</vt:lpstr>
      <vt:lpstr>_17f5512d_ec99_4a26_87b1_844196d76728</vt:lpstr>
      <vt:lpstr>_1955075b_5332_4022_9e1d_d8310266160b</vt:lpstr>
      <vt:lpstr>_1994383f_9572_4042_b119_2bbc032af4bf</vt:lpstr>
      <vt:lpstr>_1aa1a76c_dd86_4169_9713_d4769c038cf4</vt:lpstr>
      <vt:lpstr>_1afa72c9_dc27_4c9f_b1ac_7f8bc7410cff</vt:lpstr>
      <vt:lpstr>_1bcbb583_e5a9_4a6b_8584_0d82f680244f</vt:lpstr>
      <vt:lpstr>_1c33fbf8_edba_40f4_9a5f_aed37076391f</vt:lpstr>
      <vt:lpstr>_1c760e84_7860_4647_97d8_05a0ab084c30</vt:lpstr>
      <vt:lpstr>_1cfaffa5_a1e7_40ad_a8cc_cbc751be15bf</vt:lpstr>
      <vt:lpstr>_2090c124_51cf_4362_b6fc_063627fd95ae</vt:lpstr>
      <vt:lpstr>_21546636_20c6_4878_ba5b_6cb3d96028d3</vt:lpstr>
      <vt:lpstr>_21c2f948_bc5c_4886_9146_41e05a0e1a92</vt:lpstr>
      <vt:lpstr>_21e79bef_aeed_4e3b_a2f8_653b27dca3bb</vt:lpstr>
      <vt:lpstr>_22adb6eb_4fd3_4f76_ad8c_920cf66a78d4</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_24a1218b_8da6_427f_a25f_08e741170602</vt:lpstr>
      <vt:lpstr>_24ce621f_5feb_4421_aa7b_30c973952869</vt:lpstr>
      <vt:lpstr>_25903c5a_79da_48aa_a73a_0efa3fa709b3</vt:lpstr>
      <vt:lpstr>_25c4f9c3_a465_4509_8e2f_b4c3afc12d62</vt:lpstr>
      <vt:lpstr>_262ef686_1dea_4059_ba6d_c1e300c6c435</vt:lpstr>
      <vt:lpstr>_26874af8_f15f_4555_b6ba_d39eb5bc132c</vt:lpstr>
      <vt:lpstr>_27ac2a1e_d077_4df3_924a_c13fa7c47b76</vt:lpstr>
      <vt:lpstr>_295f3441_adc3_4dc5_8a9e_67266d697395</vt:lpstr>
      <vt:lpstr>_29998246_c49d_4a02_a3ff_a8ff4f07132b</vt:lpstr>
      <vt:lpstr>_29de1210_4fea_46a8_ac63_eb3a3734b209</vt:lpstr>
      <vt:lpstr>_2d8e48b5_25c6_4b04_8f1a_564a145ea078</vt:lpstr>
      <vt:lpstr>_2e4bbd74_8ddb_4b98_a759_b7bb03582544</vt:lpstr>
      <vt:lpstr>_2e6172bc_61e2_4e93_bd1a_e1e9685fac55</vt:lpstr>
      <vt:lpstr>_2e71836a_5af1_416c_932b_00631550138c</vt:lpstr>
      <vt:lpstr>_2ef5dfde_8ec5_4b0f_b79e_1e3da16c9079</vt:lpstr>
      <vt:lpstr>_2f2a0b99_3fdf_410a_996c_1bf1963ca49a</vt:lpstr>
      <vt:lpstr>_2f3ad0eb_89be_486f_b0f9_326c0900c0b2</vt:lpstr>
      <vt:lpstr>_2f45bda0_c1e3_4f06_9819_54a7af09b9af</vt:lpstr>
      <vt:lpstr>_2f779270_bafb_4509_b7c1_f9f5a5f6b50c</vt:lpstr>
      <vt:lpstr>_2f925802_ee4b_4280_9422_3a4a9db137c8</vt:lpstr>
      <vt:lpstr>_304a4b38_aadb_465f_bec4_ede79462324a</vt:lpstr>
      <vt:lpstr>_30572134_8290_4750_a680_dd1dbf9fbe17</vt:lpstr>
      <vt:lpstr>_309cb4e6_0866_4b59_9ad8_dce9deb459a4</vt:lpstr>
      <vt:lpstr>_30bf1a46_c9f4_4bc4_a488_fcb146f7c5d6</vt:lpstr>
      <vt:lpstr>_3105ccf5_9cc6_4704_bb83_1b42895f7a2a</vt:lpstr>
      <vt:lpstr>_31306633_9f79_4bea_ab54_3276e33671ea</vt:lpstr>
      <vt:lpstr>_31abdfc0_7b3f_4421_9bb3_3010b64c33c6</vt:lpstr>
      <vt:lpstr>_3238a208_5e05_4a0e_9110_b90eb2e2035c</vt:lpstr>
      <vt:lpstr>_32cc9015_aa43_492e_931d_d4dc3bcbbefd</vt:lpstr>
      <vt:lpstr>_33898a8c_e55b_4fb6_a523_fc8d172930cd</vt:lpstr>
      <vt:lpstr>_339d96ff_1502_408b_8b62_a0d2a6d2aa31</vt:lpstr>
      <vt:lpstr>_33f94c69_7ad0_42e4_ae97_cd43ab2f6fb1</vt:lpstr>
      <vt:lpstr>_348d7ad1_5d7e_4486_ac01_56c0581ccbc1</vt:lpstr>
      <vt:lpstr>_359b0f72_ed0e_44ca_a640_07ddf6593469</vt:lpstr>
      <vt:lpstr>_35d1b49a_9719_423f_baf2_fde871e1bd58</vt:lpstr>
      <vt:lpstr>_36760ff8_71ac_4804_83a7_bece45c85ebb</vt:lpstr>
      <vt:lpstr>_36c48884_8351_429d_866b_c7cb8ec9bdfb</vt:lpstr>
      <vt:lpstr>_371cdad7_8a1d_4efb_ad1c_7daa9c679b92</vt:lpstr>
      <vt:lpstr>_3753db18_a6c5_4659_9a7b_6f3e612294c8</vt:lpstr>
      <vt:lpstr>_388e9f7b_b253_414f_b074_2b51db867bec</vt:lpstr>
      <vt:lpstr>_39a29aee_c688_45a7_bf75_d4fdea1e1f05</vt:lpstr>
      <vt:lpstr>_3a54c0cb_5d61_44ab_9f5f_59c0b83c7017</vt:lpstr>
      <vt:lpstr>_3a87c5f7_0769_4a3a_a3e3_82a4b0341068</vt:lpstr>
      <vt:lpstr>_3ac2d71f_457f_4bec_9c96_ed3c5468dc62</vt:lpstr>
      <vt:lpstr>_3bcdfaf5_b271_49d0_bd36_4a3396322792</vt:lpstr>
      <vt:lpstr>_3c2344d6_25d2_47b1_b174_e16f09cd5031</vt:lpstr>
      <vt:lpstr>_3c45532e_4503_44c3_aed1_88e3c7145bca</vt:lpstr>
      <vt:lpstr>_3c670222_be49_48d4_a6da_55d70e83d153</vt:lpstr>
      <vt:lpstr>_3cbab3c7_79c5_457b_a777_5ff23aa24dc5</vt:lpstr>
      <vt:lpstr>_3d3c76b6_9fcf_4cb5_b2a3_ba632337362e</vt:lpstr>
      <vt:lpstr>_3e588f48_5b47_4e13_ab21_55c135645d97</vt:lpstr>
      <vt:lpstr>_3f450a54_eabe_42be_b6a5_18c086a5d786</vt:lpstr>
      <vt:lpstr>_3fd30741_73e2_456a_bde5_e2500a98fec9</vt:lpstr>
      <vt:lpstr>_409e0507_5c6e_42a7_97a3_5bf4525a615d</vt:lpstr>
      <vt:lpstr>_41035b85_dee5_4987_975b_e8a43c433c05</vt:lpstr>
      <vt:lpstr>_4266c6da_54ca_4a1a_a567_1b51c0445aba</vt:lpstr>
      <vt:lpstr>_4328025e_31a9_4656_9da6_43a7b71a143c</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_49c180e4_6756_4b15_9899_7d02a2376717</vt:lpstr>
      <vt:lpstr>_4b36df75_ea3b_4116_b8ac_4a66abe762ad</vt:lpstr>
      <vt:lpstr>_4b7bb144_c4f2_43ec_aa53_4cd0ce38b239</vt:lpstr>
      <vt:lpstr>_4c1ee9f0_1d73_4ecb_9583_fc4a01748218</vt:lpstr>
      <vt:lpstr>_4cc22988_4307_4a30_889f_ad684342da5b</vt:lpstr>
      <vt:lpstr>_4db5cf38_f801_4806_bf2c_599132967e52</vt:lpstr>
      <vt:lpstr>_4e0083d7_1d55_466c_9f41_d6713c9418d1</vt:lpstr>
      <vt:lpstr>_4e19bdb4_f1db_430a_8d94_3347cb8b771a</vt:lpstr>
      <vt:lpstr>_4e28d14a_809b_451a_94f7_5adb1a78a192</vt:lpstr>
      <vt:lpstr>_4e3ce3cc_8312_431b_a087_d993964fb260</vt:lpstr>
      <vt:lpstr>_4e82750a_5fea_44c6_80cf_72f682152f92</vt:lpstr>
      <vt:lpstr>_4e9531b5_28be_4af4_97f1_0b341b6f101f</vt:lpstr>
      <vt:lpstr>_4ede0df7_bdae_485c_a6aa_cd381b32466f</vt:lpstr>
      <vt:lpstr>_4f36af19_06bf_4c59_990d_586822b3d259</vt:lpstr>
      <vt:lpstr>_4fbef69a_89a1_4fe0_a0d5_f835ba38ab8d</vt:lpstr>
      <vt:lpstr>_5150ea96_8ae4_47fe_90fa_c78607579ac6</vt:lpstr>
      <vt:lpstr>_52ac63ca_c44a_489a_9f24_e18fba91d188</vt:lpstr>
      <vt:lpstr>_52d6fc62_59f3_4757_a084_a8aeafb48d9b</vt:lpstr>
      <vt:lpstr>_52e25930_749e_4fb9_9981_801295985e63</vt:lpstr>
      <vt:lpstr>_53066892_24de_428a_ae98_ea86638a4c62</vt:lpstr>
      <vt:lpstr>_5331edcb_fca7_45d7_a23a_6b96b2dcf1d6</vt:lpstr>
      <vt:lpstr>_53d2ad41_b4cf_4891_8bce_8b891c472938</vt:lpstr>
      <vt:lpstr>_5486feae_3dbd_4704_9f21_63bc76d59ea7</vt:lpstr>
      <vt:lpstr>_56054dfa_b687_4a06_b8be_e876776b18ab</vt:lpstr>
      <vt:lpstr>_564b0f85_8e08_4b67_8536_37f9c9c896e7</vt:lpstr>
      <vt:lpstr>_56da96a7_1152_4bb6_bd71_accf9a770c27</vt:lpstr>
      <vt:lpstr>_572e42ad_37ba_41a9_bff2_b341932489fa</vt:lpstr>
      <vt:lpstr>_5a7e1224_2b52_4c95_914c_45c3e9df5235</vt:lpstr>
      <vt:lpstr>_5ad0234d_a1bc_4ff2_bb3e_48d3fd8081e6</vt:lpstr>
      <vt:lpstr>_5bbf0674_0b9d_43ea_a331_02264f85850a</vt:lpstr>
      <vt:lpstr>_5bdd240d_fc66_4b36_8d87_3013bbac9fbc</vt:lpstr>
      <vt:lpstr>_5dae1918_b6e8_4171_bf05_89160975fe45</vt:lpstr>
      <vt:lpstr>_5f68ec29_18be_452f_b553_c2120d23bdfe</vt:lpstr>
      <vt:lpstr>_6017e447_f4b2_4605_8be3_67be82447dcf</vt:lpstr>
      <vt:lpstr>_60cca16c_2bbf_4012_b9ed_84b4cc4c6513</vt:lpstr>
      <vt:lpstr>_61c42b61_a23b_460c_9fdd_58185d142d07</vt:lpstr>
      <vt:lpstr>_62fc5abc_c22f_4886_8298_ae4140ce6a16</vt:lpstr>
      <vt:lpstr>_63de57f1_547d_4bd8_8c72_4f7979df3206</vt:lpstr>
      <vt:lpstr>_651c1cff_29dc_4f61_8994_ff4aa592187f</vt:lpstr>
      <vt:lpstr>_654bca83_10b5_4fb3_962f_80e82dfc63ce</vt:lpstr>
      <vt:lpstr>_6610fb82_a604_47fc_8eb9_548299e9c8fb</vt:lpstr>
      <vt:lpstr>_66d474de_58df_4c88_bfd9_511496d516be</vt:lpstr>
      <vt:lpstr>_6733fbfe_4df9_4e66_8b9b_7fe8653140dd</vt:lpstr>
      <vt:lpstr>_67426f35_eba5_4cbf_82e0_1e55f686e9e8</vt:lpstr>
      <vt:lpstr>_67a10f59_b65a_49f9_bf47_1cde6ca7b114</vt:lpstr>
      <vt:lpstr>_6834aec6_db58_4138_a983_eb16ae5d5835</vt:lpstr>
      <vt:lpstr>_6a3dda26_b269_4afa_8b05_c602a881a167</vt:lpstr>
      <vt:lpstr>_6a75cc5f_3b0c_4580_bb35_63aef5086a2f</vt:lpstr>
      <vt:lpstr>_6b025dcb_afb5_4f12_840b_7ce35dbebad6</vt:lpstr>
      <vt:lpstr>_6b293db8_2064_47cb_abbc_3f4c6d0caeda</vt:lpstr>
      <vt:lpstr>_6c5acfc4_0afe_486a_9037_e9952e727972</vt:lpstr>
      <vt:lpstr>_6e6943dc_a39b_4021_932f_cfd2e12ee608</vt:lpstr>
      <vt:lpstr>_6f41a97e_60db_4ff9_9cb8_8489c1984cb4</vt:lpstr>
      <vt:lpstr>_6f7ec15b_c268_485e_b0b1_4f72a84c4bc6</vt:lpstr>
      <vt:lpstr>_6ff4c300_9d0f_468c_84b1_facc6ed1cba6</vt:lpstr>
      <vt:lpstr>_703f5ae6_20b0_41d5_8526_4d9f1e8e876a</vt:lpstr>
      <vt:lpstr>_71b6afba_85be_4c4b_9b19_636242058b4f</vt:lpstr>
      <vt:lpstr>_71d3d18c_a24f_4ddf_9c67_f081e3a66669</vt:lpstr>
      <vt:lpstr>_7229c5f0_1cfd_41e2_b5fe_a739cdd4cb93</vt:lpstr>
      <vt:lpstr>_73b8f8b2_6e79_470e_91d5_fe608e8a3a44</vt:lpstr>
      <vt:lpstr>_73ed6a72_5bb2_4e78_b64b_57d38f0409a1</vt:lpstr>
      <vt:lpstr>_75417d5f_8186_4610_b9ba_588590a586ac</vt:lpstr>
      <vt:lpstr>_7638a94a_e06b_4d66_97b8_ac609d3da203</vt:lpstr>
      <vt:lpstr>_7643b6aa_7bef_476f_ad52_f8748c078a19</vt:lpstr>
      <vt:lpstr>_76ec722d_231e_43e2_a272_cb3feef456da</vt:lpstr>
      <vt:lpstr>_779b0207_1267_4760_b2e2_850e0608884a</vt:lpstr>
      <vt:lpstr>_77c8a4c6_7550_4c36_b38e_d77a3fbecef0</vt:lpstr>
      <vt:lpstr>_7920b793_d507_4f7a_99e2_756c9f466e52</vt:lpstr>
      <vt:lpstr>_795b5b72_7a48_4bf6_8738_b2f153e5474a</vt:lpstr>
      <vt:lpstr>_7966289a_2370_43a9_84dd_40ef53afb02e</vt:lpstr>
      <vt:lpstr>_7abccd6d_b26a_464a_a34f_823b62ef9461</vt:lpstr>
      <vt:lpstr>_7b9593e5_e6f7_4cc0_a365_ac1f2318e3f6</vt:lpstr>
      <vt:lpstr>_7cdc6ffc_7316_43a3_8c10_94815252d4bc</vt:lpstr>
      <vt:lpstr>_7cfa70a7_0fe1_4551_a07e_01738cb29675</vt:lpstr>
      <vt:lpstr>_7dd1a1e8_b3e5_4977_b435_92933762fedb</vt:lpstr>
      <vt:lpstr>_7ea43aa2_3fad_4650_821c_ea2dc5b2b6d6</vt:lpstr>
      <vt:lpstr>_7ee3069a_2e9c_46c2_a9eb_c7c4ceeec3b6</vt:lpstr>
      <vt:lpstr>_7fc44159_eb0c_4ec6_937c_83795558bd60</vt:lpstr>
      <vt:lpstr>_81561fba_15d8_4c26_bbca_8172f8834ba7</vt:lpstr>
      <vt:lpstr>_8273a11c_a030_45ba_bf8f_2b577e1aa93b</vt:lpstr>
      <vt:lpstr>_8275e2f9_07b9_4fec_af79_daf5bf5849e5</vt:lpstr>
      <vt:lpstr>_82b810a8_4ed0_4323_bc38_7e1a937be1f8</vt:lpstr>
      <vt:lpstr>_82c6fe25_167b_4681_a81d_dd3a270eb612</vt:lpstr>
      <vt:lpstr>_844af095_2d13_4e2f_ae22_27b26df79779</vt:lpstr>
      <vt:lpstr>_844fdb81_a106_4a1f_8b7e_cdf97e1d6924</vt:lpstr>
      <vt:lpstr>_84592985_545c_4142_977f_19911c1d7be1</vt:lpstr>
      <vt:lpstr>_85a9237f_2dda_4d9c_912a_c4aa2ef11535</vt:lpstr>
      <vt:lpstr>_85dddee6_5e50_414d_af9f_ec761d50a3f0</vt:lpstr>
      <vt:lpstr>_862ffe01_c829_453b_8951_9acfdd7e0f24</vt:lpstr>
      <vt:lpstr>_864425d0_252a_4246_909e_cc0826e707f2</vt:lpstr>
      <vt:lpstr>_864a610c_7ddb_4dd2_ada2_66e0cf299993</vt:lpstr>
      <vt:lpstr>_87baeec3_d609_48e9_97d3_9acbc31c6bc4</vt:lpstr>
      <vt:lpstr>_88742962_9892_4e0c_8720_18d9dc1263ac</vt:lpstr>
      <vt:lpstr>_8945f316_fd9d_4e19_b3cd_c0c8202a52db</vt:lpstr>
      <vt:lpstr>_898e31a7_87d5_4417_b5a3_9c08b08d0c03</vt:lpstr>
      <vt:lpstr>_8a99f465_c418_4c57_8a35_55ad83cf597d</vt:lpstr>
      <vt:lpstr>_8a9ff9a8_7b42_4a34_a7bb_8f85ce3a36e0</vt:lpstr>
      <vt:lpstr>_8b8bd34d_1680_4bfe_8d4d_5d4a3a13532b</vt:lpstr>
      <vt:lpstr>_8c3e2d71_f42b_4fed_ab9e_8cc83025c9c7</vt:lpstr>
      <vt:lpstr>_8c527329_046e_4588_a454_a5fdf0992aac</vt:lpstr>
      <vt:lpstr>_8d086166_aaa3_4eec_872e_985dceb20c48</vt:lpstr>
      <vt:lpstr>_8d18a379_8755_4412_801e_3a24e67a6467</vt:lpstr>
      <vt:lpstr>_8d9f9399_d674_44d3_98fa_9bdc7c2dff17</vt:lpstr>
      <vt:lpstr>_8e2e2bfc_4dc4_42c9_8864_f57776af00a6</vt:lpstr>
      <vt:lpstr>_8ecba324_15c2_4a1b_8657_beaf7255f794</vt:lpstr>
      <vt:lpstr>_8fa4d884_a5b1_4041_8cad_fbf4720a13d4</vt:lpstr>
      <vt:lpstr>_9163a4e6_3076_442b_bf37_db0a0a62793a</vt:lpstr>
      <vt:lpstr>_91bef1bb_da6b_42f9_863e_7291c9432256</vt:lpstr>
      <vt:lpstr>_929fda87_6371_4c51_9c2b_68d97c766bde</vt:lpstr>
      <vt:lpstr>_930b7851_3ac3_4bcf_9e4b_22a06ac50203</vt:lpstr>
      <vt:lpstr>_947a29e5_ad37_4732_9ba6_efe7ca3bcd64</vt:lpstr>
      <vt:lpstr>_94e840ed_d7bb_43b6_99f2_bffd8b907239</vt:lpstr>
      <vt:lpstr>_9582708a_3d25_4aaf_9f5e_81edd251a7a9</vt:lpstr>
      <vt:lpstr>_95a49378_9a3f_4412_a549_0577663ad28e</vt:lpstr>
      <vt:lpstr>_95e3fda5_4843_496f_88fd_f72ee9bcf879</vt:lpstr>
      <vt:lpstr>_979ccfd5_b55a_4492_8e26_a6633c09ca4c</vt:lpstr>
      <vt:lpstr>_97db3924_742c_4f61_af12_dab7752ccc44</vt:lpstr>
      <vt:lpstr>_98dd2794_3fe3_445a_8e9e_0ebaa7f08eb6</vt:lpstr>
      <vt:lpstr>_993b5acc_41a0_491c_8f54_489feb82f3ed</vt:lpstr>
      <vt:lpstr>_9a975b68_4a25_421c_bf56_ce3e9602ca12</vt:lpstr>
      <vt:lpstr>_9c8612d6_cb9f_4fcd_b707_4fdfc8d07b47</vt:lpstr>
      <vt:lpstr>_9c99db0f_f85b_4867_9f4b_773a2049f2ad</vt:lpstr>
      <vt:lpstr>_9cc45f22_4486_45fa_ba65_bfb65df72ba8</vt:lpstr>
      <vt:lpstr>_a03a6191_0fac_4b3d_8708_48fbb91918a6</vt:lpstr>
      <vt:lpstr>_a06ae70f_aaf6_4179_9a0c_964df3537fbf</vt:lpstr>
      <vt:lpstr>_a06d7903_f4dc_429c_b13c_c30db338eb1e</vt:lpstr>
      <vt:lpstr>_a217263a_774f_4d9f_837f_30923f929a84</vt:lpstr>
      <vt:lpstr>_a2cc523b_fc8c_4235_a911_df561470b96f</vt:lpstr>
      <vt:lpstr>_a395564a_2e4f_42b7_9d4d_76ed548224d3</vt:lpstr>
      <vt:lpstr>_a3bb9706_a655_4815_ac17_285a5395dd17</vt:lpstr>
      <vt:lpstr>_a453bbe4_4a2a_4ee3_9728_f518965085eb</vt:lpstr>
      <vt:lpstr>_a676465c_2e79_4840_afcd_6eb0129d896a</vt:lpstr>
      <vt:lpstr>_a6b1e14b_6c70_46bb_a2b1_bcee15bca4d8</vt:lpstr>
      <vt:lpstr>_a6b20fb9_370d_458d_9f1c_8b11b3cb6b04</vt:lpstr>
      <vt:lpstr>_a80237bb_7952_4c04_9a7a_1cdad38cbd16</vt:lpstr>
      <vt:lpstr>_a832b80c_0523_4735_817a_20d55c98a2a0</vt:lpstr>
      <vt:lpstr>_a89648be_f01a_48dc_be25_9a6736d2a902</vt:lpstr>
      <vt:lpstr>_a8f46077_3c03_49ff_b812_2b8ac08cae66</vt:lpstr>
      <vt:lpstr>_aab53756_edac_4749_b453_b2162385d317</vt:lpstr>
      <vt:lpstr>_abbd2de4_555f_487e_a305_ee28249928f4</vt:lpstr>
      <vt:lpstr>_abcb1332_3cc3_40cb_9eb6_e49185148047</vt:lpstr>
      <vt:lpstr>_abf4f449_2762_4c27_8e64_d224ae6fa553</vt:lpstr>
      <vt:lpstr>_aca578a2_431f_4e65_aec3_fe793d0f6c0f</vt:lpstr>
      <vt:lpstr>_aca742d7_5b19_4aa5_8a32_739546d173c7</vt:lpstr>
      <vt:lpstr>_ad718d62_e2fd_4c3a_a018_8c8f5eec5644</vt:lpstr>
      <vt:lpstr>_aebedb15_e2f0_42d6_a5a6_603dfbe78c9b</vt:lpstr>
      <vt:lpstr>_aef23396_73a2_4449_b64b_574e315ee717</vt:lpstr>
      <vt:lpstr>_aef8570b_617a_41b2_b8f8_92aaa9af5f26</vt:lpstr>
      <vt:lpstr>_afcfcf56_da7f_494d_b6f8_20ddeb05746b</vt:lpstr>
      <vt:lpstr>_afe68609_f365_4cd2_a734_aa69ae657ddf</vt:lpstr>
      <vt:lpstr>_b01f6605_c50f_49e5_8841_306b902e21b5</vt:lpstr>
      <vt:lpstr>_b11cf680_a844_40de_8411_c7f96b2201c9</vt:lpstr>
      <vt:lpstr>_b184a48f_c367_42e0_abea_de10491cdb89</vt:lpstr>
      <vt:lpstr>_b20faa88_f12c_42e0_a9d2_e7f40c97c811</vt:lpstr>
      <vt:lpstr>_b29140ce_2067_4616_98b2_f6e9312dff45</vt:lpstr>
      <vt:lpstr>_b2b87afe_9ba9_49d6_9d6b_4eca36d74b84</vt:lpstr>
      <vt:lpstr>_b2dcf42e_b53d_4d97_b0ac_dd70231fb7f7</vt:lpstr>
      <vt:lpstr>_b3690b63_c962_4f4f_8079_62ad9538cdac</vt:lpstr>
      <vt:lpstr>_b4a871df_6a0f_4103_a22f_8f40cae6fea8</vt:lpstr>
      <vt:lpstr>_b4d46ca2_f06b_4572_9f1c_bea02c988104</vt:lpstr>
      <vt:lpstr>_b5821112_3c0f_46ea_8691_81e5396982ed</vt:lpstr>
      <vt:lpstr>_b582c3de_550a_47ce_8cef_07272a83a706</vt:lpstr>
      <vt:lpstr>_b630336b_3644_4bf6_8d7c_9c418ad44fc5</vt:lpstr>
      <vt:lpstr>_b63f3d51_4499_4687_8d69_16a24a2e9b52</vt:lpstr>
      <vt:lpstr>_b68b7d29_cf0f_4ac6_ad8c_f148e1c62ae1</vt:lpstr>
      <vt:lpstr>_b6919358_cf97_4469_b8d0_568a7fbf797c</vt:lpstr>
      <vt:lpstr>_b6a84061_81e7_4684_ba05_81d6feee59df</vt:lpstr>
      <vt:lpstr>_b8052551_c410_4999_9785_0b587a8b3604</vt:lpstr>
      <vt:lpstr>_b934b5c4_3a3d_4290_b4f5_665f1fa1d8f9</vt:lpstr>
      <vt:lpstr>_b9c6b527_c2c5_4200_bb21_b9257f2bb2c1</vt:lpstr>
      <vt:lpstr>_bd00bbab_41df_43cb_beed_c5e1b4ca6b64</vt:lpstr>
      <vt:lpstr>_bd1b3fa4_d7e9_4bb0_ab88_109aadda5a25</vt:lpstr>
      <vt:lpstr>_bd8c6a42_6cde_4c17_9f1a_04e7b83fd063</vt:lpstr>
      <vt:lpstr>_bde8eea6_59dc_41d3_9c11_f259a774807f</vt:lpstr>
      <vt:lpstr>_be020c58_4f3c_4042_9e45_7a33efc7113e</vt:lpstr>
      <vt:lpstr>_be2213dd_8f41_43e9_a8e4_e468f35dfe69</vt:lpstr>
      <vt:lpstr>_be50546c_31c0_486d_bfdf_73f44f0cb8fc</vt:lpstr>
      <vt:lpstr>_be67395e_f578_42fc_bfe7_912f09db8571</vt:lpstr>
      <vt:lpstr>_bf715b34_1b8e_416a_8606_cfdd05758fd4</vt:lpstr>
      <vt:lpstr>_bf857707_f3ed_43ba_b26e_78e553c3b599</vt:lpstr>
      <vt:lpstr>_c021eee3_85ca_4b4c_871f_c2ca4000adb3</vt:lpstr>
      <vt:lpstr>_c08870a4_5af1_482a_96b6_90bc728a0c9b</vt:lpstr>
      <vt:lpstr>_c1254cf6_2c39_47f1_8974_856e15e5601c</vt:lpstr>
      <vt:lpstr>_c1c5195e_ae12_4b51_a7ee_3012c969adab</vt:lpstr>
      <vt:lpstr>_c2cb0bb7_8726_465b_941d_b2ba7942b23a</vt:lpstr>
      <vt:lpstr>_c2d65594_f07b_44ba_bdbb_8ba7c1d2f8e8</vt:lpstr>
      <vt:lpstr>_c438aaa1_5662_46ac_b40e_79add5b8ca04</vt:lpstr>
      <vt:lpstr>_c68c9230_a81a_494e_9d15_a3b3f7da6cca</vt:lpstr>
      <vt:lpstr>_c69350bd_1c31_41c3_9e94_bb1c3201e8ad</vt:lpstr>
      <vt:lpstr>_c7239f8e_e972_4d0a_ac9c_049341720ca8</vt:lpstr>
      <vt:lpstr>_c811d6c6_78b7_497a_b948_2c1cd9a8b3fc</vt:lpstr>
      <vt:lpstr>_c904cc72_9432_420c_93d8_3f5f3946db88</vt:lpstr>
      <vt:lpstr>_c92aee90_9ab7_4c5b_90be_8f181e56b287</vt:lpstr>
      <vt:lpstr>_c9d79eb1_3994_43e1_b6a7_64405b440e20</vt:lpstr>
      <vt:lpstr>_ca2f1178_d2c3_4967_b806_edc7d837cc71</vt:lpstr>
      <vt:lpstr>_ca35f27c_36a4_492e_8057_f9b602d6efe6</vt:lpstr>
      <vt:lpstr>_cb82ab4d_0b08_4dc3_9e91_f564b89a2d2f</vt:lpstr>
      <vt:lpstr>_cc652be8_c987_44b0_a7b8_b38f24a774fd</vt:lpstr>
      <vt:lpstr>_cfcb4c96_c88e_4a35_803a_a889e9dd7d09</vt:lpstr>
      <vt:lpstr>_d06b3ea1_92ab_4c7f_9c86_ec3c89450ecd</vt:lpstr>
      <vt:lpstr>_d0af162b_ba98_4147_a6fc_7c6ff1aaf471</vt:lpstr>
      <vt:lpstr>_d0e6db09_4210_45d4_bc55_3258a5a7becd</vt:lpstr>
      <vt:lpstr>_d1020d70_3fc5_4f3c_998e_c1e32cc621f2</vt:lpstr>
      <vt:lpstr>_d11aeebd_5afb_4f61_bea8_122f9a2783ad</vt:lpstr>
      <vt:lpstr>_d24f669d_00e1_4357_b04c_2c97c933dfec</vt:lpstr>
      <vt:lpstr>_d2533e56_4a1c_4400_b451_4cf6878059fd</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_d72177c9_4374_45f7_b5a5_f0b6222e9566</vt:lpstr>
      <vt:lpstr>_d87efec4_c031_4381_b43e_3ae3f8a86788</vt:lpstr>
      <vt:lpstr>_d8b44ed0_a865_499e_aa2c_09925ed64c24</vt:lpstr>
      <vt:lpstr>_d9225ee9_4711_40fa_bb89_6747c9d62bad</vt:lpstr>
      <vt:lpstr>_d93c4c11_f795_4c65_88eb_c43040eba27e</vt:lpstr>
      <vt:lpstr>_da1fbc0d_b853_4aec_a0fa_4471ef7dbf35</vt:lpstr>
      <vt:lpstr>_da3ec902_49fa_4a18_b73f_b8d5526a422c</vt:lpstr>
      <vt:lpstr>_db4e2d75_1080_4f7d_bbb6_279cfc0396d6</vt:lpstr>
      <vt:lpstr>_dbe1d51c_e6c5_4bb2_a9ef_e1ea7c79ffe4</vt:lpstr>
      <vt:lpstr>_dc25d21c_45d9_4b57_9fa2_820fd10faadb</vt:lpstr>
      <vt:lpstr>_dcc99372_6828_4453_b9f7_743905cd8eab</vt:lpstr>
      <vt:lpstr>_dd5cbb23_508a_4a49_9ee3_de02706f296e</vt:lpstr>
      <vt:lpstr>_de8310b5_e4d3_4b94_b262_26a424148ac2</vt:lpstr>
      <vt:lpstr>_e07d934f_bc90_4853_ad81_5cbfb43eba25</vt:lpstr>
      <vt:lpstr>_e0977557_e4c5_4ef4_9559_6de2a1c73a50</vt:lpstr>
      <vt:lpstr>_e0bc3c4f_03b9_401c_9444_2ae25857d1f6</vt:lpstr>
      <vt:lpstr>_e1369199_9199_4522_8093_a9305b6b0ad3</vt:lpstr>
      <vt:lpstr>_e18cbeee_6446_464a_9e6c_8f440c017e99</vt:lpstr>
      <vt:lpstr>_e3fd5f4b_01b0_4087_9e0e_fd0199800be6</vt:lpstr>
      <vt:lpstr>_e63b29b6_c3c3_46bb_ac60_8c5d05f83ea9</vt:lpstr>
      <vt:lpstr>_e6620337_bf44_48f3_a7fd_0125cc2c6be7</vt:lpstr>
      <vt:lpstr>_e87ea5ec_8175_4472_bb44_1f8c96df1ee4</vt:lpstr>
      <vt:lpstr>_ea0a6aff_050a_4e7c_bb67_efe887a6ff8c</vt:lpstr>
      <vt:lpstr>_ea72c56b_d1e9_4c5d_ba1d_cc707a1c7a52</vt:lpstr>
      <vt:lpstr>_eab21347_0473_4b4a_b4eb_6c1a24a63d27</vt:lpstr>
      <vt:lpstr>_eabb6097_6646_49fe_9d42_cce1d696601b</vt:lpstr>
      <vt:lpstr>_eac8e410_a131_431a_b1c9_590f4d486ca3</vt:lpstr>
      <vt:lpstr>_ead556e6_dbb0_41f7_bdcf_fb58c42a9e84</vt:lpstr>
      <vt:lpstr>_ec317833_0071_4b2e_932c_62684bcb2384</vt:lpstr>
      <vt:lpstr>_ec76c0ec_f1db_41e2_a79d_43833dafa6c1</vt:lpstr>
      <vt:lpstr>_ed09b4d5_db81_4d6b_abe7_cdd26051ea3a</vt:lpstr>
      <vt:lpstr>_ed0f40d6_45a1_4737_908f_0fb3a2e7f6d7</vt:lpstr>
      <vt:lpstr>_ed9ebd11_5ff9_4dab_97c5_52e7addda164</vt:lpstr>
      <vt:lpstr>_edacc156_af86_4bf8_90dd_b9a22fc62817</vt:lpstr>
      <vt:lpstr>_eecf7cf0_e9be_48ee_b1b4_c9465f1f4e45</vt:lpstr>
      <vt:lpstr>_ef00caf0_969d_4821_8cd4_95f109161df8</vt:lpstr>
      <vt:lpstr>_f01d1473_f9e7_453c_95a5_ada7b865eabb</vt:lpstr>
      <vt:lpstr>_f1c519aa_961b_42b6_a4f4_d9f451ddf622</vt:lpstr>
      <vt:lpstr>_f1de9552_9dee_457d_a62e_99567a2c1e69</vt:lpstr>
      <vt:lpstr>_f2045cc5_f4d7_4b1d_8aeb_d44e7918995b</vt:lpstr>
      <vt:lpstr>_f24eacfe_3d5f_4a65_8fea_bf6cdfdc0bd4</vt:lpstr>
      <vt:lpstr>_f25f0134_a952_4eb1_bd5d_4a854d76f318</vt:lpstr>
      <vt:lpstr>_f2677d9c_a2eb_4978_b5b4_5af38fa5f900</vt:lpstr>
      <vt:lpstr>_f26c146f_ae48_402b_b040_12fc5d649c38</vt:lpstr>
      <vt:lpstr>_f2e17f54_33e5_4fb3_8547_527de2a7d0ac</vt:lpstr>
      <vt:lpstr>_f3126e41_1d0a_44f2_925f_920beab2a7b7</vt:lpstr>
      <vt:lpstr>_f3654abd_3fbc_41ef_a2e7_0d54ea478341</vt:lpstr>
      <vt:lpstr>_f3aa8cb8_9b47_4b8e_b8b6_eb980ce8ad79</vt:lpstr>
      <vt:lpstr>_f58d18c7_1d35_433b_a6a3_d9e3f83484c8</vt:lpstr>
      <vt:lpstr>_f597b0f5_0c73_475b_ae28_45f5ed40876e</vt:lpstr>
      <vt:lpstr>_f6df3993_6916_4df3_868c_a05d86c168bb</vt:lpstr>
      <vt:lpstr>_f7c90239_ef7b_4bef_a802_eb5c5e4b0ddc</vt:lpstr>
      <vt:lpstr>_f8c9c9ae_11c5_4a6e_a62d_6275ddb276bd</vt:lpstr>
      <vt:lpstr>_f8d7ef06_1dee_470c_8158_06415f88b21a</vt:lpstr>
      <vt:lpstr>_f8da171f_1ef1_4701_824e_35a927e47c50</vt:lpstr>
      <vt:lpstr>_fba43122_7879_4bc6_ab59_ece879d4dafd</vt:lpstr>
      <vt:lpstr>_fba4adcd_463e_4a2a_9dfa_3a7b1217127f</vt:lpstr>
      <vt:lpstr>_fc1e8566_521f_4b08_a8e7_c32d73079c75</vt:lpstr>
      <vt:lpstr>_fccfb4fa_0a30_41be_9334_74bc5779fbd3</vt:lpstr>
      <vt:lpstr>_fd286dae_26cb_4aad_a5f8_c4e877a2e920</vt:lpstr>
      <vt:lpstr>_fd2cb5b3_df72_4ae9_bcb1_91d7f96861f8</vt:lpstr>
      <vt:lpstr>_fdaed59b_d483_4f18_8960_9dec90ac9bf3</vt:lpstr>
      <vt:lpstr>_fe1fc4f2_e57c_4328_acb9_6e901a0a2e1c</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AIM_Key_Activity_Milestone__c.AIM_De_activate_Key_Activity__c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'Account Role'!Área_de_extracción</vt:lpstr>
      <vt:lpstr>' Disaggregation - Section E'!Área_de_impresión</vt:lpstr>
      <vt:lpstr>'Coverage Indicators - Section D'!Área_de_impresión</vt:lpstr>
      <vt:lpstr>'Impact Indicators - Section B'!Área_de_impresión</vt:lpstr>
      <vt:lpstr>'Outcome Indicators - Section C'!Área_de_impresión</vt:lpstr>
      <vt:lpstr>'Overview - Section A'!Área_de_impresión</vt:lpstr>
      <vt:lpstr>CoverageColumn</vt:lpstr>
      <vt:lpstr>CoverageStart</vt:lpstr>
      <vt:lpstr>KeyActivityColumn</vt:lpstr>
      <vt:lpstr>KeyActivityStart</vt:lpstr>
      <vt:lpstr>'Coverage Indicators - Section D'!List</vt:lpstr>
      <vt:lpstr>List</vt:lpstr>
      <vt:lpstr>ModuleColumn</vt:lpstr>
      <vt:lpstr>ModuleStart</vt:lpstr>
      <vt:lpstr>PICKLISTKEYVALUEPAIR</vt:lpstr>
      <vt:lpstr>XAuthorInvalidPicklistData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María Leydies Portillo Díaz</cp:lastModifiedBy>
  <cp:lastPrinted>2016-12-18T21:01:10Z</cp:lastPrinted>
  <dcterms:created xsi:type="dcterms:W3CDTF">2016-09-24T07:20:04Z</dcterms:created>
  <dcterms:modified xsi:type="dcterms:W3CDTF">2018-05-01T02:38:08Z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